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gruxie/Downloads/"/>
    </mc:Choice>
  </mc:AlternateContent>
  <xr:revisionPtr revIDLastSave="0" documentId="13_ncr:1_{099373B6-AE91-B54E-8D56-0A8F1DFC6B47}" xr6:coauthVersionLast="47" xr6:coauthVersionMax="47" xr10:uidLastSave="{00000000-0000-0000-0000-000000000000}"/>
  <bookViews>
    <workbookView xWindow="8820" yWindow="360" windowWidth="28040" windowHeight="17440" activeTab="10" xr2:uid="{093D2208-9B8F-CF4E-B5B0-4080D8DFE2D1}"/>
  </bookViews>
  <sheets>
    <sheet name="新呵護久久" sheetId="2" r:id="rId1"/>
    <sheet name="新鍾心滿福" sheetId="1" r:id="rId2"/>
    <sheet name="鑫彩306" sheetId="4" r:id="rId3"/>
    <sheet name="312還本" sheetId="5" r:id="rId4"/>
    <sheet name="安護防癌" sheetId="6" r:id="rId5"/>
    <sheet name="安和住院醫療" sheetId="7" r:id="rId6"/>
    <sheet name="安心保住院醫療" sheetId="8" r:id="rId7"/>
    <sheet name="新溫心住院日額" sheetId="11" r:id="rId8"/>
    <sheet name="安順手術醫療" sheetId="12" r:id="rId9"/>
    <sheet name="雙好還本" sheetId="13" r:id="rId10"/>
    <sheet name="溫情住院醫療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6" i="4" l="1"/>
  <c r="G97" i="4"/>
  <c r="G98" i="4"/>
  <c r="G99" i="4"/>
  <c r="G100" i="4"/>
  <c r="G101" i="4"/>
  <c r="G102" i="4"/>
  <c r="G10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2" i="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F2" i="14"/>
  <c r="E2" i="14" s="1"/>
  <c r="I2" i="14" s="1"/>
  <c r="K2" i="13"/>
  <c r="K3" i="13"/>
  <c r="K4" i="13"/>
  <c r="K5" i="13"/>
  <c r="K6" i="13"/>
  <c r="K7" i="13"/>
  <c r="K8" i="13"/>
  <c r="K9" i="13"/>
  <c r="K10" i="13"/>
  <c r="H10" i="13" s="1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H2" i="13"/>
  <c r="H3" i="13"/>
  <c r="H4" i="13"/>
  <c r="H5" i="13"/>
  <c r="H6" i="13"/>
  <c r="H7" i="13"/>
  <c r="H8" i="13"/>
  <c r="H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F2" i="13"/>
  <c r="F3" i="13" s="1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B3" i="12"/>
  <c r="F2" i="12"/>
  <c r="F3" i="12" s="1"/>
  <c r="E2" i="12"/>
  <c r="O2" i="12" s="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2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F2" i="11"/>
  <c r="F3" i="11" s="1"/>
  <c r="F4" i="11" s="1"/>
  <c r="E2" i="11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2" i="8"/>
  <c r="H2" i="8"/>
  <c r="H3" i="8"/>
  <c r="H4" i="8"/>
  <c r="H5" i="8"/>
  <c r="H6" i="8"/>
  <c r="H7" i="8"/>
  <c r="H8" i="8"/>
  <c r="H9" i="8"/>
  <c r="H10" i="8"/>
  <c r="I10" i="8" s="1"/>
  <c r="H11" i="8"/>
  <c r="J11" i="8" s="1"/>
  <c r="H12" i="8"/>
  <c r="I12" i="8" s="1"/>
  <c r="H13" i="8"/>
  <c r="I13" i="8" s="1"/>
  <c r="H14" i="8"/>
  <c r="H15" i="8"/>
  <c r="H16" i="8"/>
  <c r="H17" i="8"/>
  <c r="H18" i="8"/>
  <c r="H19" i="8"/>
  <c r="H20" i="8"/>
  <c r="H21" i="8"/>
  <c r="H22" i="8"/>
  <c r="H23" i="8"/>
  <c r="J23" i="8" s="1"/>
  <c r="H24" i="8"/>
  <c r="I24" i="8" s="1"/>
  <c r="H25" i="8"/>
  <c r="I25" i="8" s="1"/>
  <c r="H26" i="8"/>
  <c r="H27" i="8"/>
  <c r="H28" i="8"/>
  <c r="H29" i="8"/>
  <c r="H30" i="8"/>
  <c r="H31" i="8"/>
  <c r="H32" i="8"/>
  <c r="H33" i="8"/>
  <c r="H34" i="8"/>
  <c r="H35" i="8"/>
  <c r="I35" i="8" s="1"/>
  <c r="H36" i="8"/>
  <c r="I36" i="8" s="1"/>
  <c r="H37" i="8"/>
  <c r="I37" i="8" s="1"/>
  <c r="H38" i="8"/>
  <c r="H39" i="8"/>
  <c r="H40" i="8"/>
  <c r="H41" i="8"/>
  <c r="H42" i="8"/>
  <c r="H43" i="8"/>
  <c r="H44" i="8"/>
  <c r="H45" i="8"/>
  <c r="H46" i="8"/>
  <c r="H47" i="8"/>
  <c r="J47" i="8" s="1"/>
  <c r="H48" i="8"/>
  <c r="H49" i="8"/>
  <c r="I49" i="8" s="1"/>
  <c r="H50" i="8"/>
  <c r="H51" i="8"/>
  <c r="H52" i="8"/>
  <c r="H53" i="8"/>
  <c r="H54" i="8"/>
  <c r="H55" i="8"/>
  <c r="H56" i="8"/>
  <c r="H57" i="8"/>
  <c r="H58" i="8"/>
  <c r="I58" i="8" s="1"/>
  <c r="H59" i="8"/>
  <c r="I59" i="8" s="1"/>
  <c r="H60" i="8"/>
  <c r="H61" i="8"/>
  <c r="I61" i="8" s="1"/>
  <c r="H62" i="8"/>
  <c r="H63" i="8"/>
  <c r="H64" i="8"/>
  <c r="H65" i="8"/>
  <c r="H66" i="8"/>
  <c r="H67" i="8"/>
  <c r="H68" i="8"/>
  <c r="H69" i="8"/>
  <c r="H70" i="8"/>
  <c r="I70" i="8" s="1"/>
  <c r="H71" i="8"/>
  <c r="J71" i="8" s="1"/>
  <c r="H72" i="8"/>
  <c r="I72" i="8" s="1"/>
  <c r="H73" i="8"/>
  <c r="I73" i="8" s="1"/>
  <c r="H74" i="8"/>
  <c r="H75" i="8"/>
  <c r="H76" i="8"/>
  <c r="H77" i="8"/>
  <c r="H78" i="8"/>
  <c r="H79" i="8"/>
  <c r="H80" i="8"/>
  <c r="H81" i="8"/>
  <c r="H82" i="8"/>
  <c r="H83" i="8"/>
  <c r="H84" i="8"/>
  <c r="H85" i="8"/>
  <c r="I85" i="8" s="1"/>
  <c r="H86" i="8"/>
  <c r="H87" i="8"/>
  <c r="H88" i="8"/>
  <c r="H89" i="8"/>
  <c r="H90" i="8"/>
  <c r="H91" i="8"/>
  <c r="H92" i="8"/>
  <c r="H93" i="8"/>
  <c r="J93" i="8" s="1"/>
  <c r="H94" i="8"/>
  <c r="J94" i="8" s="1"/>
  <c r="H95" i="8"/>
  <c r="J95" i="8" s="1"/>
  <c r="H96" i="8"/>
  <c r="H97" i="8"/>
  <c r="I97" i="8" s="1"/>
  <c r="H98" i="8"/>
  <c r="H99" i="8"/>
  <c r="H100" i="8"/>
  <c r="H101" i="8"/>
  <c r="I101" i="8" s="1"/>
  <c r="H102" i="8"/>
  <c r="I102" i="8" s="1"/>
  <c r="H103" i="8"/>
  <c r="H104" i="8"/>
  <c r="H105" i="8"/>
  <c r="H106" i="8"/>
  <c r="J106" i="8" s="1"/>
  <c r="H107" i="8"/>
  <c r="J107" i="8" s="1"/>
  <c r="H108" i="8"/>
  <c r="I108" i="8" s="1"/>
  <c r="H109" i="8"/>
  <c r="I109" i="8" s="1"/>
  <c r="H110" i="8"/>
  <c r="H111" i="8"/>
  <c r="J14" i="8"/>
  <c r="J26" i="8"/>
  <c r="I38" i="8"/>
  <c r="I50" i="8"/>
  <c r="J62" i="8"/>
  <c r="J74" i="8"/>
  <c r="I80" i="8"/>
  <c r="J86" i="8"/>
  <c r="I90" i="8"/>
  <c r="J91" i="8"/>
  <c r="J92" i="8"/>
  <c r="I96" i="8"/>
  <c r="I98" i="8"/>
  <c r="I103" i="8"/>
  <c r="I104" i="8"/>
  <c r="I105" i="8"/>
  <c r="J110" i="8"/>
  <c r="J7" i="8"/>
  <c r="I9" i="8"/>
  <c r="J20" i="8"/>
  <c r="J21" i="8"/>
  <c r="J22" i="8"/>
  <c r="I33" i="8"/>
  <c r="I34" i="8"/>
  <c r="I40" i="8"/>
  <c r="I45" i="8"/>
  <c r="I48" i="8"/>
  <c r="J52" i="8"/>
  <c r="J53" i="8"/>
  <c r="I57" i="8"/>
  <c r="J67" i="8"/>
  <c r="J68" i="8"/>
  <c r="I69" i="8"/>
  <c r="I76" i="8"/>
  <c r="I81" i="8"/>
  <c r="J82" i="8"/>
  <c r="J83" i="8"/>
  <c r="I84" i="8"/>
  <c r="J88" i="8"/>
  <c r="J3" i="8"/>
  <c r="J10" i="8"/>
  <c r="I22" i="8"/>
  <c r="I46" i="8"/>
  <c r="I47" i="8"/>
  <c r="I60" i="8"/>
  <c r="I68" i="8"/>
  <c r="J78" i="8"/>
  <c r="J79" i="8"/>
  <c r="J80" i="8"/>
  <c r="I91" i="8"/>
  <c r="J103" i="8"/>
  <c r="I20" i="8"/>
  <c r="I32" i="8"/>
  <c r="I43" i="8"/>
  <c r="J44" i="8"/>
  <c r="I55" i="8"/>
  <c r="I79" i="8"/>
  <c r="J105" i="8"/>
  <c r="J6" i="8"/>
  <c r="I30" i="8"/>
  <c r="I31" i="8"/>
  <c r="I42" i="8"/>
  <c r="J46" i="8"/>
  <c r="I56" i="8"/>
  <c r="J66" i="8"/>
  <c r="J58" i="8"/>
  <c r="I2" i="8"/>
  <c r="I3" i="8"/>
  <c r="I4" i="8"/>
  <c r="I5" i="8"/>
  <c r="I7" i="8"/>
  <c r="I8" i="8"/>
  <c r="I11" i="8"/>
  <c r="I15" i="8"/>
  <c r="I16" i="8"/>
  <c r="I17" i="8"/>
  <c r="I18" i="8"/>
  <c r="I19" i="8"/>
  <c r="I27" i="8"/>
  <c r="I28" i="8"/>
  <c r="I29" i="8"/>
  <c r="I39" i="8"/>
  <c r="I41" i="8"/>
  <c r="I51" i="8"/>
  <c r="I52" i="8"/>
  <c r="I53" i="8"/>
  <c r="I54" i="8"/>
  <c r="I63" i="8"/>
  <c r="I64" i="8"/>
  <c r="I65" i="8"/>
  <c r="I67" i="8"/>
  <c r="I75" i="8"/>
  <c r="I77" i="8"/>
  <c r="I82" i="8"/>
  <c r="I87" i="8"/>
  <c r="I88" i="8"/>
  <c r="I89" i="8"/>
  <c r="I99" i="8"/>
  <c r="I100" i="8"/>
  <c r="I111" i="8"/>
  <c r="J2" i="8"/>
  <c r="J4" i="8"/>
  <c r="J5" i="8"/>
  <c r="J8" i="8"/>
  <c r="J15" i="8"/>
  <c r="J16" i="8"/>
  <c r="J17" i="8"/>
  <c r="J18" i="8"/>
  <c r="J19" i="8"/>
  <c r="J27" i="8"/>
  <c r="J28" i="8"/>
  <c r="J29" i="8"/>
  <c r="J31" i="8"/>
  <c r="J32" i="8"/>
  <c r="J39" i="8"/>
  <c r="J40" i="8"/>
  <c r="J41" i="8"/>
  <c r="J51" i="8"/>
  <c r="J54" i="8"/>
  <c r="J55" i="8"/>
  <c r="J63" i="8"/>
  <c r="J64" i="8"/>
  <c r="J65" i="8"/>
  <c r="J69" i="8"/>
  <c r="J75" i="8"/>
  <c r="J76" i="8"/>
  <c r="J77" i="8"/>
  <c r="J87" i="8"/>
  <c r="J89" i="8"/>
  <c r="J90" i="8"/>
  <c r="J99" i="8"/>
  <c r="J100" i="8"/>
  <c r="J111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B3" i="8"/>
  <c r="F2" i="8"/>
  <c r="E2" i="8" s="1"/>
  <c r="O2" i="8" s="1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F2" i="7"/>
  <c r="F3" i="7" s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3" i="6"/>
  <c r="M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2" i="5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F2" i="6"/>
  <c r="F3" i="6" s="1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2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3" i="5"/>
  <c r="F2" i="5"/>
  <c r="E2" i="5" s="1"/>
  <c r="F2" i="4"/>
  <c r="E2" i="4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2" i="2"/>
  <c r="F2" i="2"/>
  <c r="E2" i="2" s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E81" i="1"/>
  <c r="H81" i="1" s="1"/>
  <c r="G81" i="1"/>
  <c r="K81" i="1"/>
  <c r="E82" i="1"/>
  <c r="K82" i="1" s="1"/>
  <c r="G82" i="1"/>
  <c r="E83" i="1"/>
  <c r="H83" i="1" s="1"/>
  <c r="I83" i="1" s="1"/>
  <c r="G83" i="1"/>
  <c r="K83" i="1"/>
  <c r="M83" i="1"/>
  <c r="E84" i="1"/>
  <c r="K84" i="1" s="1"/>
  <c r="G84" i="1"/>
  <c r="E85" i="1"/>
  <c r="K85" i="1" s="1"/>
  <c r="G85" i="1"/>
  <c r="E86" i="1"/>
  <c r="H86" i="1" s="1"/>
  <c r="J86" i="1" s="1"/>
  <c r="G86" i="1"/>
  <c r="I86" i="1"/>
  <c r="E87" i="1"/>
  <c r="K87" i="1" s="1"/>
  <c r="G87" i="1"/>
  <c r="H87" i="1"/>
  <c r="I87" i="1" s="1"/>
  <c r="E88" i="1"/>
  <c r="K88" i="1" s="1"/>
  <c r="G88" i="1"/>
  <c r="E89" i="1"/>
  <c r="H89" i="1" s="1"/>
  <c r="J89" i="1" s="1"/>
  <c r="G89" i="1"/>
  <c r="I89" i="1"/>
  <c r="E90" i="1"/>
  <c r="H90" i="1" s="1"/>
  <c r="G90" i="1"/>
  <c r="E3" i="1"/>
  <c r="H3" i="1" s="1"/>
  <c r="E4" i="1"/>
  <c r="E5" i="1"/>
  <c r="M5" i="1" s="1"/>
  <c r="E6" i="1"/>
  <c r="L6" i="1" s="1"/>
  <c r="E7" i="1"/>
  <c r="L7" i="1" s="1"/>
  <c r="E8" i="1"/>
  <c r="M8" i="1" s="1"/>
  <c r="E9" i="1"/>
  <c r="H9" i="1" s="1"/>
  <c r="E10" i="1"/>
  <c r="H10" i="1" s="1"/>
  <c r="E11" i="1"/>
  <c r="L11" i="1" s="1"/>
  <c r="E12" i="1"/>
  <c r="K12" i="1" s="1"/>
  <c r="E13" i="1"/>
  <c r="L13" i="1" s="1"/>
  <c r="E14" i="1"/>
  <c r="L14" i="1" s="1"/>
  <c r="E15" i="1"/>
  <c r="H15" i="1" s="1"/>
  <c r="E16" i="1"/>
  <c r="E17" i="1"/>
  <c r="M17" i="1" s="1"/>
  <c r="E18" i="1"/>
  <c r="H18" i="1" s="1"/>
  <c r="J18" i="1" s="1"/>
  <c r="E19" i="1"/>
  <c r="H19" i="1" s="1"/>
  <c r="I19" i="1" s="1"/>
  <c r="E20" i="1"/>
  <c r="L20" i="1" s="1"/>
  <c r="E21" i="1"/>
  <c r="H21" i="1" s="1"/>
  <c r="J21" i="1" s="1"/>
  <c r="E22" i="1"/>
  <c r="H22" i="1" s="1"/>
  <c r="J22" i="1" s="1"/>
  <c r="E23" i="1"/>
  <c r="M23" i="1" s="1"/>
  <c r="E24" i="1"/>
  <c r="M24" i="1" s="1"/>
  <c r="E25" i="1"/>
  <c r="K25" i="1" s="1"/>
  <c r="E26" i="1"/>
  <c r="H26" i="1" s="1"/>
  <c r="E27" i="1"/>
  <c r="H27" i="1" s="1"/>
  <c r="E28" i="1"/>
  <c r="E29" i="1"/>
  <c r="M29" i="1" s="1"/>
  <c r="E30" i="1"/>
  <c r="H30" i="1" s="1"/>
  <c r="I30" i="1" s="1"/>
  <c r="E31" i="1"/>
  <c r="H31" i="1" s="1"/>
  <c r="I31" i="1" s="1"/>
  <c r="E32" i="1"/>
  <c r="M32" i="1" s="1"/>
  <c r="E33" i="1"/>
  <c r="H33" i="1" s="1"/>
  <c r="J33" i="1" s="1"/>
  <c r="E34" i="1"/>
  <c r="H34" i="1" s="1"/>
  <c r="E35" i="1"/>
  <c r="H35" i="1" s="1"/>
  <c r="I35" i="1" s="1"/>
  <c r="E36" i="1"/>
  <c r="H36" i="1" s="1"/>
  <c r="J36" i="1" s="1"/>
  <c r="E37" i="1"/>
  <c r="K37" i="1" s="1"/>
  <c r="E38" i="1"/>
  <c r="M38" i="1" s="1"/>
  <c r="E39" i="1"/>
  <c r="H39" i="1" s="1"/>
  <c r="J39" i="1" s="1"/>
  <c r="E40" i="1"/>
  <c r="E41" i="1"/>
  <c r="M41" i="1" s="1"/>
  <c r="E42" i="1"/>
  <c r="H42" i="1" s="1"/>
  <c r="J42" i="1" s="1"/>
  <c r="E43" i="1"/>
  <c r="H43" i="1" s="1"/>
  <c r="J43" i="1" s="1"/>
  <c r="E44" i="1"/>
  <c r="K44" i="1" s="1"/>
  <c r="E45" i="1"/>
  <c r="E46" i="1"/>
  <c r="E47" i="1"/>
  <c r="K47" i="1" s="1"/>
  <c r="E48" i="1"/>
  <c r="H48" i="1" s="1"/>
  <c r="E49" i="1"/>
  <c r="L49" i="1" s="1"/>
  <c r="E50" i="1"/>
  <c r="M50" i="1" s="1"/>
  <c r="E51" i="1"/>
  <c r="E52" i="1"/>
  <c r="H52" i="1" s="1"/>
  <c r="E53" i="1"/>
  <c r="M53" i="1" s="1"/>
  <c r="E54" i="1"/>
  <c r="H54" i="1" s="1"/>
  <c r="J54" i="1" s="1"/>
  <c r="E55" i="1"/>
  <c r="H55" i="1" s="1"/>
  <c r="J55" i="1" s="1"/>
  <c r="E56" i="1"/>
  <c r="H56" i="1" s="1"/>
  <c r="E57" i="1"/>
  <c r="E58" i="1"/>
  <c r="E59" i="1"/>
  <c r="H59" i="1" s="1"/>
  <c r="J59" i="1" s="1"/>
  <c r="E60" i="1"/>
  <c r="L60" i="1" s="1"/>
  <c r="E61" i="1"/>
  <c r="K61" i="1" s="1"/>
  <c r="E62" i="1"/>
  <c r="K62" i="1" s="1"/>
  <c r="E63" i="1"/>
  <c r="H63" i="1" s="1"/>
  <c r="E64" i="1"/>
  <c r="E65" i="1"/>
  <c r="M65" i="1" s="1"/>
  <c r="E66" i="1"/>
  <c r="H66" i="1" s="1"/>
  <c r="J66" i="1" s="1"/>
  <c r="E67" i="1"/>
  <c r="H67" i="1" s="1"/>
  <c r="J67" i="1" s="1"/>
  <c r="E68" i="1"/>
  <c r="L68" i="1" s="1"/>
  <c r="E69" i="1"/>
  <c r="H69" i="1" s="1"/>
  <c r="J69" i="1" s="1"/>
  <c r="E70" i="1"/>
  <c r="E71" i="1"/>
  <c r="M71" i="1" s="1"/>
  <c r="E72" i="1"/>
  <c r="K72" i="1" s="1"/>
  <c r="E73" i="1"/>
  <c r="M73" i="1" s="1"/>
  <c r="E74" i="1"/>
  <c r="M74" i="1" s="1"/>
  <c r="E75" i="1"/>
  <c r="E76" i="1"/>
  <c r="H76" i="1" s="1"/>
  <c r="E77" i="1"/>
  <c r="M77" i="1" s="1"/>
  <c r="E78" i="1"/>
  <c r="H78" i="1" s="1"/>
  <c r="I78" i="1" s="1"/>
  <c r="E79" i="1"/>
  <c r="H79" i="1" s="1"/>
  <c r="I79" i="1" s="1"/>
  <c r="E80" i="1"/>
  <c r="K80" i="1" s="1"/>
  <c r="E2" i="1"/>
  <c r="M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2" i="1"/>
  <c r="F3" i="4" l="1"/>
  <c r="F3" i="14"/>
  <c r="E3" i="14" s="1"/>
  <c r="H2" i="14"/>
  <c r="J2" i="14"/>
  <c r="K2" i="14"/>
  <c r="F4" i="14"/>
  <c r="H11" i="13"/>
  <c r="H12" i="13"/>
  <c r="H24" i="13"/>
  <c r="H95" i="13"/>
  <c r="H83" i="13"/>
  <c r="H71" i="13"/>
  <c r="H59" i="13"/>
  <c r="H47" i="13"/>
  <c r="H35" i="13"/>
  <c r="H23" i="13"/>
  <c r="H94" i="13"/>
  <c r="H82" i="13"/>
  <c r="H70" i="13"/>
  <c r="H58" i="13"/>
  <c r="H46" i="13"/>
  <c r="H34" i="13"/>
  <c r="H22" i="13"/>
  <c r="H93" i="13"/>
  <c r="H81" i="13"/>
  <c r="H69" i="13"/>
  <c r="H57" i="13"/>
  <c r="H45" i="13"/>
  <c r="H33" i="13"/>
  <c r="H21" i="13"/>
  <c r="H92" i="13"/>
  <c r="H80" i="13"/>
  <c r="H68" i="13"/>
  <c r="H56" i="13"/>
  <c r="H44" i="13"/>
  <c r="H32" i="13"/>
  <c r="H20" i="13"/>
  <c r="H91" i="13"/>
  <c r="H79" i="13"/>
  <c r="H67" i="13"/>
  <c r="H55" i="13"/>
  <c r="H43" i="13"/>
  <c r="H31" i="13"/>
  <c r="H19" i="13"/>
  <c r="H90" i="13"/>
  <c r="H78" i="13"/>
  <c r="H66" i="13"/>
  <c r="H54" i="13"/>
  <c r="H42" i="13"/>
  <c r="H30" i="13"/>
  <c r="H18" i="13"/>
  <c r="H89" i="13"/>
  <c r="H77" i="13"/>
  <c r="H65" i="13"/>
  <c r="H53" i="13"/>
  <c r="H41" i="13"/>
  <c r="H29" i="13"/>
  <c r="H17" i="13"/>
  <c r="H88" i="13"/>
  <c r="H76" i="13"/>
  <c r="H64" i="13"/>
  <c r="H52" i="13"/>
  <c r="H40" i="13"/>
  <c r="H28" i="13"/>
  <c r="H16" i="13"/>
  <c r="H99" i="13"/>
  <c r="H87" i="13"/>
  <c r="H75" i="13"/>
  <c r="H63" i="13"/>
  <c r="H51" i="13"/>
  <c r="H39" i="13"/>
  <c r="H27" i="13"/>
  <c r="H15" i="13"/>
  <c r="H98" i="13"/>
  <c r="H86" i="13"/>
  <c r="H74" i="13"/>
  <c r="H62" i="13"/>
  <c r="H50" i="13"/>
  <c r="H38" i="13"/>
  <c r="H26" i="13"/>
  <c r="H14" i="13"/>
  <c r="H97" i="13"/>
  <c r="H85" i="13"/>
  <c r="H73" i="13"/>
  <c r="H61" i="13"/>
  <c r="H49" i="13"/>
  <c r="H37" i="13"/>
  <c r="H25" i="13"/>
  <c r="H13" i="13"/>
  <c r="H96" i="13"/>
  <c r="H84" i="13"/>
  <c r="H72" i="13"/>
  <c r="H60" i="13"/>
  <c r="H48" i="13"/>
  <c r="H36" i="13"/>
  <c r="F4" i="13"/>
  <c r="E3" i="13"/>
  <c r="E2" i="13"/>
  <c r="N2" i="12"/>
  <c r="M2" i="12"/>
  <c r="H2" i="12"/>
  <c r="P2" i="12"/>
  <c r="E3" i="12"/>
  <c r="F4" i="12"/>
  <c r="L2" i="12"/>
  <c r="E3" i="11"/>
  <c r="E4" i="11"/>
  <c r="F5" i="11"/>
  <c r="H2" i="11"/>
  <c r="J2" i="11"/>
  <c r="I106" i="8"/>
  <c r="J101" i="8"/>
  <c r="I71" i="8"/>
  <c r="J50" i="8"/>
  <c r="J104" i="8"/>
  <c r="J70" i="8"/>
  <c r="J81" i="8"/>
  <c r="J45" i="8"/>
  <c r="I21" i="8"/>
  <c r="J33" i="8"/>
  <c r="J9" i="8"/>
  <c r="I94" i="8"/>
  <c r="I83" i="8"/>
  <c r="I110" i="8"/>
  <c r="I62" i="8"/>
  <c r="J98" i="8"/>
  <c r="I14" i="8"/>
  <c r="I86" i="8"/>
  <c r="J38" i="8"/>
  <c r="I26" i="8"/>
  <c r="I74" i="8"/>
  <c r="I107" i="8"/>
  <c r="I23" i="8"/>
  <c r="J59" i="8"/>
  <c r="I95" i="8"/>
  <c r="J35" i="8"/>
  <c r="I44" i="8"/>
  <c r="I93" i="8"/>
  <c r="J34" i="8"/>
  <c r="I92" i="8"/>
  <c r="I66" i="8"/>
  <c r="J102" i="8"/>
  <c r="J30" i="8"/>
  <c r="I78" i="8"/>
  <c r="I6" i="8"/>
  <c r="J43" i="8"/>
  <c r="J42" i="8"/>
  <c r="J57" i="8"/>
  <c r="J56" i="8"/>
  <c r="J109" i="8"/>
  <c r="J97" i="8"/>
  <c r="J85" i="8"/>
  <c r="J73" i="8"/>
  <c r="J61" i="8"/>
  <c r="J49" i="8"/>
  <c r="J37" i="8"/>
  <c r="J25" i="8"/>
  <c r="J13" i="8"/>
  <c r="J108" i="8"/>
  <c r="J96" i="8"/>
  <c r="J84" i="8"/>
  <c r="J72" i="8"/>
  <c r="J60" i="8"/>
  <c r="J48" i="8"/>
  <c r="J36" i="8"/>
  <c r="J24" i="8"/>
  <c r="J12" i="8"/>
  <c r="S2" i="8"/>
  <c r="R2" i="8"/>
  <c r="N2" i="8"/>
  <c r="F3" i="8"/>
  <c r="M2" i="8"/>
  <c r="L2" i="8"/>
  <c r="K2" i="8"/>
  <c r="Q2" i="8"/>
  <c r="E3" i="7"/>
  <c r="H3" i="7" s="1"/>
  <c r="F4" i="7"/>
  <c r="E2" i="7"/>
  <c r="E2" i="6"/>
  <c r="J2" i="6"/>
  <c r="E3" i="6"/>
  <c r="F4" i="6"/>
  <c r="H2" i="6"/>
  <c r="F3" i="5"/>
  <c r="F4" i="5" s="1"/>
  <c r="E3" i="5"/>
  <c r="F5" i="5"/>
  <c r="E4" i="5"/>
  <c r="I90" i="1"/>
  <c r="J90" i="1"/>
  <c r="M67" i="1"/>
  <c r="L83" i="1"/>
  <c r="H25" i="1"/>
  <c r="I25" i="1" s="1"/>
  <c r="M66" i="1"/>
  <c r="H24" i="1"/>
  <c r="J24" i="1" s="1"/>
  <c r="M60" i="1"/>
  <c r="J83" i="1"/>
  <c r="H23" i="1"/>
  <c r="J23" i="1" s="1"/>
  <c r="M11" i="1"/>
  <c r="I43" i="1"/>
  <c r="M90" i="1"/>
  <c r="I42" i="1"/>
  <c r="L90" i="1"/>
  <c r="K90" i="1"/>
  <c r="H88" i="1"/>
  <c r="H82" i="1"/>
  <c r="K60" i="1"/>
  <c r="K59" i="1"/>
  <c r="H84" i="1"/>
  <c r="F3" i="2"/>
  <c r="F4" i="2" s="1"/>
  <c r="F5" i="2" s="1"/>
  <c r="K48" i="1"/>
  <c r="J87" i="1"/>
  <c r="M81" i="1"/>
  <c r="L71" i="1"/>
  <c r="L81" i="1"/>
  <c r="L59" i="1"/>
  <c r="H2" i="2"/>
  <c r="K2" i="2"/>
  <c r="L2" i="2"/>
  <c r="I48" i="1"/>
  <c r="J48" i="1"/>
  <c r="I81" i="1"/>
  <c r="J81" i="1"/>
  <c r="H71" i="1"/>
  <c r="J71" i="1" s="1"/>
  <c r="H11" i="1"/>
  <c r="I11" i="1" s="1"/>
  <c r="K41" i="1"/>
  <c r="L48" i="1"/>
  <c r="M59" i="1"/>
  <c r="H65" i="1"/>
  <c r="I65" i="1" s="1"/>
  <c r="H5" i="1"/>
  <c r="J5" i="1" s="1"/>
  <c r="K36" i="1"/>
  <c r="L47" i="1"/>
  <c r="M49" i="1"/>
  <c r="H60" i="1"/>
  <c r="I60" i="1" s="1"/>
  <c r="K35" i="1"/>
  <c r="L36" i="1"/>
  <c r="M48" i="1"/>
  <c r="K24" i="1"/>
  <c r="L35" i="1"/>
  <c r="M47" i="1"/>
  <c r="K23" i="1"/>
  <c r="L24" i="1"/>
  <c r="M36" i="1"/>
  <c r="H47" i="1"/>
  <c r="I47" i="1" s="1"/>
  <c r="K11" i="1"/>
  <c r="L23" i="1"/>
  <c r="M35" i="1"/>
  <c r="H37" i="1"/>
  <c r="I37" i="1" s="1"/>
  <c r="K71" i="1"/>
  <c r="K6" i="1"/>
  <c r="L17" i="1"/>
  <c r="M89" i="1"/>
  <c r="M87" i="1"/>
  <c r="L53" i="1"/>
  <c r="K66" i="1"/>
  <c r="K5" i="1"/>
  <c r="L12" i="1"/>
  <c r="L89" i="1"/>
  <c r="L87" i="1"/>
  <c r="H85" i="1"/>
  <c r="K65" i="1"/>
  <c r="L72" i="1"/>
  <c r="M12" i="1"/>
  <c r="K89" i="1"/>
  <c r="J9" i="1"/>
  <c r="I9" i="1"/>
  <c r="J10" i="1"/>
  <c r="I10" i="1"/>
  <c r="H8" i="1"/>
  <c r="I18" i="1"/>
  <c r="J35" i="1"/>
  <c r="K30" i="1"/>
  <c r="L80" i="1"/>
  <c r="H68" i="1"/>
  <c r="I68" i="1" s="1"/>
  <c r="H29" i="1"/>
  <c r="J31" i="1"/>
  <c r="K29" i="1"/>
  <c r="L79" i="1"/>
  <c r="L44" i="1"/>
  <c r="J30" i="1"/>
  <c r="K56" i="1"/>
  <c r="L78" i="1"/>
  <c r="L43" i="1"/>
  <c r="L8" i="1"/>
  <c r="H53" i="1"/>
  <c r="J53" i="1" s="1"/>
  <c r="L77" i="1"/>
  <c r="I67" i="1"/>
  <c r="K54" i="1"/>
  <c r="K20" i="1"/>
  <c r="L41" i="1"/>
  <c r="K55" i="1"/>
  <c r="L42" i="1"/>
  <c r="I66" i="1"/>
  <c r="K53" i="1"/>
  <c r="K19" i="1"/>
  <c r="L5" i="1"/>
  <c r="M86" i="1"/>
  <c r="M84" i="1"/>
  <c r="H41" i="1"/>
  <c r="K78" i="1"/>
  <c r="K18" i="1"/>
  <c r="L66" i="1"/>
  <c r="M72" i="1"/>
  <c r="M30" i="1"/>
  <c r="L86" i="1"/>
  <c r="L84" i="1"/>
  <c r="I59" i="1"/>
  <c r="H77" i="1"/>
  <c r="I77" i="1" s="1"/>
  <c r="H17" i="1"/>
  <c r="I55" i="1"/>
  <c r="K77" i="1"/>
  <c r="K17" i="1"/>
  <c r="L65" i="1"/>
  <c r="L30" i="1"/>
  <c r="M26" i="1"/>
  <c r="K86" i="1"/>
  <c r="H2" i="1"/>
  <c r="J2" i="1" s="1"/>
  <c r="J78" i="1"/>
  <c r="H80" i="1"/>
  <c r="J80" i="1" s="1"/>
  <c r="H72" i="1"/>
  <c r="H38" i="1"/>
  <c r="I38" i="1" s="1"/>
  <c r="H12" i="1"/>
  <c r="I54" i="1"/>
  <c r="K42" i="1"/>
  <c r="L29" i="1"/>
  <c r="M68" i="1"/>
  <c r="M25" i="1"/>
  <c r="M88" i="1"/>
  <c r="M85" i="1"/>
  <c r="M82" i="1"/>
  <c r="L88" i="1"/>
  <c r="L85" i="1"/>
  <c r="L82" i="1"/>
  <c r="J52" i="1"/>
  <c r="I52" i="1"/>
  <c r="J3" i="1"/>
  <c r="I3" i="1"/>
  <c r="I26" i="1"/>
  <c r="J26" i="1"/>
  <c r="J76" i="1"/>
  <c r="I76" i="1"/>
  <c r="J15" i="1"/>
  <c r="I15" i="1"/>
  <c r="J63" i="1"/>
  <c r="I63" i="1"/>
  <c r="J27" i="1"/>
  <c r="I27" i="1"/>
  <c r="I34" i="1"/>
  <c r="J34" i="1"/>
  <c r="J56" i="1"/>
  <c r="I56" i="1"/>
  <c r="M44" i="1"/>
  <c r="M64" i="1"/>
  <c r="K64" i="1"/>
  <c r="L64" i="1"/>
  <c r="M51" i="1"/>
  <c r="K51" i="1"/>
  <c r="L51" i="1"/>
  <c r="M39" i="1"/>
  <c r="K39" i="1"/>
  <c r="L39" i="1"/>
  <c r="K38" i="1"/>
  <c r="H64" i="1"/>
  <c r="H49" i="1"/>
  <c r="I39" i="1"/>
  <c r="I22" i="1"/>
  <c r="J47" i="1"/>
  <c r="J11" i="1"/>
  <c r="M62" i="1"/>
  <c r="M43" i="1"/>
  <c r="K4" i="1"/>
  <c r="M4" i="1"/>
  <c r="L4" i="1"/>
  <c r="M75" i="1"/>
  <c r="K75" i="1"/>
  <c r="L75" i="1"/>
  <c r="I24" i="1"/>
  <c r="L62" i="1"/>
  <c r="H62" i="1"/>
  <c r="H20" i="1"/>
  <c r="H4" i="1"/>
  <c r="I69" i="1"/>
  <c r="I36" i="1"/>
  <c r="I21" i="1"/>
  <c r="M61" i="1"/>
  <c r="M42" i="1"/>
  <c r="M20" i="1"/>
  <c r="M16" i="1"/>
  <c r="K16" i="1"/>
  <c r="L16" i="1"/>
  <c r="M63" i="1"/>
  <c r="K63" i="1"/>
  <c r="L63" i="1"/>
  <c r="L61" i="1"/>
  <c r="L70" i="1"/>
  <c r="M70" i="1"/>
  <c r="K70" i="1"/>
  <c r="L58" i="1"/>
  <c r="M58" i="1"/>
  <c r="K58" i="1"/>
  <c r="L46" i="1"/>
  <c r="M46" i="1"/>
  <c r="K46" i="1"/>
  <c r="L34" i="1"/>
  <c r="M34" i="1"/>
  <c r="K34" i="1"/>
  <c r="L22" i="1"/>
  <c r="M22" i="1"/>
  <c r="K22" i="1"/>
  <c r="L10" i="1"/>
  <c r="M10" i="1"/>
  <c r="K10" i="1"/>
  <c r="H75" i="1"/>
  <c r="H61" i="1"/>
  <c r="J79" i="1"/>
  <c r="J25" i="1"/>
  <c r="K68" i="1"/>
  <c r="K50" i="1"/>
  <c r="K32" i="1"/>
  <c r="K14" i="1"/>
  <c r="L74" i="1"/>
  <c r="L56" i="1"/>
  <c r="L38" i="1"/>
  <c r="M80" i="1"/>
  <c r="M19" i="1"/>
  <c r="M76" i="1"/>
  <c r="K76" i="1"/>
  <c r="L76" i="1"/>
  <c r="H50" i="1"/>
  <c r="L69" i="1"/>
  <c r="M69" i="1"/>
  <c r="K69" i="1"/>
  <c r="L57" i="1"/>
  <c r="M57" i="1"/>
  <c r="K57" i="1"/>
  <c r="L45" i="1"/>
  <c r="M45" i="1"/>
  <c r="K45" i="1"/>
  <c r="L33" i="1"/>
  <c r="M33" i="1"/>
  <c r="K33" i="1"/>
  <c r="L21" i="1"/>
  <c r="M21" i="1"/>
  <c r="K21" i="1"/>
  <c r="L9" i="1"/>
  <c r="M9" i="1"/>
  <c r="K9" i="1"/>
  <c r="H74" i="1"/>
  <c r="H46" i="1"/>
  <c r="H32" i="1"/>
  <c r="H16" i="1"/>
  <c r="J60" i="1"/>
  <c r="K67" i="1"/>
  <c r="K49" i="1"/>
  <c r="K31" i="1"/>
  <c r="K13" i="1"/>
  <c r="L73" i="1"/>
  <c r="L55" i="1"/>
  <c r="L37" i="1"/>
  <c r="L19" i="1"/>
  <c r="M79" i="1"/>
  <c r="M37" i="1"/>
  <c r="M18" i="1"/>
  <c r="K74" i="1"/>
  <c r="K73" i="1"/>
  <c r="H73" i="1"/>
  <c r="H45" i="1"/>
  <c r="I33" i="1"/>
  <c r="L54" i="1"/>
  <c r="L18" i="1"/>
  <c r="M78" i="1"/>
  <c r="M56" i="1"/>
  <c r="M14" i="1"/>
  <c r="M28" i="1"/>
  <c r="K28" i="1"/>
  <c r="L28" i="1"/>
  <c r="M3" i="1"/>
  <c r="L3" i="1"/>
  <c r="K3" i="1"/>
  <c r="J8" i="1"/>
  <c r="I8" i="1"/>
  <c r="H7" i="1"/>
  <c r="M7" i="1"/>
  <c r="H58" i="1"/>
  <c r="H44" i="1"/>
  <c r="H28" i="1"/>
  <c r="H14" i="1"/>
  <c r="M55" i="1"/>
  <c r="M13" i="1"/>
  <c r="M40" i="1"/>
  <c r="K40" i="1"/>
  <c r="L40" i="1"/>
  <c r="M15" i="1"/>
  <c r="K15" i="1"/>
  <c r="L15" i="1"/>
  <c r="L26" i="1"/>
  <c r="H6" i="1"/>
  <c r="M6" i="1"/>
  <c r="J19" i="1"/>
  <c r="K26" i="1"/>
  <c r="L50" i="1"/>
  <c r="L32" i="1"/>
  <c r="M54" i="1"/>
  <c r="M52" i="1"/>
  <c r="K52" i="1"/>
  <c r="L52" i="1"/>
  <c r="M27" i="1"/>
  <c r="K27" i="1"/>
  <c r="L27" i="1"/>
  <c r="H51" i="1"/>
  <c r="L25" i="1"/>
  <c r="H57" i="1"/>
  <c r="H13" i="1"/>
  <c r="J37" i="1"/>
  <c r="K8" i="1"/>
  <c r="H70" i="1"/>
  <c r="H40" i="1"/>
  <c r="K79" i="1"/>
  <c r="K43" i="1"/>
  <c r="K7" i="1"/>
  <c r="L67" i="1"/>
  <c r="L31" i="1"/>
  <c r="M31" i="1"/>
  <c r="E3" i="4" l="1"/>
  <c r="F4" i="4"/>
  <c r="I3" i="14"/>
  <c r="K3" i="14"/>
  <c r="J3" i="14"/>
  <c r="H3" i="14"/>
  <c r="F5" i="14"/>
  <c r="E4" i="14"/>
  <c r="F5" i="13"/>
  <c r="E4" i="13"/>
  <c r="J3" i="13"/>
  <c r="I3" i="13"/>
  <c r="M3" i="12"/>
  <c r="N3" i="12"/>
  <c r="O3" i="12"/>
  <c r="P3" i="12"/>
  <c r="I2" i="12"/>
  <c r="J2" i="12"/>
  <c r="F5" i="12"/>
  <c r="E4" i="12"/>
  <c r="L3" i="12"/>
  <c r="H3" i="12"/>
  <c r="E5" i="11"/>
  <c r="F6" i="11"/>
  <c r="J4" i="11"/>
  <c r="H4" i="11"/>
  <c r="J3" i="11"/>
  <c r="H3" i="11"/>
  <c r="F4" i="8"/>
  <c r="E3" i="8"/>
  <c r="H2" i="7"/>
  <c r="F5" i="7"/>
  <c r="E4" i="7"/>
  <c r="H4" i="7" s="1"/>
  <c r="K3" i="6"/>
  <c r="L3" i="6"/>
  <c r="I2" i="6"/>
  <c r="K2" i="6"/>
  <c r="L2" i="6"/>
  <c r="J3" i="6"/>
  <c r="F5" i="6"/>
  <c r="E4" i="6"/>
  <c r="I3" i="6"/>
  <c r="H3" i="6"/>
  <c r="I2" i="5"/>
  <c r="J2" i="5"/>
  <c r="F6" i="5"/>
  <c r="E5" i="5"/>
  <c r="J3" i="5"/>
  <c r="I3" i="5"/>
  <c r="J84" i="1"/>
  <c r="I84" i="1"/>
  <c r="E4" i="2"/>
  <c r="J82" i="1"/>
  <c r="I82" i="1"/>
  <c r="I23" i="1"/>
  <c r="J65" i="1"/>
  <c r="E3" i="2"/>
  <c r="I88" i="1"/>
  <c r="J88" i="1"/>
  <c r="I2" i="2"/>
  <c r="J2" i="2"/>
  <c r="K4" i="2"/>
  <c r="L4" i="2"/>
  <c r="H4" i="2"/>
  <c r="F6" i="2"/>
  <c r="E5" i="2"/>
  <c r="I5" i="1"/>
  <c r="I85" i="1"/>
  <c r="J85" i="1"/>
  <c r="J68" i="1"/>
  <c r="I53" i="1"/>
  <c r="I2" i="1"/>
  <c r="I71" i="1"/>
  <c r="I29" i="1"/>
  <c r="J29" i="1"/>
  <c r="I17" i="1"/>
  <c r="J17" i="1"/>
  <c r="J72" i="1"/>
  <c r="I72" i="1"/>
  <c r="J77" i="1"/>
  <c r="J38" i="1"/>
  <c r="J12" i="1"/>
  <c r="I12" i="1"/>
  <c r="I80" i="1"/>
  <c r="J41" i="1"/>
  <c r="I41" i="1"/>
  <c r="J45" i="1"/>
  <c r="I45" i="1"/>
  <c r="J6" i="1"/>
  <c r="I6" i="1"/>
  <c r="I13" i="1"/>
  <c r="J13" i="1"/>
  <c r="I73" i="1"/>
  <c r="J73" i="1"/>
  <c r="I74" i="1"/>
  <c r="J74" i="1"/>
  <c r="I64" i="1"/>
  <c r="J64" i="1"/>
  <c r="J58" i="1"/>
  <c r="I58" i="1"/>
  <c r="J4" i="1"/>
  <c r="I4" i="1"/>
  <c r="I16" i="1"/>
  <c r="J16" i="1"/>
  <c r="I61" i="1"/>
  <c r="J61" i="1"/>
  <c r="I62" i="1"/>
  <c r="J62" i="1"/>
  <c r="J57" i="1"/>
  <c r="I57" i="1"/>
  <c r="I14" i="1"/>
  <c r="J14" i="1"/>
  <c r="J51" i="1"/>
  <c r="I51" i="1"/>
  <c r="I28" i="1"/>
  <c r="J28" i="1"/>
  <c r="I49" i="1"/>
  <c r="J49" i="1"/>
  <c r="J44" i="1"/>
  <c r="I44" i="1"/>
  <c r="I50" i="1"/>
  <c r="J50" i="1"/>
  <c r="I7" i="1"/>
  <c r="J7" i="1"/>
  <c r="J20" i="1"/>
  <c r="I20" i="1"/>
  <c r="J40" i="1"/>
  <c r="I40" i="1"/>
  <c r="J32" i="1"/>
  <c r="I32" i="1"/>
  <c r="J70" i="1"/>
  <c r="I70" i="1"/>
  <c r="I46" i="1"/>
  <c r="J46" i="1"/>
  <c r="J75" i="1"/>
  <c r="I75" i="1"/>
  <c r="F5" i="4" l="1"/>
  <c r="E4" i="4"/>
  <c r="K4" i="14"/>
  <c r="J4" i="14"/>
  <c r="I4" i="14"/>
  <c r="H4" i="14"/>
  <c r="E5" i="14"/>
  <c r="F6" i="14"/>
  <c r="F6" i="13"/>
  <c r="E5" i="13"/>
  <c r="J2" i="13"/>
  <c r="I2" i="13"/>
  <c r="M4" i="12"/>
  <c r="N4" i="12"/>
  <c r="O4" i="12"/>
  <c r="P4" i="12"/>
  <c r="J3" i="12"/>
  <c r="I3" i="12"/>
  <c r="L4" i="12"/>
  <c r="H4" i="12"/>
  <c r="F6" i="12"/>
  <c r="E5" i="12"/>
  <c r="E6" i="11"/>
  <c r="F7" i="11"/>
  <c r="H5" i="11"/>
  <c r="J5" i="11"/>
  <c r="R3" i="8"/>
  <c r="S3" i="8"/>
  <c r="O3" i="8"/>
  <c r="N3" i="8"/>
  <c r="M3" i="8"/>
  <c r="L3" i="8"/>
  <c r="K3" i="8"/>
  <c r="Q3" i="8"/>
  <c r="F5" i="8"/>
  <c r="E4" i="8"/>
  <c r="E5" i="7"/>
  <c r="H5" i="7" s="1"/>
  <c r="F6" i="7"/>
  <c r="K4" i="6"/>
  <c r="L4" i="6"/>
  <c r="J4" i="6"/>
  <c r="I4" i="6"/>
  <c r="H4" i="6"/>
  <c r="F6" i="6"/>
  <c r="E5" i="6"/>
  <c r="F7" i="5"/>
  <c r="E6" i="5"/>
  <c r="J4" i="5"/>
  <c r="I4" i="5"/>
  <c r="L3" i="2"/>
  <c r="H3" i="2"/>
  <c r="K3" i="2"/>
  <c r="H5" i="2"/>
  <c r="K5" i="2"/>
  <c r="L5" i="2"/>
  <c r="E6" i="2"/>
  <c r="F7" i="2"/>
  <c r="I4" i="2"/>
  <c r="J4" i="2"/>
  <c r="E5" i="4" l="1"/>
  <c r="F6" i="4"/>
  <c r="K5" i="14"/>
  <c r="J5" i="14"/>
  <c r="E6" i="14"/>
  <c r="F7" i="14"/>
  <c r="I5" i="14"/>
  <c r="H5" i="14"/>
  <c r="F7" i="13"/>
  <c r="E6" i="13"/>
  <c r="I4" i="13"/>
  <c r="J4" i="13"/>
  <c r="M5" i="12"/>
  <c r="N5" i="12"/>
  <c r="O5" i="12"/>
  <c r="P5" i="12"/>
  <c r="J4" i="12"/>
  <c r="I4" i="12"/>
  <c r="H5" i="12"/>
  <c r="L5" i="12"/>
  <c r="F7" i="12"/>
  <c r="E6" i="12"/>
  <c r="F8" i="11"/>
  <c r="E7" i="11"/>
  <c r="J6" i="11"/>
  <c r="H6" i="11"/>
  <c r="R4" i="8"/>
  <c r="S4" i="8"/>
  <c r="O4" i="8"/>
  <c r="N4" i="8"/>
  <c r="K4" i="8"/>
  <c r="Q4" i="8"/>
  <c r="M4" i="8"/>
  <c r="L4" i="8"/>
  <c r="E5" i="8"/>
  <c r="F6" i="8"/>
  <c r="F7" i="7"/>
  <c r="E6" i="7"/>
  <c r="H6" i="7" s="1"/>
  <c r="L5" i="6"/>
  <c r="K5" i="6"/>
  <c r="J5" i="6"/>
  <c r="I5" i="6"/>
  <c r="H5" i="6"/>
  <c r="F7" i="6"/>
  <c r="E6" i="6"/>
  <c r="E7" i="5"/>
  <c r="F8" i="5"/>
  <c r="J5" i="5"/>
  <c r="I5" i="5"/>
  <c r="I3" i="2"/>
  <c r="J3" i="2"/>
  <c r="F8" i="2"/>
  <c r="E7" i="2"/>
  <c r="H6" i="2"/>
  <c r="K6" i="2"/>
  <c r="L6" i="2"/>
  <c r="I5" i="2"/>
  <c r="J5" i="2"/>
  <c r="F7" i="4" l="1"/>
  <c r="E6" i="4"/>
  <c r="K6" i="14"/>
  <c r="J6" i="14"/>
  <c r="F8" i="14"/>
  <c r="E7" i="14"/>
  <c r="I6" i="14"/>
  <c r="H6" i="14"/>
  <c r="E7" i="13"/>
  <c r="F8" i="13"/>
  <c r="I5" i="13"/>
  <c r="J5" i="13"/>
  <c r="M6" i="12"/>
  <c r="N6" i="12"/>
  <c r="O6" i="12"/>
  <c r="P6" i="12"/>
  <c r="J5" i="12"/>
  <c r="I5" i="12"/>
  <c r="H6" i="12"/>
  <c r="L6" i="12"/>
  <c r="E7" i="12"/>
  <c r="F8" i="12"/>
  <c r="J7" i="11"/>
  <c r="H7" i="11"/>
  <c r="E8" i="11"/>
  <c r="F9" i="11"/>
  <c r="R5" i="8"/>
  <c r="S5" i="8"/>
  <c r="O5" i="8"/>
  <c r="N5" i="8"/>
  <c r="E6" i="8"/>
  <c r="F7" i="8"/>
  <c r="Q5" i="8"/>
  <c r="M5" i="8"/>
  <c r="L5" i="8"/>
  <c r="K5" i="8"/>
  <c r="E7" i="7"/>
  <c r="H7" i="7" s="1"/>
  <c r="F8" i="7"/>
  <c r="K6" i="6"/>
  <c r="L6" i="6"/>
  <c r="J6" i="6"/>
  <c r="I6" i="6"/>
  <c r="H6" i="6"/>
  <c r="E7" i="6"/>
  <c r="F8" i="6"/>
  <c r="F9" i="5"/>
  <c r="E8" i="5"/>
  <c r="J6" i="5"/>
  <c r="I6" i="5"/>
  <c r="I6" i="2"/>
  <c r="J6" i="2"/>
  <c r="H7" i="2"/>
  <c r="K7" i="2"/>
  <c r="L7" i="2"/>
  <c r="F9" i="2"/>
  <c r="E8" i="2"/>
  <c r="F8" i="4" l="1"/>
  <c r="E7" i="4"/>
  <c r="K7" i="14"/>
  <c r="J7" i="14"/>
  <c r="I7" i="14"/>
  <c r="H7" i="14"/>
  <c r="F9" i="14"/>
  <c r="E8" i="14"/>
  <c r="J6" i="13"/>
  <c r="I6" i="13"/>
  <c r="F9" i="13"/>
  <c r="E8" i="13"/>
  <c r="M7" i="12"/>
  <c r="N7" i="12"/>
  <c r="O7" i="12"/>
  <c r="P7" i="12"/>
  <c r="I6" i="12"/>
  <c r="J6" i="12"/>
  <c r="E8" i="12"/>
  <c r="F9" i="12"/>
  <c r="L7" i="12"/>
  <c r="H7" i="12"/>
  <c r="F10" i="11"/>
  <c r="E9" i="11"/>
  <c r="J8" i="11"/>
  <c r="H8" i="11"/>
  <c r="R6" i="8"/>
  <c r="S6" i="8"/>
  <c r="O6" i="8"/>
  <c r="N6" i="8"/>
  <c r="E7" i="8"/>
  <c r="F8" i="8"/>
  <c r="Q6" i="8"/>
  <c r="L6" i="8"/>
  <c r="K6" i="8"/>
  <c r="M6" i="8"/>
  <c r="E8" i="7"/>
  <c r="H8" i="7" s="1"/>
  <c r="F9" i="7"/>
  <c r="L7" i="6"/>
  <c r="K7" i="6"/>
  <c r="J7" i="6"/>
  <c r="E8" i="6"/>
  <c r="F9" i="6"/>
  <c r="H7" i="6"/>
  <c r="I7" i="6"/>
  <c r="F10" i="5"/>
  <c r="E9" i="5"/>
  <c r="J7" i="5"/>
  <c r="I7" i="5"/>
  <c r="K8" i="2"/>
  <c r="L8" i="2"/>
  <c r="H8" i="2"/>
  <c r="F10" i="2"/>
  <c r="E9" i="2"/>
  <c r="I7" i="2"/>
  <c r="J7" i="2"/>
  <c r="E8" i="4" l="1"/>
  <c r="F9" i="4"/>
  <c r="K8" i="14"/>
  <c r="J8" i="14"/>
  <c r="F10" i="14"/>
  <c r="E9" i="14"/>
  <c r="I8" i="14"/>
  <c r="H8" i="14"/>
  <c r="I7" i="13"/>
  <c r="J7" i="13"/>
  <c r="F10" i="13"/>
  <c r="E9" i="13"/>
  <c r="M8" i="12"/>
  <c r="N8" i="12"/>
  <c r="P8" i="12"/>
  <c r="O8" i="12"/>
  <c r="F10" i="12"/>
  <c r="E9" i="12"/>
  <c r="L8" i="12"/>
  <c r="H8" i="12"/>
  <c r="I7" i="12"/>
  <c r="J7" i="12"/>
  <c r="H9" i="11"/>
  <c r="J9" i="11"/>
  <c r="E10" i="11"/>
  <c r="F11" i="11"/>
  <c r="R7" i="8"/>
  <c r="S7" i="8"/>
  <c r="N7" i="8"/>
  <c r="O7" i="8"/>
  <c r="F9" i="8"/>
  <c r="E8" i="8"/>
  <c r="K7" i="8"/>
  <c r="Q7" i="8"/>
  <c r="M7" i="8"/>
  <c r="L7" i="8"/>
  <c r="E9" i="7"/>
  <c r="H9" i="7" s="1"/>
  <c r="F10" i="7"/>
  <c r="K8" i="6"/>
  <c r="L8" i="6"/>
  <c r="J8" i="6"/>
  <c r="E9" i="6"/>
  <c r="F10" i="6"/>
  <c r="H8" i="6"/>
  <c r="I8" i="6"/>
  <c r="J8" i="5"/>
  <c r="I8" i="5"/>
  <c r="F11" i="5"/>
  <c r="E10" i="5"/>
  <c r="I8" i="2"/>
  <c r="J8" i="2"/>
  <c r="H9" i="2"/>
  <c r="K9" i="2"/>
  <c r="L9" i="2"/>
  <c r="E10" i="2"/>
  <c r="F11" i="2"/>
  <c r="E9" i="4" l="1"/>
  <c r="F10" i="4"/>
  <c r="J9" i="14"/>
  <c r="K9" i="14"/>
  <c r="I9" i="14"/>
  <c r="H9" i="14"/>
  <c r="F11" i="14"/>
  <c r="E10" i="14"/>
  <c r="E10" i="13"/>
  <c r="F11" i="13"/>
  <c r="J8" i="13"/>
  <c r="I8" i="13"/>
  <c r="N9" i="12"/>
  <c r="M9" i="12"/>
  <c r="P9" i="12"/>
  <c r="O9" i="12"/>
  <c r="I8" i="12"/>
  <c r="J8" i="12"/>
  <c r="L9" i="12"/>
  <c r="H9" i="12"/>
  <c r="F11" i="12"/>
  <c r="E10" i="12"/>
  <c r="F12" i="11"/>
  <c r="E11" i="11"/>
  <c r="J10" i="11"/>
  <c r="H10" i="11"/>
  <c r="R8" i="8"/>
  <c r="S8" i="8"/>
  <c r="N8" i="8"/>
  <c r="O8" i="8"/>
  <c r="K8" i="8"/>
  <c r="Q8" i="8"/>
  <c r="M8" i="8"/>
  <c r="L8" i="8"/>
  <c r="E9" i="8"/>
  <c r="F10" i="8"/>
  <c r="F11" i="7"/>
  <c r="E10" i="7"/>
  <c r="H10" i="7" s="1"/>
  <c r="L9" i="6"/>
  <c r="K9" i="6"/>
  <c r="J9" i="6"/>
  <c r="F11" i="6"/>
  <c r="E10" i="6"/>
  <c r="H9" i="6"/>
  <c r="I9" i="6"/>
  <c r="E11" i="5"/>
  <c r="F12" i="5"/>
  <c r="J9" i="5"/>
  <c r="I9" i="5"/>
  <c r="F12" i="2"/>
  <c r="E11" i="2"/>
  <c r="H10" i="2"/>
  <c r="K10" i="2"/>
  <c r="L10" i="2"/>
  <c r="I9" i="2"/>
  <c r="J9" i="2"/>
  <c r="F11" i="4" l="1"/>
  <c r="E10" i="4"/>
  <c r="J10" i="14"/>
  <c r="K10" i="14"/>
  <c r="F12" i="14"/>
  <c r="E11" i="14"/>
  <c r="H10" i="14"/>
  <c r="I10" i="14"/>
  <c r="F12" i="13"/>
  <c r="E11" i="13"/>
  <c r="I9" i="13"/>
  <c r="J9" i="13"/>
  <c r="N10" i="12"/>
  <c r="M10" i="12"/>
  <c r="P10" i="12"/>
  <c r="O10" i="12"/>
  <c r="J9" i="12"/>
  <c r="I9" i="12"/>
  <c r="H10" i="12"/>
  <c r="L10" i="12"/>
  <c r="E11" i="12"/>
  <c r="F12" i="12"/>
  <c r="H11" i="11"/>
  <c r="J11" i="11"/>
  <c r="F13" i="11"/>
  <c r="E12" i="11"/>
  <c r="R9" i="8"/>
  <c r="S9" i="8"/>
  <c r="N9" i="8"/>
  <c r="O9" i="8"/>
  <c r="F11" i="8"/>
  <c r="E10" i="8"/>
  <c r="M9" i="8"/>
  <c r="L9" i="8"/>
  <c r="K9" i="8"/>
  <c r="Q9" i="8"/>
  <c r="E11" i="7"/>
  <c r="H11" i="7" s="1"/>
  <c r="F12" i="7"/>
  <c r="L10" i="6"/>
  <c r="K10" i="6"/>
  <c r="J10" i="6"/>
  <c r="H10" i="6"/>
  <c r="I10" i="6"/>
  <c r="F12" i="6"/>
  <c r="E11" i="6"/>
  <c r="J10" i="5"/>
  <c r="I10" i="5"/>
  <c r="F13" i="5"/>
  <c r="E12" i="5"/>
  <c r="I10" i="2"/>
  <c r="J10" i="2"/>
  <c r="H11" i="2"/>
  <c r="K11" i="2"/>
  <c r="L11" i="2"/>
  <c r="F13" i="2"/>
  <c r="E12" i="2"/>
  <c r="E11" i="4" l="1"/>
  <c r="F12" i="4"/>
  <c r="J11" i="14"/>
  <c r="K11" i="14"/>
  <c r="H11" i="14"/>
  <c r="I11" i="14"/>
  <c r="F13" i="14"/>
  <c r="E12" i="14"/>
  <c r="J10" i="13"/>
  <c r="I10" i="13"/>
  <c r="E12" i="13"/>
  <c r="F13" i="13"/>
  <c r="N11" i="12"/>
  <c r="M11" i="12"/>
  <c r="P11" i="12"/>
  <c r="O11" i="12"/>
  <c r="J10" i="12"/>
  <c r="I10" i="12"/>
  <c r="F13" i="12"/>
  <c r="E12" i="12"/>
  <c r="H11" i="12"/>
  <c r="L11" i="12"/>
  <c r="J12" i="11"/>
  <c r="H12" i="11"/>
  <c r="E13" i="11"/>
  <c r="F14" i="11"/>
  <c r="R10" i="8"/>
  <c r="S10" i="8"/>
  <c r="O10" i="8"/>
  <c r="N10" i="8"/>
  <c r="M10" i="8"/>
  <c r="L10" i="8"/>
  <c r="K10" i="8"/>
  <c r="Q10" i="8"/>
  <c r="E11" i="8"/>
  <c r="F12" i="8"/>
  <c r="E12" i="7"/>
  <c r="H12" i="7" s="1"/>
  <c r="F13" i="7"/>
  <c r="L11" i="6"/>
  <c r="K11" i="6"/>
  <c r="J11" i="6"/>
  <c r="H11" i="6"/>
  <c r="I11" i="6"/>
  <c r="F13" i="6"/>
  <c r="E12" i="6"/>
  <c r="J11" i="5"/>
  <c r="I11" i="5"/>
  <c r="E13" i="5"/>
  <c r="F14" i="5"/>
  <c r="K12" i="2"/>
  <c r="L12" i="2"/>
  <c r="H12" i="2"/>
  <c r="F14" i="2"/>
  <c r="E13" i="2"/>
  <c r="I11" i="2"/>
  <c r="J11" i="2"/>
  <c r="F13" i="4" l="1"/>
  <c r="E12" i="4"/>
  <c r="J12" i="14"/>
  <c r="K12" i="14"/>
  <c r="H12" i="14"/>
  <c r="I12" i="14"/>
  <c r="F14" i="14"/>
  <c r="E13" i="14"/>
  <c r="F14" i="13"/>
  <c r="E13" i="13"/>
  <c r="I11" i="13"/>
  <c r="J11" i="13"/>
  <c r="N12" i="12"/>
  <c r="M12" i="12"/>
  <c r="P12" i="12"/>
  <c r="O12" i="12"/>
  <c r="J11" i="12"/>
  <c r="I11" i="12"/>
  <c r="L12" i="12"/>
  <c r="H12" i="12"/>
  <c r="F14" i="12"/>
  <c r="E13" i="12"/>
  <c r="E14" i="11"/>
  <c r="F15" i="11"/>
  <c r="H13" i="11"/>
  <c r="J13" i="11"/>
  <c r="R11" i="8"/>
  <c r="S11" i="8"/>
  <c r="O11" i="8"/>
  <c r="N11" i="8"/>
  <c r="F13" i="8"/>
  <c r="E12" i="8"/>
  <c r="Q11" i="8"/>
  <c r="M11" i="8"/>
  <c r="K11" i="8"/>
  <c r="L11" i="8"/>
  <c r="F14" i="7"/>
  <c r="E13" i="7"/>
  <c r="H13" i="7" s="1"/>
  <c r="K12" i="6"/>
  <c r="L12" i="6"/>
  <c r="J12" i="6"/>
  <c r="H12" i="6"/>
  <c r="I12" i="6"/>
  <c r="F14" i="6"/>
  <c r="E13" i="6"/>
  <c r="J12" i="5"/>
  <c r="I12" i="5"/>
  <c r="F15" i="5"/>
  <c r="E14" i="5"/>
  <c r="H13" i="2"/>
  <c r="K13" i="2"/>
  <c r="L13" i="2"/>
  <c r="E14" i="2"/>
  <c r="F15" i="2"/>
  <c r="I12" i="2"/>
  <c r="J12" i="2"/>
  <c r="F14" i="4" l="1"/>
  <c r="E13" i="4"/>
  <c r="J13" i="14"/>
  <c r="K13" i="14"/>
  <c r="I13" i="14"/>
  <c r="H13" i="14"/>
  <c r="E14" i="14"/>
  <c r="F15" i="14"/>
  <c r="E14" i="13"/>
  <c r="F15" i="13"/>
  <c r="J12" i="13"/>
  <c r="I12" i="13"/>
  <c r="N13" i="12"/>
  <c r="M13" i="12"/>
  <c r="P13" i="12"/>
  <c r="O13" i="12"/>
  <c r="J12" i="12"/>
  <c r="I12" i="12"/>
  <c r="H13" i="12"/>
  <c r="L13" i="12"/>
  <c r="E14" i="12"/>
  <c r="F15" i="12"/>
  <c r="E15" i="11"/>
  <c r="F16" i="11"/>
  <c r="J14" i="11"/>
  <c r="H14" i="11"/>
  <c r="R12" i="8"/>
  <c r="S12" i="8"/>
  <c r="N12" i="8"/>
  <c r="O12" i="8"/>
  <c r="L12" i="8"/>
  <c r="M12" i="8"/>
  <c r="K12" i="8"/>
  <c r="Q12" i="8"/>
  <c r="E13" i="8"/>
  <c r="F14" i="8"/>
  <c r="E14" i="7"/>
  <c r="H14" i="7" s="1"/>
  <c r="F15" i="7"/>
  <c r="K13" i="6"/>
  <c r="L13" i="6"/>
  <c r="J13" i="6"/>
  <c r="I13" i="6"/>
  <c r="H13" i="6"/>
  <c r="E14" i="6"/>
  <c r="F15" i="6"/>
  <c r="F16" i="5"/>
  <c r="E15" i="5"/>
  <c r="J13" i="5"/>
  <c r="I13" i="5"/>
  <c r="F16" i="2"/>
  <c r="E15" i="2"/>
  <c r="H14" i="2"/>
  <c r="K14" i="2"/>
  <c r="L14" i="2"/>
  <c r="I13" i="2"/>
  <c r="J13" i="2"/>
  <c r="E14" i="4" l="1"/>
  <c r="F15" i="4"/>
  <c r="K14" i="14"/>
  <c r="J14" i="14"/>
  <c r="F16" i="14"/>
  <c r="E15" i="14"/>
  <c r="I14" i="14"/>
  <c r="H14" i="14"/>
  <c r="E15" i="13"/>
  <c r="F16" i="13"/>
  <c r="I13" i="13"/>
  <c r="J13" i="13"/>
  <c r="M14" i="12"/>
  <c r="N14" i="12"/>
  <c r="O14" i="12"/>
  <c r="P14" i="12"/>
  <c r="I13" i="12"/>
  <c r="J13" i="12"/>
  <c r="E15" i="12"/>
  <c r="F16" i="12"/>
  <c r="H14" i="12"/>
  <c r="L14" i="12"/>
  <c r="F17" i="11"/>
  <c r="E16" i="11"/>
  <c r="H15" i="11"/>
  <c r="J15" i="11"/>
  <c r="R13" i="8"/>
  <c r="S13" i="8"/>
  <c r="N13" i="8"/>
  <c r="O13" i="8"/>
  <c r="L13" i="8"/>
  <c r="K13" i="8"/>
  <c r="Q13" i="8"/>
  <c r="M13" i="8"/>
  <c r="F15" i="8"/>
  <c r="E14" i="8"/>
  <c r="E15" i="7"/>
  <c r="H15" i="7" s="1"/>
  <c r="F16" i="7"/>
  <c r="K14" i="6"/>
  <c r="L14" i="6"/>
  <c r="J14" i="6"/>
  <c r="I14" i="6"/>
  <c r="H14" i="6"/>
  <c r="F16" i="6"/>
  <c r="E15" i="6"/>
  <c r="F17" i="5"/>
  <c r="E16" i="5"/>
  <c r="J14" i="5"/>
  <c r="I14" i="5"/>
  <c r="I14" i="2"/>
  <c r="J14" i="2"/>
  <c r="H15" i="2"/>
  <c r="K15" i="2"/>
  <c r="L15" i="2"/>
  <c r="F17" i="2"/>
  <c r="E16" i="2"/>
  <c r="F16" i="4" l="1"/>
  <c r="E15" i="4"/>
  <c r="K15" i="14"/>
  <c r="J15" i="14"/>
  <c r="I15" i="14"/>
  <c r="H15" i="14"/>
  <c r="E16" i="14"/>
  <c r="F17" i="14"/>
  <c r="J14" i="13"/>
  <c r="I14" i="13"/>
  <c r="E16" i="13"/>
  <c r="F17" i="13"/>
  <c r="M15" i="12"/>
  <c r="N15" i="12"/>
  <c r="O15" i="12"/>
  <c r="P15" i="12"/>
  <c r="J14" i="12"/>
  <c r="I14" i="12"/>
  <c r="F17" i="12"/>
  <c r="E16" i="12"/>
  <c r="L15" i="12"/>
  <c r="H15" i="12"/>
  <c r="J16" i="11"/>
  <c r="H16" i="11"/>
  <c r="F18" i="11"/>
  <c r="E17" i="11"/>
  <c r="R14" i="8"/>
  <c r="S14" i="8"/>
  <c r="O14" i="8"/>
  <c r="N14" i="8"/>
  <c r="E15" i="8"/>
  <c r="F16" i="8"/>
  <c r="Q14" i="8"/>
  <c r="M14" i="8"/>
  <c r="K14" i="8"/>
  <c r="L14" i="8"/>
  <c r="F17" i="7"/>
  <c r="E16" i="7"/>
  <c r="H16" i="7" s="1"/>
  <c r="K15" i="6"/>
  <c r="L15" i="6"/>
  <c r="J15" i="6"/>
  <c r="I15" i="6"/>
  <c r="H15" i="6"/>
  <c r="F17" i="6"/>
  <c r="E16" i="6"/>
  <c r="J15" i="5"/>
  <c r="I15" i="5"/>
  <c r="F18" i="5"/>
  <c r="E17" i="5"/>
  <c r="K16" i="2"/>
  <c r="L16" i="2"/>
  <c r="H16" i="2"/>
  <c r="F18" i="2"/>
  <c r="E17" i="2"/>
  <c r="I15" i="2"/>
  <c r="J15" i="2"/>
  <c r="F17" i="4" l="1"/>
  <c r="E16" i="4"/>
  <c r="K16" i="14"/>
  <c r="J16" i="14"/>
  <c r="E17" i="14"/>
  <c r="F18" i="14"/>
  <c r="I16" i="14"/>
  <c r="H16" i="14"/>
  <c r="J15" i="13"/>
  <c r="I15" i="13"/>
  <c r="F18" i="13"/>
  <c r="E17" i="13"/>
  <c r="M16" i="12"/>
  <c r="N16" i="12"/>
  <c r="O16" i="12"/>
  <c r="P16" i="12"/>
  <c r="L16" i="12"/>
  <c r="H16" i="12"/>
  <c r="E17" i="12"/>
  <c r="F18" i="12"/>
  <c r="I15" i="12"/>
  <c r="J15" i="12"/>
  <c r="J17" i="11"/>
  <c r="H17" i="11"/>
  <c r="F19" i="11"/>
  <c r="E18" i="11"/>
  <c r="R15" i="8"/>
  <c r="S15" i="8"/>
  <c r="O15" i="8"/>
  <c r="N15" i="8"/>
  <c r="E16" i="8"/>
  <c r="F17" i="8"/>
  <c r="M15" i="8"/>
  <c r="Q15" i="8"/>
  <c r="L15" i="8"/>
  <c r="K15" i="8"/>
  <c r="F18" i="7"/>
  <c r="E17" i="7"/>
  <c r="H17" i="7" s="1"/>
  <c r="K16" i="6"/>
  <c r="L16" i="6"/>
  <c r="J16" i="6"/>
  <c r="I16" i="6"/>
  <c r="H16" i="6"/>
  <c r="F18" i="6"/>
  <c r="E17" i="6"/>
  <c r="F19" i="5"/>
  <c r="E18" i="5"/>
  <c r="J16" i="5"/>
  <c r="I16" i="5"/>
  <c r="H17" i="2"/>
  <c r="K17" i="2"/>
  <c r="L17" i="2"/>
  <c r="E18" i="2"/>
  <c r="F19" i="2"/>
  <c r="I16" i="2"/>
  <c r="J16" i="2"/>
  <c r="E17" i="4" l="1"/>
  <c r="F18" i="4"/>
  <c r="K17" i="14"/>
  <c r="J17" i="14"/>
  <c r="F19" i="14"/>
  <c r="E18" i="14"/>
  <c r="I17" i="14"/>
  <c r="H17" i="14"/>
  <c r="F19" i="13"/>
  <c r="E18" i="13"/>
  <c r="I16" i="13"/>
  <c r="J16" i="13"/>
  <c r="M17" i="12"/>
  <c r="N17" i="12"/>
  <c r="O17" i="12"/>
  <c r="P17" i="12"/>
  <c r="F19" i="12"/>
  <c r="E18" i="12"/>
  <c r="L17" i="12"/>
  <c r="H17" i="12"/>
  <c r="J16" i="12"/>
  <c r="I16" i="12"/>
  <c r="H18" i="11"/>
  <c r="J18" i="11"/>
  <c r="E19" i="11"/>
  <c r="F20" i="11"/>
  <c r="R16" i="8"/>
  <c r="S16" i="8"/>
  <c r="O16" i="8"/>
  <c r="N16" i="8"/>
  <c r="F18" i="8"/>
  <c r="E17" i="8"/>
  <c r="M16" i="8"/>
  <c r="L16" i="8"/>
  <c r="K16" i="8"/>
  <c r="Q16" i="8"/>
  <c r="F19" i="7"/>
  <c r="E18" i="7"/>
  <c r="H18" i="7" s="1"/>
  <c r="K17" i="6"/>
  <c r="L17" i="6"/>
  <c r="J17" i="6"/>
  <c r="I17" i="6"/>
  <c r="H17" i="6"/>
  <c r="E18" i="6"/>
  <c r="F19" i="6"/>
  <c r="E19" i="5"/>
  <c r="F20" i="5"/>
  <c r="J17" i="5"/>
  <c r="I17" i="5"/>
  <c r="F20" i="2"/>
  <c r="E19" i="2"/>
  <c r="H18" i="2"/>
  <c r="K18" i="2"/>
  <c r="L18" i="2"/>
  <c r="I17" i="2"/>
  <c r="J17" i="2"/>
  <c r="F19" i="4" l="1"/>
  <c r="E18" i="4"/>
  <c r="K18" i="14"/>
  <c r="J18" i="14"/>
  <c r="I18" i="14"/>
  <c r="H18" i="14"/>
  <c r="F20" i="14"/>
  <c r="E19" i="14"/>
  <c r="F20" i="13"/>
  <c r="E19" i="13"/>
  <c r="J17" i="13"/>
  <c r="I17" i="13"/>
  <c r="M18" i="12"/>
  <c r="N18" i="12"/>
  <c r="O18" i="12"/>
  <c r="P18" i="12"/>
  <c r="J17" i="12"/>
  <c r="I17" i="12"/>
  <c r="H18" i="12"/>
  <c r="L18" i="12"/>
  <c r="E19" i="12"/>
  <c r="F20" i="12"/>
  <c r="H19" i="11"/>
  <c r="J19" i="11"/>
  <c r="E20" i="11"/>
  <c r="F21" i="11"/>
  <c r="R17" i="8"/>
  <c r="S17" i="8"/>
  <c r="O17" i="8"/>
  <c r="N17" i="8"/>
  <c r="K17" i="8"/>
  <c r="Q17" i="8"/>
  <c r="M17" i="8"/>
  <c r="L17" i="8"/>
  <c r="E18" i="8"/>
  <c r="F19" i="8"/>
  <c r="F20" i="7"/>
  <c r="E19" i="7"/>
  <c r="H19" i="7" s="1"/>
  <c r="L18" i="6"/>
  <c r="K18" i="6"/>
  <c r="J18" i="6"/>
  <c r="E19" i="6"/>
  <c r="F20" i="6"/>
  <c r="H18" i="6"/>
  <c r="I18" i="6"/>
  <c r="F21" i="5"/>
  <c r="E20" i="5"/>
  <c r="J18" i="5"/>
  <c r="I18" i="5"/>
  <c r="H19" i="2"/>
  <c r="K19" i="2"/>
  <c r="L19" i="2"/>
  <c r="I18" i="2"/>
  <c r="J18" i="2"/>
  <c r="F21" i="2"/>
  <c r="E20" i="2"/>
  <c r="F20" i="4" l="1"/>
  <c r="E19" i="4"/>
  <c r="K19" i="14"/>
  <c r="J19" i="14"/>
  <c r="I19" i="14"/>
  <c r="H19" i="14"/>
  <c r="E20" i="14"/>
  <c r="F21" i="14"/>
  <c r="J18" i="13"/>
  <c r="I18" i="13"/>
  <c r="E20" i="13"/>
  <c r="F21" i="13"/>
  <c r="M19" i="12"/>
  <c r="N19" i="12"/>
  <c r="O19" i="12"/>
  <c r="P19" i="12"/>
  <c r="J18" i="12"/>
  <c r="I18" i="12"/>
  <c r="F21" i="12"/>
  <c r="E20" i="12"/>
  <c r="H19" i="12"/>
  <c r="L19" i="12"/>
  <c r="E21" i="11"/>
  <c r="F22" i="11"/>
  <c r="J20" i="11"/>
  <c r="H20" i="11"/>
  <c r="R18" i="8"/>
  <c r="S18" i="8"/>
  <c r="O18" i="8"/>
  <c r="N18" i="8"/>
  <c r="M18" i="8"/>
  <c r="L18" i="8"/>
  <c r="K18" i="8"/>
  <c r="Q18" i="8"/>
  <c r="F20" i="8"/>
  <c r="E19" i="8"/>
  <c r="F21" i="7"/>
  <c r="E20" i="7"/>
  <c r="H20" i="7" s="1"/>
  <c r="L19" i="6"/>
  <c r="K19" i="6"/>
  <c r="J19" i="6"/>
  <c r="E20" i="6"/>
  <c r="F21" i="6"/>
  <c r="I19" i="6"/>
  <c r="H19" i="6"/>
  <c r="J19" i="5"/>
  <c r="I19" i="5"/>
  <c r="F22" i="5"/>
  <c r="E21" i="5"/>
  <c r="K20" i="2"/>
  <c r="L20" i="2"/>
  <c r="H20" i="2"/>
  <c r="F22" i="2"/>
  <c r="E21" i="2"/>
  <c r="I19" i="2"/>
  <c r="J19" i="2"/>
  <c r="E20" i="4" l="1"/>
  <c r="F21" i="4"/>
  <c r="J20" i="14"/>
  <c r="K20" i="14"/>
  <c r="F22" i="14"/>
  <c r="E21" i="14"/>
  <c r="I20" i="14"/>
  <c r="H20" i="14"/>
  <c r="E21" i="13"/>
  <c r="F22" i="13"/>
  <c r="J19" i="13"/>
  <c r="I19" i="13"/>
  <c r="M20" i="12"/>
  <c r="N20" i="12"/>
  <c r="O20" i="12"/>
  <c r="P20" i="12"/>
  <c r="J19" i="12"/>
  <c r="I19" i="12"/>
  <c r="L20" i="12"/>
  <c r="H20" i="12"/>
  <c r="F22" i="12"/>
  <c r="E21" i="12"/>
  <c r="F23" i="11"/>
  <c r="E22" i="11"/>
  <c r="J21" i="11"/>
  <c r="H21" i="11"/>
  <c r="R19" i="8"/>
  <c r="S19" i="8"/>
  <c r="N19" i="8"/>
  <c r="O19" i="8"/>
  <c r="E20" i="8"/>
  <c r="F21" i="8"/>
  <c r="L19" i="8"/>
  <c r="Q19" i="8"/>
  <c r="K19" i="8"/>
  <c r="M19" i="8"/>
  <c r="E21" i="7"/>
  <c r="H21" i="7" s="1"/>
  <c r="F22" i="7"/>
  <c r="K20" i="6"/>
  <c r="L20" i="6"/>
  <c r="J20" i="6"/>
  <c r="F22" i="6"/>
  <c r="E21" i="6"/>
  <c r="H20" i="6"/>
  <c r="I20" i="6"/>
  <c r="F23" i="5"/>
  <c r="E22" i="5"/>
  <c r="J20" i="5"/>
  <c r="I20" i="5"/>
  <c r="I20" i="2"/>
  <c r="J20" i="2"/>
  <c r="H21" i="2"/>
  <c r="L21" i="2"/>
  <c r="K21" i="2"/>
  <c r="E22" i="2"/>
  <c r="F23" i="2"/>
  <c r="E21" i="4" l="1"/>
  <c r="F22" i="4"/>
  <c r="J21" i="14"/>
  <c r="K21" i="14"/>
  <c r="I21" i="14"/>
  <c r="H21" i="14"/>
  <c r="F23" i="14"/>
  <c r="E22" i="14"/>
  <c r="I20" i="13"/>
  <c r="J20" i="13"/>
  <c r="E22" i="13"/>
  <c r="F23" i="13"/>
  <c r="M21" i="12"/>
  <c r="N21" i="12"/>
  <c r="P21" i="12"/>
  <c r="O21" i="12"/>
  <c r="J20" i="12"/>
  <c r="I20" i="12"/>
  <c r="L21" i="12"/>
  <c r="H21" i="12"/>
  <c r="E22" i="12"/>
  <c r="F23" i="12"/>
  <c r="J22" i="11"/>
  <c r="H22" i="11"/>
  <c r="F24" i="11"/>
  <c r="E23" i="11"/>
  <c r="R20" i="8"/>
  <c r="S20" i="8"/>
  <c r="O20" i="8"/>
  <c r="N20" i="8"/>
  <c r="F22" i="8"/>
  <c r="E21" i="8"/>
  <c r="M20" i="8"/>
  <c r="L20" i="8"/>
  <c r="K20" i="8"/>
  <c r="Q20" i="8"/>
  <c r="F23" i="7"/>
  <c r="E22" i="7"/>
  <c r="H22" i="7" s="1"/>
  <c r="K21" i="6"/>
  <c r="L21" i="6"/>
  <c r="J21" i="6"/>
  <c r="H21" i="6"/>
  <c r="I21" i="6"/>
  <c r="E22" i="6"/>
  <c r="F23" i="6"/>
  <c r="E23" i="5"/>
  <c r="F24" i="5"/>
  <c r="J21" i="5"/>
  <c r="I21" i="5"/>
  <c r="E23" i="2"/>
  <c r="F24" i="2"/>
  <c r="H22" i="2"/>
  <c r="K22" i="2"/>
  <c r="L22" i="2"/>
  <c r="I21" i="2"/>
  <c r="J21" i="2"/>
  <c r="E22" i="4" l="1"/>
  <c r="F23" i="4"/>
  <c r="J22" i="14"/>
  <c r="K22" i="14"/>
  <c r="H22" i="14"/>
  <c r="I22" i="14"/>
  <c r="E23" i="14"/>
  <c r="F24" i="14"/>
  <c r="E23" i="13"/>
  <c r="F24" i="13"/>
  <c r="J21" i="13"/>
  <c r="I21" i="13"/>
  <c r="N22" i="12"/>
  <c r="M22" i="12"/>
  <c r="P22" i="12"/>
  <c r="O22" i="12"/>
  <c r="I21" i="12"/>
  <c r="J21" i="12"/>
  <c r="E23" i="12"/>
  <c r="F24" i="12"/>
  <c r="H22" i="12"/>
  <c r="L22" i="12"/>
  <c r="J23" i="11"/>
  <c r="H23" i="11"/>
  <c r="E24" i="11"/>
  <c r="F25" i="11"/>
  <c r="R21" i="8"/>
  <c r="S21" i="8"/>
  <c r="O21" i="8"/>
  <c r="N21" i="8"/>
  <c r="M21" i="8"/>
  <c r="K21" i="8"/>
  <c r="L21" i="8"/>
  <c r="Q21" i="8"/>
  <c r="F23" i="8"/>
  <c r="E22" i="8"/>
  <c r="F24" i="7"/>
  <c r="E23" i="7"/>
  <c r="H23" i="7" s="1"/>
  <c r="L22" i="6"/>
  <c r="K22" i="6"/>
  <c r="J22" i="6"/>
  <c r="F24" i="6"/>
  <c r="E23" i="6"/>
  <c r="H22" i="6"/>
  <c r="I22" i="6"/>
  <c r="F25" i="5"/>
  <c r="E24" i="5"/>
  <c r="J22" i="5"/>
  <c r="I22" i="5"/>
  <c r="I22" i="2"/>
  <c r="J22" i="2"/>
  <c r="F25" i="2"/>
  <c r="E24" i="2"/>
  <c r="H23" i="2"/>
  <c r="K23" i="2"/>
  <c r="L23" i="2"/>
  <c r="F24" i="4" l="1"/>
  <c r="E23" i="4"/>
  <c r="J23" i="14"/>
  <c r="K23" i="14"/>
  <c r="H23" i="14"/>
  <c r="I23" i="14"/>
  <c r="F25" i="14"/>
  <c r="E24" i="14"/>
  <c r="I22" i="13"/>
  <c r="J22" i="13"/>
  <c r="E24" i="13"/>
  <c r="F25" i="13"/>
  <c r="N23" i="12"/>
  <c r="M23" i="12"/>
  <c r="P23" i="12"/>
  <c r="O23" i="12"/>
  <c r="I22" i="12"/>
  <c r="J22" i="12"/>
  <c r="F25" i="12"/>
  <c r="E24" i="12"/>
  <c r="L23" i="12"/>
  <c r="H23" i="12"/>
  <c r="J24" i="11"/>
  <c r="H24" i="11"/>
  <c r="F26" i="11"/>
  <c r="E25" i="11"/>
  <c r="R22" i="8"/>
  <c r="S22" i="8"/>
  <c r="O22" i="8"/>
  <c r="N22" i="8"/>
  <c r="F24" i="8"/>
  <c r="E23" i="8"/>
  <c r="M22" i="8"/>
  <c r="L22" i="8"/>
  <c r="K22" i="8"/>
  <c r="Q22" i="8"/>
  <c r="E24" i="7"/>
  <c r="H24" i="7" s="1"/>
  <c r="F25" i="7"/>
  <c r="L23" i="6"/>
  <c r="K23" i="6"/>
  <c r="J23" i="6"/>
  <c r="H23" i="6"/>
  <c r="I23" i="6"/>
  <c r="E24" i="6"/>
  <c r="F25" i="6"/>
  <c r="J23" i="5"/>
  <c r="I23" i="5"/>
  <c r="E25" i="5"/>
  <c r="F26" i="5"/>
  <c r="I23" i="2"/>
  <c r="J23" i="2"/>
  <c r="K24" i="2"/>
  <c r="L24" i="2"/>
  <c r="H24" i="2"/>
  <c r="F26" i="2"/>
  <c r="E25" i="2"/>
  <c r="F25" i="4" l="1"/>
  <c r="E24" i="4"/>
  <c r="J24" i="14"/>
  <c r="K24" i="14"/>
  <c r="H24" i="14"/>
  <c r="I24" i="14"/>
  <c r="F26" i="14"/>
  <c r="E25" i="14"/>
  <c r="J23" i="13"/>
  <c r="I23" i="13"/>
  <c r="F26" i="13"/>
  <c r="E25" i="13"/>
  <c r="N24" i="12"/>
  <c r="M24" i="12"/>
  <c r="P24" i="12"/>
  <c r="O24" i="12"/>
  <c r="I23" i="12"/>
  <c r="J23" i="12"/>
  <c r="L24" i="12"/>
  <c r="H24" i="12"/>
  <c r="F26" i="12"/>
  <c r="E25" i="12"/>
  <c r="H25" i="11"/>
  <c r="J25" i="11"/>
  <c r="F27" i="11"/>
  <c r="E26" i="11"/>
  <c r="R23" i="8"/>
  <c r="S23" i="8"/>
  <c r="O23" i="8"/>
  <c r="N23" i="8"/>
  <c r="M23" i="8"/>
  <c r="Q23" i="8"/>
  <c r="K23" i="8"/>
  <c r="L23" i="8"/>
  <c r="E24" i="8"/>
  <c r="F25" i="8"/>
  <c r="E25" i="7"/>
  <c r="H25" i="7" s="1"/>
  <c r="F26" i="7"/>
  <c r="K24" i="6"/>
  <c r="L24" i="6"/>
  <c r="J24" i="6"/>
  <c r="F26" i="6"/>
  <c r="E25" i="6"/>
  <c r="H24" i="6"/>
  <c r="I24" i="6"/>
  <c r="E26" i="5"/>
  <c r="F27" i="5"/>
  <c r="J24" i="5"/>
  <c r="I24" i="5"/>
  <c r="E26" i="2"/>
  <c r="F27" i="2"/>
  <c r="H25" i="2"/>
  <c r="K25" i="2"/>
  <c r="L25" i="2"/>
  <c r="J24" i="2"/>
  <c r="I24" i="2"/>
  <c r="F26" i="4" l="1"/>
  <c r="E25" i="4"/>
  <c r="J25" i="14"/>
  <c r="K25" i="14"/>
  <c r="H25" i="14"/>
  <c r="I25" i="14"/>
  <c r="E26" i="14"/>
  <c r="F27" i="14"/>
  <c r="I24" i="13"/>
  <c r="J24" i="13"/>
  <c r="F27" i="13"/>
  <c r="E26" i="13"/>
  <c r="N25" i="12"/>
  <c r="M25" i="12"/>
  <c r="O25" i="12"/>
  <c r="P25" i="12"/>
  <c r="I24" i="12"/>
  <c r="J24" i="12"/>
  <c r="H25" i="12"/>
  <c r="L25" i="12"/>
  <c r="E26" i="12"/>
  <c r="F27" i="12"/>
  <c r="J26" i="11"/>
  <c r="H26" i="11"/>
  <c r="E27" i="11"/>
  <c r="F28" i="11"/>
  <c r="R24" i="8"/>
  <c r="S24" i="8"/>
  <c r="N24" i="8"/>
  <c r="O24" i="8"/>
  <c r="E25" i="8"/>
  <c r="F26" i="8"/>
  <c r="Q24" i="8"/>
  <c r="M24" i="8"/>
  <c r="L24" i="8"/>
  <c r="K24" i="8"/>
  <c r="F27" i="7"/>
  <c r="E26" i="7"/>
  <c r="H26" i="7" s="1"/>
  <c r="K25" i="6"/>
  <c r="L25" i="6"/>
  <c r="J25" i="6"/>
  <c r="I25" i="6"/>
  <c r="H25" i="6"/>
  <c r="E26" i="6"/>
  <c r="F27" i="6"/>
  <c r="F28" i="5"/>
  <c r="E27" i="5"/>
  <c r="J25" i="5"/>
  <c r="I25" i="5"/>
  <c r="I25" i="2"/>
  <c r="J25" i="2"/>
  <c r="E27" i="2"/>
  <c r="F28" i="2"/>
  <c r="H26" i="2"/>
  <c r="K26" i="2"/>
  <c r="L26" i="2"/>
  <c r="E26" i="4" l="1"/>
  <c r="F27" i="4"/>
  <c r="K26" i="14"/>
  <c r="J26" i="14"/>
  <c r="F28" i="14"/>
  <c r="E27" i="14"/>
  <c r="I26" i="14"/>
  <c r="H26" i="14"/>
  <c r="E27" i="13"/>
  <c r="F28" i="13"/>
  <c r="J25" i="13"/>
  <c r="I25" i="13"/>
  <c r="M26" i="12"/>
  <c r="N26" i="12"/>
  <c r="O26" i="12"/>
  <c r="P26" i="12"/>
  <c r="J25" i="12"/>
  <c r="I25" i="12"/>
  <c r="E27" i="12"/>
  <c r="F28" i="12"/>
  <c r="H26" i="12"/>
  <c r="L26" i="12"/>
  <c r="J27" i="11"/>
  <c r="H27" i="11"/>
  <c r="E28" i="11"/>
  <c r="F29" i="11"/>
  <c r="R25" i="8"/>
  <c r="S25" i="8"/>
  <c r="N25" i="8"/>
  <c r="O25" i="8"/>
  <c r="F27" i="8"/>
  <c r="E26" i="8"/>
  <c r="L25" i="8"/>
  <c r="K25" i="8"/>
  <c r="Q25" i="8"/>
  <c r="M25" i="8"/>
  <c r="E27" i="7"/>
  <c r="H27" i="7" s="1"/>
  <c r="F28" i="7"/>
  <c r="K26" i="6"/>
  <c r="L26" i="6"/>
  <c r="J26" i="6"/>
  <c r="E27" i="6"/>
  <c r="F28" i="6"/>
  <c r="H26" i="6"/>
  <c r="I26" i="6"/>
  <c r="E28" i="5"/>
  <c r="F29" i="5"/>
  <c r="I26" i="5"/>
  <c r="J26" i="5"/>
  <c r="F29" i="2"/>
  <c r="E28" i="2"/>
  <c r="I26" i="2"/>
  <c r="J26" i="2"/>
  <c r="H27" i="2"/>
  <c r="K27" i="2"/>
  <c r="L27" i="2"/>
  <c r="F28" i="4" l="1"/>
  <c r="E27" i="4"/>
  <c r="K27" i="14"/>
  <c r="J27" i="14"/>
  <c r="I27" i="14"/>
  <c r="H27" i="14"/>
  <c r="E28" i="14"/>
  <c r="F29" i="14"/>
  <c r="F29" i="13"/>
  <c r="E28" i="13"/>
  <c r="J26" i="13"/>
  <c r="I26" i="13"/>
  <c r="M27" i="12"/>
  <c r="N27" i="12"/>
  <c r="O27" i="12"/>
  <c r="P27" i="12"/>
  <c r="J26" i="12"/>
  <c r="I26" i="12"/>
  <c r="E28" i="12"/>
  <c r="F29" i="12"/>
  <c r="L27" i="12"/>
  <c r="H27" i="12"/>
  <c r="H28" i="11"/>
  <c r="J28" i="11"/>
  <c r="F30" i="11"/>
  <c r="E29" i="11"/>
  <c r="R26" i="8"/>
  <c r="S26" i="8"/>
  <c r="O26" i="8"/>
  <c r="N26" i="8"/>
  <c r="Q26" i="8"/>
  <c r="M26" i="8"/>
  <c r="L26" i="8"/>
  <c r="K26" i="8"/>
  <c r="E27" i="8"/>
  <c r="F28" i="8"/>
  <c r="E28" i="7"/>
  <c r="H28" i="7" s="1"/>
  <c r="F29" i="7"/>
  <c r="K27" i="6"/>
  <c r="L27" i="6"/>
  <c r="J27" i="6"/>
  <c r="F29" i="6"/>
  <c r="E28" i="6"/>
  <c r="I27" i="6"/>
  <c r="H27" i="6"/>
  <c r="F30" i="5"/>
  <c r="E29" i="5"/>
  <c r="J27" i="5"/>
  <c r="I27" i="5"/>
  <c r="I27" i="2"/>
  <c r="J27" i="2"/>
  <c r="K28" i="2"/>
  <c r="L28" i="2"/>
  <c r="H28" i="2"/>
  <c r="F30" i="2"/>
  <c r="E29" i="2"/>
  <c r="E28" i="4" l="1"/>
  <c r="F29" i="4"/>
  <c r="K28" i="14"/>
  <c r="J28" i="14"/>
  <c r="I28" i="14"/>
  <c r="H28" i="14"/>
  <c r="E29" i="14"/>
  <c r="F30" i="14"/>
  <c r="I27" i="13"/>
  <c r="J27" i="13"/>
  <c r="E29" i="13"/>
  <c r="F30" i="13"/>
  <c r="M28" i="12"/>
  <c r="N28" i="12"/>
  <c r="O28" i="12"/>
  <c r="P28" i="12"/>
  <c r="L28" i="12"/>
  <c r="H28" i="12"/>
  <c r="E29" i="12"/>
  <c r="F30" i="12"/>
  <c r="J27" i="12"/>
  <c r="I27" i="12"/>
  <c r="J29" i="11"/>
  <c r="H29" i="11"/>
  <c r="E30" i="11"/>
  <c r="F31" i="11"/>
  <c r="R27" i="8"/>
  <c r="S27" i="8"/>
  <c r="O27" i="8"/>
  <c r="N27" i="8"/>
  <c r="E28" i="8"/>
  <c r="F29" i="8"/>
  <c r="L27" i="8"/>
  <c r="K27" i="8"/>
  <c r="M27" i="8"/>
  <c r="Q27" i="8"/>
  <c r="E29" i="7"/>
  <c r="H29" i="7" s="1"/>
  <c r="F30" i="7"/>
  <c r="K28" i="6"/>
  <c r="L28" i="6"/>
  <c r="J28" i="6"/>
  <c r="I28" i="6"/>
  <c r="H28" i="6"/>
  <c r="F30" i="6"/>
  <c r="E29" i="6"/>
  <c r="J28" i="5"/>
  <c r="I28" i="5"/>
  <c r="F31" i="5"/>
  <c r="E30" i="5"/>
  <c r="I28" i="2"/>
  <c r="J28" i="2"/>
  <c r="H29" i="2"/>
  <c r="L29" i="2"/>
  <c r="K29" i="2"/>
  <c r="E30" i="2"/>
  <c r="F31" i="2"/>
  <c r="E29" i="4" l="1"/>
  <c r="F30" i="4"/>
  <c r="K29" i="14"/>
  <c r="J29" i="14"/>
  <c r="I29" i="14"/>
  <c r="H29" i="14"/>
  <c r="E30" i="14"/>
  <c r="F31" i="14"/>
  <c r="F31" i="13"/>
  <c r="E30" i="13"/>
  <c r="I28" i="13"/>
  <c r="J28" i="13"/>
  <c r="M29" i="12"/>
  <c r="N29" i="12"/>
  <c r="O29" i="12"/>
  <c r="P29" i="12"/>
  <c r="L29" i="12"/>
  <c r="H29" i="12"/>
  <c r="F31" i="12"/>
  <c r="E30" i="12"/>
  <c r="I28" i="12"/>
  <c r="J28" i="12"/>
  <c r="J30" i="11"/>
  <c r="H30" i="11"/>
  <c r="E31" i="11"/>
  <c r="F32" i="11"/>
  <c r="R28" i="8"/>
  <c r="S28" i="8"/>
  <c r="O28" i="8"/>
  <c r="N28" i="8"/>
  <c r="F30" i="8"/>
  <c r="E29" i="8"/>
  <c r="Q28" i="8"/>
  <c r="M28" i="8"/>
  <c r="L28" i="8"/>
  <c r="K28" i="8"/>
  <c r="F31" i="7"/>
  <c r="E30" i="7"/>
  <c r="H30" i="7" s="1"/>
  <c r="L29" i="6"/>
  <c r="K29" i="6"/>
  <c r="J29" i="6"/>
  <c r="I29" i="6"/>
  <c r="H29" i="6"/>
  <c r="F31" i="6"/>
  <c r="E30" i="6"/>
  <c r="E31" i="5"/>
  <c r="F32" i="5"/>
  <c r="J29" i="5"/>
  <c r="I29" i="5"/>
  <c r="E31" i="2"/>
  <c r="F32" i="2"/>
  <c r="H30" i="2"/>
  <c r="K30" i="2"/>
  <c r="L30" i="2"/>
  <c r="J29" i="2"/>
  <c r="I29" i="2"/>
  <c r="E30" i="4" l="1"/>
  <c r="F31" i="4"/>
  <c r="K30" i="14"/>
  <c r="J30" i="14"/>
  <c r="I30" i="14"/>
  <c r="H30" i="14"/>
  <c r="F32" i="14"/>
  <c r="E31" i="14"/>
  <c r="I29" i="13"/>
  <c r="J29" i="13"/>
  <c r="F32" i="13"/>
  <c r="E31" i="13"/>
  <c r="M30" i="12"/>
  <c r="N30" i="12"/>
  <c r="O30" i="12"/>
  <c r="P30" i="12"/>
  <c r="J29" i="12"/>
  <c r="I29" i="12"/>
  <c r="F32" i="12"/>
  <c r="E31" i="12"/>
  <c r="H30" i="12"/>
  <c r="L30" i="12"/>
  <c r="H31" i="11"/>
  <c r="J31" i="11"/>
  <c r="E32" i="11"/>
  <c r="F33" i="11"/>
  <c r="R29" i="8"/>
  <c r="S29" i="8"/>
  <c r="O29" i="8"/>
  <c r="N29" i="8"/>
  <c r="K29" i="8"/>
  <c r="M29" i="8"/>
  <c r="Q29" i="8"/>
  <c r="L29" i="8"/>
  <c r="E30" i="8"/>
  <c r="F31" i="8"/>
  <c r="E31" i="7"/>
  <c r="H31" i="7" s="1"/>
  <c r="F32" i="7"/>
  <c r="L30" i="6"/>
  <c r="K30" i="6"/>
  <c r="J30" i="6"/>
  <c r="H30" i="6"/>
  <c r="I30" i="6"/>
  <c r="F32" i="6"/>
  <c r="E31" i="6"/>
  <c r="E32" i="5"/>
  <c r="F33" i="5"/>
  <c r="J30" i="5"/>
  <c r="I30" i="5"/>
  <c r="I30" i="2"/>
  <c r="J30" i="2"/>
  <c r="F33" i="2"/>
  <c r="E32" i="2"/>
  <c r="H31" i="2"/>
  <c r="K31" i="2"/>
  <c r="L31" i="2"/>
  <c r="F32" i="4" l="1"/>
  <c r="E31" i="4"/>
  <c r="K31" i="14"/>
  <c r="J31" i="14"/>
  <c r="E32" i="14"/>
  <c r="F33" i="14"/>
  <c r="I31" i="14"/>
  <c r="H31" i="14"/>
  <c r="F33" i="13"/>
  <c r="E32" i="13"/>
  <c r="I30" i="13"/>
  <c r="J30" i="13"/>
  <c r="M31" i="12"/>
  <c r="N31" i="12"/>
  <c r="O31" i="12"/>
  <c r="P31" i="12"/>
  <c r="J30" i="12"/>
  <c r="I30" i="12"/>
  <c r="H31" i="12"/>
  <c r="L31" i="12"/>
  <c r="E32" i="12"/>
  <c r="F33" i="12"/>
  <c r="E33" i="11"/>
  <c r="F34" i="11"/>
  <c r="J32" i="11"/>
  <c r="H32" i="11"/>
  <c r="R30" i="8"/>
  <c r="S30" i="8"/>
  <c r="O30" i="8"/>
  <c r="N30" i="8"/>
  <c r="L30" i="8"/>
  <c r="K30" i="8"/>
  <c r="M30" i="8"/>
  <c r="Q30" i="8"/>
  <c r="E31" i="8"/>
  <c r="F32" i="8"/>
  <c r="F33" i="7"/>
  <c r="E32" i="7"/>
  <c r="H32" i="7" s="1"/>
  <c r="L31" i="6"/>
  <c r="K31" i="6"/>
  <c r="J31" i="6"/>
  <c r="H31" i="6"/>
  <c r="I31" i="6"/>
  <c r="F33" i="6"/>
  <c r="E32" i="6"/>
  <c r="J31" i="5"/>
  <c r="I31" i="5"/>
  <c r="F34" i="5"/>
  <c r="E33" i="5"/>
  <c r="I31" i="2"/>
  <c r="J31" i="2"/>
  <c r="K32" i="2"/>
  <c r="L32" i="2"/>
  <c r="H32" i="2"/>
  <c r="F34" i="2"/>
  <c r="E33" i="2"/>
  <c r="F33" i="4" l="1"/>
  <c r="E32" i="4"/>
  <c r="K32" i="14"/>
  <c r="J32" i="14"/>
  <c r="E33" i="14"/>
  <c r="F34" i="14"/>
  <c r="I32" i="14"/>
  <c r="H32" i="14"/>
  <c r="F34" i="13"/>
  <c r="E33" i="13"/>
  <c r="J31" i="13"/>
  <c r="I31" i="13"/>
  <c r="M32" i="12"/>
  <c r="N32" i="12"/>
  <c r="P32" i="12"/>
  <c r="O32" i="12"/>
  <c r="I31" i="12"/>
  <c r="J31" i="12"/>
  <c r="E33" i="12"/>
  <c r="F34" i="12"/>
  <c r="L32" i="12"/>
  <c r="H32" i="12"/>
  <c r="F35" i="11"/>
  <c r="E34" i="11"/>
  <c r="J33" i="11"/>
  <c r="H33" i="11"/>
  <c r="R31" i="8"/>
  <c r="S31" i="8"/>
  <c r="O31" i="8"/>
  <c r="N31" i="8"/>
  <c r="L31" i="8"/>
  <c r="M31" i="8"/>
  <c r="Q31" i="8"/>
  <c r="K31" i="8"/>
  <c r="E32" i="8"/>
  <c r="F33" i="8"/>
  <c r="E33" i="7"/>
  <c r="H33" i="7" s="1"/>
  <c r="F34" i="7"/>
  <c r="L32" i="6"/>
  <c r="K32" i="6"/>
  <c r="J32" i="6"/>
  <c r="H32" i="6"/>
  <c r="I32" i="6"/>
  <c r="E33" i="6"/>
  <c r="F34" i="6"/>
  <c r="J32" i="5"/>
  <c r="I32" i="5"/>
  <c r="E34" i="5"/>
  <c r="F35" i="5"/>
  <c r="H33" i="2"/>
  <c r="K33" i="2"/>
  <c r="L33" i="2"/>
  <c r="E34" i="2"/>
  <c r="F35" i="2"/>
  <c r="I32" i="2"/>
  <c r="J32" i="2"/>
  <c r="E33" i="4" l="1"/>
  <c r="F34" i="4"/>
  <c r="J33" i="14"/>
  <c r="K33" i="14"/>
  <c r="F35" i="14"/>
  <c r="E34" i="14"/>
  <c r="I33" i="14"/>
  <c r="H33" i="14"/>
  <c r="I32" i="13"/>
  <c r="J32" i="13"/>
  <c r="E34" i="13"/>
  <c r="F35" i="13"/>
  <c r="N33" i="12"/>
  <c r="M33" i="12"/>
  <c r="P33" i="12"/>
  <c r="O33" i="12"/>
  <c r="L33" i="12"/>
  <c r="H33" i="12"/>
  <c r="E34" i="12"/>
  <c r="F35" i="12"/>
  <c r="J32" i="12"/>
  <c r="I32" i="12"/>
  <c r="H34" i="11"/>
  <c r="J34" i="11"/>
  <c r="F36" i="11"/>
  <c r="E35" i="11"/>
  <c r="R32" i="8"/>
  <c r="S32" i="8"/>
  <c r="N32" i="8"/>
  <c r="O32" i="8"/>
  <c r="Q32" i="8"/>
  <c r="L32" i="8"/>
  <c r="M32" i="8"/>
  <c r="K32" i="8"/>
  <c r="E33" i="8"/>
  <c r="F34" i="8"/>
  <c r="F35" i="7"/>
  <c r="E34" i="7"/>
  <c r="H34" i="7" s="1"/>
  <c r="K33" i="6"/>
  <c r="L33" i="6"/>
  <c r="J33" i="6"/>
  <c r="E34" i="6"/>
  <c r="F35" i="6"/>
  <c r="H33" i="6"/>
  <c r="I33" i="6"/>
  <c r="F36" i="5"/>
  <c r="E35" i="5"/>
  <c r="J33" i="5"/>
  <c r="I33" i="5"/>
  <c r="E35" i="2"/>
  <c r="F36" i="2"/>
  <c r="H34" i="2"/>
  <c r="K34" i="2"/>
  <c r="L34" i="2"/>
  <c r="I33" i="2"/>
  <c r="J33" i="2"/>
  <c r="F35" i="4" l="1"/>
  <c r="E34" i="4"/>
  <c r="J34" i="14"/>
  <c r="K34" i="14"/>
  <c r="H34" i="14"/>
  <c r="I34" i="14"/>
  <c r="F36" i="14"/>
  <c r="E35" i="14"/>
  <c r="F36" i="13"/>
  <c r="E35" i="13"/>
  <c r="I33" i="13"/>
  <c r="J33" i="13"/>
  <c r="N34" i="12"/>
  <c r="M34" i="12"/>
  <c r="P34" i="12"/>
  <c r="O34" i="12"/>
  <c r="E35" i="12"/>
  <c r="F36" i="12"/>
  <c r="I33" i="12"/>
  <c r="J33" i="12"/>
  <c r="L34" i="12"/>
  <c r="H34" i="12"/>
  <c r="H35" i="11"/>
  <c r="J35" i="11"/>
  <c r="F37" i="11"/>
  <c r="E36" i="11"/>
  <c r="R33" i="8"/>
  <c r="S33" i="8"/>
  <c r="O33" i="8"/>
  <c r="N33" i="8"/>
  <c r="E34" i="8"/>
  <c r="F35" i="8"/>
  <c r="K33" i="8"/>
  <c r="Q33" i="8"/>
  <c r="M33" i="8"/>
  <c r="L33" i="8"/>
  <c r="E35" i="7"/>
  <c r="H35" i="7" s="1"/>
  <c r="F36" i="7"/>
  <c r="L34" i="6"/>
  <c r="K34" i="6"/>
  <c r="J34" i="6"/>
  <c r="F36" i="6"/>
  <c r="E35" i="6"/>
  <c r="H34" i="6"/>
  <c r="I34" i="6"/>
  <c r="F37" i="5"/>
  <c r="E36" i="5"/>
  <c r="J34" i="5"/>
  <c r="I34" i="5"/>
  <c r="I34" i="2"/>
  <c r="J34" i="2"/>
  <c r="F37" i="2"/>
  <c r="E36" i="2"/>
  <c r="H35" i="2"/>
  <c r="K35" i="2"/>
  <c r="L35" i="2"/>
  <c r="E35" i="4" l="1"/>
  <c r="F36" i="4"/>
  <c r="J35" i="14"/>
  <c r="K35" i="14"/>
  <c r="H35" i="14"/>
  <c r="I35" i="14"/>
  <c r="E36" i="14"/>
  <c r="F37" i="14"/>
  <c r="J34" i="13"/>
  <c r="I34" i="13"/>
  <c r="E36" i="13"/>
  <c r="F37" i="13"/>
  <c r="N35" i="12"/>
  <c r="M35" i="12"/>
  <c r="O35" i="12"/>
  <c r="P35" i="12"/>
  <c r="F37" i="12"/>
  <c r="E36" i="12"/>
  <c r="J34" i="12"/>
  <c r="I34" i="12"/>
  <c r="H35" i="12"/>
  <c r="L35" i="12"/>
  <c r="H36" i="11"/>
  <c r="J36" i="11"/>
  <c r="F38" i="11"/>
  <c r="E37" i="11"/>
  <c r="R34" i="8"/>
  <c r="S34" i="8"/>
  <c r="O34" i="8"/>
  <c r="N34" i="8"/>
  <c r="F36" i="8"/>
  <c r="E35" i="8"/>
  <c r="K34" i="8"/>
  <c r="Q34" i="8"/>
  <c r="M34" i="8"/>
  <c r="L34" i="8"/>
  <c r="F37" i="7"/>
  <c r="E36" i="7"/>
  <c r="H36" i="7" s="1"/>
  <c r="L35" i="6"/>
  <c r="K35" i="6"/>
  <c r="J35" i="6"/>
  <c r="H35" i="6"/>
  <c r="I35" i="6"/>
  <c r="F37" i="6"/>
  <c r="E36" i="6"/>
  <c r="E37" i="5"/>
  <c r="F38" i="5"/>
  <c r="J35" i="5"/>
  <c r="I35" i="5"/>
  <c r="I35" i="2"/>
  <c r="J35" i="2"/>
  <c r="K36" i="2"/>
  <c r="L36" i="2"/>
  <c r="H36" i="2"/>
  <c r="F38" i="2"/>
  <c r="E37" i="2"/>
  <c r="E36" i="4" l="1"/>
  <c r="F37" i="4"/>
  <c r="J36" i="14"/>
  <c r="K36" i="14"/>
  <c r="H36" i="14"/>
  <c r="I36" i="14"/>
  <c r="E37" i="14"/>
  <c r="F38" i="14"/>
  <c r="I35" i="13"/>
  <c r="J35" i="13"/>
  <c r="E37" i="13"/>
  <c r="F38" i="13"/>
  <c r="N36" i="12"/>
  <c r="M36" i="12"/>
  <c r="P36" i="12"/>
  <c r="O36" i="12"/>
  <c r="J35" i="12"/>
  <c r="I35" i="12"/>
  <c r="H36" i="12"/>
  <c r="L36" i="12"/>
  <c r="F38" i="12"/>
  <c r="E37" i="12"/>
  <c r="J37" i="11"/>
  <c r="H37" i="11"/>
  <c r="E38" i="11"/>
  <c r="F39" i="11"/>
  <c r="R35" i="8"/>
  <c r="S35" i="8"/>
  <c r="O35" i="8"/>
  <c r="N35" i="8"/>
  <c r="Q35" i="8"/>
  <c r="M35" i="8"/>
  <c r="L35" i="8"/>
  <c r="K35" i="8"/>
  <c r="F37" i="8"/>
  <c r="E36" i="8"/>
  <c r="F38" i="7"/>
  <c r="E37" i="7"/>
  <c r="H37" i="7" s="1"/>
  <c r="K36" i="6"/>
  <c r="L36" i="6"/>
  <c r="J36" i="6"/>
  <c r="I36" i="6"/>
  <c r="H36" i="6"/>
  <c r="F38" i="6"/>
  <c r="E37" i="6"/>
  <c r="E38" i="5"/>
  <c r="F39" i="5"/>
  <c r="J36" i="5"/>
  <c r="I36" i="5"/>
  <c r="H37" i="2"/>
  <c r="K37" i="2"/>
  <c r="L37" i="2"/>
  <c r="E38" i="2"/>
  <c r="F39" i="2"/>
  <c r="I36" i="2"/>
  <c r="J36" i="2"/>
  <c r="E37" i="4" l="1"/>
  <c r="F38" i="4"/>
  <c r="J37" i="14"/>
  <c r="K37" i="14"/>
  <c r="F39" i="14"/>
  <c r="E38" i="14"/>
  <c r="H37" i="14"/>
  <c r="I37" i="14"/>
  <c r="F39" i="13"/>
  <c r="E38" i="13"/>
  <c r="J36" i="13"/>
  <c r="I36" i="13"/>
  <c r="N37" i="12"/>
  <c r="M37" i="12"/>
  <c r="P37" i="12"/>
  <c r="O37" i="12"/>
  <c r="J36" i="12"/>
  <c r="I36" i="12"/>
  <c r="H37" i="12"/>
  <c r="L37" i="12"/>
  <c r="E38" i="12"/>
  <c r="F39" i="12"/>
  <c r="F40" i="11"/>
  <c r="E39" i="11"/>
  <c r="J38" i="11"/>
  <c r="H38" i="11"/>
  <c r="R36" i="8"/>
  <c r="S36" i="8"/>
  <c r="N36" i="8"/>
  <c r="O36" i="8"/>
  <c r="E37" i="8"/>
  <c r="F38" i="8"/>
  <c r="Q36" i="8"/>
  <c r="L36" i="8"/>
  <c r="K36" i="8"/>
  <c r="M36" i="8"/>
  <c r="E38" i="7"/>
  <c r="H38" i="7" s="1"/>
  <c r="F39" i="7"/>
  <c r="K37" i="6"/>
  <c r="L37" i="6"/>
  <c r="J37" i="6"/>
  <c r="I37" i="6"/>
  <c r="H37" i="6"/>
  <c r="E38" i="6"/>
  <c r="F39" i="6"/>
  <c r="J37" i="5"/>
  <c r="I37" i="5"/>
  <c r="E39" i="5"/>
  <c r="F40" i="5"/>
  <c r="F40" i="2"/>
  <c r="E39" i="2"/>
  <c r="H38" i="2"/>
  <c r="K38" i="2"/>
  <c r="L38" i="2"/>
  <c r="J37" i="2"/>
  <c r="I37" i="2"/>
  <c r="E38" i="4" l="1"/>
  <c r="F39" i="4"/>
  <c r="K38" i="14"/>
  <c r="J38" i="14"/>
  <c r="I38" i="14"/>
  <c r="H38" i="14"/>
  <c r="F40" i="14"/>
  <c r="E39" i="14"/>
  <c r="I37" i="13"/>
  <c r="J37" i="13"/>
  <c r="F40" i="13"/>
  <c r="E39" i="13"/>
  <c r="M38" i="12"/>
  <c r="N38" i="12"/>
  <c r="O38" i="12"/>
  <c r="P38" i="12"/>
  <c r="I37" i="12"/>
  <c r="J37" i="12"/>
  <c r="E39" i="12"/>
  <c r="F40" i="12"/>
  <c r="L38" i="12"/>
  <c r="H38" i="12"/>
  <c r="J39" i="11"/>
  <c r="H39" i="11"/>
  <c r="F41" i="11"/>
  <c r="E40" i="11"/>
  <c r="R37" i="8"/>
  <c r="S37" i="8"/>
  <c r="N37" i="8"/>
  <c r="O37" i="8"/>
  <c r="F39" i="8"/>
  <c r="E38" i="8"/>
  <c r="Q37" i="8"/>
  <c r="L37" i="8"/>
  <c r="K37" i="8"/>
  <c r="M37" i="8"/>
  <c r="E39" i="7"/>
  <c r="H39" i="7" s="1"/>
  <c r="F40" i="7"/>
  <c r="K38" i="6"/>
  <c r="L38" i="6"/>
  <c r="J38" i="6"/>
  <c r="I38" i="6"/>
  <c r="H38" i="6"/>
  <c r="F40" i="6"/>
  <c r="E39" i="6"/>
  <c r="J38" i="5"/>
  <c r="I38" i="5"/>
  <c r="E40" i="5"/>
  <c r="F41" i="5"/>
  <c r="I38" i="2"/>
  <c r="J38" i="2"/>
  <c r="H39" i="2"/>
  <c r="K39" i="2"/>
  <c r="L39" i="2"/>
  <c r="F41" i="2"/>
  <c r="E40" i="2"/>
  <c r="F40" i="4" l="1"/>
  <c r="E39" i="4"/>
  <c r="K39" i="14"/>
  <c r="J39" i="14"/>
  <c r="H39" i="14"/>
  <c r="I39" i="14"/>
  <c r="F41" i="14"/>
  <c r="E40" i="14"/>
  <c r="F41" i="13"/>
  <c r="E40" i="13"/>
  <c r="I38" i="13"/>
  <c r="J38" i="13"/>
  <c r="M39" i="12"/>
  <c r="N39" i="12"/>
  <c r="O39" i="12"/>
  <c r="P39" i="12"/>
  <c r="L39" i="12"/>
  <c r="H39" i="12"/>
  <c r="E40" i="12"/>
  <c r="F41" i="12"/>
  <c r="J38" i="12"/>
  <c r="I38" i="12"/>
  <c r="F42" i="11"/>
  <c r="E41" i="11"/>
  <c r="J40" i="11"/>
  <c r="H40" i="11"/>
  <c r="R38" i="8"/>
  <c r="S38" i="8"/>
  <c r="O38" i="8"/>
  <c r="N38" i="8"/>
  <c r="K38" i="8"/>
  <c r="Q38" i="8"/>
  <c r="L38" i="8"/>
  <c r="M38" i="8"/>
  <c r="F40" i="8"/>
  <c r="E39" i="8"/>
  <c r="E40" i="7"/>
  <c r="H40" i="7" s="1"/>
  <c r="F41" i="7"/>
  <c r="K39" i="6"/>
  <c r="L39" i="6"/>
  <c r="J39" i="6"/>
  <c r="E40" i="6"/>
  <c r="F41" i="6"/>
  <c r="I39" i="6"/>
  <c r="H39" i="6"/>
  <c r="F42" i="5"/>
  <c r="E41" i="5"/>
  <c r="J39" i="5"/>
  <c r="I39" i="5"/>
  <c r="K40" i="2"/>
  <c r="L40" i="2"/>
  <c r="H40" i="2"/>
  <c r="F42" i="2"/>
  <c r="E41" i="2"/>
  <c r="I39" i="2"/>
  <c r="J39" i="2"/>
  <c r="E40" i="4" l="1"/>
  <c r="F41" i="4"/>
  <c r="K40" i="14"/>
  <c r="J40" i="14"/>
  <c r="E41" i="14"/>
  <c r="F42" i="14"/>
  <c r="I40" i="14"/>
  <c r="H40" i="14"/>
  <c r="J39" i="13"/>
  <c r="I39" i="13"/>
  <c r="F42" i="13"/>
  <c r="E41" i="13"/>
  <c r="M40" i="12"/>
  <c r="N40" i="12"/>
  <c r="O40" i="12"/>
  <c r="P40" i="12"/>
  <c r="E41" i="12"/>
  <c r="F42" i="12"/>
  <c r="I39" i="12"/>
  <c r="J39" i="12"/>
  <c r="L40" i="12"/>
  <c r="H40" i="12"/>
  <c r="J41" i="11"/>
  <c r="H41" i="11"/>
  <c r="E42" i="11"/>
  <c r="F43" i="11"/>
  <c r="R39" i="8"/>
  <c r="S39" i="8"/>
  <c r="O39" i="8"/>
  <c r="N39" i="8"/>
  <c r="Q39" i="8"/>
  <c r="K39" i="8"/>
  <c r="M39" i="8"/>
  <c r="L39" i="8"/>
  <c r="E40" i="8"/>
  <c r="F41" i="8"/>
  <c r="E41" i="7"/>
  <c r="H41" i="7" s="1"/>
  <c r="F42" i="7"/>
  <c r="K40" i="6"/>
  <c r="L40" i="6"/>
  <c r="J40" i="6"/>
  <c r="E41" i="6"/>
  <c r="F42" i="6"/>
  <c r="I40" i="6"/>
  <c r="H40" i="6"/>
  <c r="J40" i="5"/>
  <c r="I40" i="5"/>
  <c r="F43" i="5"/>
  <c r="E42" i="5"/>
  <c r="E42" i="2"/>
  <c r="F43" i="2"/>
  <c r="H41" i="2"/>
  <c r="L41" i="2"/>
  <c r="K41" i="2"/>
  <c r="I40" i="2"/>
  <c r="J40" i="2"/>
  <c r="F42" i="4" l="1"/>
  <c r="E41" i="4"/>
  <c r="K41" i="14"/>
  <c r="J41" i="14"/>
  <c r="E42" i="14"/>
  <c r="F43" i="14"/>
  <c r="I41" i="14"/>
  <c r="H41" i="14"/>
  <c r="E42" i="13"/>
  <c r="F43" i="13"/>
  <c r="I40" i="13"/>
  <c r="J40" i="13"/>
  <c r="M41" i="12"/>
  <c r="N41" i="12"/>
  <c r="O41" i="12"/>
  <c r="P41" i="12"/>
  <c r="I40" i="12"/>
  <c r="J40" i="12"/>
  <c r="F43" i="12"/>
  <c r="E42" i="12"/>
  <c r="L41" i="12"/>
  <c r="H41" i="12"/>
  <c r="H42" i="11"/>
  <c r="J42" i="11"/>
  <c r="E43" i="11"/>
  <c r="F44" i="11"/>
  <c r="R40" i="8"/>
  <c r="S40" i="8"/>
  <c r="O40" i="8"/>
  <c r="N40" i="8"/>
  <c r="E41" i="8"/>
  <c r="F42" i="8"/>
  <c r="M40" i="8"/>
  <c r="K40" i="8"/>
  <c r="L40" i="8"/>
  <c r="Q40" i="8"/>
  <c r="E42" i="7"/>
  <c r="H42" i="7" s="1"/>
  <c r="F43" i="7"/>
  <c r="K41" i="6"/>
  <c r="L41" i="6"/>
  <c r="J41" i="6"/>
  <c r="E42" i="6"/>
  <c r="F43" i="6"/>
  <c r="H41" i="6"/>
  <c r="I41" i="6"/>
  <c r="E43" i="5"/>
  <c r="F44" i="5"/>
  <c r="J41" i="5"/>
  <c r="I41" i="5"/>
  <c r="E43" i="2"/>
  <c r="F44" i="2"/>
  <c r="I41" i="2"/>
  <c r="J41" i="2"/>
  <c r="H42" i="2"/>
  <c r="K42" i="2"/>
  <c r="L42" i="2"/>
  <c r="E42" i="4" l="1"/>
  <c r="F43" i="4"/>
  <c r="K42" i="14"/>
  <c r="J42" i="14"/>
  <c r="E43" i="14"/>
  <c r="F44" i="14"/>
  <c r="I42" i="14"/>
  <c r="H42" i="14"/>
  <c r="E43" i="13"/>
  <c r="F44" i="13"/>
  <c r="I41" i="13"/>
  <c r="J41" i="13"/>
  <c r="M42" i="12"/>
  <c r="N42" i="12"/>
  <c r="O42" i="12"/>
  <c r="P42" i="12"/>
  <c r="H42" i="12"/>
  <c r="L42" i="12"/>
  <c r="J41" i="12"/>
  <c r="I41" i="12"/>
  <c r="F44" i="12"/>
  <c r="E43" i="12"/>
  <c r="F45" i="11"/>
  <c r="E44" i="11"/>
  <c r="J43" i="11"/>
  <c r="H43" i="11"/>
  <c r="R41" i="8"/>
  <c r="S41" i="8"/>
  <c r="O41" i="8"/>
  <c r="N41" i="8"/>
  <c r="E42" i="8"/>
  <c r="F43" i="8"/>
  <c r="Q41" i="8"/>
  <c r="M41" i="8"/>
  <c r="K41" i="8"/>
  <c r="L41" i="8"/>
  <c r="F44" i="7"/>
  <c r="E43" i="7"/>
  <c r="H43" i="7" s="1"/>
  <c r="L42" i="6"/>
  <c r="K42" i="6"/>
  <c r="J42" i="6"/>
  <c r="E43" i="6"/>
  <c r="F44" i="6"/>
  <c r="H42" i="6"/>
  <c r="I42" i="6"/>
  <c r="J42" i="5"/>
  <c r="I42" i="5"/>
  <c r="E44" i="5"/>
  <c r="F45" i="5"/>
  <c r="I42" i="2"/>
  <c r="J42" i="2"/>
  <c r="F45" i="2"/>
  <c r="E44" i="2"/>
  <c r="H43" i="2"/>
  <c r="K43" i="2"/>
  <c r="L43" i="2"/>
  <c r="E43" i="4" l="1"/>
  <c r="F44" i="4"/>
  <c r="K43" i="14"/>
  <c r="J43" i="14"/>
  <c r="E44" i="14"/>
  <c r="F45" i="14"/>
  <c r="I43" i="14"/>
  <c r="H43" i="14"/>
  <c r="E44" i="13"/>
  <c r="F45" i="13"/>
  <c r="J42" i="13"/>
  <c r="I42" i="13"/>
  <c r="M43" i="12"/>
  <c r="N43" i="12"/>
  <c r="O43" i="12"/>
  <c r="P43" i="12"/>
  <c r="J42" i="12"/>
  <c r="I42" i="12"/>
  <c r="H43" i="12"/>
  <c r="L43" i="12"/>
  <c r="F45" i="12"/>
  <c r="E44" i="12"/>
  <c r="J44" i="11"/>
  <c r="H44" i="11"/>
  <c r="E45" i="11"/>
  <c r="F46" i="11"/>
  <c r="R42" i="8"/>
  <c r="S42" i="8"/>
  <c r="O42" i="8"/>
  <c r="N42" i="8"/>
  <c r="E43" i="8"/>
  <c r="F44" i="8"/>
  <c r="M42" i="8"/>
  <c r="L42" i="8"/>
  <c r="Q42" i="8"/>
  <c r="K42" i="8"/>
  <c r="F45" i="7"/>
  <c r="E44" i="7"/>
  <c r="H44" i="7" s="1"/>
  <c r="L43" i="6"/>
  <c r="K43" i="6"/>
  <c r="J43" i="6"/>
  <c r="F45" i="6"/>
  <c r="E44" i="6"/>
  <c r="H43" i="6"/>
  <c r="I43" i="6"/>
  <c r="J43" i="5"/>
  <c r="I43" i="5"/>
  <c r="E45" i="5"/>
  <c r="F46" i="5"/>
  <c r="I43" i="2"/>
  <c r="J43" i="2"/>
  <c r="K44" i="2"/>
  <c r="L44" i="2"/>
  <c r="H44" i="2"/>
  <c r="F46" i="2"/>
  <c r="E45" i="2"/>
  <c r="F45" i="4" l="1"/>
  <c r="E44" i="4"/>
  <c r="K44" i="14"/>
  <c r="J44" i="14"/>
  <c r="F46" i="14"/>
  <c r="E45" i="14"/>
  <c r="I44" i="14"/>
  <c r="H44" i="14"/>
  <c r="I43" i="13"/>
  <c r="J43" i="13"/>
  <c r="E45" i="13"/>
  <c r="F46" i="13"/>
  <c r="M44" i="12"/>
  <c r="N44" i="12"/>
  <c r="P44" i="12"/>
  <c r="O44" i="12"/>
  <c r="I43" i="12"/>
  <c r="J43" i="12"/>
  <c r="L44" i="12"/>
  <c r="H44" i="12"/>
  <c r="E45" i="12"/>
  <c r="F46" i="12"/>
  <c r="H45" i="11"/>
  <c r="J45" i="11"/>
  <c r="F47" i="11"/>
  <c r="E46" i="11"/>
  <c r="R43" i="8"/>
  <c r="S43" i="8"/>
  <c r="N43" i="8"/>
  <c r="O43" i="8"/>
  <c r="E44" i="8"/>
  <c r="F45" i="8"/>
  <c r="Q43" i="8"/>
  <c r="L43" i="8"/>
  <c r="K43" i="8"/>
  <c r="M43" i="8"/>
  <c r="F46" i="7"/>
  <c r="E45" i="7"/>
  <c r="H45" i="7" s="1"/>
  <c r="L44" i="6"/>
  <c r="K44" i="6"/>
  <c r="J44" i="6"/>
  <c r="I44" i="6"/>
  <c r="H44" i="6"/>
  <c r="E45" i="6"/>
  <c r="F46" i="6"/>
  <c r="E46" i="5"/>
  <c r="F47" i="5"/>
  <c r="J44" i="5"/>
  <c r="I44" i="5"/>
  <c r="H45" i="2"/>
  <c r="K45" i="2"/>
  <c r="L45" i="2"/>
  <c r="E46" i="2"/>
  <c r="F47" i="2"/>
  <c r="I44" i="2"/>
  <c r="J44" i="2"/>
  <c r="F46" i="4" l="1"/>
  <c r="E45" i="4"/>
  <c r="J45" i="14"/>
  <c r="K45" i="14"/>
  <c r="I45" i="14"/>
  <c r="H45" i="14"/>
  <c r="F47" i="14"/>
  <c r="E46" i="14"/>
  <c r="J44" i="13"/>
  <c r="I44" i="13"/>
  <c r="E46" i="13"/>
  <c r="F47" i="13"/>
  <c r="M45" i="12"/>
  <c r="N45" i="12"/>
  <c r="P45" i="12"/>
  <c r="O45" i="12"/>
  <c r="J44" i="12"/>
  <c r="I44" i="12"/>
  <c r="F47" i="12"/>
  <c r="E46" i="12"/>
  <c r="H45" i="12"/>
  <c r="L45" i="12"/>
  <c r="J46" i="11"/>
  <c r="H46" i="11"/>
  <c r="E47" i="11"/>
  <c r="F48" i="11"/>
  <c r="R44" i="8"/>
  <c r="S44" i="8"/>
  <c r="O44" i="8"/>
  <c r="N44" i="8"/>
  <c r="E45" i="8"/>
  <c r="F46" i="8"/>
  <c r="Q44" i="8"/>
  <c r="L44" i="8"/>
  <c r="K44" i="8"/>
  <c r="M44" i="8"/>
  <c r="F47" i="7"/>
  <c r="E46" i="7"/>
  <c r="H46" i="7" s="1"/>
  <c r="L45" i="6"/>
  <c r="K45" i="6"/>
  <c r="J45" i="6"/>
  <c r="F47" i="6"/>
  <c r="E46" i="6"/>
  <c r="H45" i="6"/>
  <c r="I45" i="6"/>
  <c r="F48" i="5"/>
  <c r="E47" i="5"/>
  <c r="J45" i="5"/>
  <c r="I45" i="5"/>
  <c r="F48" i="2"/>
  <c r="E47" i="2"/>
  <c r="H46" i="2"/>
  <c r="K46" i="2"/>
  <c r="L46" i="2"/>
  <c r="I45" i="2"/>
  <c r="J45" i="2"/>
  <c r="F47" i="4" l="1"/>
  <c r="E46" i="4"/>
  <c r="K46" i="14"/>
  <c r="J46" i="14"/>
  <c r="I46" i="14"/>
  <c r="H46" i="14"/>
  <c r="E47" i="14"/>
  <c r="F48" i="14"/>
  <c r="J45" i="13"/>
  <c r="I45" i="13"/>
  <c r="E47" i="13"/>
  <c r="F48" i="13"/>
  <c r="N46" i="12"/>
  <c r="M46" i="12"/>
  <c r="P46" i="12"/>
  <c r="O46" i="12"/>
  <c r="J45" i="12"/>
  <c r="I45" i="12"/>
  <c r="L46" i="12"/>
  <c r="H46" i="12"/>
  <c r="F48" i="12"/>
  <c r="E47" i="12"/>
  <c r="E48" i="11"/>
  <c r="F49" i="11"/>
  <c r="H47" i="11"/>
  <c r="J47" i="11"/>
  <c r="R45" i="8"/>
  <c r="S45" i="8"/>
  <c r="O45" i="8"/>
  <c r="N45" i="8"/>
  <c r="F47" i="8"/>
  <c r="E46" i="8"/>
  <c r="L45" i="8"/>
  <c r="Q45" i="8"/>
  <c r="K45" i="8"/>
  <c r="M45" i="8"/>
  <c r="F48" i="7"/>
  <c r="E47" i="7"/>
  <c r="H47" i="7" s="1"/>
  <c r="L46" i="6"/>
  <c r="K46" i="6"/>
  <c r="J46" i="6"/>
  <c r="H46" i="6"/>
  <c r="I46" i="6"/>
  <c r="F48" i="6"/>
  <c r="E47" i="6"/>
  <c r="J46" i="5"/>
  <c r="I46" i="5"/>
  <c r="F49" i="5"/>
  <c r="E48" i="5"/>
  <c r="I46" i="2"/>
  <c r="J46" i="2"/>
  <c r="H47" i="2"/>
  <c r="K47" i="2"/>
  <c r="L47" i="2"/>
  <c r="F49" i="2"/>
  <c r="E48" i="2"/>
  <c r="F48" i="4" l="1"/>
  <c r="E47" i="4"/>
  <c r="J47" i="14"/>
  <c r="K47" i="14"/>
  <c r="H47" i="14"/>
  <c r="I47" i="14"/>
  <c r="E48" i="14"/>
  <c r="F49" i="14"/>
  <c r="J46" i="13"/>
  <c r="I46" i="13"/>
  <c r="F49" i="13"/>
  <c r="E48" i="13"/>
  <c r="N47" i="12"/>
  <c r="M47" i="12"/>
  <c r="O47" i="12"/>
  <c r="P47" i="12"/>
  <c r="J46" i="12"/>
  <c r="I46" i="12"/>
  <c r="L47" i="12"/>
  <c r="H47" i="12"/>
  <c r="E48" i="12"/>
  <c r="F49" i="12"/>
  <c r="E49" i="11"/>
  <c r="F50" i="11"/>
  <c r="H48" i="11"/>
  <c r="J48" i="11"/>
  <c r="R46" i="8"/>
  <c r="S46" i="8"/>
  <c r="N46" i="8"/>
  <c r="O46" i="8"/>
  <c r="K46" i="8"/>
  <c r="L46" i="8"/>
  <c r="Q46" i="8"/>
  <c r="M46" i="8"/>
  <c r="F48" i="8"/>
  <c r="E47" i="8"/>
  <c r="E48" i="7"/>
  <c r="H48" i="7" s="1"/>
  <c r="F49" i="7"/>
  <c r="L47" i="6"/>
  <c r="K47" i="6"/>
  <c r="J47" i="6"/>
  <c r="H47" i="6"/>
  <c r="I47" i="6"/>
  <c r="F49" i="6"/>
  <c r="E48" i="6"/>
  <c r="E49" i="5"/>
  <c r="F50" i="5"/>
  <c r="J47" i="5"/>
  <c r="I47" i="5"/>
  <c r="K48" i="2"/>
  <c r="L48" i="2"/>
  <c r="H48" i="2"/>
  <c r="F50" i="2"/>
  <c r="E49" i="2"/>
  <c r="I47" i="2"/>
  <c r="J47" i="2"/>
  <c r="F49" i="4" l="1"/>
  <c r="E48" i="4"/>
  <c r="J48" i="14"/>
  <c r="K48" i="14"/>
  <c r="H48" i="14"/>
  <c r="I48" i="14"/>
  <c r="E49" i="14"/>
  <c r="F50" i="14"/>
  <c r="J47" i="13"/>
  <c r="I47" i="13"/>
  <c r="F50" i="13"/>
  <c r="E49" i="13"/>
  <c r="N48" i="12"/>
  <c r="M48" i="12"/>
  <c r="P48" i="12"/>
  <c r="O48" i="12"/>
  <c r="I47" i="12"/>
  <c r="J47" i="12"/>
  <c r="F50" i="12"/>
  <c r="E49" i="12"/>
  <c r="L48" i="12"/>
  <c r="H48" i="12"/>
  <c r="F51" i="11"/>
  <c r="E50" i="11"/>
  <c r="J49" i="11"/>
  <c r="H49" i="11"/>
  <c r="R47" i="8"/>
  <c r="S47" i="8"/>
  <c r="O47" i="8"/>
  <c r="N47" i="8"/>
  <c r="M47" i="8"/>
  <c r="Q47" i="8"/>
  <c r="K47" i="8"/>
  <c r="L47" i="8"/>
  <c r="E48" i="8"/>
  <c r="F49" i="8"/>
  <c r="F50" i="7"/>
  <c r="E49" i="7"/>
  <c r="H49" i="7" s="1"/>
  <c r="K48" i="6"/>
  <c r="L48" i="6"/>
  <c r="J48" i="6"/>
  <c r="I48" i="6"/>
  <c r="H48" i="6"/>
  <c r="E49" i="6"/>
  <c r="F50" i="6"/>
  <c r="E50" i="5"/>
  <c r="F51" i="5"/>
  <c r="J48" i="5"/>
  <c r="I48" i="5"/>
  <c r="E50" i="2"/>
  <c r="F51" i="2"/>
  <c r="H49" i="2"/>
  <c r="L49" i="2"/>
  <c r="K49" i="2"/>
  <c r="I48" i="2"/>
  <c r="J48" i="2"/>
  <c r="F50" i="4" l="1"/>
  <c r="E49" i="4"/>
  <c r="K49" i="14"/>
  <c r="J49" i="14"/>
  <c r="H49" i="14"/>
  <c r="I49" i="14"/>
  <c r="E50" i="14"/>
  <c r="F51" i="14"/>
  <c r="E50" i="13"/>
  <c r="F51" i="13"/>
  <c r="J48" i="13"/>
  <c r="I48" i="13"/>
  <c r="N49" i="12"/>
  <c r="M49" i="12"/>
  <c r="P49" i="12"/>
  <c r="O49" i="12"/>
  <c r="I48" i="12"/>
  <c r="J48" i="12"/>
  <c r="F51" i="12"/>
  <c r="E50" i="12"/>
  <c r="L49" i="12"/>
  <c r="H49" i="12"/>
  <c r="J50" i="11"/>
  <c r="H50" i="11"/>
  <c r="E51" i="11"/>
  <c r="F52" i="11"/>
  <c r="R48" i="8"/>
  <c r="S48" i="8"/>
  <c r="N48" i="8"/>
  <c r="O48" i="8"/>
  <c r="F50" i="8"/>
  <c r="E49" i="8"/>
  <c r="Q48" i="8"/>
  <c r="M48" i="8"/>
  <c r="L48" i="8"/>
  <c r="K48" i="8"/>
  <c r="E50" i="7"/>
  <c r="H50" i="7" s="1"/>
  <c r="F51" i="7"/>
  <c r="K49" i="6"/>
  <c r="L49" i="6"/>
  <c r="J49" i="6"/>
  <c r="E50" i="6"/>
  <c r="F51" i="6"/>
  <c r="H49" i="6"/>
  <c r="I49" i="6"/>
  <c r="E51" i="5"/>
  <c r="F52" i="5"/>
  <c r="J49" i="5"/>
  <c r="I49" i="5"/>
  <c r="E51" i="2"/>
  <c r="F52" i="2"/>
  <c r="I49" i="2"/>
  <c r="J49" i="2"/>
  <c r="H50" i="2"/>
  <c r="K50" i="2"/>
  <c r="L50" i="2"/>
  <c r="F51" i="4" l="1"/>
  <c r="E50" i="4"/>
  <c r="K50" i="14"/>
  <c r="J50" i="14"/>
  <c r="F52" i="14"/>
  <c r="E51" i="14"/>
  <c r="I50" i="14"/>
  <c r="H50" i="14"/>
  <c r="J49" i="13"/>
  <c r="I49" i="13"/>
  <c r="E51" i="13"/>
  <c r="F52" i="13"/>
  <c r="M50" i="12"/>
  <c r="N50" i="12"/>
  <c r="O50" i="12"/>
  <c r="P50" i="12"/>
  <c r="E51" i="12"/>
  <c r="F52" i="12"/>
  <c r="J49" i="12"/>
  <c r="I49" i="12"/>
  <c r="L50" i="12"/>
  <c r="H50" i="12"/>
  <c r="H51" i="11"/>
  <c r="J51" i="11"/>
  <c r="F53" i="11"/>
  <c r="E52" i="11"/>
  <c r="R49" i="8"/>
  <c r="S49" i="8"/>
  <c r="N49" i="8"/>
  <c r="O49" i="8"/>
  <c r="Q49" i="8"/>
  <c r="L49" i="8"/>
  <c r="M49" i="8"/>
  <c r="K49" i="8"/>
  <c r="F51" i="8"/>
  <c r="E50" i="8"/>
  <c r="E51" i="7"/>
  <c r="H51" i="7" s="1"/>
  <c r="F52" i="7"/>
  <c r="K50" i="6"/>
  <c r="L50" i="6"/>
  <c r="J50" i="6"/>
  <c r="F52" i="6"/>
  <c r="E51" i="6"/>
  <c r="I50" i="6"/>
  <c r="H50" i="6"/>
  <c r="E52" i="5"/>
  <c r="F53" i="5"/>
  <c r="I50" i="5"/>
  <c r="J50" i="5"/>
  <c r="F53" i="2"/>
  <c r="E52" i="2"/>
  <c r="I50" i="2"/>
  <c r="J50" i="2"/>
  <c r="H51" i="2"/>
  <c r="K51" i="2"/>
  <c r="L51" i="2"/>
  <c r="E51" i="4" l="1"/>
  <c r="F52" i="4"/>
  <c r="K51" i="14"/>
  <c r="J51" i="14"/>
  <c r="I51" i="14"/>
  <c r="H51" i="14"/>
  <c r="F53" i="14"/>
  <c r="E52" i="14"/>
  <c r="F53" i="13"/>
  <c r="E52" i="13"/>
  <c r="J50" i="13"/>
  <c r="I50" i="13"/>
  <c r="M51" i="12"/>
  <c r="N51" i="12"/>
  <c r="O51" i="12"/>
  <c r="P51" i="12"/>
  <c r="J50" i="12"/>
  <c r="I50" i="12"/>
  <c r="E52" i="12"/>
  <c r="F53" i="12"/>
  <c r="L51" i="12"/>
  <c r="H51" i="12"/>
  <c r="J52" i="11"/>
  <c r="H52" i="11"/>
  <c r="E53" i="11"/>
  <c r="F54" i="11"/>
  <c r="R50" i="8"/>
  <c r="S50" i="8"/>
  <c r="O50" i="8"/>
  <c r="N50" i="8"/>
  <c r="K50" i="8"/>
  <c r="M50" i="8"/>
  <c r="L50" i="8"/>
  <c r="Q50" i="8"/>
  <c r="F52" i="8"/>
  <c r="E51" i="8"/>
  <c r="E52" i="7"/>
  <c r="H52" i="7" s="1"/>
  <c r="F53" i="7"/>
  <c r="K51" i="6"/>
  <c r="L51" i="6"/>
  <c r="J51" i="6"/>
  <c r="I51" i="6"/>
  <c r="H51" i="6"/>
  <c r="E52" i="6"/>
  <c r="F53" i="6"/>
  <c r="E53" i="5"/>
  <c r="F54" i="5"/>
  <c r="J51" i="5"/>
  <c r="I51" i="5"/>
  <c r="I51" i="2"/>
  <c r="J51" i="2"/>
  <c r="K52" i="2"/>
  <c r="L52" i="2"/>
  <c r="H52" i="2"/>
  <c r="F54" i="2"/>
  <c r="E53" i="2"/>
  <c r="F53" i="4" l="1"/>
  <c r="E52" i="4"/>
  <c r="K52" i="14"/>
  <c r="J52" i="14"/>
  <c r="I52" i="14"/>
  <c r="H52" i="14"/>
  <c r="F54" i="14"/>
  <c r="E53" i="14"/>
  <c r="J51" i="13"/>
  <c r="I51" i="13"/>
  <c r="F54" i="13"/>
  <c r="E53" i="13"/>
  <c r="M52" i="12"/>
  <c r="N52" i="12"/>
  <c r="O52" i="12"/>
  <c r="P52" i="12"/>
  <c r="H52" i="12"/>
  <c r="L52" i="12"/>
  <c r="J51" i="12"/>
  <c r="I51" i="12"/>
  <c r="F54" i="12"/>
  <c r="E53" i="12"/>
  <c r="J53" i="11"/>
  <c r="H53" i="11"/>
  <c r="E54" i="11"/>
  <c r="F55" i="11"/>
  <c r="R51" i="8"/>
  <c r="S51" i="8"/>
  <c r="O51" i="8"/>
  <c r="N51" i="8"/>
  <c r="M51" i="8"/>
  <c r="L51" i="8"/>
  <c r="K51" i="8"/>
  <c r="Q51" i="8"/>
  <c r="E52" i="8"/>
  <c r="F53" i="8"/>
  <c r="E53" i="7"/>
  <c r="H53" i="7" s="1"/>
  <c r="F54" i="7"/>
  <c r="K52" i="6"/>
  <c r="L52" i="6"/>
  <c r="J52" i="6"/>
  <c r="I52" i="6"/>
  <c r="H52" i="6"/>
  <c r="F54" i="6"/>
  <c r="E53" i="6"/>
  <c r="F55" i="5"/>
  <c r="E54" i="5"/>
  <c r="I52" i="5"/>
  <c r="J52" i="5"/>
  <c r="H53" i="2"/>
  <c r="K53" i="2"/>
  <c r="L53" i="2"/>
  <c r="E54" i="2"/>
  <c r="F55" i="2"/>
  <c r="J52" i="2"/>
  <c r="I52" i="2"/>
  <c r="E53" i="4" l="1"/>
  <c r="F54" i="4"/>
  <c r="K53" i="14"/>
  <c r="J53" i="14"/>
  <c r="I53" i="14"/>
  <c r="H53" i="14"/>
  <c r="F55" i="14"/>
  <c r="E54" i="14"/>
  <c r="E54" i="13"/>
  <c r="F55" i="13"/>
  <c r="J52" i="13"/>
  <c r="I52" i="13"/>
  <c r="M53" i="12"/>
  <c r="N53" i="12"/>
  <c r="O53" i="12"/>
  <c r="P53" i="12"/>
  <c r="J52" i="12"/>
  <c r="I52" i="12"/>
  <c r="L53" i="12"/>
  <c r="H53" i="12"/>
  <c r="F55" i="12"/>
  <c r="E54" i="12"/>
  <c r="H54" i="11"/>
  <c r="J54" i="11"/>
  <c r="F56" i="11"/>
  <c r="E55" i="11"/>
  <c r="R52" i="8"/>
  <c r="S52" i="8"/>
  <c r="O52" i="8"/>
  <c r="N52" i="8"/>
  <c r="M52" i="8"/>
  <c r="K52" i="8"/>
  <c r="L52" i="8"/>
  <c r="Q52" i="8"/>
  <c r="E53" i="8"/>
  <c r="F54" i="8"/>
  <c r="E54" i="7"/>
  <c r="H54" i="7" s="1"/>
  <c r="F55" i="7"/>
  <c r="L53" i="6"/>
  <c r="K53" i="6"/>
  <c r="J53" i="6"/>
  <c r="F55" i="6"/>
  <c r="E54" i="6"/>
  <c r="I53" i="6"/>
  <c r="H53" i="6"/>
  <c r="J53" i="5"/>
  <c r="I53" i="5"/>
  <c r="E55" i="5"/>
  <c r="F56" i="5"/>
  <c r="F56" i="2"/>
  <c r="E55" i="2"/>
  <c r="H54" i="2"/>
  <c r="K54" i="2"/>
  <c r="L54" i="2"/>
  <c r="I53" i="2"/>
  <c r="J53" i="2"/>
  <c r="E54" i="4" l="1"/>
  <c r="F55" i="4"/>
  <c r="K54" i="14"/>
  <c r="J54" i="14"/>
  <c r="I54" i="14"/>
  <c r="H54" i="14"/>
  <c r="E55" i="14"/>
  <c r="F56" i="14"/>
  <c r="F56" i="13"/>
  <c r="E55" i="13"/>
  <c r="J53" i="13"/>
  <c r="I53" i="13"/>
  <c r="M54" i="12"/>
  <c r="N54" i="12"/>
  <c r="O54" i="12"/>
  <c r="P54" i="12"/>
  <c r="J53" i="12"/>
  <c r="I53" i="12"/>
  <c r="H54" i="12"/>
  <c r="L54" i="12"/>
  <c r="E55" i="12"/>
  <c r="F56" i="12"/>
  <c r="E56" i="11"/>
  <c r="F57" i="11"/>
  <c r="J55" i="11"/>
  <c r="H55" i="11"/>
  <c r="R53" i="8"/>
  <c r="S53" i="8"/>
  <c r="O53" i="8"/>
  <c r="N53" i="8"/>
  <c r="E54" i="8"/>
  <c r="F55" i="8"/>
  <c r="Q53" i="8"/>
  <c r="K53" i="8"/>
  <c r="M53" i="8"/>
  <c r="L53" i="8"/>
  <c r="F56" i="7"/>
  <c r="E55" i="7"/>
  <c r="H55" i="7" s="1"/>
  <c r="K54" i="6"/>
  <c r="L54" i="6"/>
  <c r="J54" i="6"/>
  <c r="I54" i="6"/>
  <c r="H54" i="6"/>
  <c r="E55" i="6"/>
  <c r="F56" i="6"/>
  <c r="E56" i="5"/>
  <c r="F57" i="5"/>
  <c r="J54" i="5"/>
  <c r="I54" i="5"/>
  <c r="I54" i="2"/>
  <c r="J54" i="2"/>
  <c r="H55" i="2"/>
  <c r="K55" i="2"/>
  <c r="L55" i="2"/>
  <c r="F57" i="2"/>
  <c r="E56" i="2"/>
  <c r="F56" i="4" l="1"/>
  <c r="E55" i="4"/>
  <c r="K55" i="14"/>
  <c r="J55" i="14"/>
  <c r="F57" i="14"/>
  <c r="E56" i="14"/>
  <c r="I55" i="14"/>
  <c r="H55" i="14"/>
  <c r="I54" i="13"/>
  <c r="J54" i="13"/>
  <c r="E56" i="13"/>
  <c r="F57" i="13"/>
  <c r="M55" i="12"/>
  <c r="N55" i="12"/>
  <c r="O55" i="12"/>
  <c r="P55" i="12"/>
  <c r="J54" i="12"/>
  <c r="I54" i="12"/>
  <c r="F57" i="12"/>
  <c r="E56" i="12"/>
  <c r="H55" i="12"/>
  <c r="L55" i="12"/>
  <c r="E57" i="11"/>
  <c r="F58" i="11"/>
  <c r="J56" i="11"/>
  <c r="H56" i="11"/>
  <c r="R54" i="8"/>
  <c r="S54" i="8"/>
  <c r="O54" i="8"/>
  <c r="N54" i="8"/>
  <c r="F56" i="8"/>
  <c r="E55" i="8"/>
  <c r="Q54" i="8"/>
  <c r="L54" i="8"/>
  <c r="M54" i="8"/>
  <c r="K54" i="8"/>
  <c r="F57" i="7"/>
  <c r="E56" i="7"/>
  <c r="H56" i="7" s="1"/>
  <c r="L55" i="6"/>
  <c r="K55" i="6"/>
  <c r="J55" i="6"/>
  <c r="F57" i="6"/>
  <c r="E56" i="6"/>
  <c r="I55" i="6"/>
  <c r="H55" i="6"/>
  <c r="E57" i="5"/>
  <c r="F58" i="5"/>
  <c r="J55" i="5"/>
  <c r="I55" i="5"/>
  <c r="I55" i="2"/>
  <c r="J55" i="2"/>
  <c r="K56" i="2"/>
  <c r="L56" i="2"/>
  <c r="H56" i="2"/>
  <c r="F58" i="2"/>
  <c r="E57" i="2"/>
  <c r="F57" i="4" l="1"/>
  <c r="E56" i="4"/>
  <c r="J56" i="14"/>
  <c r="K56" i="14"/>
  <c r="I56" i="14"/>
  <c r="H56" i="14"/>
  <c r="F58" i="14"/>
  <c r="E57" i="14"/>
  <c r="E57" i="13"/>
  <c r="F58" i="13"/>
  <c r="I55" i="13"/>
  <c r="J55" i="13"/>
  <c r="M56" i="12"/>
  <c r="N56" i="12"/>
  <c r="O56" i="12"/>
  <c r="P56" i="12"/>
  <c r="J55" i="12"/>
  <c r="I55" i="12"/>
  <c r="H56" i="12"/>
  <c r="L56" i="12"/>
  <c r="F58" i="12"/>
  <c r="E57" i="12"/>
  <c r="F59" i="11"/>
  <c r="E58" i="11"/>
  <c r="J57" i="11"/>
  <c r="H57" i="11"/>
  <c r="R55" i="8"/>
  <c r="S55" i="8"/>
  <c r="N55" i="8"/>
  <c r="O55" i="8"/>
  <c r="L55" i="8"/>
  <c r="Q55" i="8"/>
  <c r="K55" i="8"/>
  <c r="M55" i="8"/>
  <c r="E56" i="8"/>
  <c r="F57" i="8"/>
  <c r="F58" i="7"/>
  <c r="E57" i="7"/>
  <c r="H57" i="7" s="1"/>
  <c r="K56" i="6"/>
  <c r="L56" i="6"/>
  <c r="J56" i="6"/>
  <c r="H56" i="6"/>
  <c r="I56" i="6"/>
  <c r="E57" i="6"/>
  <c r="F58" i="6"/>
  <c r="E58" i="5"/>
  <c r="F59" i="5"/>
  <c r="J56" i="5"/>
  <c r="I56" i="5"/>
  <c r="H57" i="2"/>
  <c r="K57" i="2"/>
  <c r="L57" i="2"/>
  <c r="E58" i="2"/>
  <c r="F59" i="2"/>
  <c r="I56" i="2"/>
  <c r="J56" i="2"/>
  <c r="E57" i="4" l="1"/>
  <c r="F58" i="4"/>
  <c r="K57" i="14"/>
  <c r="J57" i="14"/>
  <c r="I57" i="14"/>
  <c r="H57" i="14"/>
  <c r="F59" i="14"/>
  <c r="E58" i="14"/>
  <c r="E58" i="13"/>
  <c r="F59" i="13"/>
  <c r="J56" i="13"/>
  <c r="I56" i="13"/>
  <c r="N57" i="12"/>
  <c r="M57" i="12"/>
  <c r="P57" i="12"/>
  <c r="O57" i="12"/>
  <c r="J56" i="12"/>
  <c r="I56" i="12"/>
  <c r="H57" i="12"/>
  <c r="L57" i="12"/>
  <c r="F59" i="12"/>
  <c r="E58" i="12"/>
  <c r="H58" i="11"/>
  <c r="J58" i="11"/>
  <c r="E59" i="11"/>
  <c r="F60" i="11"/>
  <c r="R56" i="8"/>
  <c r="S56" i="8"/>
  <c r="N56" i="8"/>
  <c r="O56" i="8"/>
  <c r="E57" i="8"/>
  <c r="F58" i="8"/>
  <c r="M56" i="8"/>
  <c r="K56" i="8"/>
  <c r="Q56" i="8"/>
  <c r="L56" i="8"/>
  <c r="E58" i="7"/>
  <c r="H58" i="7" s="1"/>
  <c r="F59" i="7"/>
  <c r="K57" i="6"/>
  <c r="L57" i="6"/>
  <c r="J57" i="6"/>
  <c r="F59" i="6"/>
  <c r="E58" i="6"/>
  <c r="H57" i="6"/>
  <c r="I57" i="6"/>
  <c r="F60" i="5"/>
  <c r="E59" i="5"/>
  <c r="J57" i="5"/>
  <c r="I57" i="5"/>
  <c r="E59" i="2"/>
  <c r="F60" i="2"/>
  <c r="H58" i="2"/>
  <c r="K58" i="2"/>
  <c r="L58" i="2"/>
  <c r="J57" i="2"/>
  <c r="I57" i="2"/>
  <c r="F59" i="4" l="1"/>
  <c r="E58" i="4"/>
  <c r="J58" i="14"/>
  <c r="K58" i="14"/>
  <c r="E59" i="14"/>
  <c r="F60" i="14"/>
  <c r="H58" i="14"/>
  <c r="I58" i="14"/>
  <c r="E59" i="13"/>
  <c r="F60" i="13"/>
  <c r="J57" i="13"/>
  <c r="I57" i="13"/>
  <c r="N58" i="12"/>
  <c r="M58" i="12"/>
  <c r="P58" i="12"/>
  <c r="O58" i="12"/>
  <c r="I57" i="12"/>
  <c r="J57" i="12"/>
  <c r="H58" i="12"/>
  <c r="L58" i="12"/>
  <c r="F60" i="12"/>
  <c r="E59" i="12"/>
  <c r="F61" i="11"/>
  <c r="E60" i="11"/>
  <c r="H59" i="11"/>
  <c r="J59" i="11"/>
  <c r="R57" i="8"/>
  <c r="S57" i="8"/>
  <c r="O57" i="8"/>
  <c r="N57" i="8"/>
  <c r="E58" i="8"/>
  <c r="F59" i="8"/>
  <c r="K57" i="8"/>
  <c r="L57" i="8"/>
  <c r="M57" i="8"/>
  <c r="Q57" i="8"/>
  <c r="F60" i="7"/>
  <c r="E59" i="7"/>
  <c r="H59" i="7" s="1"/>
  <c r="L58" i="6"/>
  <c r="K58" i="6"/>
  <c r="J58" i="6"/>
  <c r="H58" i="6"/>
  <c r="I58" i="6"/>
  <c r="F60" i="6"/>
  <c r="E59" i="6"/>
  <c r="J58" i="5"/>
  <c r="I58" i="5"/>
  <c r="F61" i="5"/>
  <c r="E60" i="5"/>
  <c r="F61" i="2"/>
  <c r="E60" i="2"/>
  <c r="I58" i="2"/>
  <c r="J58" i="2"/>
  <c r="H59" i="2"/>
  <c r="K59" i="2"/>
  <c r="L59" i="2"/>
  <c r="E59" i="4" l="1"/>
  <c r="F60" i="4"/>
  <c r="J59" i="14"/>
  <c r="K59" i="14"/>
  <c r="F61" i="14"/>
  <c r="E60" i="14"/>
  <c r="H59" i="14"/>
  <c r="I59" i="14"/>
  <c r="I58" i="13"/>
  <c r="J58" i="13"/>
  <c r="F61" i="13"/>
  <c r="E60" i="13"/>
  <c r="N59" i="12"/>
  <c r="M59" i="12"/>
  <c r="P59" i="12"/>
  <c r="O59" i="12"/>
  <c r="J58" i="12"/>
  <c r="I58" i="12"/>
  <c r="H59" i="12"/>
  <c r="L59" i="12"/>
  <c r="F61" i="12"/>
  <c r="E60" i="12"/>
  <c r="H60" i="11"/>
  <c r="J60" i="11"/>
  <c r="F62" i="11"/>
  <c r="E61" i="11"/>
  <c r="R58" i="8"/>
  <c r="S58" i="8"/>
  <c r="O58" i="8"/>
  <c r="N58" i="8"/>
  <c r="E59" i="8"/>
  <c r="F60" i="8"/>
  <c r="M58" i="8"/>
  <c r="L58" i="8"/>
  <c r="K58" i="8"/>
  <c r="Q58" i="8"/>
  <c r="E60" i="7"/>
  <c r="H60" i="7" s="1"/>
  <c r="F61" i="7"/>
  <c r="L59" i="6"/>
  <c r="K59" i="6"/>
  <c r="J59" i="6"/>
  <c r="H59" i="6"/>
  <c r="I59" i="6"/>
  <c r="E60" i="6"/>
  <c r="F61" i="6"/>
  <c r="E61" i="5"/>
  <c r="F62" i="5"/>
  <c r="J59" i="5"/>
  <c r="I59" i="5"/>
  <c r="I59" i="2"/>
  <c r="J59" i="2"/>
  <c r="K60" i="2"/>
  <c r="L60" i="2"/>
  <c r="H60" i="2"/>
  <c r="F62" i="2"/>
  <c r="E61" i="2"/>
  <c r="F61" i="4" l="1"/>
  <c r="E60" i="4"/>
  <c r="J60" i="14"/>
  <c r="K60" i="14"/>
  <c r="H60" i="14"/>
  <c r="I60" i="14"/>
  <c r="F62" i="14"/>
  <c r="E61" i="14"/>
  <c r="J59" i="13"/>
  <c r="I59" i="13"/>
  <c r="E61" i="13"/>
  <c r="F62" i="13"/>
  <c r="N60" i="12"/>
  <c r="M60" i="12"/>
  <c r="P60" i="12"/>
  <c r="O60" i="12"/>
  <c r="J59" i="12"/>
  <c r="I59" i="12"/>
  <c r="H60" i="12"/>
  <c r="L60" i="12"/>
  <c r="E61" i="12"/>
  <c r="F62" i="12"/>
  <c r="J61" i="11"/>
  <c r="H61" i="11"/>
  <c r="E62" i="11"/>
  <c r="F63" i="11"/>
  <c r="R59" i="8"/>
  <c r="S59" i="8"/>
  <c r="O59" i="8"/>
  <c r="N59" i="8"/>
  <c r="F61" i="8"/>
  <c r="E60" i="8"/>
  <c r="M59" i="8"/>
  <c r="Q59" i="8"/>
  <c r="L59" i="8"/>
  <c r="K59" i="8"/>
  <c r="F62" i="7"/>
  <c r="E61" i="7"/>
  <c r="H61" i="7" s="1"/>
  <c r="K60" i="6"/>
  <c r="L60" i="6"/>
  <c r="J60" i="6"/>
  <c r="E61" i="6"/>
  <c r="F62" i="6"/>
  <c r="I60" i="6"/>
  <c r="H60" i="6"/>
  <c r="J60" i="5"/>
  <c r="I60" i="5"/>
  <c r="E62" i="5"/>
  <c r="F63" i="5"/>
  <c r="I60" i="2"/>
  <c r="J60" i="2"/>
  <c r="H61" i="2"/>
  <c r="K61" i="2"/>
  <c r="L61" i="2"/>
  <c r="E62" i="2"/>
  <c r="F63" i="2"/>
  <c r="E61" i="4" l="1"/>
  <c r="F62" i="4"/>
  <c r="J61" i="14"/>
  <c r="K61" i="14"/>
  <c r="H61" i="14"/>
  <c r="I61" i="14"/>
  <c r="E62" i="14"/>
  <c r="F63" i="14"/>
  <c r="E62" i="13"/>
  <c r="F63" i="13"/>
  <c r="J60" i="13"/>
  <c r="I60" i="13"/>
  <c r="N61" i="12"/>
  <c r="M61" i="12"/>
  <c r="P61" i="12"/>
  <c r="O61" i="12"/>
  <c r="J60" i="12"/>
  <c r="I60" i="12"/>
  <c r="F63" i="12"/>
  <c r="E62" i="12"/>
  <c r="L61" i="12"/>
  <c r="H61" i="12"/>
  <c r="F64" i="11"/>
  <c r="E63" i="11"/>
  <c r="J62" i="11"/>
  <c r="H62" i="11"/>
  <c r="R60" i="8"/>
  <c r="S60" i="8"/>
  <c r="N60" i="8"/>
  <c r="O60" i="8"/>
  <c r="Q60" i="8"/>
  <c r="L60" i="8"/>
  <c r="K60" i="8"/>
  <c r="M60" i="8"/>
  <c r="E61" i="8"/>
  <c r="F62" i="8"/>
  <c r="E62" i="7"/>
  <c r="H62" i="7" s="1"/>
  <c r="F63" i="7"/>
  <c r="K61" i="6"/>
  <c r="L61" i="6"/>
  <c r="J61" i="6"/>
  <c r="E62" i="6"/>
  <c r="F63" i="6"/>
  <c r="H61" i="6"/>
  <c r="I61" i="6"/>
  <c r="J61" i="5"/>
  <c r="I61" i="5"/>
  <c r="E63" i="5"/>
  <c r="F64" i="5"/>
  <c r="E63" i="2"/>
  <c r="F64" i="2"/>
  <c r="H62" i="2"/>
  <c r="K62" i="2"/>
  <c r="L62" i="2"/>
  <c r="I61" i="2"/>
  <c r="J61" i="2"/>
  <c r="F63" i="4" l="1"/>
  <c r="E62" i="4"/>
  <c r="K62" i="14"/>
  <c r="J62" i="14"/>
  <c r="F64" i="14"/>
  <c r="E63" i="14"/>
  <c r="I62" i="14"/>
  <c r="H62" i="14"/>
  <c r="J61" i="13"/>
  <c r="I61" i="13"/>
  <c r="F64" i="13"/>
  <c r="E63" i="13"/>
  <c r="M62" i="12"/>
  <c r="N62" i="12"/>
  <c r="O62" i="12"/>
  <c r="P62" i="12"/>
  <c r="E63" i="12"/>
  <c r="F64" i="12"/>
  <c r="L62" i="12"/>
  <c r="H62" i="12"/>
  <c r="J61" i="12"/>
  <c r="I61" i="12"/>
  <c r="J63" i="11"/>
  <c r="H63" i="11"/>
  <c r="F65" i="11"/>
  <c r="E64" i="11"/>
  <c r="R61" i="8"/>
  <c r="S61" i="8"/>
  <c r="N61" i="8"/>
  <c r="O61" i="8"/>
  <c r="E62" i="8"/>
  <c r="F63" i="8"/>
  <c r="Q61" i="8"/>
  <c r="M61" i="8"/>
  <c r="K61" i="8"/>
  <c r="L61" i="8"/>
  <c r="F64" i="7"/>
  <c r="E63" i="7"/>
  <c r="H63" i="7" s="1"/>
  <c r="K62" i="6"/>
  <c r="L62" i="6"/>
  <c r="J62" i="6"/>
  <c r="F64" i="6"/>
  <c r="E63" i="6"/>
  <c r="I62" i="6"/>
  <c r="H62" i="6"/>
  <c r="J62" i="5"/>
  <c r="I62" i="5"/>
  <c r="E64" i="5"/>
  <c r="F65" i="5"/>
  <c r="I62" i="2"/>
  <c r="J62" i="2"/>
  <c r="F65" i="2"/>
  <c r="E64" i="2"/>
  <c r="H63" i="2"/>
  <c r="K63" i="2"/>
  <c r="L63" i="2"/>
  <c r="E63" i="4" l="1"/>
  <c r="F64" i="4"/>
  <c r="K63" i="14"/>
  <c r="J63" i="14"/>
  <c r="H63" i="14"/>
  <c r="I63" i="14"/>
  <c r="F65" i="14"/>
  <c r="E64" i="14"/>
  <c r="I62" i="13"/>
  <c r="J62" i="13"/>
  <c r="E64" i="13"/>
  <c r="F65" i="13"/>
  <c r="M63" i="12"/>
  <c r="N63" i="12"/>
  <c r="O63" i="12"/>
  <c r="P63" i="12"/>
  <c r="J62" i="12"/>
  <c r="I62" i="12"/>
  <c r="F65" i="12"/>
  <c r="E64" i="12"/>
  <c r="L63" i="12"/>
  <c r="H63" i="12"/>
  <c r="J64" i="11"/>
  <c r="H64" i="11"/>
  <c r="E65" i="11"/>
  <c r="F66" i="11"/>
  <c r="R62" i="8"/>
  <c r="S62" i="8"/>
  <c r="O62" i="8"/>
  <c r="N62" i="8"/>
  <c r="F64" i="8"/>
  <c r="E63" i="8"/>
  <c r="K62" i="8"/>
  <c r="M62" i="8"/>
  <c r="L62" i="8"/>
  <c r="Q62" i="8"/>
  <c r="F65" i="7"/>
  <c r="E64" i="7"/>
  <c r="H64" i="7" s="1"/>
  <c r="K63" i="6"/>
  <c r="L63" i="6"/>
  <c r="J63" i="6"/>
  <c r="I63" i="6"/>
  <c r="H63" i="6"/>
  <c r="F65" i="6"/>
  <c r="E64" i="6"/>
  <c r="J63" i="5"/>
  <c r="I63" i="5"/>
  <c r="E65" i="5"/>
  <c r="F66" i="5"/>
  <c r="I63" i="2"/>
  <c r="J63" i="2"/>
  <c r="K64" i="2"/>
  <c r="L64" i="2"/>
  <c r="H64" i="2"/>
  <c r="F66" i="2"/>
  <c r="E65" i="2"/>
  <c r="E64" i="4" l="1"/>
  <c r="F65" i="4"/>
  <c r="K64" i="14"/>
  <c r="J64" i="14"/>
  <c r="I64" i="14"/>
  <c r="H64" i="14"/>
  <c r="E65" i="14"/>
  <c r="F66" i="14"/>
  <c r="F66" i="13"/>
  <c r="E65" i="13"/>
  <c r="I63" i="13"/>
  <c r="J63" i="13"/>
  <c r="M64" i="12"/>
  <c r="N64" i="12"/>
  <c r="O64" i="12"/>
  <c r="P64" i="12"/>
  <c r="E65" i="12"/>
  <c r="F66" i="12"/>
  <c r="L64" i="12"/>
  <c r="H64" i="12"/>
  <c r="J63" i="12"/>
  <c r="I63" i="12"/>
  <c r="J65" i="11"/>
  <c r="H65" i="11"/>
  <c r="E66" i="11"/>
  <c r="F67" i="11"/>
  <c r="R63" i="8"/>
  <c r="S63" i="8"/>
  <c r="O63" i="8"/>
  <c r="N63" i="8"/>
  <c r="Q63" i="8"/>
  <c r="M63" i="8"/>
  <c r="L63" i="8"/>
  <c r="K63" i="8"/>
  <c r="E64" i="8"/>
  <c r="F65" i="8"/>
  <c r="E65" i="7"/>
  <c r="H65" i="7" s="1"/>
  <c r="F66" i="7"/>
  <c r="K64" i="6"/>
  <c r="L64" i="6"/>
  <c r="J64" i="6"/>
  <c r="I64" i="6"/>
  <c r="H64" i="6"/>
  <c r="E65" i="6"/>
  <c r="F66" i="6"/>
  <c r="J64" i="5"/>
  <c r="I64" i="5"/>
  <c r="F67" i="5"/>
  <c r="E66" i="5"/>
  <c r="J64" i="2"/>
  <c r="I64" i="2"/>
  <c r="H65" i="2"/>
  <c r="K65" i="2"/>
  <c r="L65" i="2"/>
  <c r="E66" i="2"/>
  <c r="F67" i="2"/>
  <c r="F66" i="4" l="1"/>
  <c r="E65" i="4"/>
  <c r="K65" i="14"/>
  <c r="J65" i="14"/>
  <c r="I65" i="14"/>
  <c r="H65" i="14"/>
  <c r="E66" i="14"/>
  <c r="F67" i="14"/>
  <c r="I64" i="13"/>
  <c r="J64" i="13"/>
  <c r="F67" i="13"/>
  <c r="E66" i="13"/>
  <c r="M65" i="12"/>
  <c r="N65" i="12"/>
  <c r="O65" i="12"/>
  <c r="P65" i="12"/>
  <c r="J64" i="12"/>
  <c r="I64" i="12"/>
  <c r="F67" i="12"/>
  <c r="E66" i="12"/>
  <c r="L65" i="12"/>
  <c r="H65" i="12"/>
  <c r="E67" i="11"/>
  <c r="F68" i="11"/>
  <c r="H66" i="11"/>
  <c r="J66" i="11"/>
  <c r="R64" i="8"/>
  <c r="S64" i="8"/>
  <c r="O64" i="8"/>
  <c r="N64" i="8"/>
  <c r="F66" i="8"/>
  <c r="E65" i="8"/>
  <c r="L64" i="8"/>
  <c r="M64" i="8"/>
  <c r="K64" i="8"/>
  <c r="Q64" i="8"/>
  <c r="F67" i="7"/>
  <c r="E66" i="7"/>
  <c r="H66" i="7" s="1"/>
  <c r="L65" i="6"/>
  <c r="K65" i="6"/>
  <c r="J65" i="6"/>
  <c r="E66" i="6"/>
  <c r="F67" i="6"/>
  <c r="I65" i="6"/>
  <c r="H65" i="6"/>
  <c r="J65" i="5"/>
  <c r="I65" i="5"/>
  <c r="E67" i="5"/>
  <c r="F68" i="5"/>
  <c r="F68" i="2"/>
  <c r="E67" i="2"/>
  <c r="H66" i="2"/>
  <c r="K66" i="2"/>
  <c r="L66" i="2"/>
  <c r="I65" i="2"/>
  <c r="J65" i="2"/>
  <c r="F67" i="4" l="1"/>
  <c r="E66" i="4"/>
  <c r="K66" i="14"/>
  <c r="J66" i="14"/>
  <c r="I66" i="14"/>
  <c r="H66" i="14"/>
  <c r="E67" i="14"/>
  <c r="F68" i="14"/>
  <c r="E67" i="13"/>
  <c r="F68" i="13"/>
  <c r="J65" i="13"/>
  <c r="I65" i="13"/>
  <c r="M66" i="12"/>
  <c r="N66" i="12"/>
  <c r="O66" i="12"/>
  <c r="P66" i="12"/>
  <c r="E67" i="12"/>
  <c r="F68" i="12"/>
  <c r="J65" i="12"/>
  <c r="I65" i="12"/>
  <c r="L66" i="12"/>
  <c r="H66" i="12"/>
  <c r="F69" i="11"/>
  <c r="E68" i="11"/>
  <c r="J67" i="11"/>
  <c r="H67" i="11"/>
  <c r="R65" i="8"/>
  <c r="S65" i="8"/>
  <c r="O65" i="8"/>
  <c r="N65" i="8"/>
  <c r="Q65" i="8"/>
  <c r="K65" i="8"/>
  <c r="M65" i="8"/>
  <c r="L65" i="8"/>
  <c r="F67" i="8"/>
  <c r="E66" i="8"/>
  <c r="F68" i="7"/>
  <c r="E67" i="7"/>
  <c r="H67" i="7" s="1"/>
  <c r="L66" i="6"/>
  <c r="K66" i="6"/>
  <c r="J66" i="6"/>
  <c r="E67" i="6"/>
  <c r="F68" i="6"/>
  <c r="I66" i="6"/>
  <c r="H66" i="6"/>
  <c r="E68" i="5"/>
  <c r="F69" i="5"/>
  <c r="J66" i="5"/>
  <c r="I66" i="5"/>
  <c r="I66" i="2"/>
  <c r="J66" i="2"/>
  <c r="H67" i="2"/>
  <c r="K67" i="2"/>
  <c r="L67" i="2"/>
  <c r="F69" i="2"/>
  <c r="E68" i="2"/>
  <c r="E67" i="4" l="1"/>
  <c r="F68" i="4"/>
  <c r="K67" i="14"/>
  <c r="J67" i="14"/>
  <c r="I67" i="14"/>
  <c r="H67" i="14"/>
  <c r="E68" i="14"/>
  <c r="F69" i="14"/>
  <c r="J66" i="13"/>
  <c r="I66" i="13"/>
  <c r="F69" i="13"/>
  <c r="E68" i="13"/>
  <c r="M67" i="12"/>
  <c r="N67" i="12"/>
  <c r="O67" i="12"/>
  <c r="P67" i="12"/>
  <c r="F69" i="12"/>
  <c r="E68" i="12"/>
  <c r="J66" i="12"/>
  <c r="I66" i="12"/>
  <c r="L67" i="12"/>
  <c r="H67" i="12"/>
  <c r="J68" i="11"/>
  <c r="H68" i="11"/>
  <c r="F70" i="11"/>
  <c r="E69" i="11"/>
  <c r="R66" i="8"/>
  <c r="S66" i="8"/>
  <c r="N66" i="8"/>
  <c r="O66" i="8"/>
  <c r="L66" i="8"/>
  <c r="Q66" i="8"/>
  <c r="K66" i="8"/>
  <c r="M66" i="8"/>
  <c r="E67" i="8"/>
  <c r="F68" i="8"/>
  <c r="E68" i="7"/>
  <c r="H68" i="7" s="1"/>
  <c r="F69" i="7"/>
  <c r="L67" i="6"/>
  <c r="K67" i="6"/>
  <c r="J67" i="6"/>
  <c r="F69" i="6"/>
  <c r="E68" i="6"/>
  <c r="H67" i="6"/>
  <c r="I67" i="6"/>
  <c r="E69" i="5"/>
  <c r="F70" i="5"/>
  <c r="J67" i="5"/>
  <c r="I67" i="5"/>
  <c r="K68" i="2"/>
  <c r="L68" i="2"/>
  <c r="H68" i="2"/>
  <c r="F70" i="2"/>
  <c r="E69" i="2"/>
  <c r="I67" i="2"/>
  <c r="J67" i="2"/>
  <c r="E68" i="4" l="1"/>
  <c r="F69" i="4"/>
  <c r="K68" i="14"/>
  <c r="J68" i="14"/>
  <c r="E69" i="14"/>
  <c r="F70" i="14"/>
  <c r="I68" i="14"/>
  <c r="H68" i="14"/>
  <c r="J67" i="13"/>
  <c r="I67" i="13"/>
  <c r="E69" i="13"/>
  <c r="F70" i="13"/>
  <c r="M68" i="12"/>
  <c r="N68" i="12"/>
  <c r="P68" i="12"/>
  <c r="O68" i="12"/>
  <c r="H68" i="12"/>
  <c r="L68" i="12"/>
  <c r="J67" i="12"/>
  <c r="I67" i="12"/>
  <c r="F70" i="12"/>
  <c r="E69" i="12"/>
  <c r="J69" i="11"/>
  <c r="H69" i="11"/>
  <c r="F71" i="11"/>
  <c r="E70" i="11"/>
  <c r="R67" i="8"/>
  <c r="S67" i="8"/>
  <c r="N67" i="8"/>
  <c r="O67" i="8"/>
  <c r="F69" i="8"/>
  <c r="E68" i="8"/>
  <c r="L67" i="8"/>
  <c r="M67" i="8"/>
  <c r="K67" i="8"/>
  <c r="Q67" i="8"/>
  <c r="F70" i="7"/>
  <c r="E69" i="7"/>
  <c r="H69" i="7" s="1"/>
  <c r="K68" i="6"/>
  <c r="L68" i="6"/>
  <c r="J68" i="6"/>
  <c r="I68" i="6"/>
  <c r="H68" i="6"/>
  <c r="F70" i="6"/>
  <c r="E69" i="6"/>
  <c r="E70" i="5"/>
  <c r="F71" i="5"/>
  <c r="I68" i="5"/>
  <c r="J68" i="5"/>
  <c r="I68" i="2"/>
  <c r="J68" i="2"/>
  <c r="H69" i="2"/>
  <c r="K69" i="2"/>
  <c r="L69" i="2"/>
  <c r="E70" i="2"/>
  <c r="F71" i="2"/>
  <c r="F70" i="4" l="1"/>
  <c r="E69" i="4"/>
  <c r="J69" i="14"/>
  <c r="K69" i="14"/>
  <c r="F71" i="14"/>
  <c r="E70" i="14"/>
  <c r="I69" i="14"/>
  <c r="H69" i="14"/>
  <c r="F71" i="13"/>
  <c r="E70" i="13"/>
  <c r="J68" i="13"/>
  <c r="I68" i="13"/>
  <c r="M69" i="12"/>
  <c r="N69" i="12"/>
  <c r="P69" i="12"/>
  <c r="O69" i="12"/>
  <c r="J68" i="12"/>
  <c r="I68" i="12"/>
  <c r="L69" i="12"/>
  <c r="H69" i="12"/>
  <c r="F71" i="12"/>
  <c r="E70" i="12"/>
  <c r="H70" i="11"/>
  <c r="J70" i="11"/>
  <c r="E71" i="11"/>
  <c r="F72" i="11"/>
  <c r="R68" i="8"/>
  <c r="S68" i="8"/>
  <c r="N68" i="8"/>
  <c r="O68" i="8"/>
  <c r="M68" i="8"/>
  <c r="Q68" i="8"/>
  <c r="L68" i="8"/>
  <c r="K68" i="8"/>
  <c r="E69" i="8"/>
  <c r="F70" i="8"/>
  <c r="E70" i="7"/>
  <c r="H70" i="7" s="1"/>
  <c r="F71" i="7"/>
  <c r="L69" i="6"/>
  <c r="K69" i="6"/>
  <c r="J69" i="6"/>
  <c r="H69" i="6"/>
  <c r="I69" i="6"/>
  <c r="E70" i="6"/>
  <c r="F71" i="6"/>
  <c r="F72" i="5"/>
  <c r="E71" i="5"/>
  <c r="J69" i="5"/>
  <c r="I69" i="5"/>
  <c r="I69" i="2"/>
  <c r="J69" i="2"/>
  <c r="E71" i="2"/>
  <c r="F72" i="2"/>
  <c r="H70" i="2"/>
  <c r="K70" i="2"/>
  <c r="L70" i="2"/>
  <c r="E70" i="4" l="1"/>
  <c r="F71" i="4"/>
  <c r="K70" i="14"/>
  <c r="J70" i="14"/>
  <c r="H70" i="14"/>
  <c r="I70" i="14"/>
  <c r="F72" i="14"/>
  <c r="E71" i="14"/>
  <c r="J69" i="13"/>
  <c r="I69" i="13"/>
  <c r="E71" i="13"/>
  <c r="F72" i="13"/>
  <c r="N70" i="12"/>
  <c r="M70" i="12"/>
  <c r="P70" i="12"/>
  <c r="O70" i="12"/>
  <c r="J69" i="12"/>
  <c r="I69" i="12"/>
  <c r="H70" i="12"/>
  <c r="L70" i="12"/>
  <c r="F72" i="12"/>
  <c r="E71" i="12"/>
  <c r="J71" i="11"/>
  <c r="H71" i="11"/>
  <c r="F73" i="11"/>
  <c r="E72" i="11"/>
  <c r="R69" i="8"/>
  <c r="S69" i="8"/>
  <c r="O69" i="8"/>
  <c r="N69" i="8"/>
  <c r="F71" i="8"/>
  <c r="E70" i="8"/>
  <c r="Q69" i="8"/>
  <c r="K69" i="8"/>
  <c r="M69" i="8"/>
  <c r="L69" i="8"/>
  <c r="F72" i="7"/>
  <c r="E71" i="7"/>
  <c r="H71" i="7" s="1"/>
  <c r="L70" i="6"/>
  <c r="K70" i="6"/>
  <c r="J70" i="6"/>
  <c r="F72" i="6"/>
  <c r="E71" i="6"/>
  <c r="H70" i="6"/>
  <c r="I70" i="6"/>
  <c r="J70" i="5"/>
  <c r="I70" i="5"/>
  <c r="F73" i="5"/>
  <c r="E72" i="5"/>
  <c r="I70" i="2"/>
  <c r="J70" i="2"/>
  <c r="F73" i="2"/>
  <c r="E72" i="2"/>
  <c r="H71" i="2"/>
  <c r="K71" i="2"/>
  <c r="L71" i="2"/>
  <c r="F72" i="4" l="1"/>
  <c r="E71" i="4"/>
  <c r="J71" i="14"/>
  <c r="K71" i="14"/>
  <c r="H71" i="14"/>
  <c r="I71" i="14"/>
  <c r="E72" i="14"/>
  <c r="F73" i="14"/>
  <c r="E72" i="13"/>
  <c r="F73" i="13"/>
  <c r="J70" i="13"/>
  <c r="I70" i="13"/>
  <c r="N71" i="12"/>
  <c r="M71" i="12"/>
  <c r="O71" i="12"/>
  <c r="P71" i="12"/>
  <c r="J70" i="12"/>
  <c r="I70" i="12"/>
  <c r="H71" i="12"/>
  <c r="L71" i="12"/>
  <c r="F73" i="12"/>
  <c r="E72" i="12"/>
  <c r="E73" i="11"/>
  <c r="F74" i="11"/>
  <c r="H72" i="11"/>
  <c r="J72" i="11"/>
  <c r="R70" i="8"/>
  <c r="S70" i="8"/>
  <c r="O70" i="8"/>
  <c r="N70" i="8"/>
  <c r="M70" i="8"/>
  <c r="L70" i="8"/>
  <c r="Q70" i="8"/>
  <c r="K70" i="8"/>
  <c r="F72" i="8"/>
  <c r="E71" i="8"/>
  <c r="F73" i="7"/>
  <c r="E72" i="7"/>
  <c r="H72" i="7" s="1"/>
  <c r="K71" i="6"/>
  <c r="L71" i="6"/>
  <c r="J71" i="6"/>
  <c r="I71" i="6"/>
  <c r="H71" i="6"/>
  <c r="E72" i="6"/>
  <c r="F73" i="6"/>
  <c r="J71" i="5"/>
  <c r="I71" i="5"/>
  <c r="E73" i="5"/>
  <c r="F74" i="5"/>
  <c r="I71" i="2"/>
  <c r="J71" i="2"/>
  <c r="K72" i="2"/>
  <c r="L72" i="2"/>
  <c r="H72" i="2"/>
  <c r="F74" i="2"/>
  <c r="E73" i="2"/>
  <c r="F73" i="4" l="1"/>
  <c r="E72" i="4"/>
  <c r="J72" i="14"/>
  <c r="K72" i="14"/>
  <c r="H72" i="14"/>
  <c r="I72" i="14"/>
  <c r="F74" i="14"/>
  <c r="E73" i="14"/>
  <c r="F74" i="13"/>
  <c r="E73" i="13"/>
  <c r="I71" i="13"/>
  <c r="J71" i="13"/>
  <c r="N72" i="12"/>
  <c r="M72" i="12"/>
  <c r="P72" i="12"/>
  <c r="O72" i="12"/>
  <c r="J71" i="12"/>
  <c r="I71" i="12"/>
  <c r="H72" i="12"/>
  <c r="L72" i="12"/>
  <c r="F74" i="12"/>
  <c r="E73" i="12"/>
  <c r="E74" i="11"/>
  <c r="F75" i="11"/>
  <c r="J73" i="11"/>
  <c r="H73" i="11"/>
  <c r="R71" i="8"/>
  <c r="S71" i="8"/>
  <c r="O71" i="8"/>
  <c r="N71" i="8"/>
  <c r="M71" i="8"/>
  <c r="L71" i="8"/>
  <c r="K71" i="8"/>
  <c r="Q71" i="8"/>
  <c r="E72" i="8"/>
  <c r="F73" i="8"/>
  <c r="E73" i="7"/>
  <c r="H73" i="7" s="1"/>
  <c r="F74" i="7"/>
  <c r="K72" i="6"/>
  <c r="L72" i="6"/>
  <c r="J72" i="6"/>
  <c r="F74" i="6"/>
  <c r="E73" i="6"/>
  <c r="H72" i="6"/>
  <c r="I72" i="6"/>
  <c r="E74" i="5"/>
  <c r="F75" i="5"/>
  <c r="J72" i="5"/>
  <c r="I72" i="5"/>
  <c r="I72" i="2"/>
  <c r="J72" i="2"/>
  <c r="H73" i="2"/>
  <c r="K73" i="2"/>
  <c r="L73" i="2"/>
  <c r="E74" i="2"/>
  <c r="F75" i="2"/>
  <c r="F74" i="4" l="1"/>
  <c r="E73" i="4"/>
  <c r="J73" i="14"/>
  <c r="K73" i="14"/>
  <c r="F75" i="14"/>
  <c r="E74" i="14"/>
  <c r="I73" i="14"/>
  <c r="H73" i="14"/>
  <c r="I72" i="13"/>
  <c r="J72" i="13"/>
  <c r="E74" i="13"/>
  <c r="F75" i="13"/>
  <c r="N73" i="12"/>
  <c r="M73" i="12"/>
  <c r="O73" i="12"/>
  <c r="P73" i="12"/>
  <c r="J72" i="12"/>
  <c r="I72" i="12"/>
  <c r="H73" i="12"/>
  <c r="L73" i="12"/>
  <c r="F75" i="12"/>
  <c r="E74" i="12"/>
  <c r="E75" i="11"/>
  <c r="F76" i="11"/>
  <c r="J74" i="11"/>
  <c r="H74" i="11"/>
  <c r="R72" i="8"/>
  <c r="S72" i="8"/>
  <c r="N72" i="8"/>
  <c r="O72" i="8"/>
  <c r="L72" i="8"/>
  <c r="Q72" i="8"/>
  <c r="K72" i="8"/>
  <c r="M72" i="8"/>
  <c r="E73" i="8"/>
  <c r="F74" i="8"/>
  <c r="F75" i="7"/>
  <c r="E74" i="7"/>
  <c r="H74" i="7" s="1"/>
  <c r="K73" i="6"/>
  <c r="L73" i="6"/>
  <c r="J73" i="6"/>
  <c r="H73" i="6"/>
  <c r="I73" i="6"/>
  <c r="E74" i="6"/>
  <c r="F75" i="6"/>
  <c r="E75" i="5"/>
  <c r="F76" i="5"/>
  <c r="J73" i="5"/>
  <c r="I73" i="5"/>
  <c r="E75" i="2"/>
  <c r="F76" i="2"/>
  <c r="J73" i="2"/>
  <c r="I73" i="2"/>
  <c r="H74" i="2"/>
  <c r="K74" i="2"/>
  <c r="L74" i="2"/>
  <c r="E74" i="4" l="1"/>
  <c r="F75" i="4"/>
  <c r="K74" i="14"/>
  <c r="J74" i="14"/>
  <c r="I74" i="14"/>
  <c r="H74" i="14"/>
  <c r="F76" i="14"/>
  <c r="E75" i="14"/>
  <c r="E75" i="13"/>
  <c r="F76" i="13"/>
  <c r="I73" i="13"/>
  <c r="J73" i="13"/>
  <c r="M74" i="12"/>
  <c r="N74" i="12"/>
  <c r="O74" i="12"/>
  <c r="P74" i="12"/>
  <c r="H74" i="12"/>
  <c r="L74" i="12"/>
  <c r="I73" i="12"/>
  <c r="J73" i="12"/>
  <c r="F76" i="12"/>
  <c r="E75" i="12"/>
  <c r="F77" i="11"/>
  <c r="E76" i="11"/>
  <c r="H75" i="11"/>
  <c r="J75" i="11"/>
  <c r="R73" i="8"/>
  <c r="S73" i="8"/>
  <c r="N73" i="8"/>
  <c r="O73" i="8"/>
  <c r="F75" i="8"/>
  <c r="E74" i="8"/>
  <c r="K73" i="8"/>
  <c r="Q73" i="8"/>
  <c r="L73" i="8"/>
  <c r="M73" i="8"/>
  <c r="E75" i="7"/>
  <c r="H75" i="7" s="1"/>
  <c r="F76" i="7"/>
  <c r="K74" i="6"/>
  <c r="L74" i="6"/>
  <c r="J74" i="6"/>
  <c r="F76" i="6"/>
  <c r="E75" i="6"/>
  <c r="H74" i="6"/>
  <c r="I74" i="6"/>
  <c r="E76" i="5"/>
  <c r="F77" i="5"/>
  <c r="J74" i="5"/>
  <c r="I74" i="5"/>
  <c r="E76" i="2"/>
  <c r="F77" i="2"/>
  <c r="I74" i="2"/>
  <c r="J74" i="2"/>
  <c r="H75" i="2"/>
  <c r="K75" i="2"/>
  <c r="L75" i="2"/>
  <c r="F76" i="4" l="1"/>
  <c r="E75" i="4"/>
  <c r="K75" i="14"/>
  <c r="J75" i="14"/>
  <c r="I75" i="14"/>
  <c r="H75" i="14"/>
  <c r="E76" i="14"/>
  <c r="F77" i="14"/>
  <c r="J74" i="13"/>
  <c r="I74" i="13"/>
  <c r="F77" i="13"/>
  <c r="E76" i="13"/>
  <c r="M75" i="12"/>
  <c r="N75" i="12"/>
  <c r="O75" i="12"/>
  <c r="P75" i="12"/>
  <c r="H75" i="12"/>
  <c r="L75" i="12"/>
  <c r="F77" i="12"/>
  <c r="E76" i="12"/>
  <c r="J74" i="12"/>
  <c r="I74" i="12"/>
  <c r="J76" i="11"/>
  <c r="H76" i="11"/>
  <c r="E77" i="11"/>
  <c r="F78" i="11"/>
  <c r="R74" i="8"/>
  <c r="S74" i="8"/>
  <c r="O74" i="8"/>
  <c r="N74" i="8"/>
  <c r="M74" i="8"/>
  <c r="L74" i="8"/>
  <c r="K74" i="8"/>
  <c r="Q74" i="8"/>
  <c r="E75" i="8"/>
  <c r="F76" i="8"/>
  <c r="E76" i="7"/>
  <c r="H76" i="7" s="1"/>
  <c r="F77" i="7"/>
  <c r="K75" i="6"/>
  <c r="L75" i="6"/>
  <c r="J75" i="6"/>
  <c r="I75" i="6"/>
  <c r="H75" i="6"/>
  <c r="F77" i="6"/>
  <c r="E76" i="6"/>
  <c r="F78" i="5"/>
  <c r="E77" i="5"/>
  <c r="J75" i="5"/>
  <c r="I75" i="5"/>
  <c r="I75" i="2"/>
  <c r="J75" i="2"/>
  <c r="F78" i="2"/>
  <c r="E77" i="2"/>
  <c r="K76" i="2"/>
  <c r="L76" i="2"/>
  <c r="H76" i="2"/>
  <c r="F77" i="4" l="1"/>
  <c r="E76" i="4"/>
  <c r="K76" i="14"/>
  <c r="J76" i="14"/>
  <c r="F78" i="14"/>
  <c r="E77" i="14"/>
  <c r="I76" i="14"/>
  <c r="H76" i="14"/>
  <c r="E77" i="13"/>
  <c r="F78" i="13"/>
  <c r="I75" i="13"/>
  <c r="J75" i="13"/>
  <c r="M76" i="12"/>
  <c r="N76" i="12"/>
  <c r="O76" i="12"/>
  <c r="P76" i="12"/>
  <c r="J75" i="12"/>
  <c r="I75" i="12"/>
  <c r="L76" i="12"/>
  <c r="H76" i="12"/>
  <c r="E77" i="12"/>
  <c r="F78" i="12"/>
  <c r="J77" i="11"/>
  <c r="H77" i="11"/>
  <c r="E78" i="11"/>
  <c r="F79" i="11"/>
  <c r="R75" i="8"/>
  <c r="S75" i="8"/>
  <c r="O75" i="8"/>
  <c r="N75" i="8"/>
  <c r="Q75" i="8"/>
  <c r="M75" i="8"/>
  <c r="L75" i="8"/>
  <c r="K75" i="8"/>
  <c r="E76" i="8"/>
  <c r="F77" i="8"/>
  <c r="F78" i="7"/>
  <c r="E77" i="7"/>
  <c r="H77" i="7" s="1"/>
  <c r="K76" i="6"/>
  <c r="L76" i="6"/>
  <c r="J76" i="6"/>
  <c r="I76" i="6"/>
  <c r="H76" i="6"/>
  <c r="E77" i="6"/>
  <c r="F78" i="6"/>
  <c r="J76" i="5"/>
  <c r="I76" i="5"/>
  <c r="F79" i="5"/>
  <c r="E78" i="5"/>
  <c r="I76" i="2"/>
  <c r="J76" i="2"/>
  <c r="H77" i="2"/>
  <c r="L77" i="2"/>
  <c r="K77" i="2"/>
  <c r="E78" i="2"/>
  <c r="F79" i="2"/>
  <c r="E77" i="4" l="1"/>
  <c r="F78" i="4"/>
  <c r="K77" i="14"/>
  <c r="J77" i="14"/>
  <c r="I77" i="14"/>
  <c r="H77" i="14"/>
  <c r="E78" i="14"/>
  <c r="F79" i="14"/>
  <c r="F79" i="13"/>
  <c r="E78" i="13"/>
  <c r="J76" i="13"/>
  <c r="I76" i="13"/>
  <c r="M77" i="12"/>
  <c r="N77" i="12"/>
  <c r="O77" i="12"/>
  <c r="P77" i="12"/>
  <c r="I76" i="12"/>
  <c r="J76" i="12"/>
  <c r="F79" i="12"/>
  <c r="E78" i="12"/>
  <c r="H77" i="12"/>
  <c r="L77" i="12"/>
  <c r="H78" i="11"/>
  <c r="J78" i="11"/>
  <c r="F80" i="11"/>
  <c r="E79" i="11"/>
  <c r="R76" i="8"/>
  <c r="S76" i="8"/>
  <c r="O76" i="8"/>
  <c r="N76" i="8"/>
  <c r="E77" i="8"/>
  <c r="F78" i="8"/>
  <c r="Q76" i="8"/>
  <c r="L76" i="8"/>
  <c r="K76" i="8"/>
  <c r="M76" i="8"/>
  <c r="E78" i="7"/>
  <c r="H78" i="7" s="1"/>
  <c r="F79" i="7"/>
  <c r="L77" i="6"/>
  <c r="K77" i="6"/>
  <c r="J77" i="6"/>
  <c r="F79" i="6"/>
  <c r="E78" i="6"/>
  <c r="H77" i="6"/>
  <c r="I77" i="6"/>
  <c r="E79" i="5"/>
  <c r="F80" i="5"/>
  <c r="J77" i="5"/>
  <c r="I77" i="5"/>
  <c r="E79" i="2"/>
  <c r="F80" i="2"/>
  <c r="H78" i="2"/>
  <c r="K78" i="2"/>
  <c r="L78" i="2"/>
  <c r="I77" i="2"/>
  <c r="J77" i="2"/>
  <c r="F79" i="4" l="1"/>
  <c r="E78" i="4"/>
  <c r="K78" i="14"/>
  <c r="J78" i="14"/>
  <c r="E79" i="14"/>
  <c r="F80" i="14"/>
  <c r="I78" i="14"/>
  <c r="H78" i="14"/>
  <c r="I77" i="13"/>
  <c r="J77" i="13"/>
  <c r="F80" i="13"/>
  <c r="E79" i="13"/>
  <c r="M78" i="12"/>
  <c r="N78" i="12"/>
  <c r="O78" i="12"/>
  <c r="P78" i="12"/>
  <c r="J77" i="12"/>
  <c r="I77" i="12"/>
  <c r="F80" i="12"/>
  <c r="E79" i="12"/>
  <c r="L78" i="12"/>
  <c r="H78" i="12"/>
  <c r="J79" i="11"/>
  <c r="H79" i="11"/>
  <c r="F81" i="11"/>
  <c r="E80" i="11"/>
  <c r="R77" i="8"/>
  <c r="S77" i="8"/>
  <c r="O77" i="8"/>
  <c r="N77" i="8"/>
  <c r="F79" i="8"/>
  <c r="E78" i="8"/>
  <c r="Q77" i="8"/>
  <c r="M77" i="8"/>
  <c r="K77" i="8"/>
  <c r="L77" i="8"/>
  <c r="E79" i="7"/>
  <c r="H79" i="7" s="1"/>
  <c r="F80" i="7"/>
  <c r="L78" i="6"/>
  <c r="K78" i="6"/>
  <c r="J78" i="6"/>
  <c r="I78" i="6"/>
  <c r="H78" i="6"/>
  <c r="E79" i="6"/>
  <c r="F80" i="6"/>
  <c r="E80" i="5"/>
  <c r="F81" i="5"/>
  <c r="J78" i="5"/>
  <c r="I78" i="5"/>
  <c r="I78" i="2"/>
  <c r="J78" i="2"/>
  <c r="F81" i="2"/>
  <c r="E80" i="2"/>
  <c r="H79" i="2"/>
  <c r="K79" i="2"/>
  <c r="L79" i="2"/>
  <c r="E79" i="4" l="1"/>
  <c r="F80" i="4"/>
  <c r="K79" i="14"/>
  <c r="J79" i="14"/>
  <c r="F81" i="14"/>
  <c r="E80" i="14"/>
  <c r="I79" i="14"/>
  <c r="H79" i="14"/>
  <c r="J78" i="13"/>
  <c r="I78" i="13"/>
  <c r="E80" i="13"/>
  <c r="F81" i="13"/>
  <c r="M79" i="12"/>
  <c r="N79" i="12"/>
  <c r="O79" i="12"/>
  <c r="P79" i="12"/>
  <c r="F81" i="12"/>
  <c r="E80" i="12"/>
  <c r="L79" i="12"/>
  <c r="H79" i="12"/>
  <c r="J78" i="12"/>
  <c r="I78" i="12"/>
  <c r="J80" i="11"/>
  <c r="H80" i="11"/>
  <c r="E81" i="11"/>
  <c r="F82" i="11"/>
  <c r="R78" i="8"/>
  <c r="S78" i="8"/>
  <c r="N78" i="8"/>
  <c r="O78" i="8"/>
  <c r="Q78" i="8"/>
  <c r="L78" i="8"/>
  <c r="M78" i="8"/>
  <c r="K78" i="8"/>
  <c r="E79" i="8"/>
  <c r="F80" i="8"/>
  <c r="F81" i="7"/>
  <c r="E80" i="7"/>
  <c r="H80" i="7" s="1"/>
  <c r="K79" i="6"/>
  <c r="L79" i="6"/>
  <c r="J79" i="6"/>
  <c r="F81" i="6"/>
  <c r="E80" i="6"/>
  <c r="H79" i="6"/>
  <c r="I79" i="6"/>
  <c r="E81" i="5"/>
  <c r="F82" i="5"/>
  <c r="J79" i="5"/>
  <c r="I79" i="5"/>
  <c r="I79" i="2"/>
  <c r="J79" i="2"/>
  <c r="K80" i="2"/>
  <c r="L80" i="2"/>
  <c r="H80" i="2"/>
  <c r="F82" i="2"/>
  <c r="E81" i="2"/>
  <c r="E80" i="4" l="1"/>
  <c r="F81" i="4"/>
  <c r="J80" i="14"/>
  <c r="K80" i="14"/>
  <c r="I80" i="14"/>
  <c r="H80" i="14"/>
  <c r="F82" i="14"/>
  <c r="E81" i="14"/>
  <c r="E81" i="13"/>
  <c r="F82" i="13"/>
  <c r="I79" i="13"/>
  <c r="J79" i="13"/>
  <c r="M80" i="12"/>
  <c r="N80" i="12"/>
  <c r="O80" i="12"/>
  <c r="P80" i="12"/>
  <c r="I79" i="12"/>
  <c r="J79" i="12"/>
  <c r="L80" i="12"/>
  <c r="H80" i="12"/>
  <c r="E81" i="12"/>
  <c r="F82" i="12"/>
  <c r="J81" i="11"/>
  <c r="H81" i="11"/>
  <c r="F83" i="11"/>
  <c r="E82" i="11"/>
  <c r="R79" i="8"/>
  <c r="S79" i="8"/>
  <c r="N79" i="8"/>
  <c r="O79" i="8"/>
  <c r="F81" i="8"/>
  <c r="E80" i="8"/>
  <c r="L79" i="8"/>
  <c r="Q79" i="8"/>
  <c r="K79" i="8"/>
  <c r="M79" i="8"/>
  <c r="E81" i="7"/>
  <c r="H81" i="7" s="1"/>
  <c r="F82" i="7"/>
  <c r="K80" i="6"/>
  <c r="L80" i="6"/>
  <c r="J80" i="6"/>
  <c r="H80" i="6"/>
  <c r="I80" i="6"/>
  <c r="E81" i="6"/>
  <c r="F82" i="6"/>
  <c r="J80" i="5"/>
  <c r="I80" i="5"/>
  <c r="E82" i="5"/>
  <c r="F83" i="5"/>
  <c r="H81" i="2"/>
  <c r="K81" i="2"/>
  <c r="L81" i="2"/>
  <c r="E82" i="2"/>
  <c r="F83" i="2"/>
  <c r="I80" i="2"/>
  <c r="J80" i="2"/>
  <c r="E81" i="4" l="1"/>
  <c r="F82" i="4"/>
  <c r="K81" i="14"/>
  <c r="J81" i="14"/>
  <c r="I81" i="14"/>
  <c r="H81" i="14"/>
  <c r="F83" i="14"/>
  <c r="E82" i="14"/>
  <c r="J80" i="13"/>
  <c r="I80" i="13"/>
  <c r="F83" i="13"/>
  <c r="E82" i="13"/>
  <c r="N81" i="12"/>
  <c r="M81" i="12"/>
  <c r="P81" i="12"/>
  <c r="O81" i="12"/>
  <c r="J80" i="12"/>
  <c r="I80" i="12"/>
  <c r="F83" i="12"/>
  <c r="E82" i="12"/>
  <c r="L81" i="12"/>
  <c r="H81" i="12"/>
  <c r="J82" i="11"/>
  <c r="H82" i="11"/>
  <c r="E83" i="11"/>
  <c r="F84" i="11"/>
  <c r="R80" i="8"/>
  <c r="S80" i="8"/>
  <c r="O80" i="8"/>
  <c r="N80" i="8"/>
  <c r="Q80" i="8"/>
  <c r="M80" i="8"/>
  <c r="K80" i="8"/>
  <c r="L80" i="8"/>
  <c r="E81" i="8"/>
  <c r="F82" i="8"/>
  <c r="F83" i="7"/>
  <c r="E82" i="7"/>
  <c r="H82" i="7" s="1"/>
  <c r="K81" i="6"/>
  <c r="L81" i="6"/>
  <c r="J81" i="6"/>
  <c r="E82" i="6"/>
  <c r="F83" i="6"/>
  <c r="H81" i="6"/>
  <c r="I81" i="6"/>
  <c r="F84" i="5"/>
  <c r="E83" i="5"/>
  <c r="J81" i="5"/>
  <c r="I81" i="5"/>
  <c r="H82" i="2"/>
  <c r="K82" i="2"/>
  <c r="L82" i="2"/>
  <c r="E83" i="2"/>
  <c r="F84" i="2"/>
  <c r="I81" i="2"/>
  <c r="J81" i="2"/>
  <c r="E82" i="4" l="1"/>
  <c r="F83" i="4"/>
  <c r="K82" i="14"/>
  <c r="J82" i="14"/>
  <c r="I82" i="14"/>
  <c r="H82" i="14"/>
  <c r="E83" i="14"/>
  <c r="F84" i="14"/>
  <c r="I81" i="13"/>
  <c r="J81" i="13"/>
  <c r="F84" i="13"/>
  <c r="E83" i="13"/>
  <c r="N82" i="12"/>
  <c r="M82" i="12"/>
  <c r="P82" i="12"/>
  <c r="O82" i="12"/>
  <c r="E83" i="12"/>
  <c r="F84" i="12"/>
  <c r="L82" i="12"/>
  <c r="H82" i="12"/>
  <c r="J81" i="12"/>
  <c r="I81" i="12"/>
  <c r="J83" i="11"/>
  <c r="H83" i="11"/>
  <c r="F85" i="11"/>
  <c r="E84" i="11"/>
  <c r="R81" i="8"/>
  <c r="S81" i="8"/>
  <c r="N81" i="8"/>
  <c r="O81" i="8"/>
  <c r="F83" i="8"/>
  <c r="E82" i="8"/>
  <c r="L81" i="8"/>
  <c r="K81" i="8"/>
  <c r="Q81" i="8"/>
  <c r="M81" i="8"/>
  <c r="E83" i="7"/>
  <c r="H83" i="7" s="1"/>
  <c r="F84" i="7"/>
  <c r="L82" i="6"/>
  <c r="K82" i="6"/>
  <c r="J82" i="6"/>
  <c r="F84" i="6"/>
  <c r="E83" i="6"/>
  <c r="H82" i="6"/>
  <c r="I82" i="6"/>
  <c r="J82" i="5"/>
  <c r="I82" i="5"/>
  <c r="F85" i="5"/>
  <c r="E84" i="5"/>
  <c r="F85" i="2"/>
  <c r="E84" i="2"/>
  <c r="H83" i="2"/>
  <c r="K83" i="2"/>
  <c r="L83" i="2"/>
  <c r="I82" i="2"/>
  <c r="J82" i="2"/>
  <c r="F84" i="4" l="1"/>
  <c r="E83" i="4"/>
  <c r="J83" i="14"/>
  <c r="K83" i="14"/>
  <c r="F85" i="14"/>
  <c r="E84" i="14"/>
  <c r="H83" i="14"/>
  <c r="I83" i="14"/>
  <c r="J82" i="13"/>
  <c r="I82" i="13"/>
  <c r="F85" i="13"/>
  <c r="E84" i="13"/>
  <c r="M83" i="12"/>
  <c r="N83" i="12"/>
  <c r="P83" i="12"/>
  <c r="O83" i="12"/>
  <c r="J82" i="12"/>
  <c r="I82" i="12"/>
  <c r="E84" i="12"/>
  <c r="F85" i="12"/>
  <c r="L83" i="12"/>
  <c r="H83" i="12"/>
  <c r="H84" i="11"/>
  <c r="J84" i="11"/>
  <c r="E85" i="11"/>
  <c r="F86" i="11"/>
  <c r="R82" i="8"/>
  <c r="S82" i="8"/>
  <c r="O82" i="8"/>
  <c r="N82" i="8"/>
  <c r="Q82" i="8"/>
  <c r="M82" i="8"/>
  <c r="L82" i="8"/>
  <c r="K82" i="8"/>
  <c r="F84" i="8"/>
  <c r="E83" i="8"/>
  <c r="E84" i="7"/>
  <c r="H84" i="7" s="1"/>
  <c r="F85" i="7"/>
  <c r="L83" i="6"/>
  <c r="K83" i="6"/>
  <c r="J83" i="6"/>
  <c r="I83" i="6"/>
  <c r="H83" i="6"/>
  <c r="E84" i="6"/>
  <c r="F85" i="6"/>
  <c r="E85" i="5"/>
  <c r="F86" i="5"/>
  <c r="J83" i="5"/>
  <c r="I83" i="5"/>
  <c r="K84" i="2"/>
  <c r="L84" i="2"/>
  <c r="H84" i="2"/>
  <c r="I83" i="2"/>
  <c r="J83" i="2"/>
  <c r="F86" i="2"/>
  <c r="E85" i="2"/>
  <c r="E84" i="4" l="1"/>
  <c r="F85" i="4"/>
  <c r="J84" i="14"/>
  <c r="K84" i="14"/>
  <c r="H84" i="14"/>
  <c r="I84" i="14"/>
  <c r="E85" i="14"/>
  <c r="F86" i="14"/>
  <c r="J83" i="13"/>
  <c r="I83" i="13"/>
  <c r="F86" i="13"/>
  <c r="E85" i="13"/>
  <c r="N84" i="12"/>
  <c r="M84" i="12"/>
  <c r="P84" i="12"/>
  <c r="O84" i="12"/>
  <c r="H84" i="12"/>
  <c r="L84" i="12"/>
  <c r="J83" i="12"/>
  <c r="I83" i="12"/>
  <c r="F86" i="12"/>
  <c r="E85" i="12"/>
  <c r="J85" i="11"/>
  <c r="H85" i="11"/>
  <c r="F87" i="11"/>
  <c r="E86" i="11"/>
  <c r="R83" i="8"/>
  <c r="S83" i="8"/>
  <c r="N83" i="8"/>
  <c r="O83" i="8"/>
  <c r="M83" i="8"/>
  <c r="K83" i="8"/>
  <c r="L83" i="8"/>
  <c r="Q83" i="8"/>
  <c r="E84" i="8"/>
  <c r="F85" i="8"/>
  <c r="F86" i="7"/>
  <c r="E85" i="7"/>
  <c r="H85" i="7" s="1"/>
  <c r="K84" i="6"/>
  <c r="L84" i="6"/>
  <c r="J84" i="6"/>
  <c r="F86" i="6"/>
  <c r="E85" i="6"/>
  <c r="H84" i="6"/>
  <c r="I84" i="6"/>
  <c r="E86" i="5"/>
  <c r="F87" i="5"/>
  <c r="J84" i="5"/>
  <c r="I84" i="5"/>
  <c r="H85" i="2"/>
  <c r="K85" i="2"/>
  <c r="L85" i="2"/>
  <c r="E86" i="2"/>
  <c r="F87" i="2"/>
  <c r="I84" i="2"/>
  <c r="J84" i="2"/>
  <c r="F86" i="4" l="1"/>
  <c r="E85" i="4"/>
  <c r="J85" i="14"/>
  <c r="K85" i="14"/>
  <c r="F87" i="14"/>
  <c r="E86" i="14"/>
  <c r="H85" i="14"/>
  <c r="I85" i="14"/>
  <c r="J84" i="13"/>
  <c r="I84" i="13"/>
  <c r="F87" i="13"/>
  <c r="E86" i="13"/>
  <c r="N85" i="12"/>
  <c r="M85" i="12"/>
  <c r="P85" i="12"/>
  <c r="O85" i="12"/>
  <c r="J84" i="12"/>
  <c r="I84" i="12"/>
  <c r="L85" i="12"/>
  <c r="H85" i="12"/>
  <c r="F87" i="12"/>
  <c r="E86" i="12"/>
  <c r="F88" i="11"/>
  <c r="E87" i="11"/>
  <c r="J86" i="11"/>
  <c r="H86" i="11"/>
  <c r="R84" i="8"/>
  <c r="S84" i="8"/>
  <c r="N84" i="8"/>
  <c r="O84" i="8"/>
  <c r="F86" i="8"/>
  <c r="E85" i="8"/>
  <c r="Q84" i="8"/>
  <c r="L84" i="8"/>
  <c r="K84" i="8"/>
  <c r="M84" i="8"/>
  <c r="F87" i="7"/>
  <c r="E86" i="7"/>
  <c r="H86" i="7" s="1"/>
  <c r="K85" i="6"/>
  <c r="L85" i="6"/>
  <c r="J85" i="6"/>
  <c r="H85" i="6"/>
  <c r="I85" i="6"/>
  <c r="E86" i="6"/>
  <c r="F87" i="6"/>
  <c r="E87" i="5"/>
  <c r="F88" i="5"/>
  <c r="J85" i="5"/>
  <c r="I85" i="5"/>
  <c r="E87" i="2"/>
  <c r="F88" i="2"/>
  <c r="H86" i="2"/>
  <c r="K86" i="2"/>
  <c r="L86" i="2"/>
  <c r="J85" i="2"/>
  <c r="I85" i="2"/>
  <c r="F87" i="4" l="1"/>
  <c r="E86" i="4"/>
  <c r="K86" i="14"/>
  <c r="J86" i="14"/>
  <c r="I86" i="14"/>
  <c r="H86" i="14"/>
  <c r="F88" i="14"/>
  <c r="E87" i="14"/>
  <c r="E87" i="13"/>
  <c r="F88" i="13"/>
  <c r="J85" i="13"/>
  <c r="I85" i="13"/>
  <c r="M86" i="12"/>
  <c r="N86" i="12"/>
  <c r="O86" i="12"/>
  <c r="P86" i="12"/>
  <c r="J85" i="12"/>
  <c r="I85" i="12"/>
  <c r="H86" i="12"/>
  <c r="L86" i="12"/>
  <c r="E87" i="12"/>
  <c r="F88" i="12"/>
  <c r="J87" i="11"/>
  <c r="H87" i="11"/>
  <c r="F89" i="11"/>
  <c r="E88" i="11"/>
  <c r="R85" i="8"/>
  <c r="S85" i="8"/>
  <c r="N85" i="8"/>
  <c r="O85" i="8"/>
  <c r="Q85" i="8"/>
  <c r="M85" i="8"/>
  <c r="K85" i="8"/>
  <c r="L85" i="8"/>
  <c r="E86" i="8"/>
  <c r="F87" i="8"/>
  <c r="F88" i="7"/>
  <c r="E87" i="7"/>
  <c r="H87" i="7" s="1"/>
  <c r="K86" i="6"/>
  <c r="L86" i="6"/>
  <c r="J86" i="6"/>
  <c r="F88" i="6"/>
  <c r="E87" i="6"/>
  <c r="H86" i="6"/>
  <c r="I86" i="6"/>
  <c r="E88" i="5"/>
  <c r="F89" i="5"/>
  <c r="J86" i="5"/>
  <c r="I86" i="5"/>
  <c r="E88" i="2"/>
  <c r="F89" i="2"/>
  <c r="I86" i="2"/>
  <c r="J86" i="2"/>
  <c r="H87" i="2"/>
  <c r="K87" i="2"/>
  <c r="L87" i="2"/>
  <c r="E87" i="4" l="1"/>
  <c r="F88" i="4"/>
  <c r="K87" i="14"/>
  <c r="J87" i="14"/>
  <c r="H87" i="14"/>
  <c r="I87" i="14"/>
  <c r="E88" i="14"/>
  <c r="F89" i="14"/>
  <c r="I86" i="13"/>
  <c r="J86" i="13"/>
  <c r="F89" i="13"/>
  <c r="E88" i="13"/>
  <c r="M87" i="12"/>
  <c r="N87" i="12"/>
  <c r="O87" i="12"/>
  <c r="P87" i="12"/>
  <c r="J86" i="12"/>
  <c r="I86" i="12"/>
  <c r="F89" i="12"/>
  <c r="E88" i="12"/>
  <c r="L87" i="12"/>
  <c r="H87" i="12"/>
  <c r="E89" i="11"/>
  <c r="F90" i="11"/>
  <c r="J88" i="11"/>
  <c r="H88" i="11"/>
  <c r="R86" i="8"/>
  <c r="S86" i="8"/>
  <c r="O86" i="8"/>
  <c r="N86" i="8"/>
  <c r="E87" i="8"/>
  <c r="F88" i="8"/>
  <c r="Q86" i="8"/>
  <c r="L86" i="8"/>
  <c r="M86" i="8"/>
  <c r="K86" i="8"/>
  <c r="E88" i="7"/>
  <c r="H88" i="7" s="1"/>
  <c r="F89" i="7"/>
  <c r="K87" i="6"/>
  <c r="L87" i="6"/>
  <c r="J87" i="6"/>
  <c r="I87" i="6"/>
  <c r="H87" i="6"/>
  <c r="E88" i="6"/>
  <c r="F89" i="6"/>
  <c r="E89" i="5"/>
  <c r="F90" i="5"/>
  <c r="J87" i="5"/>
  <c r="I87" i="5"/>
  <c r="I87" i="2"/>
  <c r="J87" i="2"/>
  <c r="F90" i="2"/>
  <c r="E89" i="2"/>
  <c r="K88" i="2"/>
  <c r="L88" i="2"/>
  <c r="H88" i="2"/>
  <c r="E88" i="4" l="1"/>
  <c r="F89" i="4"/>
  <c r="K88" i="14"/>
  <c r="J88" i="14"/>
  <c r="F90" i="14"/>
  <c r="E89" i="14"/>
  <c r="I88" i="14"/>
  <c r="H88" i="14"/>
  <c r="J87" i="13"/>
  <c r="I87" i="13"/>
  <c r="F90" i="13"/>
  <c r="E89" i="13"/>
  <c r="M88" i="12"/>
  <c r="N88" i="12"/>
  <c r="O88" i="12"/>
  <c r="P88" i="12"/>
  <c r="F90" i="12"/>
  <c r="E89" i="12"/>
  <c r="L88" i="12"/>
  <c r="H88" i="12"/>
  <c r="J87" i="12"/>
  <c r="I87" i="12"/>
  <c r="F91" i="11"/>
  <c r="E90" i="11"/>
  <c r="J89" i="11"/>
  <c r="H89" i="11"/>
  <c r="R87" i="8"/>
  <c r="S87" i="8"/>
  <c r="O87" i="8"/>
  <c r="N87" i="8"/>
  <c r="E88" i="8"/>
  <c r="F89" i="8"/>
  <c r="Q87" i="8"/>
  <c r="M87" i="8"/>
  <c r="L87" i="8"/>
  <c r="K87" i="8"/>
  <c r="E89" i="7"/>
  <c r="H89" i="7" s="1"/>
  <c r="F90" i="7"/>
  <c r="K88" i="6"/>
  <c r="L88" i="6"/>
  <c r="J88" i="6"/>
  <c r="F90" i="6"/>
  <c r="E89" i="6"/>
  <c r="I88" i="6"/>
  <c r="H88" i="6"/>
  <c r="J88" i="5"/>
  <c r="I88" i="5"/>
  <c r="F91" i="5"/>
  <c r="E90" i="5"/>
  <c r="I88" i="2"/>
  <c r="J88" i="2"/>
  <c r="H89" i="2"/>
  <c r="L89" i="2"/>
  <c r="K89" i="2"/>
  <c r="E90" i="2"/>
  <c r="F91" i="2"/>
  <c r="E89" i="4" l="1"/>
  <c r="F90" i="4"/>
  <c r="K89" i="14"/>
  <c r="J89" i="14"/>
  <c r="I89" i="14"/>
  <c r="H89" i="14"/>
  <c r="E90" i="14"/>
  <c r="F91" i="14"/>
  <c r="E90" i="13"/>
  <c r="F91" i="13"/>
  <c r="I88" i="13"/>
  <c r="J88" i="13"/>
  <c r="M89" i="12"/>
  <c r="N89" i="12"/>
  <c r="O89" i="12"/>
  <c r="P89" i="12"/>
  <c r="L89" i="12"/>
  <c r="H89" i="12"/>
  <c r="J88" i="12"/>
  <c r="I88" i="12"/>
  <c r="F91" i="12"/>
  <c r="E90" i="12"/>
  <c r="H90" i="11"/>
  <c r="J90" i="11"/>
  <c r="F92" i="11"/>
  <c r="E91" i="11"/>
  <c r="R88" i="8"/>
  <c r="S88" i="8"/>
  <c r="O88" i="8"/>
  <c r="N88" i="8"/>
  <c r="E89" i="8"/>
  <c r="F90" i="8"/>
  <c r="M88" i="8"/>
  <c r="K88" i="8"/>
  <c r="L88" i="8"/>
  <c r="Q88" i="8"/>
  <c r="E90" i="7"/>
  <c r="H90" i="7" s="1"/>
  <c r="F91" i="7"/>
  <c r="L89" i="6"/>
  <c r="K89" i="6"/>
  <c r="J89" i="6"/>
  <c r="I89" i="6"/>
  <c r="H89" i="6"/>
  <c r="F91" i="6"/>
  <c r="E90" i="6"/>
  <c r="J89" i="5"/>
  <c r="I89" i="5"/>
  <c r="E91" i="5"/>
  <c r="F92" i="5"/>
  <c r="E91" i="2"/>
  <c r="F92" i="2"/>
  <c r="H90" i="2"/>
  <c r="K90" i="2"/>
  <c r="L90" i="2"/>
  <c r="I89" i="2"/>
  <c r="J89" i="2"/>
  <c r="E90" i="4" l="1"/>
  <c r="F91" i="4"/>
  <c r="K90" i="14"/>
  <c r="J90" i="14"/>
  <c r="I90" i="14"/>
  <c r="H90" i="14"/>
  <c r="E91" i="14"/>
  <c r="F92" i="14"/>
  <c r="F92" i="13"/>
  <c r="E91" i="13"/>
  <c r="I89" i="13"/>
  <c r="J89" i="13"/>
  <c r="M90" i="12"/>
  <c r="N90" i="12"/>
  <c r="O90" i="12"/>
  <c r="P90" i="12"/>
  <c r="I89" i="12"/>
  <c r="J89" i="12"/>
  <c r="H90" i="12"/>
  <c r="L90" i="12"/>
  <c r="E91" i="12"/>
  <c r="F92" i="12"/>
  <c r="J91" i="11"/>
  <c r="H91" i="11"/>
  <c r="E92" i="11"/>
  <c r="F93" i="11"/>
  <c r="R89" i="8"/>
  <c r="S89" i="8"/>
  <c r="O89" i="8"/>
  <c r="N89" i="8"/>
  <c r="F91" i="8"/>
  <c r="E90" i="8"/>
  <c r="Q89" i="8"/>
  <c r="M89" i="8"/>
  <c r="L89" i="8"/>
  <c r="K89" i="8"/>
  <c r="E91" i="7"/>
  <c r="H91" i="7" s="1"/>
  <c r="F92" i="7"/>
  <c r="L90" i="6"/>
  <c r="K90" i="6"/>
  <c r="J90" i="6"/>
  <c r="I90" i="6"/>
  <c r="H90" i="6"/>
  <c r="F92" i="6"/>
  <c r="E91" i="6"/>
  <c r="E92" i="5"/>
  <c r="F93" i="5"/>
  <c r="J90" i="5"/>
  <c r="I90" i="5"/>
  <c r="F93" i="2"/>
  <c r="E92" i="2"/>
  <c r="I90" i="2"/>
  <c r="J90" i="2"/>
  <c r="K91" i="2"/>
  <c r="L91" i="2"/>
  <c r="H91" i="2"/>
  <c r="F92" i="4" l="1"/>
  <c r="E91" i="4"/>
  <c r="K91" i="14"/>
  <c r="J91" i="14"/>
  <c r="E92" i="14"/>
  <c r="F93" i="14"/>
  <c r="I91" i="14"/>
  <c r="H91" i="14"/>
  <c r="J90" i="13"/>
  <c r="I90" i="13"/>
  <c r="E92" i="13"/>
  <c r="F93" i="13"/>
  <c r="M91" i="12"/>
  <c r="N91" i="12"/>
  <c r="O91" i="12"/>
  <c r="P91" i="12"/>
  <c r="J90" i="12"/>
  <c r="I90" i="12"/>
  <c r="E92" i="12"/>
  <c r="F93" i="12"/>
  <c r="H91" i="12"/>
  <c r="L91" i="12"/>
  <c r="F94" i="11"/>
  <c r="E93" i="11"/>
  <c r="J92" i="11"/>
  <c r="H92" i="11"/>
  <c r="R90" i="8"/>
  <c r="S90" i="8"/>
  <c r="O90" i="8"/>
  <c r="N90" i="8"/>
  <c r="L90" i="8"/>
  <c r="M90" i="8"/>
  <c r="Q90" i="8"/>
  <c r="K90" i="8"/>
  <c r="E91" i="8"/>
  <c r="F92" i="8"/>
  <c r="E92" i="7"/>
  <c r="H92" i="7" s="1"/>
  <c r="F93" i="7"/>
  <c r="K91" i="6"/>
  <c r="L91" i="6"/>
  <c r="J91" i="6"/>
  <c r="H91" i="6"/>
  <c r="I91" i="6"/>
  <c r="F93" i="6"/>
  <c r="E92" i="6"/>
  <c r="E93" i="5"/>
  <c r="F94" i="5"/>
  <c r="J91" i="5"/>
  <c r="I91" i="5"/>
  <c r="L92" i="2"/>
  <c r="K92" i="2"/>
  <c r="H92" i="2"/>
  <c r="I91" i="2"/>
  <c r="J91" i="2"/>
  <c r="F94" i="2"/>
  <c r="E93" i="2"/>
  <c r="E92" i="4" l="1"/>
  <c r="F93" i="4"/>
  <c r="K92" i="14"/>
  <c r="J92" i="14"/>
  <c r="E93" i="14"/>
  <c r="F94" i="14"/>
  <c r="I92" i="14"/>
  <c r="H92" i="14"/>
  <c r="I91" i="13"/>
  <c r="J91" i="13"/>
  <c r="F94" i="13"/>
  <c r="E93" i="13"/>
  <c r="M92" i="12"/>
  <c r="N92" i="12"/>
  <c r="P92" i="12"/>
  <c r="O92" i="12"/>
  <c r="L92" i="12"/>
  <c r="H92" i="12"/>
  <c r="I91" i="12"/>
  <c r="J91" i="12"/>
  <c r="F94" i="12"/>
  <c r="E93" i="12"/>
  <c r="J93" i="11"/>
  <c r="H93" i="11"/>
  <c r="F95" i="11"/>
  <c r="E94" i="11"/>
  <c r="R91" i="8"/>
  <c r="S91" i="8"/>
  <c r="N91" i="8"/>
  <c r="O91" i="8"/>
  <c r="L91" i="8"/>
  <c r="K91" i="8"/>
  <c r="Q91" i="8"/>
  <c r="M91" i="8"/>
  <c r="F93" i="8"/>
  <c r="E92" i="8"/>
  <c r="F94" i="7"/>
  <c r="E93" i="7"/>
  <c r="H93" i="7" s="1"/>
  <c r="K92" i="6"/>
  <c r="L92" i="6"/>
  <c r="J92" i="6"/>
  <c r="H92" i="6"/>
  <c r="I92" i="6"/>
  <c r="F94" i="6"/>
  <c r="E93" i="6"/>
  <c r="E94" i="5"/>
  <c r="F95" i="5"/>
  <c r="I92" i="5"/>
  <c r="J92" i="5"/>
  <c r="I92" i="2"/>
  <c r="J92" i="2"/>
  <c r="L93" i="2"/>
  <c r="H93" i="2"/>
  <c r="K93" i="2"/>
  <c r="E94" i="2"/>
  <c r="F95" i="2"/>
  <c r="F94" i="4" l="1"/>
  <c r="E93" i="4"/>
  <c r="J93" i="14"/>
  <c r="K93" i="14"/>
  <c r="F95" i="14"/>
  <c r="E94" i="14"/>
  <c r="I93" i="14"/>
  <c r="H93" i="14"/>
  <c r="J92" i="13"/>
  <c r="I92" i="13"/>
  <c r="E94" i="13"/>
  <c r="F95" i="13"/>
  <c r="M93" i="12"/>
  <c r="N93" i="12"/>
  <c r="P93" i="12"/>
  <c r="O93" i="12"/>
  <c r="J92" i="12"/>
  <c r="I92" i="12"/>
  <c r="H93" i="12"/>
  <c r="L93" i="12"/>
  <c r="F95" i="12"/>
  <c r="E94" i="12"/>
  <c r="J94" i="11"/>
  <c r="H94" i="11"/>
  <c r="E95" i="11"/>
  <c r="F96" i="11"/>
  <c r="R92" i="8"/>
  <c r="S92" i="8"/>
  <c r="N92" i="8"/>
  <c r="O92" i="8"/>
  <c r="L92" i="8"/>
  <c r="M92" i="8"/>
  <c r="Q92" i="8"/>
  <c r="K92" i="8"/>
  <c r="E93" i="8"/>
  <c r="F94" i="8"/>
  <c r="E94" i="7"/>
  <c r="H94" i="7" s="1"/>
  <c r="F95" i="7"/>
  <c r="L93" i="6"/>
  <c r="K93" i="6"/>
  <c r="J93" i="6"/>
  <c r="F95" i="6"/>
  <c r="E94" i="6"/>
  <c r="H93" i="6"/>
  <c r="I93" i="6"/>
  <c r="E95" i="5"/>
  <c r="F96" i="5"/>
  <c r="J93" i="5"/>
  <c r="I93" i="5"/>
  <c r="E95" i="2"/>
  <c r="H94" i="2"/>
  <c r="K94" i="2"/>
  <c r="L94" i="2"/>
  <c r="I93" i="2"/>
  <c r="J93" i="2"/>
  <c r="F95" i="4" l="1"/>
  <c r="E94" i="4"/>
  <c r="K94" i="14"/>
  <c r="J94" i="14"/>
  <c r="H94" i="14"/>
  <c r="I94" i="14"/>
  <c r="F96" i="14"/>
  <c r="E95" i="14"/>
  <c r="J93" i="13"/>
  <c r="I93" i="13"/>
  <c r="E95" i="13"/>
  <c r="F96" i="13"/>
  <c r="N94" i="12"/>
  <c r="M94" i="12"/>
  <c r="P94" i="12"/>
  <c r="O94" i="12"/>
  <c r="I93" i="12"/>
  <c r="J93" i="12"/>
  <c r="H94" i="12"/>
  <c r="L94" i="12"/>
  <c r="E95" i="12"/>
  <c r="F96" i="12"/>
  <c r="E96" i="11"/>
  <c r="F97" i="11"/>
  <c r="H95" i="11"/>
  <c r="J95" i="11"/>
  <c r="R93" i="8"/>
  <c r="S93" i="8"/>
  <c r="O93" i="8"/>
  <c r="N93" i="8"/>
  <c r="F95" i="8"/>
  <c r="E94" i="8"/>
  <c r="K93" i="8"/>
  <c r="L93" i="8"/>
  <c r="M93" i="8"/>
  <c r="Q93" i="8"/>
  <c r="F96" i="7"/>
  <c r="E95" i="7"/>
  <c r="H95" i="7" s="1"/>
  <c r="L94" i="6"/>
  <c r="K94" i="6"/>
  <c r="J94" i="6"/>
  <c r="H94" i="6"/>
  <c r="I94" i="6"/>
  <c r="E95" i="6"/>
  <c r="F96" i="6"/>
  <c r="E96" i="5"/>
  <c r="F97" i="5"/>
  <c r="J94" i="5"/>
  <c r="I94" i="5"/>
  <c r="J95" i="5"/>
  <c r="I95" i="5"/>
  <c r="I94" i="2"/>
  <c r="J94" i="2"/>
  <c r="K95" i="2"/>
  <c r="L95" i="2"/>
  <c r="H95" i="2"/>
  <c r="E95" i="4" l="1"/>
  <c r="F96" i="4"/>
  <c r="J95" i="14"/>
  <c r="K95" i="14"/>
  <c r="H95" i="14"/>
  <c r="I95" i="14"/>
  <c r="F97" i="14"/>
  <c r="E96" i="14"/>
  <c r="F97" i="13"/>
  <c r="E96" i="13"/>
  <c r="J94" i="13"/>
  <c r="I94" i="13"/>
  <c r="N95" i="12"/>
  <c r="M95" i="12"/>
  <c r="P95" i="12"/>
  <c r="O95" i="12"/>
  <c r="J94" i="12"/>
  <c r="I94" i="12"/>
  <c r="E96" i="12"/>
  <c r="F97" i="12"/>
  <c r="L95" i="12"/>
  <c r="H95" i="12"/>
  <c r="E97" i="11"/>
  <c r="F98" i="11"/>
  <c r="H96" i="11"/>
  <c r="J96" i="11"/>
  <c r="R94" i="8"/>
  <c r="S94" i="8"/>
  <c r="N94" i="8"/>
  <c r="O94" i="8"/>
  <c r="M94" i="8"/>
  <c r="K94" i="8"/>
  <c r="L94" i="8"/>
  <c r="Q94" i="8"/>
  <c r="F96" i="8"/>
  <c r="E95" i="8"/>
  <c r="F97" i="7"/>
  <c r="E96" i="7"/>
  <c r="H96" i="7" s="1"/>
  <c r="L95" i="6"/>
  <c r="K95" i="6"/>
  <c r="J95" i="6"/>
  <c r="E96" i="6"/>
  <c r="F97" i="6"/>
  <c r="H95" i="6"/>
  <c r="I95" i="6"/>
  <c r="F98" i="5"/>
  <c r="E97" i="5"/>
  <c r="J96" i="5"/>
  <c r="I96" i="5"/>
  <c r="I95" i="2"/>
  <c r="J95" i="2"/>
  <c r="F97" i="4" l="1"/>
  <c r="E96" i="4"/>
  <c r="J96" i="14"/>
  <c r="K96" i="14"/>
  <c r="H96" i="14"/>
  <c r="I96" i="14"/>
  <c r="F98" i="14"/>
  <c r="E97" i="14"/>
  <c r="J95" i="13"/>
  <c r="I95" i="13"/>
  <c r="E97" i="13"/>
  <c r="F98" i="13"/>
  <c r="N96" i="12"/>
  <c r="M96" i="12"/>
  <c r="P96" i="12"/>
  <c r="O96" i="12"/>
  <c r="I95" i="12"/>
  <c r="J95" i="12"/>
  <c r="F98" i="12"/>
  <c r="E97" i="12"/>
  <c r="L96" i="12"/>
  <c r="H96" i="12"/>
  <c r="F99" i="11"/>
  <c r="E98" i="11"/>
  <c r="J97" i="11"/>
  <c r="H97" i="11"/>
  <c r="R95" i="8"/>
  <c r="S95" i="8"/>
  <c r="O95" i="8"/>
  <c r="N95" i="8"/>
  <c r="L95" i="8"/>
  <c r="K95" i="8"/>
  <c r="M95" i="8"/>
  <c r="Q95" i="8"/>
  <c r="E96" i="8"/>
  <c r="F97" i="8"/>
  <c r="E97" i="7"/>
  <c r="H97" i="7" s="1"/>
  <c r="F98" i="7"/>
  <c r="K96" i="6"/>
  <c r="L96" i="6"/>
  <c r="J96" i="6"/>
  <c r="F98" i="6"/>
  <c r="E97" i="6"/>
  <c r="H96" i="6"/>
  <c r="I96" i="6"/>
  <c r="J97" i="5"/>
  <c r="I97" i="5"/>
  <c r="F99" i="5"/>
  <c r="E98" i="5"/>
  <c r="E97" i="4" l="1"/>
  <c r="F98" i="4"/>
  <c r="J97" i="14"/>
  <c r="K97" i="14"/>
  <c r="H97" i="14"/>
  <c r="I97" i="14"/>
  <c r="F99" i="14"/>
  <c r="E98" i="14"/>
  <c r="F99" i="13"/>
  <c r="E98" i="13"/>
  <c r="J96" i="13"/>
  <c r="I96" i="13"/>
  <c r="M97" i="12"/>
  <c r="N97" i="12"/>
  <c r="O97" i="12"/>
  <c r="P97" i="12"/>
  <c r="H97" i="12"/>
  <c r="L97" i="12"/>
  <c r="F99" i="12"/>
  <c r="E98" i="12"/>
  <c r="J96" i="12"/>
  <c r="I96" i="12"/>
  <c r="J98" i="11"/>
  <c r="H98" i="11"/>
  <c r="F100" i="11"/>
  <c r="E99" i="11"/>
  <c r="R96" i="8"/>
  <c r="S96" i="8"/>
  <c r="N96" i="8"/>
  <c r="O96" i="8"/>
  <c r="E97" i="8"/>
  <c r="F98" i="8"/>
  <c r="Q96" i="8"/>
  <c r="M96" i="8"/>
  <c r="L96" i="8"/>
  <c r="K96" i="8"/>
  <c r="F99" i="7"/>
  <c r="E98" i="7"/>
  <c r="H98" i="7" s="1"/>
  <c r="K97" i="6"/>
  <c r="L97" i="6"/>
  <c r="J97" i="6"/>
  <c r="I97" i="6"/>
  <c r="H97" i="6"/>
  <c r="F99" i="6"/>
  <c r="E98" i="6"/>
  <c r="J98" i="5"/>
  <c r="I98" i="5"/>
  <c r="F100" i="5"/>
  <c r="E99" i="5"/>
  <c r="E98" i="4" l="1"/>
  <c r="F99" i="4"/>
  <c r="K98" i="14"/>
  <c r="J98" i="14"/>
  <c r="F100" i="14"/>
  <c r="E99" i="14"/>
  <c r="I98" i="14"/>
  <c r="H98" i="14"/>
  <c r="J97" i="13"/>
  <c r="I97" i="13"/>
  <c r="F100" i="13"/>
  <c r="E99" i="13"/>
  <c r="M98" i="12"/>
  <c r="N98" i="12"/>
  <c r="O98" i="12"/>
  <c r="P98" i="12"/>
  <c r="H98" i="12"/>
  <c r="L98" i="12"/>
  <c r="E99" i="12"/>
  <c r="F100" i="12"/>
  <c r="J97" i="12"/>
  <c r="I97" i="12"/>
  <c r="J99" i="11"/>
  <c r="H99" i="11"/>
  <c r="F101" i="11"/>
  <c r="E100" i="11"/>
  <c r="R97" i="8"/>
  <c r="S97" i="8"/>
  <c r="N97" i="8"/>
  <c r="O97" i="8"/>
  <c r="F99" i="8"/>
  <c r="E98" i="8"/>
  <c r="L97" i="8"/>
  <c r="K97" i="8"/>
  <c r="Q97" i="8"/>
  <c r="M97" i="8"/>
  <c r="F100" i="7"/>
  <c r="E99" i="7"/>
  <c r="H99" i="7" s="1"/>
  <c r="K98" i="6"/>
  <c r="L98" i="6"/>
  <c r="J98" i="6"/>
  <c r="E99" i="6"/>
  <c r="F100" i="6"/>
  <c r="I98" i="6"/>
  <c r="H98" i="6"/>
  <c r="J99" i="5"/>
  <c r="I99" i="5"/>
  <c r="F101" i="5"/>
  <c r="E100" i="5"/>
  <c r="E99" i="4" l="1"/>
  <c r="F100" i="4"/>
  <c r="K99" i="14"/>
  <c r="J99" i="14"/>
  <c r="I99" i="14"/>
  <c r="H99" i="14"/>
  <c r="E100" i="14"/>
  <c r="F101" i="14"/>
  <c r="E100" i="13"/>
  <c r="F101" i="13"/>
  <c r="I98" i="13"/>
  <c r="J98" i="13"/>
  <c r="M99" i="12"/>
  <c r="N99" i="12"/>
  <c r="O99" i="12"/>
  <c r="P99" i="12"/>
  <c r="L99" i="12"/>
  <c r="H99" i="12"/>
  <c r="F101" i="12"/>
  <c r="E100" i="12"/>
  <c r="J98" i="12"/>
  <c r="I98" i="12"/>
  <c r="E101" i="11"/>
  <c r="F102" i="11"/>
  <c r="J100" i="11"/>
  <c r="H100" i="11"/>
  <c r="R98" i="8"/>
  <c r="S98" i="8"/>
  <c r="O98" i="8"/>
  <c r="N98" i="8"/>
  <c r="Q98" i="8"/>
  <c r="M98" i="8"/>
  <c r="K98" i="8"/>
  <c r="L98" i="8"/>
  <c r="E99" i="8"/>
  <c r="F100" i="8"/>
  <c r="F101" i="7"/>
  <c r="E100" i="7"/>
  <c r="H100" i="7" s="1"/>
  <c r="K99" i="6"/>
  <c r="L99" i="6"/>
  <c r="J99" i="6"/>
  <c r="F101" i="6"/>
  <c r="E100" i="6"/>
  <c r="I99" i="6"/>
  <c r="H99" i="6"/>
  <c r="J100" i="5"/>
  <c r="I100" i="5"/>
  <c r="F102" i="5"/>
  <c r="E101" i="5"/>
  <c r="E100" i="4" l="1"/>
  <c r="F101" i="4"/>
  <c r="K100" i="14"/>
  <c r="J100" i="14"/>
  <c r="I100" i="14"/>
  <c r="H100" i="14"/>
  <c r="E101" i="14"/>
  <c r="F102" i="14"/>
  <c r="E101" i="13"/>
  <c r="F102" i="13"/>
  <c r="I99" i="13"/>
  <c r="J99" i="13"/>
  <c r="M100" i="12"/>
  <c r="N100" i="12"/>
  <c r="O100" i="12"/>
  <c r="P100" i="12"/>
  <c r="F102" i="12"/>
  <c r="E101" i="12"/>
  <c r="L100" i="12"/>
  <c r="H100" i="12"/>
  <c r="J99" i="12"/>
  <c r="I99" i="12"/>
  <c r="E102" i="11"/>
  <c r="F103" i="11"/>
  <c r="J101" i="11"/>
  <c r="H101" i="11"/>
  <c r="R99" i="8"/>
  <c r="S99" i="8"/>
  <c r="O99" i="8"/>
  <c r="N99" i="8"/>
  <c r="M99" i="8"/>
  <c r="L99" i="8"/>
  <c r="K99" i="8"/>
  <c r="Q99" i="8"/>
  <c r="F101" i="8"/>
  <c r="E100" i="8"/>
  <c r="E101" i="7"/>
  <c r="H101" i="7" s="1"/>
  <c r="F102" i="7"/>
  <c r="K100" i="6"/>
  <c r="L100" i="6"/>
  <c r="J100" i="6"/>
  <c r="I100" i="6"/>
  <c r="H100" i="6"/>
  <c r="E101" i="6"/>
  <c r="F102" i="6"/>
  <c r="J101" i="5"/>
  <c r="I101" i="5"/>
  <c r="F103" i="5"/>
  <c r="E102" i="5"/>
  <c r="E101" i="4" l="1"/>
  <c r="F102" i="4"/>
  <c r="K101" i="14"/>
  <c r="J101" i="14"/>
  <c r="E102" i="14"/>
  <c r="F103" i="14"/>
  <c r="I101" i="14"/>
  <c r="H101" i="14"/>
  <c r="I100" i="13"/>
  <c r="J100" i="13"/>
  <c r="F103" i="13"/>
  <c r="E102" i="13"/>
  <c r="M101" i="12"/>
  <c r="N101" i="12"/>
  <c r="O101" i="12"/>
  <c r="P101" i="12"/>
  <c r="J100" i="12"/>
  <c r="I100" i="12"/>
  <c r="H101" i="12"/>
  <c r="L101" i="12"/>
  <c r="F103" i="12"/>
  <c r="E102" i="12"/>
  <c r="E103" i="11"/>
  <c r="F104" i="11"/>
  <c r="H102" i="11"/>
  <c r="J102" i="11"/>
  <c r="R100" i="8"/>
  <c r="S100" i="8"/>
  <c r="O100" i="8"/>
  <c r="N100" i="8"/>
  <c r="L100" i="8"/>
  <c r="K100" i="8"/>
  <c r="Q100" i="8"/>
  <c r="M100" i="8"/>
  <c r="F102" i="8"/>
  <c r="E101" i="8"/>
  <c r="F103" i="7"/>
  <c r="E102" i="7"/>
  <c r="H102" i="7" s="1"/>
  <c r="K101" i="6"/>
  <c r="L101" i="6"/>
  <c r="J101" i="6"/>
  <c r="E102" i="6"/>
  <c r="F103" i="6"/>
  <c r="I101" i="6"/>
  <c r="H101" i="6"/>
  <c r="I102" i="5"/>
  <c r="J102" i="5"/>
  <c r="F104" i="5"/>
  <c r="E103" i="5"/>
  <c r="F103" i="4" l="1"/>
  <c r="E103" i="4" s="1"/>
  <c r="E102" i="4"/>
  <c r="K102" i="14"/>
  <c r="J102" i="14"/>
  <c r="E103" i="14"/>
  <c r="F104" i="14"/>
  <c r="I102" i="14"/>
  <c r="H102" i="14"/>
  <c r="I101" i="13"/>
  <c r="J101" i="13"/>
  <c r="E103" i="13"/>
  <c r="F104" i="13"/>
  <c r="M102" i="12"/>
  <c r="N102" i="12"/>
  <c r="O102" i="12"/>
  <c r="P102" i="12"/>
  <c r="J101" i="12"/>
  <c r="I101" i="12"/>
  <c r="H102" i="12"/>
  <c r="L102" i="12"/>
  <c r="E103" i="12"/>
  <c r="F104" i="12"/>
  <c r="E104" i="11"/>
  <c r="F105" i="11"/>
  <c r="J103" i="11"/>
  <c r="H103" i="11"/>
  <c r="R101" i="8"/>
  <c r="S101" i="8"/>
  <c r="O101" i="8"/>
  <c r="N101" i="8"/>
  <c r="Q101" i="8"/>
  <c r="M101" i="8"/>
  <c r="L101" i="8"/>
  <c r="K101" i="8"/>
  <c r="E102" i="8"/>
  <c r="F103" i="8"/>
  <c r="F104" i="7"/>
  <c r="E103" i="7"/>
  <c r="H103" i="7" s="1"/>
  <c r="L102" i="6"/>
  <c r="K102" i="6"/>
  <c r="J102" i="6"/>
  <c r="E103" i="6"/>
  <c r="F104" i="6"/>
  <c r="H102" i="6"/>
  <c r="I102" i="6"/>
  <c r="J103" i="5"/>
  <c r="I103" i="5"/>
  <c r="F105" i="5"/>
  <c r="E104" i="5"/>
  <c r="K103" i="14" l="1"/>
  <c r="J103" i="14"/>
  <c r="E104" i="14"/>
  <c r="F105" i="14"/>
  <c r="I103" i="14"/>
  <c r="H103" i="14"/>
  <c r="E104" i="13"/>
  <c r="F105" i="13"/>
  <c r="J102" i="13"/>
  <c r="I102" i="13"/>
  <c r="M103" i="12"/>
  <c r="N103" i="12"/>
  <c r="O103" i="12"/>
  <c r="P103" i="12"/>
  <c r="J102" i="12"/>
  <c r="I102" i="12"/>
  <c r="E104" i="12"/>
  <c r="F105" i="12"/>
  <c r="L103" i="12"/>
  <c r="H103" i="12"/>
  <c r="E105" i="11"/>
  <c r="F106" i="11"/>
  <c r="J104" i="11"/>
  <c r="H104" i="11"/>
  <c r="R102" i="8"/>
  <c r="S102" i="8"/>
  <c r="O102" i="8"/>
  <c r="N102" i="8"/>
  <c r="M102" i="8"/>
  <c r="L102" i="8"/>
  <c r="K102" i="8"/>
  <c r="Q102" i="8"/>
  <c r="E103" i="8"/>
  <c r="F104" i="8"/>
  <c r="F105" i="7"/>
  <c r="E104" i="7"/>
  <c r="H104" i="7" s="1"/>
  <c r="L103" i="6"/>
  <c r="K103" i="6"/>
  <c r="J103" i="6"/>
  <c r="F105" i="6"/>
  <c r="E104" i="6"/>
  <c r="I103" i="6"/>
  <c r="H103" i="6"/>
  <c r="I104" i="5"/>
  <c r="J104" i="5"/>
  <c r="F106" i="5"/>
  <c r="E105" i="5"/>
  <c r="K104" i="14" l="1"/>
  <c r="J104" i="14"/>
  <c r="E105" i="14"/>
  <c r="F106" i="14"/>
  <c r="I104" i="14"/>
  <c r="H104" i="14"/>
  <c r="I103" i="13"/>
  <c r="J103" i="13"/>
  <c r="F106" i="13"/>
  <c r="E105" i="13"/>
  <c r="M104" i="12"/>
  <c r="N104" i="12"/>
  <c r="O104" i="12"/>
  <c r="P104" i="12"/>
  <c r="L104" i="12"/>
  <c r="H104" i="12"/>
  <c r="F106" i="12"/>
  <c r="E105" i="12"/>
  <c r="I103" i="12"/>
  <c r="J103" i="12"/>
  <c r="F107" i="11"/>
  <c r="E106" i="11"/>
  <c r="J105" i="11"/>
  <c r="H105" i="11"/>
  <c r="R103" i="8"/>
  <c r="S103" i="8"/>
  <c r="N103" i="8"/>
  <c r="O103" i="8"/>
  <c r="F105" i="8"/>
  <c r="E104" i="8"/>
  <c r="L103" i="8"/>
  <c r="K103" i="8"/>
  <c r="M103" i="8"/>
  <c r="Q103" i="8"/>
  <c r="E105" i="7"/>
  <c r="H105" i="7" s="1"/>
  <c r="F106" i="7"/>
  <c r="K104" i="6"/>
  <c r="L104" i="6"/>
  <c r="J104" i="6"/>
  <c r="H104" i="6"/>
  <c r="I104" i="6"/>
  <c r="E105" i="6"/>
  <c r="F106" i="6"/>
  <c r="I105" i="5"/>
  <c r="J105" i="5"/>
  <c r="F107" i="5"/>
  <c r="E106" i="5"/>
  <c r="K105" i="14" l="1"/>
  <c r="J105" i="14"/>
  <c r="E106" i="14"/>
  <c r="F107" i="14"/>
  <c r="I105" i="14"/>
  <c r="H105" i="14"/>
  <c r="I104" i="13"/>
  <c r="J104" i="13"/>
  <c r="F107" i="13"/>
  <c r="E106" i="13"/>
  <c r="N105" i="12"/>
  <c r="M105" i="12"/>
  <c r="P105" i="12"/>
  <c r="O105" i="12"/>
  <c r="F107" i="12"/>
  <c r="E106" i="12"/>
  <c r="H105" i="12"/>
  <c r="L105" i="12"/>
  <c r="J104" i="12"/>
  <c r="I104" i="12"/>
  <c r="J106" i="11"/>
  <c r="H106" i="11"/>
  <c r="E107" i="11"/>
  <c r="F108" i="11"/>
  <c r="R104" i="8"/>
  <c r="S104" i="8"/>
  <c r="N104" i="8"/>
  <c r="O104" i="8"/>
  <c r="Q104" i="8"/>
  <c r="M104" i="8"/>
  <c r="L104" i="8"/>
  <c r="K104" i="8"/>
  <c r="E105" i="8"/>
  <c r="F106" i="8"/>
  <c r="F107" i="7"/>
  <c r="E106" i="7"/>
  <c r="H106" i="7" s="1"/>
  <c r="L105" i="6"/>
  <c r="K105" i="6"/>
  <c r="J105" i="6"/>
  <c r="H105" i="6"/>
  <c r="I105" i="6"/>
  <c r="F107" i="6"/>
  <c r="E106" i="6"/>
  <c r="J106" i="5"/>
  <c r="I106" i="5"/>
  <c r="F108" i="5"/>
  <c r="E107" i="5"/>
  <c r="K106" i="14" l="1"/>
  <c r="J106" i="14"/>
  <c r="F108" i="14"/>
  <c r="E107" i="14"/>
  <c r="H106" i="14"/>
  <c r="I106" i="14"/>
  <c r="F108" i="13"/>
  <c r="E107" i="13"/>
  <c r="J105" i="13"/>
  <c r="I105" i="13"/>
  <c r="N106" i="12"/>
  <c r="M106" i="12"/>
  <c r="P106" i="12"/>
  <c r="O106" i="12"/>
  <c r="J105" i="12"/>
  <c r="I105" i="12"/>
  <c r="H106" i="12"/>
  <c r="L106" i="12"/>
  <c r="E107" i="12"/>
  <c r="F108" i="12"/>
  <c r="J107" i="11"/>
  <c r="H107" i="11"/>
  <c r="E108" i="11"/>
  <c r="F109" i="11"/>
  <c r="R105" i="8"/>
  <c r="S105" i="8"/>
  <c r="O105" i="8"/>
  <c r="N105" i="8"/>
  <c r="M105" i="8"/>
  <c r="Q105" i="8"/>
  <c r="L105" i="8"/>
  <c r="K105" i="8"/>
  <c r="F107" i="8"/>
  <c r="E106" i="8"/>
  <c r="F108" i="7"/>
  <c r="E107" i="7"/>
  <c r="H107" i="7" s="1"/>
  <c r="L106" i="6"/>
  <c r="K106" i="6"/>
  <c r="J106" i="6"/>
  <c r="H106" i="6"/>
  <c r="I106" i="6"/>
  <c r="E107" i="6"/>
  <c r="F108" i="6"/>
  <c r="I107" i="5"/>
  <c r="J107" i="5"/>
  <c r="F109" i="5"/>
  <c r="E108" i="5"/>
  <c r="J107" i="14" l="1"/>
  <c r="K107" i="14"/>
  <c r="H107" i="14"/>
  <c r="I107" i="14"/>
  <c r="F109" i="14"/>
  <c r="E108" i="14"/>
  <c r="J106" i="13"/>
  <c r="I106" i="13"/>
  <c r="F109" i="13"/>
  <c r="E108" i="13"/>
  <c r="N107" i="12"/>
  <c r="M107" i="12"/>
  <c r="P107" i="12"/>
  <c r="O107" i="12"/>
  <c r="J106" i="12"/>
  <c r="I106" i="12"/>
  <c r="E108" i="12"/>
  <c r="F109" i="12"/>
  <c r="L107" i="12"/>
  <c r="H107" i="12"/>
  <c r="H108" i="11"/>
  <c r="J108" i="11"/>
  <c r="E109" i="11"/>
  <c r="F110" i="11"/>
  <c r="R106" i="8"/>
  <c r="S106" i="8"/>
  <c r="N106" i="8"/>
  <c r="O106" i="8"/>
  <c r="F108" i="8"/>
  <c r="E107" i="8"/>
  <c r="Q106" i="8"/>
  <c r="M106" i="8"/>
  <c r="K106" i="8"/>
  <c r="L106" i="8"/>
  <c r="F109" i="7"/>
  <c r="E108" i="7"/>
  <c r="H108" i="7" s="1"/>
  <c r="L107" i="6"/>
  <c r="K107" i="6"/>
  <c r="J107" i="6"/>
  <c r="E108" i="6"/>
  <c r="F109" i="6"/>
  <c r="H107" i="6"/>
  <c r="I107" i="6"/>
  <c r="J108" i="5"/>
  <c r="I108" i="5"/>
  <c r="F110" i="5"/>
  <c r="E109" i="5"/>
  <c r="J108" i="14" l="1"/>
  <c r="K108" i="14"/>
  <c r="H108" i="14"/>
  <c r="I108" i="14"/>
  <c r="F110" i="14"/>
  <c r="E109" i="14"/>
  <c r="F110" i="13"/>
  <c r="E109" i="13"/>
  <c r="J107" i="13"/>
  <c r="I107" i="13"/>
  <c r="N108" i="12"/>
  <c r="M108" i="12"/>
  <c r="P108" i="12"/>
  <c r="O108" i="12"/>
  <c r="I107" i="12"/>
  <c r="J107" i="12"/>
  <c r="F110" i="12"/>
  <c r="E109" i="12"/>
  <c r="L108" i="12"/>
  <c r="H108" i="12"/>
  <c r="E110" i="11"/>
  <c r="F111" i="11"/>
  <c r="E111" i="11" s="1"/>
  <c r="J109" i="11"/>
  <c r="H109" i="11"/>
  <c r="R107" i="8"/>
  <c r="S107" i="8"/>
  <c r="O107" i="8"/>
  <c r="N107" i="8"/>
  <c r="M107" i="8"/>
  <c r="L107" i="8"/>
  <c r="K107" i="8"/>
  <c r="Q107" i="8"/>
  <c r="F109" i="8"/>
  <c r="E108" i="8"/>
  <c r="E109" i="7"/>
  <c r="H109" i="7" s="1"/>
  <c r="F110" i="7"/>
  <c r="K108" i="6"/>
  <c r="L108" i="6"/>
  <c r="J108" i="6"/>
  <c r="E109" i="6"/>
  <c r="F110" i="6"/>
  <c r="I108" i="6"/>
  <c r="H108" i="6"/>
  <c r="J109" i="5"/>
  <c r="I109" i="5"/>
  <c r="F111" i="5"/>
  <c r="E111" i="5" s="1"/>
  <c r="E110" i="5"/>
  <c r="J109" i="14" l="1"/>
  <c r="K109" i="14"/>
  <c r="E110" i="14"/>
  <c r="F111" i="14"/>
  <c r="E111" i="14" s="1"/>
  <c r="H109" i="14"/>
  <c r="I109" i="14"/>
  <c r="E110" i="13"/>
  <c r="F111" i="13"/>
  <c r="E111" i="13" s="1"/>
  <c r="J108" i="13"/>
  <c r="I108" i="13"/>
  <c r="N109" i="12"/>
  <c r="M109" i="12"/>
  <c r="P109" i="12"/>
  <c r="O109" i="12"/>
  <c r="F111" i="12"/>
  <c r="E111" i="12" s="1"/>
  <c r="E110" i="12"/>
  <c r="H109" i="12"/>
  <c r="L109" i="12"/>
  <c r="J108" i="12"/>
  <c r="I108" i="12"/>
  <c r="J111" i="11"/>
  <c r="H111" i="11"/>
  <c r="J110" i="11"/>
  <c r="H110" i="11"/>
  <c r="R108" i="8"/>
  <c r="S108" i="8"/>
  <c r="N108" i="8"/>
  <c r="O108" i="8"/>
  <c r="F110" i="8"/>
  <c r="E109" i="8"/>
  <c r="Q108" i="8"/>
  <c r="L108" i="8"/>
  <c r="M108" i="8"/>
  <c r="K108" i="8"/>
  <c r="F111" i="7"/>
  <c r="E111" i="7" s="1"/>
  <c r="H111" i="7" s="1"/>
  <c r="E110" i="7"/>
  <c r="H110" i="7" s="1"/>
  <c r="K109" i="6"/>
  <c r="L109" i="6"/>
  <c r="J109" i="6"/>
  <c r="F111" i="6"/>
  <c r="E111" i="6" s="1"/>
  <c r="E110" i="6"/>
  <c r="I109" i="6"/>
  <c r="H109" i="6"/>
  <c r="J110" i="5"/>
  <c r="I110" i="5"/>
  <c r="J111" i="5"/>
  <c r="I111" i="5"/>
  <c r="K111" i="14" l="1"/>
  <c r="J111" i="14"/>
  <c r="K110" i="14"/>
  <c r="J110" i="14"/>
  <c r="H111" i="14"/>
  <c r="I111" i="14"/>
  <c r="I110" i="14"/>
  <c r="H110" i="14"/>
  <c r="J109" i="13"/>
  <c r="I109" i="13"/>
  <c r="M110" i="12"/>
  <c r="N110" i="12"/>
  <c r="M111" i="12"/>
  <c r="N111" i="12"/>
  <c r="O110" i="12"/>
  <c r="P110" i="12"/>
  <c r="O111" i="12"/>
  <c r="P111" i="12"/>
  <c r="H110" i="12"/>
  <c r="L110" i="12"/>
  <c r="J109" i="12"/>
  <c r="I109" i="12"/>
  <c r="L111" i="12"/>
  <c r="H111" i="12"/>
  <c r="R109" i="8"/>
  <c r="S109" i="8"/>
  <c r="N109" i="8"/>
  <c r="O109" i="8"/>
  <c r="Q109" i="8"/>
  <c r="L109" i="8"/>
  <c r="K109" i="8"/>
  <c r="M109" i="8"/>
  <c r="E110" i="8"/>
  <c r="F111" i="8"/>
  <c r="E111" i="8" s="1"/>
  <c r="K110" i="6"/>
  <c r="L110" i="6"/>
  <c r="K111" i="6"/>
  <c r="L111" i="6"/>
  <c r="J110" i="6"/>
  <c r="J111" i="6"/>
  <c r="I110" i="6"/>
  <c r="H110" i="6"/>
  <c r="I111" i="6"/>
  <c r="H111" i="6"/>
  <c r="J110" i="13" l="1"/>
  <c r="I110" i="13"/>
  <c r="J111" i="13"/>
  <c r="I111" i="13"/>
  <c r="J111" i="12"/>
  <c r="I111" i="12"/>
  <c r="J110" i="12"/>
  <c r="I110" i="12"/>
  <c r="R110" i="8"/>
  <c r="S110" i="8"/>
  <c r="R111" i="8"/>
  <c r="S111" i="8"/>
  <c r="O111" i="8"/>
  <c r="N111" i="8"/>
  <c r="O110" i="8"/>
  <c r="N110" i="8"/>
  <c r="Q111" i="8"/>
  <c r="K111" i="8"/>
  <c r="L111" i="8"/>
  <c r="M111" i="8"/>
  <c r="Q110" i="8"/>
  <c r="L110" i="8"/>
  <c r="M110" i="8"/>
  <c r="K110" i="8"/>
</calcChain>
</file>

<file path=xl/sharedStrings.xml><?xml version="1.0" encoding="utf-8"?>
<sst xmlns="http://schemas.openxmlformats.org/spreadsheetml/2006/main" count="212" uniqueCount="53">
  <si>
    <t>新鍾心滿福重大傷病定期保險(外溢型)</t>
  </si>
  <si>
    <t>保費</t>
  </si>
  <si>
    <t>保單年度</t>
  </si>
  <si>
    <t>西元年</t>
  </si>
  <si>
    <t>開始日</t>
  </si>
  <si>
    <t>商品名稱</t>
  </si>
  <si>
    <t>年齡</t>
  </si>
  <si>
    <t>終止年齡</t>
  </si>
  <si>
    <t>繳期別</t>
  </si>
  <si>
    <t>意外身故</t>
  </si>
  <si>
    <t>癌症身故</t>
  </si>
  <si>
    <t>重疾特傷</t>
  </si>
  <si>
    <t>重大傷病</t>
  </si>
  <si>
    <t>保額</t>
  </si>
  <si>
    <t>一般身故</t>
  </si>
  <si>
    <t>生存領回金</t>
  </si>
  <si>
    <t>注意事項</t>
  </si>
  <si>
    <t>可以考慮減額繳清，保障有點不划算</t>
  </si>
  <si>
    <t>新呵護久久失能照護終身保險</t>
  </si>
  <si>
    <t>宣告利率</t>
  </si>
  <si>
    <t>失能扶助</t>
  </si>
  <si>
    <t>失能關懷（一次給付）</t>
  </si>
  <si>
    <t>鑫彩306增額終身壽險</t>
  </si>
  <si>
    <t>312還本終身壽險</t>
  </si>
  <si>
    <t>主約</t>
  </si>
  <si>
    <t>安護防癌終身保險附約</t>
  </si>
  <si>
    <t>初次罹癌</t>
  </si>
  <si>
    <t>癌症住院</t>
  </si>
  <si>
    <t>癌症手術</t>
  </si>
  <si>
    <t>癌症門診</t>
  </si>
  <si>
    <t>癌症出院</t>
  </si>
  <si>
    <t>安和住院醫療終身健康保險</t>
  </si>
  <si>
    <t>住院病房（日）</t>
  </si>
  <si>
    <t>長期住院（日）</t>
  </si>
  <si>
    <t>加護傷燙住院（日）</t>
  </si>
  <si>
    <t>急診住院</t>
  </si>
  <si>
    <t>特定手術</t>
  </si>
  <si>
    <t>住院前、後門診</t>
  </si>
  <si>
    <t>醫療轉送</t>
  </si>
  <si>
    <t>安心保住院醫療終身保險</t>
  </si>
  <si>
    <t>住院手術</t>
  </si>
  <si>
    <t>門診手術</t>
  </si>
  <si>
    <t>出院療養</t>
  </si>
  <si>
    <t>新溫心住院日額醫療保險附約</t>
  </si>
  <si>
    <t>手術療養</t>
  </si>
  <si>
    <t>溫情住院醫療保險附約</t>
  </si>
  <si>
    <t>安順手術醫療終身保險</t>
  </si>
  <si>
    <t>住院療養</t>
  </si>
  <si>
    <t>重大手術療養</t>
  </si>
  <si>
    <t>意外縫合</t>
  </si>
  <si>
    <t>雙好還本終身保險</t>
  </si>
  <si>
    <t>雜費限額</t>
  </si>
  <si>
    <t>加護雜費限額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</si>
</sst>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212529"/>
      <name val="Microsoft JhengHei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63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054A48-E88A-1F49-83F2-C2C350EF210F}" name="新呵護久久" displayName="新呵護久久" ref="D1:M1048527" totalsRowShown="0">
  <autoFilter ref="D1:M1048527" xr:uid="{60054A48-E88A-1F49-83F2-C2C350EF210F}"/>
  <tableColumns count="10">
    <tableColumn id="1" xr3:uid="{8C401179-FCE6-8849-AF53-B27B7B26DAE0}" name="保單年度"/>
    <tableColumn id="2" xr3:uid="{000C05B1-B2E7-B94E-9F98-3D4BF6DF680D}" name="年齡"/>
    <tableColumn id="3" xr3:uid="{1B1A2D74-1489-4340-8F1A-CD605F1A5B21}" name="西元年"/>
    <tableColumn id="4" xr3:uid="{15863C66-2A8B-9A44-933F-52379E68A997}" name="保費"/>
    <tableColumn id="5" xr3:uid="{613299B5-70BC-824E-952D-FEFE979F4D1B}" name="一般身故"/>
    <tableColumn id="6" xr3:uid="{4C73E316-3594-CB42-9237-94C991B1D7BD}" name="意外身故"/>
    <tableColumn id="7" xr3:uid="{087C6B4F-CE72-0B45-ABDB-10BBD1B16A50}" name="癌症身故"/>
    <tableColumn id="8" xr3:uid="{503678DB-3B19-0446-800F-27E53E53E756}" name="失能扶助"/>
    <tableColumn id="9" xr3:uid="{047D73EE-0660-6B48-A7E2-0B5C368437E2}" name="失能關懷（一次給付）"/>
    <tableColumn id="10" xr3:uid="{A560CF9E-3B51-C242-9D95-44514DF6D0C3}" name="生存領回金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DE14494-7984-9045-BB52-92250C8F9330}" name="新呵護久久511" displayName="新呵護久久511" ref="D1:K111" totalsRowShown="0">
  <autoFilter ref="D1:K111" xr:uid="{60054A48-E88A-1F49-83F2-C2C350EF210F}"/>
  <tableColumns count="8">
    <tableColumn id="1" xr3:uid="{F05B10EE-51AC-1847-AA08-577F428767CF}" name="保單年度"/>
    <tableColumn id="2" xr3:uid="{13B15DBF-12E0-6146-B58A-70CEAAF550A9}" name="年齡">
      <calculatedColumnFormula>新呵護久久511[[#This Row],[西元年]]-2002</calculatedColumnFormula>
    </tableColumn>
    <tableColumn id="3" xr3:uid="{2A475CBE-55FA-3946-853D-0DAC2F42A344}" name="西元年"/>
    <tableColumn id="4" xr3:uid="{5EE18C8F-B2A3-014F-9BF4-D265E520FD12}" name="保費" dataDxfId="7">
      <calculatedColumnFormula>IF(D2&lt;=$B$5,62600,0)</calculatedColumnFormula>
    </tableColumn>
    <tableColumn id="5" xr3:uid="{599D9837-5204-A740-85D3-9C98854BEFF2}" name="一般身故" dataDxfId="6">
      <calculatedColumnFormula>IF(E2&lt;$B$4,MAX($B$6,SUM($G$2:新呵護久久511[[#This Row],[保費]])-SUM($K$3:新呵護久久511[[#This Row],[生存領回金]])),0)</calculatedColumnFormula>
    </tableColumn>
    <tableColumn id="6" xr3:uid="{CCC02BDE-EDC6-3442-8E94-763FF9F207AC}" name="意外身故">
      <calculatedColumnFormula>H2</calculatedColumnFormula>
    </tableColumn>
    <tableColumn id="7" xr3:uid="{B2EE1E5C-8544-1D41-A84F-1333E828769D}" name="癌症身故">
      <calculatedColumnFormula>H2</calculatedColumnFormula>
    </tableColumn>
    <tableColumn id="10" xr3:uid="{A503B23F-2A2D-3047-ACF2-E392A6041141}" name="生存領回金" dataDxfId="5">
      <calculatedColumnFormula>IF(新呵護久久511[[#This Row],[年齡]]&gt;$B$4+1,0,IF(AND(MOD(E2,2)=0,新呵護久久511[[#This Row],[年齡]]&lt;&gt;0),40000,0)+IF(AND(MOD(E2,2)=0,新呵護久久511[[#This Row],[年齡]]&gt;21),8000,0)+IF(新呵護久久511[[#This Row],[年齡]]=$B$4+1,400000,0))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6B59235-B4D5-4942-8320-3A4DC0F28D6A}" name="新呵護久久5612" displayName="新呵護久久5612" ref="D1:K111" totalsRowShown="0">
  <autoFilter ref="D1:K111" xr:uid="{60054A48-E88A-1F49-83F2-C2C350EF210F}"/>
  <tableColumns count="8">
    <tableColumn id="1" xr3:uid="{6EAD7A57-8F39-884D-9648-A4BB29C12972}" name="保單年度"/>
    <tableColumn id="2" xr3:uid="{D3B808DA-79B8-134A-8B9C-9D935732A372}" name="年齡">
      <calculatedColumnFormula>新呵護久久5612[[#This Row],[西元年]]-2002</calculatedColumnFormula>
    </tableColumn>
    <tableColumn id="3" xr3:uid="{5EB9B579-ACB1-A549-BF9B-0FE709692595}" name="西元年"/>
    <tableColumn id="4" xr3:uid="{D1DFB795-566F-4649-9059-4EA166F8409D}" name="保費" dataDxfId="4">
      <calculatedColumnFormula>IF(D2&lt;=$B$5,1818,0)</calculatedColumnFormula>
    </tableColumn>
    <tableColumn id="5" xr3:uid="{2EAF4C0F-B742-F14A-A57B-B032E6D0B614}" name="住院病房（日）" dataDxfId="3">
      <calculatedColumnFormula>IF(E2&lt;=$B$4,1000,0)</calculatedColumnFormula>
    </tableColumn>
    <tableColumn id="7" xr3:uid="{2532E730-0109-1944-9790-F678067D6C31}" name="門診手術" dataDxfId="2">
      <calculatedColumnFormula>IF(新呵護久久5612[[#This Row],[年齡]]&lt;=$B$4,10000,0)</calculatedColumnFormula>
    </tableColumn>
    <tableColumn id="8" xr3:uid="{270DE7B5-39DC-EC47-85B9-4297B4383764}" name="雜費限額" dataDxfId="1">
      <calculatedColumnFormula>IF(新呵護久久5612[[#This Row],[年齡]]&lt;=$B$4,100000,0)</calculatedColumnFormula>
    </tableColumn>
    <tableColumn id="9" xr3:uid="{5E5729D9-D45F-8C4A-8A6D-98982930BE5F}" name="加護雜費限額" dataDxfId="0">
      <calculatedColumnFormula>IF(新呵護久久5612[[#This Row],[年齡]]&lt;=$B$4,200000,0)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FE3BEE-EB93-2649-90E4-1BD5FCB93D9D}" name="新鍾心滿福" displayName="新鍾心滿福" ref="D1:M90" totalsRowShown="0" dataDxfId="62" dataCellStyle="Currency">
  <autoFilter ref="D1:M90" xr:uid="{C3FE3BEE-EB93-2649-90E4-1BD5FCB93D9D}"/>
  <tableColumns count="10">
    <tableColumn id="1" xr3:uid="{4E2F5FE9-6E86-BD41-AC84-8423513FF5D3}" name="保單年度"/>
    <tableColumn id="2" xr3:uid="{A1AC852F-1166-0945-A874-474D5466F106}" name="年齡">
      <calculatedColumnFormula>新鍾心滿福[[#This Row],[西元年]]-2002</calculatedColumnFormula>
    </tableColumn>
    <tableColumn id="3" xr3:uid="{478E9758-F754-B941-A116-E186C3E12E01}" name="西元年"/>
    <tableColumn id="4" xr3:uid="{2F72CCD4-E912-B54B-B60A-94C9B849D95B}" name="保費" dataDxfId="61" dataCellStyle="Currency">
      <calculatedColumnFormula>IF(D2&lt;=$B$5,37200,0)</calculatedColumnFormula>
    </tableColumn>
    <tableColumn id="5" xr3:uid="{43A4D5F7-92A6-D54B-A4CF-F36CF781D94D}" name="一般身故" dataDxfId="60" dataCellStyle="Currency">
      <calculatedColumnFormula>IF(E2&lt;=$B$4,$B$6,0)</calculatedColumnFormula>
    </tableColumn>
    <tableColumn id="6" xr3:uid="{3107016C-F5E8-414A-881C-0A2907E11DD0}" name="意外身故" dataDxfId="59" dataCellStyle="Currency">
      <calculatedColumnFormula>新鍾心滿福[[#This Row],[一般身故]]</calculatedColumnFormula>
    </tableColumn>
    <tableColumn id="7" xr3:uid="{AFD08B64-B9BE-2742-B503-9C19A7E67ACB}" name="癌症身故" dataDxfId="58" dataCellStyle="Currency">
      <calculatedColumnFormula>新鍾心滿福[[#This Row],[一般身故]]</calculatedColumnFormula>
    </tableColumn>
    <tableColumn id="8" xr3:uid="{DA6A2831-8C43-0949-8158-12E67F094C00}" name="重疾特傷" dataDxfId="57" dataCellStyle="Currency">
      <calculatedColumnFormula>IF(D2&lt;=$B$4,$B$6,0)</calculatedColumnFormula>
    </tableColumn>
    <tableColumn id="9" xr3:uid="{99736E5A-357D-F74D-926D-E786F70C0429}" name="重大傷病" dataDxfId="56" dataCellStyle="Currency">
      <calculatedColumnFormula>IF(D2&lt;=$B$4,$B$6,0)</calculatedColumnFormula>
    </tableColumn>
    <tableColumn id="10" xr3:uid="{6D621234-1CB6-5C4A-A70E-4493417856FF}" name="生存領回金" dataDxfId="55" dataCellStyle="Currency">
      <calculatedColumnFormula>IF(E2=$B$4+1,$B$6,0)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F2DA45-7612-DC41-BDBD-281E90D66040}" name="新呵護久久4" displayName="新呵護久久4" ref="D1:J103" totalsRowShown="0">
  <autoFilter ref="D1:J103" xr:uid="{60054A48-E88A-1F49-83F2-C2C350EF210F}"/>
  <tableColumns count="7">
    <tableColumn id="1" xr3:uid="{E0A88E96-6E3E-F54B-AA5A-67E6ECA2D2DE}" name="保單年度"/>
    <tableColumn id="2" xr3:uid="{4F66F11D-5F8C-A646-A3E2-0032FB1AE8B0}" name="年齡"/>
    <tableColumn id="3" xr3:uid="{587B31AD-E2BE-B849-B570-2AE110CDB728}" name="西元年"/>
    <tableColumn id="4" xr3:uid="{8D21B0CD-93ED-5B4A-8973-EDB23891EFDE}" name="保費"/>
    <tableColumn id="5" xr3:uid="{006D133F-AFA4-2644-A1F7-3B7F16DDDA91}" name="一般身故"/>
    <tableColumn id="6" xr3:uid="{F82BF9B9-DC1C-8146-9749-3BDABA2BD9F8}" name="意外身故"/>
    <tableColumn id="7" xr3:uid="{22DFD4D9-F80B-E64A-BFC8-304718B23A46}" name="癌症身故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B9614D-4527-1043-99D2-4A2B949D9868}" name="新呵護久久5" displayName="新呵護久久5" ref="D1:K111" totalsRowShown="0">
  <autoFilter ref="D1:K111" xr:uid="{60054A48-E88A-1F49-83F2-C2C350EF210F}"/>
  <tableColumns count="8">
    <tableColumn id="1" xr3:uid="{F8C35C0F-2706-AF4E-907F-FB9FF2490E17}" name="保單年度"/>
    <tableColumn id="2" xr3:uid="{3745C6B2-0E33-C74B-9493-182A63FDAB6C}" name="年齡"/>
    <tableColumn id="3" xr3:uid="{B099AE22-2692-0548-AF10-E185834EFA59}" name="西元年"/>
    <tableColumn id="4" xr3:uid="{047BC101-5F50-7D47-AE07-4028D10841E6}" name="保費"/>
    <tableColumn id="5" xr3:uid="{C3F2A184-E273-A344-A346-C5982F4D4FD2}" name="一般身故">
      <calculatedColumnFormula>IF(E2&lt;$B$4,400000,0)</calculatedColumnFormula>
    </tableColumn>
    <tableColumn id="6" xr3:uid="{B8530385-70BC-5440-BAF0-8543E10956FB}" name="意外身故"/>
    <tableColumn id="7" xr3:uid="{FE5A7911-9E85-9243-8585-F1F50B3D61DD}" name="癌症身故"/>
    <tableColumn id="10" xr3:uid="{29932687-E12C-4945-80A0-BC93699811A4}" name="生存領回金" dataDxfId="54">
      <calculatedColumnFormula>IF(新呵護久久5[[#This Row],[年齡]]&gt;$B$4,0,IF(AND(MOD(E2,2)=0,新呵護久久5[[#This Row],[年齡]]&lt;&gt;0),10000,0)+IF(新呵護久久5[[#This Row],[年齡]]=$B$4,200000,0)+IF(新呵護久久5[[#This Row],[年齡]]=$B$5+1,200000,0))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5FC5DF-B483-6745-848C-43305FD1D615}" name="新呵護久久56" displayName="新呵護久久56" ref="D1:M111" totalsRowShown="0">
  <autoFilter ref="D1:M111" xr:uid="{60054A48-E88A-1F49-83F2-C2C350EF210F}"/>
  <tableColumns count="10">
    <tableColumn id="1" xr3:uid="{2C924DD1-DFC9-2D40-AB4C-2313D620807A}" name="保單年度"/>
    <tableColumn id="2" xr3:uid="{241A3BEB-EF7D-C345-B319-5E83A690598F}" name="年齡">
      <calculatedColumnFormula>新呵護久久56[[#This Row],[西元年]]-2002</calculatedColumnFormula>
    </tableColumn>
    <tableColumn id="3" xr3:uid="{532D9DC5-D199-0C4B-9021-42CBF06C3EB4}" name="西元年"/>
    <tableColumn id="4" xr3:uid="{7AF183B9-A5CE-AC4D-86C7-430F1C75D418}" name="保費" dataDxfId="53">
      <calculatedColumnFormula>IF(D2&lt;=$B$5,3165,0)</calculatedColumnFormula>
    </tableColumn>
    <tableColumn id="5" xr3:uid="{BB1A29C6-EE96-484B-B1DC-AA8E0A8C420F}" name="癌症身故" dataDxfId="52">
      <calculatedColumnFormula>IF(E2&lt;=$B$4,900000,0)</calculatedColumnFormula>
    </tableColumn>
    <tableColumn id="6" xr3:uid="{E780ABA9-8097-BD47-8E1F-CAEA721B684A}" name="初次罹癌" dataDxfId="51">
      <calculatedColumnFormula>IF(新呵護久久56[[#This Row],[年齡]]&lt;=$B$4,IF(新呵護久久56[[#This Row],[保單年度]]&lt;=B5,90000,180000),0)</calculatedColumnFormula>
    </tableColumn>
    <tableColumn id="7" xr3:uid="{A6BE10F7-A0BB-6145-87CF-2BBF0EF99B7F}" name="癌症手術" dataDxfId="50">
      <calculatedColumnFormula>IF(新呵護久久56[[#This Row],[年齡]]&lt;=$B$4,90000,0)</calculatedColumnFormula>
    </tableColumn>
    <tableColumn id="8" xr3:uid="{DED0C58F-A760-8C4D-9132-BEF83B5370FD}" name="癌症住院" dataDxfId="49">
      <calculatedColumnFormula>IF(新呵護久久56[[#This Row],[年齡]]&lt;=$B$4,6000,0)</calculatedColumnFormula>
    </tableColumn>
    <tableColumn id="9" xr3:uid="{2612472D-1F4B-9B41-A927-074BCC47D96A}" name="癌症門診" dataDxfId="48">
      <calculatedColumnFormula>IF(新呵護久久56[[#This Row],[年齡]]&lt;=$B$4,3000,0)</calculatedColumnFormula>
    </tableColumn>
    <tableColumn id="10" xr3:uid="{B43A587D-ECEF-454D-8CAD-7BEF37518E5E}" name="癌症出院" dataDxfId="47">
      <calculatedColumnFormula>IF(新呵護久久56[[#This Row],[年齡]]&lt;=$B$4,3000,0)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36C4C3-49C1-E84D-A8F0-F5E3308C37C5}" name="新呵護久久567" displayName="新呵護久久567" ref="D1:N111" totalsRowShown="0">
  <autoFilter ref="D1:N111" xr:uid="{60054A48-E88A-1F49-83F2-C2C350EF210F}"/>
  <tableColumns count="11">
    <tableColumn id="1" xr3:uid="{2146A22B-FB9A-1142-AD22-B22191E12041}" name="保單年度"/>
    <tableColumn id="2" xr3:uid="{FF555853-71F3-CE40-A9B8-176675EC3A22}" name="年齡">
      <calculatedColumnFormula>新呵護久久567[[#This Row],[西元年]]-2002</calculatedColumnFormula>
    </tableColumn>
    <tableColumn id="3" xr3:uid="{871F76E3-56A5-2B4B-B677-2E1FDD29ECC6}" name="西元年"/>
    <tableColumn id="4" xr3:uid="{0BBB709E-50D1-6F46-8D3B-331B7ADB771E}" name="保費" dataDxfId="46">
      <calculatedColumnFormula>IF(D2&lt;=$B$5,6950,0)</calculatedColumnFormula>
    </tableColumn>
    <tableColumn id="5" xr3:uid="{8D2D2C62-B943-DB48-B253-688874B1C9FB}" name="住院病房（日）" dataDxfId="45">
      <calculatedColumnFormula>IF(E2&lt;=$B$4,1000,0)</calculatedColumnFormula>
    </tableColumn>
    <tableColumn id="6" xr3:uid="{1BF3E718-5792-7E45-8A3B-1F7AEC170BF1}" name="長期住院（日）" dataDxfId="39">
      <calculatedColumnFormula>IF(新呵護久久567[[#This Row],[年齡]]&lt;=$B$4,2000,0)</calculatedColumnFormula>
    </tableColumn>
    <tableColumn id="7" xr3:uid="{3973C955-B847-7942-84EB-E8F686EAEFA8}" name="加護傷燙住院（日）" dataDxfId="40">
      <calculatedColumnFormula>IF(新呵護久久567[[#This Row],[年齡]]&lt;=$B$4,2000,0)</calculatedColumnFormula>
    </tableColumn>
    <tableColumn id="8" xr3:uid="{0FF0C398-F753-7748-B3BE-E68F41EB6659}" name="急診住院" dataDxfId="41">
      <calculatedColumnFormula>IF(新呵護久久567[[#This Row],[年齡]]&lt;=$B$4,500,0)</calculatedColumnFormula>
    </tableColumn>
    <tableColumn id="9" xr3:uid="{B5F0FA34-B9BC-6F49-8EAA-59647276CC0C}" name="特定手術" dataDxfId="42">
      <calculatedColumnFormula>IF(新呵護久久567[[#This Row],[年齡]]&lt;=$B$4,50000,0)</calculatedColumnFormula>
    </tableColumn>
    <tableColumn id="10" xr3:uid="{2CB86912-0659-FC4C-A575-A658EB834461}" name="住院前、後門診" dataDxfId="43">
      <calculatedColumnFormula>IF(E2&lt;=$B$4,250,0)</calculatedColumnFormula>
    </tableColumn>
    <tableColumn id="11" xr3:uid="{0413F50A-23AB-BB48-9B33-748E5877603B}" name="醫療轉送" dataDxfId="44">
      <calculatedColumnFormula>IF(E2&lt;=$B$4,1000,0)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B69930-12E8-C94D-B85B-3D39624D93A5}" name="新呵護久久5678" displayName="新呵護久久5678" ref="D1:S111" totalsRowShown="0">
  <autoFilter ref="D1:S111" xr:uid="{60054A48-E88A-1F49-83F2-C2C350EF210F}"/>
  <tableColumns count="16">
    <tableColumn id="1" xr3:uid="{6415607C-75A4-3244-B4F3-E0805FBBF734}" name="保單年度"/>
    <tableColumn id="2" xr3:uid="{A07D1341-ED5A-874E-850B-C0C7A2BAA7E0}" name="年齡">
      <calculatedColumnFormula>新呵護久久5678[[#This Row],[西元年]]-2002</calculatedColumnFormula>
    </tableColumn>
    <tableColumn id="3" xr3:uid="{7D5C1CEF-4CDE-0848-BD1A-50E02DBF5FFB}" name="西元年"/>
    <tableColumn id="4" xr3:uid="{7146FE51-6EC4-304E-9D53-A25B04C073E6}" name="保費" dataDxfId="34">
      <calculatedColumnFormula>IF(D2&lt;=$B$5,8020,0)</calculatedColumnFormula>
    </tableColumn>
    <tableColumn id="16" xr3:uid="{7DD53643-8B63-8948-B121-C492751EDD67}" name="一般身故" dataDxfId="26" dataCellStyle="Currency">
      <calculatedColumnFormula>IF(E2&lt;$B$4,SUM($G$2:新呵護久久5678[[#This Row],[保費]])*1.05,0)</calculatedColumnFormula>
    </tableColumn>
    <tableColumn id="15" xr3:uid="{C8BA9423-3D23-B94D-8237-314B24053F14}" name="意外身故" dataDxfId="28" dataCellStyle="Currency">
      <calculatedColumnFormula>H2</calculatedColumnFormula>
    </tableColumn>
    <tableColumn id="14" xr3:uid="{DD394EB9-C910-184C-9A7A-2490508746E5}" name="癌症身故" dataDxfId="27" dataCellStyle="Currency">
      <calculatedColumnFormula>H2</calculatedColumnFormula>
    </tableColumn>
    <tableColumn id="5" xr3:uid="{3DA5D317-18F4-6D4C-814F-5B0ADD9A9CD1}" name="住院病房（日）" dataDxfId="38">
      <calculatedColumnFormula>IF(E2&lt;=$B$4,1000,0)</calculatedColumnFormula>
    </tableColumn>
    <tableColumn id="6" xr3:uid="{7E85C598-DC88-E145-B742-85FDFDC96DA5}" name="長期住院（日）" dataDxfId="37">
      <calculatedColumnFormula>IF(新呵護久久5678[[#This Row],[年齡]]&lt;=$B$4,2000,0)</calculatedColumnFormula>
    </tableColumn>
    <tableColumn id="7" xr3:uid="{6182BECD-DFFC-AD49-B044-784616B8F253}" name="加護傷燙住院（日）" dataDxfId="36">
      <calculatedColumnFormula>IF(新呵護久久5678[[#This Row],[年齡]]&lt;=$B$4,2000,0)</calculatedColumnFormula>
    </tableColumn>
    <tableColumn id="8" xr3:uid="{58A87155-0434-DE4B-943B-F8903B3BB2E8}" name="急診住院" dataDxfId="33">
      <calculatedColumnFormula>IF(新呵護久久5678[[#This Row],[年齡]]&lt;=$B$4,1000,0)</calculatedColumnFormula>
    </tableColumn>
    <tableColumn id="9" xr3:uid="{CBEA9841-4AF8-6F44-94C7-93E8C3EE8D0C}" name="住院手術" dataDxfId="32">
      <calculatedColumnFormula>IF(新呵護久久5678[[#This Row],[年齡]]&lt;=$B$4,3000,0)</calculatedColumnFormula>
    </tableColumn>
    <tableColumn id="12" xr3:uid="{5C67F19D-8D51-BB4F-AD6C-B988EC244D39}" name="門診手術" dataDxfId="31">
      <calculatedColumnFormula>IF(新呵護久久5678[[#This Row],[年齡]]&lt;=$B$4,1000,0)</calculatedColumnFormula>
    </tableColumn>
    <tableColumn id="10" xr3:uid="{ADAC56FA-3C09-734F-AE03-535D2459E393}" name="住院前、後門診" dataDxfId="35">
      <calculatedColumnFormula>IF(E2&lt;=$B$4,250,0)</calculatedColumnFormula>
    </tableColumn>
    <tableColumn id="11" xr3:uid="{1A71287F-0195-C945-9B48-B4FE6D193510}" name="醫療轉送" dataDxfId="30">
      <calculatedColumnFormula>IF(E2&lt;=$B$4,2000,0)</calculatedColumnFormula>
    </tableColumn>
    <tableColumn id="13" xr3:uid="{82300B7D-AA8B-BF4A-A286-44438276C123}" name="出院療養" dataDxfId="29">
      <calculatedColumnFormula>IF(E2&lt;=$B$4,500,0)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4C7444-FEE4-3F49-B222-89C3A90E14CF}" name="新呵護久久5679" displayName="新呵護久久5679" ref="D1:N111" totalsRowShown="0">
  <autoFilter ref="D1:N111" xr:uid="{60054A48-E88A-1F49-83F2-C2C350EF210F}"/>
  <tableColumns count="11">
    <tableColumn id="1" xr3:uid="{6EF7DE45-EA96-BE48-9D2A-CB99BE37C259}" name="保單年度"/>
    <tableColumn id="2" xr3:uid="{47339E3C-FB6D-4040-83B6-FBD7213C57DE}" name="年齡">
      <calculatedColumnFormula>新呵護久久5679[[#This Row],[西元年]]-2002</calculatedColumnFormula>
    </tableColumn>
    <tableColumn id="3" xr3:uid="{337154CD-AAB8-6D45-AEEE-4C843EBC6BBE}" name="西元年"/>
    <tableColumn id="4" xr3:uid="{6BE7A116-1546-954B-8711-CD3C7F96E683}" name="保費" dataDxfId="23">
      <calculatedColumnFormula>IF(D2&lt;=$B$5,2450,0)</calculatedColumnFormula>
    </tableColumn>
    <tableColumn id="5" xr3:uid="{D68DE3A4-615F-4149-8C34-138D09FBCD86}" name="住院病房（日）" dataDxfId="25">
      <calculatedColumnFormula>IF(E2&lt;=$B$4,1000,0)</calculatedColumnFormula>
    </tableColumn>
    <tableColumn id="6" xr3:uid="{D94BF134-8864-A34E-BC5B-7F3FF543F39D}" name="長期住院（日）" dataDxfId="22">
      <calculatedColumnFormula>IF(新呵護久久5679[[#This Row],[年齡]]&lt;=$B$4,1000,0)</calculatedColumnFormula>
    </tableColumn>
    <tableColumn id="7" xr3:uid="{607D580D-F67B-1542-954C-242C6904E363}" name="加護傷燙住院（日）" dataDxfId="24">
      <calculatedColumnFormula>IF(新呵護久久5679[[#This Row],[年齡]]&lt;=$B$4,2000,0)</calculatedColumnFormula>
    </tableColumn>
    <tableColumn id="8" xr3:uid="{2269D652-B5C3-1A47-AE29-48173CCCF520}" name="住院手術" dataDxfId="19">
      <calculatedColumnFormula>IF(新呵護久久5679[[#This Row],[年齡]]&lt;=$B$4,80000,0)</calculatedColumnFormula>
    </tableColumn>
    <tableColumn id="9" xr3:uid="{8864E443-3A4F-C041-A460-0D64F8D13903}" name="門診手術" dataDxfId="18">
      <calculatedColumnFormula>IF(新呵護久久5679[[#This Row],[年齡]]&lt;=$B$4,80000,0)</calculatedColumnFormula>
    </tableColumn>
    <tableColumn id="10" xr3:uid="{3261F740-9ABF-2042-BEBA-FB30DF4C036B}" name="手術療養" dataDxfId="21">
      <calculatedColumnFormula>IF(E2&lt;=$B$4,40000,0)</calculatedColumnFormula>
    </tableColumn>
    <tableColumn id="11" xr3:uid="{C1C07C85-651F-0A45-99D6-1977B4041992}" name="出院療養" dataDxfId="20">
      <calculatedColumnFormula>IF(E2&lt;=$B$4,500,0)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2627EE-25D9-284A-A0DA-553534A1536B}" name="新呵護久久567810" displayName="新呵護久久567810" ref="D1:P111" totalsRowShown="0">
  <autoFilter ref="D1:P111" xr:uid="{60054A48-E88A-1F49-83F2-C2C350EF210F}"/>
  <tableColumns count="13">
    <tableColumn id="1" xr3:uid="{BE83CBCA-50C0-E042-8A16-F411D18354D2}" name="保單年度"/>
    <tableColumn id="2" xr3:uid="{D14DB8FF-3AEC-F644-BAA6-B291E5968C16}" name="年齡">
      <calculatedColumnFormula>新呵護久久567810[[#This Row],[西元年]]-2002</calculatedColumnFormula>
    </tableColumn>
    <tableColumn id="3" xr3:uid="{1589D86C-95DB-7F45-9B93-4C047978F0DD}" name="西元年"/>
    <tableColumn id="4" xr3:uid="{84D9E43F-9001-F340-B71B-884B790F897D}" name="保費" dataDxfId="13">
      <calculatedColumnFormula>IF(D2&lt;=$B$5,7390,0)</calculatedColumnFormula>
    </tableColumn>
    <tableColumn id="16" xr3:uid="{1E78C2A8-065E-6840-905D-5CB986D291EC}" name="一般身故" dataDxfId="17" dataCellStyle="Currency">
      <calculatedColumnFormula>IF(E2&lt;$B$4,SUM($G$2:新呵護久久567810[[#This Row],[保費]])*1.05,0)</calculatedColumnFormula>
    </tableColumn>
    <tableColumn id="15" xr3:uid="{244EDB1C-E157-284C-96F4-9A349F1A9635}" name="意外身故" dataDxfId="16" dataCellStyle="Currency">
      <calculatedColumnFormula>H2</calculatedColumnFormula>
    </tableColumn>
    <tableColumn id="14" xr3:uid="{29E11174-44D5-CC4F-B7B2-45B7F1DE0A10}" name="癌症身故" dataDxfId="15" dataCellStyle="Currency">
      <calculatedColumnFormula>H2</calculatedColumnFormula>
    </tableColumn>
    <tableColumn id="5" xr3:uid="{D4F2BC10-41E4-E045-90DF-800F289F298B}" name="重疾特傷" dataDxfId="8">
      <calculatedColumnFormula>IF(E2&lt;=$B$4,100000,0)</calculatedColumnFormula>
    </tableColumn>
    <tableColumn id="8" xr3:uid="{CBACD89A-B71A-BD49-B27D-CC48A5D671EE}" name="意外縫合" dataDxfId="14">
      <calculatedColumnFormula>IF(新呵護久久567810[[#This Row],[年齡]]&lt;=$B$4,1000,0)</calculatedColumnFormula>
    </tableColumn>
    <tableColumn id="9" xr3:uid="{A83A2B6C-947E-3B4E-BC8E-D1B4E98E7231}" name="住院手術" dataDxfId="9">
      <calculatedColumnFormula>IF(新呵護久久567810[[#This Row],[年齡]]&lt;=$B$4,80000,0)</calculatedColumnFormula>
    </tableColumn>
    <tableColumn id="12" xr3:uid="{76B540CE-7BF6-674C-AB9B-9369FDD0B9A1}" name="門診手術" dataDxfId="10">
      <calculatedColumnFormula>IF(新呵護久久567810[[#This Row],[年齡]]&lt;=$B$4,80000,0)</calculatedColumnFormula>
    </tableColumn>
    <tableColumn id="11" xr3:uid="{7EA9475C-70E9-374D-8137-A6F1403A44D5}" name="重大手術療養" dataDxfId="11">
      <calculatedColumnFormula>IF(E2&lt;=$B$4,40000,0)</calculatedColumnFormula>
    </tableColumn>
    <tableColumn id="13" xr3:uid="{709F61EF-5AF4-5B47-8E52-1FB56594BBEF}" name="住院療養" dataDxfId="12">
      <calculatedColumnFormula>IF(E2&lt;=$B$4,3000,0)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288A-FFE4-874F-A6B3-1327B05A3036}">
  <dimension ref="A1:M95"/>
  <sheetViews>
    <sheetView workbookViewId="0">
      <selection activeCell="C29" sqref="C29"/>
    </sheetView>
  </sheetViews>
  <sheetFormatPr baseColWidth="10" defaultRowHeight="16" x14ac:dyDescent="0.2"/>
  <cols>
    <col min="2" max="2" width="40.6640625" bestFit="1" customWidth="1"/>
    <col min="4" max="4" width="11.33203125" customWidth="1"/>
    <col min="7" max="7" width="11.5" bestFit="1" customWidth="1"/>
    <col min="8" max="8" width="14.83203125" bestFit="1" customWidth="1"/>
    <col min="9" max="11" width="11.5" bestFit="1" customWidth="1"/>
    <col min="12" max="12" width="23.5" customWidth="1"/>
    <col min="13" max="13" width="13.33203125" customWidth="1"/>
  </cols>
  <sheetData>
    <row r="1" spans="1:13" x14ac:dyDescent="0.2">
      <c r="A1" t="s">
        <v>5</v>
      </c>
      <c r="B1" t="s">
        <v>18</v>
      </c>
      <c r="D1" t="s">
        <v>2</v>
      </c>
      <c r="E1" t="s">
        <v>6</v>
      </c>
      <c r="F1" t="s">
        <v>3</v>
      </c>
      <c r="G1" t="s">
        <v>1</v>
      </c>
      <c r="H1" t="s">
        <v>14</v>
      </c>
      <c r="I1" t="s">
        <v>9</v>
      </c>
      <c r="J1" t="s">
        <v>10</v>
      </c>
      <c r="K1" t="s">
        <v>20</v>
      </c>
      <c r="L1" t="s">
        <v>21</v>
      </c>
      <c r="M1" t="s">
        <v>15</v>
      </c>
    </row>
    <row r="2" spans="1:13" x14ac:dyDescent="0.2">
      <c r="A2" t="s">
        <v>4</v>
      </c>
      <c r="B2" s="1">
        <v>43828</v>
      </c>
      <c r="D2">
        <v>1</v>
      </c>
      <c r="E2">
        <f>新呵護久久[[#This Row],[西元年]]-2002</f>
        <v>17</v>
      </c>
      <c r="F2">
        <f>YEAR(B2)</f>
        <v>2019</v>
      </c>
      <c r="G2" s="2">
        <f>IF(D2&lt;=$B$5,18150,0)</f>
        <v>18150</v>
      </c>
      <c r="H2" s="4">
        <f>IF(E2&lt;=$B$4,SUM($G$2:G2)*1.06,0)</f>
        <v>19239</v>
      </c>
      <c r="I2" s="2">
        <f>H2</f>
        <v>19239</v>
      </c>
      <c r="J2" s="2">
        <f>H2</f>
        <v>19239</v>
      </c>
      <c r="K2" s="2">
        <f>IF(E2&lt;=$B$4,24*$B$6,0)</f>
        <v>720000</v>
      </c>
      <c r="L2" s="2">
        <f>IF(E2&lt;=$B$4,12*$B$6,0)</f>
        <v>360000</v>
      </c>
      <c r="M2" s="2">
        <f>IF(E2=$B$4+1,$H$84,0)</f>
        <v>0</v>
      </c>
    </row>
    <row r="3" spans="1:13" x14ac:dyDescent="0.2">
      <c r="A3" t="s">
        <v>6</v>
      </c>
      <c r="B3">
        <v>17</v>
      </c>
      <c r="D3">
        <v>2</v>
      </c>
      <c r="E3">
        <f>新呵護久久[[#This Row],[西元年]]-2002</f>
        <v>18</v>
      </c>
      <c r="F3">
        <f>F2+1</f>
        <v>2020</v>
      </c>
      <c r="G3" s="2">
        <f t="shared" ref="G3:G66" si="0">IF(D3&lt;=$B$5,18150,0)</f>
        <v>18150</v>
      </c>
      <c r="H3" s="4">
        <f>IF(E3&lt;=$B$4,SUM($G$2:G3)*1.06,0)</f>
        <v>38478</v>
      </c>
      <c r="I3" s="2">
        <f t="shared" ref="I3:I66" si="1">H3</f>
        <v>38478</v>
      </c>
      <c r="J3" s="2">
        <f t="shared" ref="J3:J66" si="2">H3</f>
        <v>38478</v>
      </c>
      <c r="K3" s="2">
        <f t="shared" ref="K3:K66" si="3">IF(E3&lt;=$B$4,24*$B$6,0)</f>
        <v>720000</v>
      </c>
      <c r="L3" s="2">
        <f t="shared" ref="L3:L66" si="4">IF(E3&lt;=$B$4,12*$B$6,0)</f>
        <v>360000</v>
      </c>
      <c r="M3" s="2">
        <f t="shared" ref="M3:M66" si="5">IF(E3=$B$4+1,$H$84,0)</f>
        <v>0</v>
      </c>
    </row>
    <row r="4" spans="1:13" x14ac:dyDescent="0.2">
      <c r="A4" t="s">
        <v>7</v>
      </c>
      <c r="B4">
        <v>99</v>
      </c>
      <c r="D4">
        <v>3</v>
      </c>
      <c r="E4">
        <f>新呵護久久[[#This Row],[西元年]]-2002</f>
        <v>19</v>
      </c>
      <c r="F4">
        <f t="shared" ref="F4:F67" si="6">F3+1</f>
        <v>2021</v>
      </c>
      <c r="G4" s="2">
        <f t="shared" si="0"/>
        <v>18150</v>
      </c>
      <c r="H4" s="4">
        <f>IF(E4&lt;=$B$4,SUM($G$2:G4)*1.06,0)</f>
        <v>57717</v>
      </c>
      <c r="I4" s="2">
        <f t="shared" si="1"/>
        <v>57717</v>
      </c>
      <c r="J4" s="2">
        <f t="shared" si="2"/>
        <v>57717</v>
      </c>
      <c r="K4" s="2">
        <f t="shared" si="3"/>
        <v>720000</v>
      </c>
      <c r="L4" s="2">
        <f t="shared" si="4"/>
        <v>360000</v>
      </c>
      <c r="M4" s="2">
        <f t="shared" si="5"/>
        <v>0</v>
      </c>
    </row>
    <row r="5" spans="1:13" x14ac:dyDescent="0.2">
      <c r="A5" t="s">
        <v>8</v>
      </c>
      <c r="B5">
        <v>20</v>
      </c>
      <c r="D5">
        <v>4</v>
      </c>
      <c r="E5">
        <f>新呵護久久[[#This Row],[西元年]]-2002</f>
        <v>20</v>
      </c>
      <c r="F5">
        <f t="shared" si="6"/>
        <v>2022</v>
      </c>
      <c r="G5" s="2">
        <f t="shared" si="0"/>
        <v>18150</v>
      </c>
      <c r="H5" s="4">
        <f>IF(E5&lt;=$B$4,SUM($G$2:G5)*1.06,0)</f>
        <v>76956</v>
      </c>
      <c r="I5" s="2">
        <f t="shared" si="1"/>
        <v>76956</v>
      </c>
      <c r="J5" s="2">
        <f t="shared" si="2"/>
        <v>76956</v>
      </c>
      <c r="K5" s="2">
        <f t="shared" si="3"/>
        <v>720000</v>
      </c>
      <c r="L5" s="2">
        <f t="shared" si="4"/>
        <v>360000</v>
      </c>
      <c r="M5" s="2">
        <f t="shared" si="5"/>
        <v>0</v>
      </c>
    </row>
    <row r="6" spans="1:13" x14ac:dyDescent="0.2">
      <c r="A6" t="s">
        <v>13</v>
      </c>
      <c r="B6" s="2">
        <v>30000</v>
      </c>
      <c r="D6">
        <v>5</v>
      </c>
      <c r="E6">
        <f>新呵護久久[[#This Row],[西元年]]-2002</f>
        <v>21</v>
      </c>
      <c r="F6">
        <f t="shared" si="6"/>
        <v>2023</v>
      </c>
      <c r="G6" s="2">
        <f t="shared" si="0"/>
        <v>18150</v>
      </c>
      <c r="H6" s="4">
        <f>IF(E6&lt;=$B$4,SUM($G$2:G6)*1.06,0)</f>
        <v>96195</v>
      </c>
      <c r="I6" s="2">
        <f t="shared" si="1"/>
        <v>96195</v>
      </c>
      <c r="J6" s="2">
        <f t="shared" si="2"/>
        <v>96195</v>
      </c>
      <c r="K6" s="2">
        <f t="shared" si="3"/>
        <v>720000</v>
      </c>
      <c r="L6" s="2">
        <f t="shared" si="4"/>
        <v>360000</v>
      </c>
      <c r="M6" s="2">
        <f t="shared" si="5"/>
        <v>0</v>
      </c>
    </row>
    <row r="7" spans="1:13" x14ac:dyDescent="0.2">
      <c r="A7" t="s">
        <v>19</v>
      </c>
      <c r="B7" s="3">
        <v>2.2499999999999999E-2</v>
      </c>
      <c r="D7">
        <v>6</v>
      </c>
      <c r="E7">
        <f>新呵護久久[[#This Row],[西元年]]-2002</f>
        <v>22</v>
      </c>
      <c r="F7">
        <f t="shared" si="6"/>
        <v>2024</v>
      </c>
      <c r="G7" s="2">
        <f t="shared" si="0"/>
        <v>18150</v>
      </c>
      <c r="H7" s="4">
        <f>IF(E7&lt;=$B$4,SUM($G$2:G7)*1.06,0)</f>
        <v>115434</v>
      </c>
      <c r="I7" s="2">
        <f t="shared" si="1"/>
        <v>115434</v>
      </c>
      <c r="J7" s="2">
        <f t="shared" si="2"/>
        <v>115434</v>
      </c>
      <c r="K7" s="2">
        <f t="shared" si="3"/>
        <v>720000</v>
      </c>
      <c r="L7" s="2">
        <f t="shared" si="4"/>
        <v>360000</v>
      </c>
      <c r="M7" s="2">
        <f t="shared" si="5"/>
        <v>0</v>
      </c>
    </row>
    <row r="8" spans="1:13" x14ac:dyDescent="0.2">
      <c r="D8">
        <v>7</v>
      </c>
      <c r="E8">
        <f>新呵護久久[[#This Row],[西元年]]-2002</f>
        <v>23</v>
      </c>
      <c r="F8">
        <f t="shared" si="6"/>
        <v>2025</v>
      </c>
      <c r="G8" s="2">
        <f t="shared" si="0"/>
        <v>18150</v>
      </c>
      <c r="H8" s="4">
        <f>IF(E8&lt;=$B$4,SUM($G$2:G8)*1.06,0)</f>
        <v>134673</v>
      </c>
      <c r="I8" s="2">
        <f t="shared" si="1"/>
        <v>134673</v>
      </c>
      <c r="J8" s="2">
        <f t="shared" si="2"/>
        <v>134673</v>
      </c>
      <c r="K8" s="2">
        <f t="shared" si="3"/>
        <v>720000</v>
      </c>
      <c r="L8" s="2">
        <f t="shared" si="4"/>
        <v>360000</v>
      </c>
      <c r="M8" s="2">
        <f t="shared" si="5"/>
        <v>0</v>
      </c>
    </row>
    <row r="9" spans="1:13" x14ac:dyDescent="0.2">
      <c r="D9">
        <v>8</v>
      </c>
      <c r="E9">
        <f>新呵護久久[[#This Row],[西元年]]-2002</f>
        <v>24</v>
      </c>
      <c r="F9">
        <f t="shared" si="6"/>
        <v>2026</v>
      </c>
      <c r="G9" s="2">
        <f t="shared" si="0"/>
        <v>18150</v>
      </c>
      <c r="H9" s="4">
        <f>IF(E9&lt;=$B$4,SUM($G$2:G9)*1.06,0)</f>
        <v>153912</v>
      </c>
      <c r="I9" s="2">
        <f t="shared" si="1"/>
        <v>153912</v>
      </c>
      <c r="J9" s="2">
        <f t="shared" si="2"/>
        <v>153912</v>
      </c>
      <c r="K9" s="2">
        <f t="shared" si="3"/>
        <v>720000</v>
      </c>
      <c r="L9" s="2">
        <f t="shared" si="4"/>
        <v>360000</v>
      </c>
      <c r="M9" s="2">
        <f t="shared" si="5"/>
        <v>0</v>
      </c>
    </row>
    <row r="10" spans="1:13" x14ac:dyDescent="0.2">
      <c r="D10">
        <v>9</v>
      </c>
      <c r="E10">
        <f>新呵護久久[[#This Row],[西元年]]-2002</f>
        <v>25</v>
      </c>
      <c r="F10">
        <f t="shared" si="6"/>
        <v>2027</v>
      </c>
      <c r="G10" s="2">
        <f t="shared" si="0"/>
        <v>18150</v>
      </c>
      <c r="H10" s="4">
        <f>IF(E10&lt;=$B$4,SUM($G$2:G10)*1.06,0)</f>
        <v>173151</v>
      </c>
      <c r="I10" s="2">
        <f t="shared" si="1"/>
        <v>173151</v>
      </c>
      <c r="J10" s="2">
        <f t="shared" si="2"/>
        <v>173151</v>
      </c>
      <c r="K10" s="2">
        <f t="shared" si="3"/>
        <v>720000</v>
      </c>
      <c r="L10" s="2">
        <f t="shared" si="4"/>
        <v>360000</v>
      </c>
      <c r="M10" s="2">
        <f t="shared" si="5"/>
        <v>0</v>
      </c>
    </row>
    <row r="11" spans="1:13" x14ac:dyDescent="0.2">
      <c r="D11">
        <v>10</v>
      </c>
      <c r="E11">
        <f>新呵護久久[[#This Row],[西元年]]-2002</f>
        <v>26</v>
      </c>
      <c r="F11">
        <f t="shared" si="6"/>
        <v>2028</v>
      </c>
      <c r="G11" s="2">
        <f t="shared" si="0"/>
        <v>18150</v>
      </c>
      <c r="H11" s="4">
        <f>IF(E11&lt;=$B$4,SUM($G$2:G11)*1.06,0)</f>
        <v>192390</v>
      </c>
      <c r="I11" s="2">
        <f t="shared" si="1"/>
        <v>192390</v>
      </c>
      <c r="J11" s="2">
        <f t="shared" si="2"/>
        <v>192390</v>
      </c>
      <c r="K11" s="2">
        <f t="shared" si="3"/>
        <v>720000</v>
      </c>
      <c r="L11" s="2">
        <f t="shared" si="4"/>
        <v>360000</v>
      </c>
      <c r="M11" s="2">
        <f t="shared" si="5"/>
        <v>0</v>
      </c>
    </row>
    <row r="12" spans="1:13" x14ac:dyDescent="0.2">
      <c r="D12">
        <v>11</v>
      </c>
      <c r="E12">
        <f>新呵護久久[[#This Row],[西元年]]-2002</f>
        <v>27</v>
      </c>
      <c r="F12">
        <f t="shared" si="6"/>
        <v>2029</v>
      </c>
      <c r="G12" s="2">
        <f t="shared" si="0"/>
        <v>18150</v>
      </c>
      <c r="H12" s="4">
        <f>IF(E12&lt;=$B$4,SUM($G$2:G12)*1.06,0)</f>
        <v>211629</v>
      </c>
      <c r="I12" s="2">
        <f t="shared" si="1"/>
        <v>211629</v>
      </c>
      <c r="J12" s="2">
        <f t="shared" si="2"/>
        <v>211629</v>
      </c>
      <c r="K12" s="2">
        <f t="shared" si="3"/>
        <v>720000</v>
      </c>
      <c r="L12" s="2">
        <f t="shared" si="4"/>
        <v>360000</v>
      </c>
      <c r="M12" s="2">
        <f t="shared" si="5"/>
        <v>0</v>
      </c>
    </row>
    <row r="13" spans="1:13" x14ac:dyDescent="0.2">
      <c r="D13">
        <v>12</v>
      </c>
      <c r="E13">
        <f>新呵護久久[[#This Row],[西元年]]-2002</f>
        <v>28</v>
      </c>
      <c r="F13">
        <f t="shared" si="6"/>
        <v>2030</v>
      </c>
      <c r="G13" s="2">
        <f t="shared" si="0"/>
        <v>18150</v>
      </c>
      <c r="H13" s="4">
        <f>IF(E13&lt;=$B$4,SUM($G$2:G13)*1.06,0)</f>
        <v>230868</v>
      </c>
      <c r="I13" s="2">
        <f t="shared" si="1"/>
        <v>230868</v>
      </c>
      <c r="J13" s="2">
        <f t="shared" si="2"/>
        <v>230868</v>
      </c>
      <c r="K13" s="2">
        <f t="shared" si="3"/>
        <v>720000</v>
      </c>
      <c r="L13" s="2">
        <f t="shared" si="4"/>
        <v>360000</v>
      </c>
      <c r="M13" s="2">
        <f t="shared" si="5"/>
        <v>0</v>
      </c>
    </row>
    <row r="14" spans="1:13" x14ac:dyDescent="0.2">
      <c r="D14">
        <v>13</v>
      </c>
      <c r="E14">
        <f>新呵護久久[[#This Row],[西元年]]-2002</f>
        <v>29</v>
      </c>
      <c r="F14">
        <f t="shared" si="6"/>
        <v>2031</v>
      </c>
      <c r="G14" s="2">
        <f t="shared" si="0"/>
        <v>18150</v>
      </c>
      <c r="H14" s="4">
        <f>IF(E14&lt;=$B$4,SUM($G$2:G14)*1.06,0)</f>
        <v>250107</v>
      </c>
      <c r="I14" s="2">
        <f t="shared" si="1"/>
        <v>250107</v>
      </c>
      <c r="J14" s="2">
        <f t="shared" si="2"/>
        <v>250107</v>
      </c>
      <c r="K14" s="2">
        <f t="shared" si="3"/>
        <v>720000</v>
      </c>
      <c r="L14" s="2">
        <f t="shared" si="4"/>
        <v>360000</v>
      </c>
      <c r="M14" s="2">
        <f t="shared" si="5"/>
        <v>0</v>
      </c>
    </row>
    <row r="15" spans="1:13" x14ac:dyDescent="0.2">
      <c r="D15">
        <v>14</v>
      </c>
      <c r="E15">
        <f>新呵護久久[[#This Row],[西元年]]-2002</f>
        <v>30</v>
      </c>
      <c r="F15">
        <f t="shared" si="6"/>
        <v>2032</v>
      </c>
      <c r="G15" s="2">
        <f t="shared" si="0"/>
        <v>18150</v>
      </c>
      <c r="H15" s="4">
        <f>IF(E15&lt;=$B$4,SUM($G$2:G15)*1.06,0)</f>
        <v>269346</v>
      </c>
      <c r="I15" s="2">
        <f t="shared" si="1"/>
        <v>269346</v>
      </c>
      <c r="J15" s="2">
        <f t="shared" si="2"/>
        <v>269346</v>
      </c>
      <c r="K15" s="2">
        <f t="shared" si="3"/>
        <v>720000</v>
      </c>
      <c r="L15" s="2">
        <f t="shared" si="4"/>
        <v>360000</v>
      </c>
      <c r="M15" s="2">
        <f t="shared" si="5"/>
        <v>0</v>
      </c>
    </row>
    <row r="16" spans="1:13" x14ac:dyDescent="0.2">
      <c r="D16">
        <v>15</v>
      </c>
      <c r="E16">
        <f>新呵護久久[[#This Row],[西元年]]-2002</f>
        <v>31</v>
      </c>
      <c r="F16">
        <f t="shared" si="6"/>
        <v>2033</v>
      </c>
      <c r="G16" s="2">
        <f t="shared" si="0"/>
        <v>18150</v>
      </c>
      <c r="H16" s="4">
        <f>IF(E16&lt;=$B$4,SUM($G$2:G16)*1.06,0)</f>
        <v>288585</v>
      </c>
      <c r="I16" s="2">
        <f t="shared" si="1"/>
        <v>288585</v>
      </c>
      <c r="J16" s="2">
        <f t="shared" si="2"/>
        <v>288585</v>
      </c>
      <c r="K16" s="2">
        <f t="shared" si="3"/>
        <v>720000</v>
      </c>
      <c r="L16" s="2">
        <f t="shared" si="4"/>
        <v>360000</v>
      </c>
      <c r="M16" s="2">
        <f t="shared" si="5"/>
        <v>0</v>
      </c>
    </row>
    <row r="17" spans="4:13" x14ac:dyDescent="0.2">
      <c r="D17">
        <v>16</v>
      </c>
      <c r="E17">
        <f>新呵護久久[[#This Row],[西元年]]-2002</f>
        <v>32</v>
      </c>
      <c r="F17">
        <f t="shared" si="6"/>
        <v>2034</v>
      </c>
      <c r="G17" s="2">
        <f t="shared" si="0"/>
        <v>18150</v>
      </c>
      <c r="H17" s="4">
        <f>IF(E17&lt;=$B$4,SUM($G$2:G17)*1.06,0)</f>
        <v>307824</v>
      </c>
      <c r="I17" s="2">
        <f t="shared" si="1"/>
        <v>307824</v>
      </c>
      <c r="J17" s="2">
        <f t="shared" si="2"/>
        <v>307824</v>
      </c>
      <c r="K17" s="2">
        <f t="shared" si="3"/>
        <v>720000</v>
      </c>
      <c r="L17" s="2">
        <f t="shared" si="4"/>
        <v>360000</v>
      </c>
      <c r="M17" s="2">
        <f t="shared" si="5"/>
        <v>0</v>
      </c>
    </row>
    <row r="18" spans="4:13" x14ac:dyDescent="0.2">
      <c r="D18">
        <v>17</v>
      </c>
      <c r="E18">
        <f>新呵護久久[[#This Row],[西元年]]-2002</f>
        <v>33</v>
      </c>
      <c r="F18">
        <f t="shared" si="6"/>
        <v>2035</v>
      </c>
      <c r="G18" s="2">
        <f t="shared" si="0"/>
        <v>18150</v>
      </c>
      <c r="H18" s="4">
        <f>IF(E18&lt;=$B$4,SUM($G$2:G18)*1.06,0)</f>
        <v>327063</v>
      </c>
      <c r="I18" s="2">
        <f t="shared" si="1"/>
        <v>327063</v>
      </c>
      <c r="J18" s="2">
        <f t="shared" si="2"/>
        <v>327063</v>
      </c>
      <c r="K18" s="2">
        <f t="shared" si="3"/>
        <v>720000</v>
      </c>
      <c r="L18" s="2">
        <f t="shared" si="4"/>
        <v>360000</v>
      </c>
      <c r="M18" s="2">
        <f t="shared" si="5"/>
        <v>0</v>
      </c>
    </row>
    <row r="19" spans="4:13" x14ac:dyDescent="0.2">
      <c r="D19">
        <v>18</v>
      </c>
      <c r="E19">
        <f>新呵護久久[[#This Row],[西元年]]-2002</f>
        <v>34</v>
      </c>
      <c r="F19">
        <f t="shared" si="6"/>
        <v>2036</v>
      </c>
      <c r="G19" s="2">
        <f t="shared" si="0"/>
        <v>18150</v>
      </c>
      <c r="H19" s="4">
        <f>IF(E19&lt;=$B$4,SUM($G$2:G19)*1.06,0)</f>
        <v>346302</v>
      </c>
      <c r="I19" s="2">
        <f t="shared" si="1"/>
        <v>346302</v>
      </c>
      <c r="J19" s="2">
        <f t="shared" si="2"/>
        <v>346302</v>
      </c>
      <c r="K19" s="2">
        <f t="shared" si="3"/>
        <v>720000</v>
      </c>
      <c r="L19" s="2">
        <f t="shared" si="4"/>
        <v>360000</v>
      </c>
      <c r="M19" s="2">
        <f t="shared" si="5"/>
        <v>0</v>
      </c>
    </row>
    <row r="20" spans="4:13" x14ac:dyDescent="0.2">
      <c r="D20">
        <v>19</v>
      </c>
      <c r="E20">
        <f>新呵護久久[[#This Row],[西元年]]-2002</f>
        <v>35</v>
      </c>
      <c r="F20">
        <f t="shared" si="6"/>
        <v>2037</v>
      </c>
      <c r="G20" s="2">
        <f t="shared" si="0"/>
        <v>18150</v>
      </c>
      <c r="H20" s="4">
        <f>IF(E20&lt;=$B$4,SUM($G$2:G20)*1.06,0)</f>
        <v>365541</v>
      </c>
      <c r="I20" s="2">
        <f t="shared" si="1"/>
        <v>365541</v>
      </c>
      <c r="J20" s="2">
        <f t="shared" si="2"/>
        <v>365541</v>
      </c>
      <c r="K20" s="2">
        <f t="shared" si="3"/>
        <v>720000</v>
      </c>
      <c r="L20" s="2">
        <f t="shared" si="4"/>
        <v>360000</v>
      </c>
      <c r="M20" s="2">
        <f t="shared" si="5"/>
        <v>0</v>
      </c>
    </row>
    <row r="21" spans="4:13" x14ac:dyDescent="0.2">
      <c r="D21">
        <v>20</v>
      </c>
      <c r="E21">
        <f>新呵護久久[[#This Row],[西元年]]-2002</f>
        <v>36</v>
      </c>
      <c r="F21">
        <f t="shared" si="6"/>
        <v>2038</v>
      </c>
      <c r="G21" s="2">
        <f t="shared" si="0"/>
        <v>18150</v>
      </c>
      <c r="H21" s="4">
        <f>IF(E21&lt;=$B$4,SUM($G$2:G21)*1.06,0)</f>
        <v>384780</v>
      </c>
      <c r="I21" s="2">
        <f t="shared" si="1"/>
        <v>384780</v>
      </c>
      <c r="J21" s="2">
        <f t="shared" si="2"/>
        <v>384780</v>
      </c>
      <c r="K21" s="2">
        <f t="shared" si="3"/>
        <v>720000</v>
      </c>
      <c r="L21" s="2">
        <f t="shared" si="4"/>
        <v>360000</v>
      </c>
      <c r="M21" s="2">
        <f t="shared" si="5"/>
        <v>0</v>
      </c>
    </row>
    <row r="22" spans="4:13" x14ac:dyDescent="0.2">
      <c r="D22">
        <v>21</v>
      </c>
      <c r="E22">
        <f>新呵護久久[[#This Row],[西元年]]-2002</f>
        <v>37</v>
      </c>
      <c r="F22">
        <f t="shared" si="6"/>
        <v>2039</v>
      </c>
      <c r="G22" s="2">
        <f t="shared" si="0"/>
        <v>0</v>
      </c>
      <c r="H22" s="4">
        <f>IF(E22&lt;=$B$4,SUM($G$2:G22)*1.06,0)</f>
        <v>384780</v>
      </c>
      <c r="I22" s="2">
        <f t="shared" si="1"/>
        <v>384780</v>
      </c>
      <c r="J22" s="2">
        <f t="shared" si="2"/>
        <v>384780</v>
      </c>
      <c r="K22" s="2">
        <f t="shared" si="3"/>
        <v>720000</v>
      </c>
      <c r="L22" s="2">
        <f t="shared" si="4"/>
        <v>360000</v>
      </c>
      <c r="M22" s="2">
        <f t="shared" si="5"/>
        <v>0</v>
      </c>
    </row>
    <row r="23" spans="4:13" x14ac:dyDescent="0.2">
      <c r="D23">
        <v>22</v>
      </c>
      <c r="E23">
        <f>新呵護久久[[#This Row],[西元年]]-2002</f>
        <v>38</v>
      </c>
      <c r="F23">
        <f t="shared" si="6"/>
        <v>2040</v>
      </c>
      <c r="G23" s="2">
        <f t="shared" si="0"/>
        <v>0</v>
      </c>
      <c r="H23" s="4">
        <f>IF(E23&lt;=$B$4,SUM($G$2:G23)*1.06,0)</f>
        <v>384780</v>
      </c>
      <c r="I23" s="2">
        <f t="shared" si="1"/>
        <v>384780</v>
      </c>
      <c r="J23" s="2">
        <f t="shared" si="2"/>
        <v>384780</v>
      </c>
      <c r="K23" s="2">
        <f t="shared" si="3"/>
        <v>720000</v>
      </c>
      <c r="L23" s="2">
        <f t="shared" si="4"/>
        <v>360000</v>
      </c>
      <c r="M23" s="2">
        <f t="shared" si="5"/>
        <v>0</v>
      </c>
    </row>
    <row r="24" spans="4:13" x14ac:dyDescent="0.2">
      <c r="D24">
        <v>23</v>
      </c>
      <c r="E24">
        <f>新呵護久久[[#This Row],[西元年]]-2002</f>
        <v>39</v>
      </c>
      <c r="F24">
        <f t="shared" si="6"/>
        <v>2041</v>
      </c>
      <c r="G24" s="2">
        <f t="shared" si="0"/>
        <v>0</v>
      </c>
      <c r="H24" s="4">
        <f>IF(E24&lt;=$B$4,SUM($G$2:G24)*1.06,0)</f>
        <v>384780</v>
      </c>
      <c r="I24" s="2">
        <f t="shared" si="1"/>
        <v>384780</v>
      </c>
      <c r="J24" s="2">
        <f t="shared" si="2"/>
        <v>384780</v>
      </c>
      <c r="K24" s="2">
        <f t="shared" si="3"/>
        <v>720000</v>
      </c>
      <c r="L24" s="2">
        <f t="shared" si="4"/>
        <v>360000</v>
      </c>
      <c r="M24" s="2">
        <f t="shared" si="5"/>
        <v>0</v>
      </c>
    </row>
    <row r="25" spans="4:13" x14ac:dyDescent="0.2">
      <c r="D25">
        <v>24</v>
      </c>
      <c r="E25">
        <f>新呵護久久[[#This Row],[西元年]]-2002</f>
        <v>40</v>
      </c>
      <c r="F25">
        <f t="shared" si="6"/>
        <v>2042</v>
      </c>
      <c r="G25" s="2">
        <f t="shared" si="0"/>
        <v>0</v>
      </c>
      <c r="H25" s="4">
        <f>IF(E25&lt;=$B$4,SUM($G$2:G25)*1.06,0)</f>
        <v>384780</v>
      </c>
      <c r="I25" s="2">
        <f t="shared" si="1"/>
        <v>384780</v>
      </c>
      <c r="J25" s="2">
        <f t="shared" si="2"/>
        <v>384780</v>
      </c>
      <c r="K25" s="2">
        <f t="shared" si="3"/>
        <v>720000</v>
      </c>
      <c r="L25" s="2">
        <f t="shared" si="4"/>
        <v>360000</v>
      </c>
      <c r="M25" s="2">
        <f t="shared" si="5"/>
        <v>0</v>
      </c>
    </row>
    <row r="26" spans="4:13" x14ac:dyDescent="0.2">
      <c r="D26">
        <v>25</v>
      </c>
      <c r="E26">
        <f>新呵護久久[[#This Row],[西元年]]-2002</f>
        <v>41</v>
      </c>
      <c r="F26">
        <f t="shared" si="6"/>
        <v>2043</v>
      </c>
      <c r="G26" s="2">
        <f t="shared" si="0"/>
        <v>0</v>
      </c>
      <c r="H26" s="4">
        <f>IF(E26&lt;=$B$4,SUM($G$2:G26)*1.06,0)</f>
        <v>384780</v>
      </c>
      <c r="I26" s="2">
        <f t="shared" si="1"/>
        <v>384780</v>
      </c>
      <c r="J26" s="2">
        <f t="shared" si="2"/>
        <v>384780</v>
      </c>
      <c r="K26" s="2">
        <f t="shared" si="3"/>
        <v>720000</v>
      </c>
      <c r="L26" s="2">
        <f t="shared" si="4"/>
        <v>360000</v>
      </c>
      <c r="M26" s="2">
        <f t="shared" si="5"/>
        <v>0</v>
      </c>
    </row>
    <row r="27" spans="4:13" x14ac:dyDescent="0.2">
      <c r="D27">
        <v>26</v>
      </c>
      <c r="E27">
        <f>新呵護久久[[#This Row],[西元年]]-2002</f>
        <v>42</v>
      </c>
      <c r="F27">
        <f t="shared" si="6"/>
        <v>2044</v>
      </c>
      <c r="G27" s="2">
        <f t="shared" si="0"/>
        <v>0</v>
      </c>
      <c r="H27" s="4">
        <f>IF(E27&lt;=$B$4,SUM($G$2:G27)*1.06,0)</f>
        <v>384780</v>
      </c>
      <c r="I27" s="2">
        <f t="shared" si="1"/>
        <v>384780</v>
      </c>
      <c r="J27" s="2">
        <f t="shared" si="2"/>
        <v>384780</v>
      </c>
      <c r="K27" s="2">
        <f t="shared" si="3"/>
        <v>720000</v>
      </c>
      <c r="L27" s="2">
        <f t="shared" si="4"/>
        <v>360000</v>
      </c>
      <c r="M27" s="2">
        <f t="shared" si="5"/>
        <v>0</v>
      </c>
    </row>
    <row r="28" spans="4:13" x14ac:dyDescent="0.2">
      <c r="D28">
        <v>27</v>
      </c>
      <c r="E28">
        <f>新呵護久久[[#This Row],[西元年]]-2002</f>
        <v>43</v>
      </c>
      <c r="F28">
        <f t="shared" si="6"/>
        <v>2045</v>
      </c>
      <c r="G28" s="2">
        <f t="shared" si="0"/>
        <v>0</v>
      </c>
      <c r="H28" s="4">
        <f>IF(E28&lt;=$B$4,SUM($G$2:G28)*1.06,0)</f>
        <v>384780</v>
      </c>
      <c r="I28" s="2">
        <f t="shared" si="1"/>
        <v>384780</v>
      </c>
      <c r="J28" s="2">
        <f t="shared" si="2"/>
        <v>384780</v>
      </c>
      <c r="K28" s="2">
        <f t="shared" si="3"/>
        <v>720000</v>
      </c>
      <c r="L28" s="2">
        <f t="shared" si="4"/>
        <v>360000</v>
      </c>
      <c r="M28" s="2">
        <f t="shared" si="5"/>
        <v>0</v>
      </c>
    </row>
    <row r="29" spans="4:13" x14ac:dyDescent="0.2">
      <c r="D29">
        <v>28</v>
      </c>
      <c r="E29">
        <f>新呵護久久[[#This Row],[西元年]]-2002</f>
        <v>44</v>
      </c>
      <c r="F29">
        <f t="shared" si="6"/>
        <v>2046</v>
      </c>
      <c r="G29" s="2">
        <f t="shared" si="0"/>
        <v>0</v>
      </c>
      <c r="H29" s="4">
        <f>IF(E29&lt;=$B$4,SUM($G$2:G29)*1.06,0)</f>
        <v>384780</v>
      </c>
      <c r="I29" s="2">
        <f t="shared" si="1"/>
        <v>384780</v>
      </c>
      <c r="J29" s="2">
        <f t="shared" si="2"/>
        <v>384780</v>
      </c>
      <c r="K29" s="2">
        <f t="shared" si="3"/>
        <v>720000</v>
      </c>
      <c r="L29" s="2">
        <f t="shared" si="4"/>
        <v>360000</v>
      </c>
      <c r="M29" s="2">
        <f t="shared" si="5"/>
        <v>0</v>
      </c>
    </row>
    <row r="30" spans="4:13" x14ac:dyDescent="0.2">
      <c r="D30">
        <v>29</v>
      </c>
      <c r="E30">
        <f>新呵護久久[[#This Row],[西元年]]-2002</f>
        <v>45</v>
      </c>
      <c r="F30">
        <f t="shared" si="6"/>
        <v>2047</v>
      </c>
      <c r="G30" s="2">
        <f t="shared" si="0"/>
        <v>0</v>
      </c>
      <c r="H30" s="4">
        <f>IF(E30&lt;=$B$4,SUM($G$2:G30)*1.06,0)</f>
        <v>384780</v>
      </c>
      <c r="I30" s="2">
        <f t="shared" si="1"/>
        <v>384780</v>
      </c>
      <c r="J30" s="2">
        <f t="shared" si="2"/>
        <v>384780</v>
      </c>
      <c r="K30" s="2">
        <f t="shared" si="3"/>
        <v>720000</v>
      </c>
      <c r="L30" s="2">
        <f t="shared" si="4"/>
        <v>360000</v>
      </c>
      <c r="M30" s="2">
        <f t="shared" si="5"/>
        <v>0</v>
      </c>
    </row>
    <row r="31" spans="4:13" x14ac:dyDescent="0.2">
      <c r="D31">
        <v>30</v>
      </c>
      <c r="E31">
        <f>新呵護久久[[#This Row],[西元年]]-2002</f>
        <v>46</v>
      </c>
      <c r="F31">
        <f t="shared" si="6"/>
        <v>2048</v>
      </c>
      <c r="G31" s="2">
        <f t="shared" si="0"/>
        <v>0</v>
      </c>
      <c r="H31" s="4">
        <f>IF(E31&lt;=$B$4,SUM($G$2:G31)*1.06,0)</f>
        <v>384780</v>
      </c>
      <c r="I31" s="2">
        <f t="shared" si="1"/>
        <v>384780</v>
      </c>
      <c r="J31" s="2">
        <f t="shared" si="2"/>
        <v>384780</v>
      </c>
      <c r="K31" s="2">
        <f t="shared" si="3"/>
        <v>720000</v>
      </c>
      <c r="L31" s="2">
        <f t="shared" si="4"/>
        <v>360000</v>
      </c>
      <c r="M31" s="2">
        <f t="shared" si="5"/>
        <v>0</v>
      </c>
    </row>
    <row r="32" spans="4:13" x14ac:dyDescent="0.2">
      <c r="D32">
        <v>31</v>
      </c>
      <c r="E32">
        <f>新呵護久久[[#This Row],[西元年]]-2002</f>
        <v>47</v>
      </c>
      <c r="F32">
        <f t="shared" si="6"/>
        <v>2049</v>
      </c>
      <c r="G32" s="2">
        <f t="shared" si="0"/>
        <v>0</v>
      </c>
      <c r="H32" s="4">
        <f>IF(E32&lt;=$B$4,SUM($G$2:G32)*1.06,0)</f>
        <v>384780</v>
      </c>
      <c r="I32" s="2">
        <f t="shared" si="1"/>
        <v>384780</v>
      </c>
      <c r="J32" s="2">
        <f t="shared" si="2"/>
        <v>384780</v>
      </c>
      <c r="K32" s="2">
        <f t="shared" si="3"/>
        <v>720000</v>
      </c>
      <c r="L32" s="2">
        <f t="shared" si="4"/>
        <v>360000</v>
      </c>
      <c r="M32" s="2">
        <f t="shared" si="5"/>
        <v>0</v>
      </c>
    </row>
    <row r="33" spans="4:13" x14ac:dyDescent="0.2">
      <c r="D33">
        <v>32</v>
      </c>
      <c r="E33">
        <f>新呵護久久[[#This Row],[西元年]]-2002</f>
        <v>48</v>
      </c>
      <c r="F33">
        <f t="shared" si="6"/>
        <v>2050</v>
      </c>
      <c r="G33" s="2">
        <f t="shared" si="0"/>
        <v>0</v>
      </c>
      <c r="H33" s="4">
        <f>IF(E33&lt;=$B$4,SUM($G$2:G33)*1.06,0)</f>
        <v>384780</v>
      </c>
      <c r="I33" s="2">
        <f t="shared" si="1"/>
        <v>384780</v>
      </c>
      <c r="J33" s="2">
        <f t="shared" si="2"/>
        <v>384780</v>
      </c>
      <c r="K33" s="2">
        <f t="shared" si="3"/>
        <v>720000</v>
      </c>
      <c r="L33" s="2">
        <f t="shared" si="4"/>
        <v>360000</v>
      </c>
      <c r="M33" s="2">
        <f t="shared" si="5"/>
        <v>0</v>
      </c>
    </row>
    <row r="34" spans="4:13" x14ac:dyDescent="0.2">
      <c r="D34">
        <v>33</v>
      </c>
      <c r="E34">
        <f>新呵護久久[[#This Row],[西元年]]-2002</f>
        <v>49</v>
      </c>
      <c r="F34">
        <f t="shared" si="6"/>
        <v>2051</v>
      </c>
      <c r="G34" s="2">
        <f t="shared" si="0"/>
        <v>0</v>
      </c>
      <c r="H34" s="4">
        <f>IF(E34&lt;=$B$4,SUM($G$2:G34)*1.06,0)</f>
        <v>384780</v>
      </c>
      <c r="I34" s="2">
        <f t="shared" si="1"/>
        <v>384780</v>
      </c>
      <c r="J34" s="2">
        <f t="shared" si="2"/>
        <v>384780</v>
      </c>
      <c r="K34" s="2">
        <f t="shared" si="3"/>
        <v>720000</v>
      </c>
      <c r="L34" s="2">
        <f t="shared" si="4"/>
        <v>360000</v>
      </c>
      <c r="M34" s="2">
        <f t="shared" si="5"/>
        <v>0</v>
      </c>
    </row>
    <row r="35" spans="4:13" x14ac:dyDescent="0.2">
      <c r="D35">
        <v>34</v>
      </c>
      <c r="E35">
        <f>新呵護久久[[#This Row],[西元年]]-2002</f>
        <v>50</v>
      </c>
      <c r="F35">
        <f t="shared" si="6"/>
        <v>2052</v>
      </c>
      <c r="G35" s="2">
        <f t="shared" si="0"/>
        <v>0</v>
      </c>
      <c r="H35" s="4">
        <f>IF(E35&lt;=$B$4,SUM($G$2:G35)*1.06,0)</f>
        <v>384780</v>
      </c>
      <c r="I35" s="2">
        <f t="shared" si="1"/>
        <v>384780</v>
      </c>
      <c r="J35" s="2">
        <f t="shared" si="2"/>
        <v>384780</v>
      </c>
      <c r="K35" s="2">
        <f t="shared" si="3"/>
        <v>720000</v>
      </c>
      <c r="L35" s="2">
        <f t="shared" si="4"/>
        <v>360000</v>
      </c>
      <c r="M35" s="2">
        <f t="shared" si="5"/>
        <v>0</v>
      </c>
    </row>
    <row r="36" spans="4:13" x14ac:dyDescent="0.2">
      <c r="D36">
        <v>35</v>
      </c>
      <c r="E36">
        <f>新呵護久久[[#This Row],[西元年]]-2002</f>
        <v>51</v>
      </c>
      <c r="F36">
        <f t="shared" si="6"/>
        <v>2053</v>
      </c>
      <c r="G36" s="2">
        <f t="shared" si="0"/>
        <v>0</v>
      </c>
      <c r="H36" s="4">
        <f>IF(E36&lt;=$B$4,SUM($G$2:G36)*1.06,0)</f>
        <v>384780</v>
      </c>
      <c r="I36" s="2">
        <f t="shared" si="1"/>
        <v>384780</v>
      </c>
      <c r="J36" s="2">
        <f t="shared" si="2"/>
        <v>384780</v>
      </c>
      <c r="K36" s="2">
        <f t="shared" si="3"/>
        <v>720000</v>
      </c>
      <c r="L36" s="2">
        <f t="shared" si="4"/>
        <v>360000</v>
      </c>
      <c r="M36" s="2">
        <f t="shared" si="5"/>
        <v>0</v>
      </c>
    </row>
    <row r="37" spans="4:13" x14ac:dyDescent="0.2">
      <c r="D37">
        <v>36</v>
      </c>
      <c r="E37">
        <f>新呵護久久[[#This Row],[西元年]]-2002</f>
        <v>52</v>
      </c>
      <c r="F37">
        <f t="shared" si="6"/>
        <v>2054</v>
      </c>
      <c r="G37" s="2">
        <f t="shared" si="0"/>
        <v>0</v>
      </c>
      <c r="H37" s="4">
        <f>IF(E37&lt;=$B$4,SUM($G$2:G37)*1.06,0)</f>
        <v>384780</v>
      </c>
      <c r="I37" s="2">
        <f t="shared" si="1"/>
        <v>384780</v>
      </c>
      <c r="J37" s="2">
        <f t="shared" si="2"/>
        <v>384780</v>
      </c>
      <c r="K37" s="2">
        <f t="shared" si="3"/>
        <v>720000</v>
      </c>
      <c r="L37" s="2">
        <f t="shared" si="4"/>
        <v>360000</v>
      </c>
      <c r="M37" s="2">
        <f t="shared" si="5"/>
        <v>0</v>
      </c>
    </row>
    <row r="38" spans="4:13" x14ac:dyDescent="0.2">
      <c r="D38">
        <v>37</v>
      </c>
      <c r="E38">
        <f>新呵護久久[[#This Row],[西元年]]-2002</f>
        <v>53</v>
      </c>
      <c r="F38">
        <f t="shared" si="6"/>
        <v>2055</v>
      </c>
      <c r="G38" s="2">
        <f t="shared" si="0"/>
        <v>0</v>
      </c>
      <c r="H38" s="4">
        <f>IF(E38&lt;=$B$4,SUM($G$2:G38)*1.06,0)</f>
        <v>384780</v>
      </c>
      <c r="I38" s="2">
        <f t="shared" si="1"/>
        <v>384780</v>
      </c>
      <c r="J38" s="2">
        <f t="shared" si="2"/>
        <v>384780</v>
      </c>
      <c r="K38" s="2">
        <f t="shared" si="3"/>
        <v>720000</v>
      </c>
      <c r="L38" s="2">
        <f t="shared" si="4"/>
        <v>360000</v>
      </c>
      <c r="M38" s="2">
        <f t="shared" si="5"/>
        <v>0</v>
      </c>
    </row>
    <row r="39" spans="4:13" x14ac:dyDescent="0.2">
      <c r="D39">
        <v>38</v>
      </c>
      <c r="E39">
        <f>新呵護久久[[#This Row],[西元年]]-2002</f>
        <v>54</v>
      </c>
      <c r="F39">
        <f t="shared" si="6"/>
        <v>2056</v>
      </c>
      <c r="G39" s="2">
        <f t="shared" si="0"/>
        <v>0</v>
      </c>
      <c r="H39" s="4">
        <f>IF(E39&lt;=$B$4,SUM($G$2:G39)*1.06,0)</f>
        <v>384780</v>
      </c>
      <c r="I39" s="2">
        <f t="shared" si="1"/>
        <v>384780</v>
      </c>
      <c r="J39" s="2">
        <f t="shared" si="2"/>
        <v>384780</v>
      </c>
      <c r="K39" s="2">
        <f t="shared" si="3"/>
        <v>720000</v>
      </c>
      <c r="L39" s="2">
        <f t="shared" si="4"/>
        <v>360000</v>
      </c>
      <c r="M39" s="2">
        <f t="shared" si="5"/>
        <v>0</v>
      </c>
    </row>
    <row r="40" spans="4:13" x14ac:dyDescent="0.2">
      <c r="D40">
        <v>39</v>
      </c>
      <c r="E40">
        <f>新呵護久久[[#This Row],[西元年]]-2002</f>
        <v>55</v>
      </c>
      <c r="F40">
        <f t="shared" si="6"/>
        <v>2057</v>
      </c>
      <c r="G40" s="2">
        <f t="shared" si="0"/>
        <v>0</v>
      </c>
      <c r="H40" s="4">
        <f>IF(E40&lt;=$B$4,SUM($G$2:G40)*1.06,0)</f>
        <v>384780</v>
      </c>
      <c r="I40" s="2">
        <f t="shared" si="1"/>
        <v>384780</v>
      </c>
      <c r="J40" s="2">
        <f t="shared" si="2"/>
        <v>384780</v>
      </c>
      <c r="K40" s="2">
        <f t="shared" si="3"/>
        <v>720000</v>
      </c>
      <c r="L40" s="2">
        <f t="shared" si="4"/>
        <v>360000</v>
      </c>
      <c r="M40" s="2">
        <f t="shared" si="5"/>
        <v>0</v>
      </c>
    </row>
    <row r="41" spans="4:13" x14ac:dyDescent="0.2">
      <c r="D41">
        <v>40</v>
      </c>
      <c r="E41">
        <f>新呵護久久[[#This Row],[西元年]]-2002</f>
        <v>56</v>
      </c>
      <c r="F41">
        <f t="shared" si="6"/>
        <v>2058</v>
      </c>
      <c r="G41" s="2">
        <f t="shared" si="0"/>
        <v>0</v>
      </c>
      <c r="H41" s="4">
        <f>IF(E41&lt;=$B$4,SUM($G$2:G41)*1.06,0)</f>
        <v>384780</v>
      </c>
      <c r="I41" s="2">
        <f t="shared" si="1"/>
        <v>384780</v>
      </c>
      <c r="J41" s="2">
        <f t="shared" si="2"/>
        <v>384780</v>
      </c>
      <c r="K41" s="2">
        <f t="shared" si="3"/>
        <v>720000</v>
      </c>
      <c r="L41" s="2">
        <f t="shared" si="4"/>
        <v>360000</v>
      </c>
      <c r="M41" s="2">
        <f t="shared" si="5"/>
        <v>0</v>
      </c>
    </row>
    <row r="42" spans="4:13" x14ac:dyDescent="0.2">
      <c r="D42">
        <v>41</v>
      </c>
      <c r="E42">
        <f>新呵護久久[[#This Row],[西元年]]-2002</f>
        <v>57</v>
      </c>
      <c r="F42">
        <f t="shared" si="6"/>
        <v>2059</v>
      </c>
      <c r="G42" s="2">
        <f t="shared" si="0"/>
        <v>0</v>
      </c>
      <c r="H42" s="4">
        <f>IF(E42&lt;=$B$4,SUM($G$2:G42)*1.06,0)</f>
        <v>384780</v>
      </c>
      <c r="I42" s="2">
        <f t="shared" si="1"/>
        <v>384780</v>
      </c>
      <c r="J42" s="2">
        <f t="shared" si="2"/>
        <v>384780</v>
      </c>
      <c r="K42" s="2">
        <f t="shared" si="3"/>
        <v>720000</v>
      </c>
      <c r="L42" s="2">
        <f t="shared" si="4"/>
        <v>360000</v>
      </c>
      <c r="M42" s="2">
        <f t="shared" si="5"/>
        <v>0</v>
      </c>
    </row>
    <row r="43" spans="4:13" x14ac:dyDescent="0.2">
      <c r="D43">
        <v>42</v>
      </c>
      <c r="E43">
        <f>新呵護久久[[#This Row],[西元年]]-2002</f>
        <v>58</v>
      </c>
      <c r="F43">
        <f t="shared" si="6"/>
        <v>2060</v>
      </c>
      <c r="G43" s="2">
        <f t="shared" si="0"/>
        <v>0</v>
      </c>
      <c r="H43" s="4">
        <f>IF(E43&lt;=$B$4,SUM($G$2:G43)*1.06,0)</f>
        <v>384780</v>
      </c>
      <c r="I43" s="2">
        <f t="shared" si="1"/>
        <v>384780</v>
      </c>
      <c r="J43" s="2">
        <f t="shared" si="2"/>
        <v>384780</v>
      </c>
      <c r="K43" s="2">
        <f t="shared" si="3"/>
        <v>720000</v>
      </c>
      <c r="L43" s="2">
        <f t="shared" si="4"/>
        <v>360000</v>
      </c>
      <c r="M43" s="2">
        <f t="shared" si="5"/>
        <v>0</v>
      </c>
    </row>
    <row r="44" spans="4:13" x14ac:dyDescent="0.2">
      <c r="D44">
        <v>43</v>
      </c>
      <c r="E44">
        <f>新呵護久久[[#This Row],[西元年]]-2002</f>
        <v>59</v>
      </c>
      <c r="F44">
        <f t="shared" si="6"/>
        <v>2061</v>
      </c>
      <c r="G44" s="2">
        <f t="shared" si="0"/>
        <v>0</v>
      </c>
      <c r="H44" s="4">
        <f>IF(E44&lt;=$B$4,SUM($G$2:G44)*1.06,0)</f>
        <v>384780</v>
      </c>
      <c r="I44" s="2">
        <f t="shared" si="1"/>
        <v>384780</v>
      </c>
      <c r="J44" s="2">
        <f t="shared" si="2"/>
        <v>384780</v>
      </c>
      <c r="K44" s="2">
        <f t="shared" si="3"/>
        <v>720000</v>
      </c>
      <c r="L44" s="2">
        <f t="shared" si="4"/>
        <v>360000</v>
      </c>
      <c r="M44" s="2">
        <f t="shared" si="5"/>
        <v>0</v>
      </c>
    </row>
    <row r="45" spans="4:13" x14ac:dyDescent="0.2">
      <c r="D45">
        <v>44</v>
      </c>
      <c r="E45">
        <f>新呵護久久[[#This Row],[西元年]]-2002</f>
        <v>60</v>
      </c>
      <c r="F45">
        <f t="shared" si="6"/>
        <v>2062</v>
      </c>
      <c r="G45" s="2">
        <f t="shared" si="0"/>
        <v>0</v>
      </c>
      <c r="H45" s="4">
        <f>IF(E45&lt;=$B$4,SUM($G$2:G45)*1.06,0)</f>
        <v>384780</v>
      </c>
      <c r="I45" s="2">
        <f t="shared" si="1"/>
        <v>384780</v>
      </c>
      <c r="J45" s="2">
        <f t="shared" si="2"/>
        <v>384780</v>
      </c>
      <c r="K45" s="2">
        <f t="shared" si="3"/>
        <v>720000</v>
      </c>
      <c r="L45" s="2">
        <f t="shared" si="4"/>
        <v>360000</v>
      </c>
      <c r="M45" s="2">
        <f t="shared" si="5"/>
        <v>0</v>
      </c>
    </row>
    <row r="46" spans="4:13" x14ac:dyDescent="0.2">
      <c r="D46">
        <v>45</v>
      </c>
      <c r="E46">
        <f>新呵護久久[[#This Row],[西元年]]-2002</f>
        <v>61</v>
      </c>
      <c r="F46">
        <f t="shared" si="6"/>
        <v>2063</v>
      </c>
      <c r="G46" s="2">
        <f t="shared" si="0"/>
        <v>0</v>
      </c>
      <c r="H46" s="4">
        <f>IF(E46&lt;=$B$4,SUM($G$2:G46)*1.06,0)</f>
        <v>384780</v>
      </c>
      <c r="I46" s="2">
        <f t="shared" si="1"/>
        <v>384780</v>
      </c>
      <c r="J46" s="2">
        <f t="shared" si="2"/>
        <v>384780</v>
      </c>
      <c r="K46" s="2">
        <f t="shared" si="3"/>
        <v>720000</v>
      </c>
      <c r="L46" s="2">
        <f t="shared" si="4"/>
        <v>360000</v>
      </c>
      <c r="M46" s="2">
        <f t="shared" si="5"/>
        <v>0</v>
      </c>
    </row>
    <row r="47" spans="4:13" x14ac:dyDescent="0.2">
      <c r="D47">
        <v>46</v>
      </c>
      <c r="E47">
        <f>新呵護久久[[#This Row],[西元年]]-2002</f>
        <v>62</v>
      </c>
      <c r="F47">
        <f t="shared" si="6"/>
        <v>2064</v>
      </c>
      <c r="G47" s="2">
        <f t="shared" si="0"/>
        <v>0</v>
      </c>
      <c r="H47" s="4">
        <f>IF(E47&lt;=$B$4,SUM($G$2:G47)*1.06,0)</f>
        <v>384780</v>
      </c>
      <c r="I47" s="2">
        <f t="shared" si="1"/>
        <v>384780</v>
      </c>
      <c r="J47" s="2">
        <f t="shared" si="2"/>
        <v>384780</v>
      </c>
      <c r="K47" s="2">
        <f t="shared" si="3"/>
        <v>720000</v>
      </c>
      <c r="L47" s="2">
        <f t="shared" si="4"/>
        <v>360000</v>
      </c>
      <c r="M47" s="2">
        <f t="shared" si="5"/>
        <v>0</v>
      </c>
    </row>
    <row r="48" spans="4:13" x14ac:dyDescent="0.2">
      <c r="D48">
        <v>47</v>
      </c>
      <c r="E48">
        <f>新呵護久久[[#This Row],[西元年]]-2002</f>
        <v>63</v>
      </c>
      <c r="F48">
        <f t="shared" si="6"/>
        <v>2065</v>
      </c>
      <c r="G48" s="2">
        <f t="shared" si="0"/>
        <v>0</v>
      </c>
      <c r="H48" s="4">
        <f>IF(E48&lt;=$B$4,SUM($G$2:G48)*1.06,0)</f>
        <v>384780</v>
      </c>
      <c r="I48" s="2">
        <f t="shared" si="1"/>
        <v>384780</v>
      </c>
      <c r="J48" s="2">
        <f t="shared" si="2"/>
        <v>384780</v>
      </c>
      <c r="K48" s="2">
        <f t="shared" si="3"/>
        <v>720000</v>
      </c>
      <c r="L48" s="2">
        <f t="shared" si="4"/>
        <v>360000</v>
      </c>
      <c r="M48" s="2">
        <f t="shared" si="5"/>
        <v>0</v>
      </c>
    </row>
    <row r="49" spans="4:13" x14ac:dyDescent="0.2">
      <c r="D49">
        <v>48</v>
      </c>
      <c r="E49">
        <f>新呵護久久[[#This Row],[西元年]]-2002</f>
        <v>64</v>
      </c>
      <c r="F49">
        <f t="shared" si="6"/>
        <v>2066</v>
      </c>
      <c r="G49" s="2">
        <f t="shared" si="0"/>
        <v>0</v>
      </c>
      <c r="H49" s="4">
        <f>IF(E49&lt;=$B$4,SUM($G$2:G49)*1.06,0)</f>
        <v>384780</v>
      </c>
      <c r="I49" s="2">
        <f t="shared" si="1"/>
        <v>384780</v>
      </c>
      <c r="J49" s="2">
        <f t="shared" si="2"/>
        <v>384780</v>
      </c>
      <c r="K49" s="2">
        <f t="shared" si="3"/>
        <v>720000</v>
      </c>
      <c r="L49" s="2">
        <f t="shared" si="4"/>
        <v>360000</v>
      </c>
      <c r="M49" s="2">
        <f t="shared" si="5"/>
        <v>0</v>
      </c>
    </row>
    <row r="50" spans="4:13" x14ac:dyDescent="0.2">
      <c r="D50">
        <v>49</v>
      </c>
      <c r="E50">
        <f>新呵護久久[[#This Row],[西元年]]-2002</f>
        <v>65</v>
      </c>
      <c r="F50">
        <f t="shared" si="6"/>
        <v>2067</v>
      </c>
      <c r="G50" s="2">
        <f t="shared" si="0"/>
        <v>0</v>
      </c>
      <c r="H50" s="4">
        <f>IF(E50&lt;=$B$4,SUM($G$2:G50)*1.06,0)</f>
        <v>384780</v>
      </c>
      <c r="I50" s="2">
        <f t="shared" si="1"/>
        <v>384780</v>
      </c>
      <c r="J50" s="2">
        <f t="shared" si="2"/>
        <v>384780</v>
      </c>
      <c r="K50" s="2">
        <f t="shared" si="3"/>
        <v>720000</v>
      </c>
      <c r="L50" s="2">
        <f t="shared" si="4"/>
        <v>360000</v>
      </c>
      <c r="M50" s="2">
        <f t="shared" si="5"/>
        <v>0</v>
      </c>
    </row>
    <row r="51" spans="4:13" x14ac:dyDescent="0.2">
      <c r="D51">
        <v>50</v>
      </c>
      <c r="E51">
        <f>新呵護久久[[#This Row],[西元年]]-2002</f>
        <v>66</v>
      </c>
      <c r="F51">
        <f t="shared" si="6"/>
        <v>2068</v>
      </c>
      <c r="G51" s="2">
        <f t="shared" si="0"/>
        <v>0</v>
      </c>
      <c r="H51" s="4">
        <f>IF(E51&lt;=$B$4,SUM($G$2:G51)*1.06,0)</f>
        <v>384780</v>
      </c>
      <c r="I51" s="2">
        <f t="shared" si="1"/>
        <v>384780</v>
      </c>
      <c r="J51" s="2">
        <f t="shared" si="2"/>
        <v>384780</v>
      </c>
      <c r="K51" s="2">
        <f t="shared" si="3"/>
        <v>720000</v>
      </c>
      <c r="L51" s="2">
        <f t="shared" si="4"/>
        <v>360000</v>
      </c>
      <c r="M51" s="2">
        <f t="shared" si="5"/>
        <v>0</v>
      </c>
    </row>
    <row r="52" spans="4:13" x14ac:dyDescent="0.2">
      <c r="D52">
        <v>51</v>
      </c>
      <c r="E52">
        <f>新呵護久久[[#This Row],[西元年]]-2002</f>
        <v>67</v>
      </c>
      <c r="F52">
        <f t="shared" si="6"/>
        <v>2069</v>
      </c>
      <c r="G52" s="2">
        <f t="shared" si="0"/>
        <v>0</v>
      </c>
      <c r="H52" s="4">
        <f>IF(E52&lt;=$B$4,SUM($G$2:G52)*1.06,0)</f>
        <v>384780</v>
      </c>
      <c r="I52" s="2">
        <f t="shared" si="1"/>
        <v>384780</v>
      </c>
      <c r="J52" s="2">
        <f t="shared" si="2"/>
        <v>384780</v>
      </c>
      <c r="K52" s="2">
        <f t="shared" si="3"/>
        <v>720000</v>
      </c>
      <c r="L52" s="2">
        <f t="shared" si="4"/>
        <v>360000</v>
      </c>
      <c r="M52" s="2">
        <f t="shared" si="5"/>
        <v>0</v>
      </c>
    </row>
    <row r="53" spans="4:13" x14ac:dyDescent="0.2">
      <c r="D53">
        <v>52</v>
      </c>
      <c r="E53">
        <f>新呵護久久[[#This Row],[西元年]]-2002</f>
        <v>68</v>
      </c>
      <c r="F53">
        <f t="shared" si="6"/>
        <v>2070</v>
      </c>
      <c r="G53" s="2">
        <f t="shared" si="0"/>
        <v>0</v>
      </c>
      <c r="H53" s="4">
        <f>IF(E53&lt;=$B$4,SUM($G$2:G53)*1.06,0)</f>
        <v>384780</v>
      </c>
      <c r="I53" s="2">
        <f t="shared" si="1"/>
        <v>384780</v>
      </c>
      <c r="J53" s="2">
        <f t="shared" si="2"/>
        <v>384780</v>
      </c>
      <c r="K53" s="2">
        <f t="shared" si="3"/>
        <v>720000</v>
      </c>
      <c r="L53" s="2">
        <f t="shared" si="4"/>
        <v>360000</v>
      </c>
      <c r="M53" s="2">
        <f t="shared" si="5"/>
        <v>0</v>
      </c>
    </row>
    <row r="54" spans="4:13" x14ac:dyDescent="0.2">
      <c r="D54">
        <v>53</v>
      </c>
      <c r="E54">
        <f>新呵護久久[[#This Row],[西元年]]-2002</f>
        <v>69</v>
      </c>
      <c r="F54">
        <f t="shared" si="6"/>
        <v>2071</v>
      </c>
      <c r="G54" s="2">
        <f t="shared" si="0"/>
        <v>0</v>
      </c>
      <c r="H54" s="4">
        <f>IF(E54&lt;=$B$4,SUM($G$2:G54)*1.06,0)</f>
        <v>384780</v>
      </c>
      <c r="I54" s="2">
        <f t="shared" si="1"/>
        <v>384780</v>
      </c>
      <c r="J54" s="2">
        <f t="shared" si="2"/>
        <v>384780</v>
      </c>
      <c r="K54" s="2">
        <f t="shared" si="3"/>
        <v>720000</v>
      </c>
      <c r="L54" s="2">
        <f t="shared" si="4"/>
        <v>360000</v>
      </c>
      <c r="M54" s="2">
        <f t="shared" si="5"/>
        <v>0</v>
      </c>
    </row>
    <row r="55" spans="4:13" x14ac:dyDescent="0.2">
      <c r="D55">
        <v>54</v>
      </c>
      <c r="E55">
        <f>新呵護久久[[#This Row],[西元年]]-2002</f>
        <v>70</v>
      </c>
      <c r="F55">
        <f t="shared" si="6"/>
        <v>2072</v>
      </c>
      <c r="G55" s="2">
        <f t="shared" si="0"/>
        <v>0</v>
      </c>
      <c r="H55" s="4">
        <f>IF(E55&lt;=$B$4,SUM($G$2:G55)*1.06,0)</f>
        <v>384780</v>
      </c>
      <c r="I55" s="2">
        <f t="shared" si="1"/>
        <v>384780</v>
      </c>
      <c r="J55" s="2">
        <f t="shared" si="2"/>
        <v>384780</v>
      </c>
      <c r="K55" s="2">
        <f t="shared" si="3"/>
        <v>720000</v>
      </c>
      <c r="L55" s="2">
        <f t="shared" si="4"/>
        <v>360000</v>
      </c>
      <c r="M55" s="2">
        <f t="shared" si="5"/>
        <v>0</v>
      </c>
    </row>
    <row r="56" spans="4:13" x14ac:dyDescent="0.2">
      <c r="D56">
        <v>55</v>
      </c>
      <c r="E56">
        <f>新呵護久久[[#This Row],[西元年]]-2002</f>
        <v>71</v>
      </c>
      <c r="F56">
        <f t="shared" si="6"/>
        <v>2073</v>
      </c>
      <c r="G56" s="2">
        <f t="shared" si="0"/>
        <v>0</v>
      </c>
      <c r="H56" s="4">
        <f>IF(E56&lt;=$B$4,SUM($G$2:G56)*1.06,0)</f>
        <v>384780</v>
      </c>
      <c r="I56" s="2">
        <f t="shared" si="1"/>
        <v>384780</v>
      </c>
      <c r="J56" s="2">
        <f t="shared" si="2"/>
        <v>384780</v>
      </c>
      <c r="K56" s="2">
        <f t="shared" si="3"/>
        <v>720000</v>
      </c>
      <c r="L56" s="2">
        <f t="shared" si="4"/>
        <v>360000</v>
      </c>
      <c r="M56" s="2">
        <f t="shared" si="5"/>
        <v>0</v>
      </c>
    </row>
    <row r="57" spans="4:13" x14ac:dyDescent="0.2">
      <c r="D57">
        <v>56</v>
      </c>
      <c r="E57">
        <f>新呵護久久[[#This Row],[西元年]]-2002</f>
        <v>72</v>
      </c>
      <c r="F57">
        <f t="shared" si="6"/>
        <v>2074</v>
      </c>
      <c r="G57" s="2">
        <f t="shared" si="0"/>
        <v>0</v>
      </c>
      <c r="H57" s="4">
        <f>IF(E57&lt;=$B$4,SUM($G$2:G57)*1.06,0)</f>
        <v>384780</v>
      </c>
      <c r="I57" s="2">
        <f t="shared" si="1"/>
        <v>384780</v>
      </c>
      <c r="J57" s="2">
        <f t="shared" si="2"/>
        <v>384780</v>
      </c>
      <c r="K57" s="2">
        <f t="shared" si="3"/>
        <v>720000</v>
      </c>
      <c r="L57" s="2">
        <f t="shared" si="4"/>
        <v>360000</v>
      </c>
      <c r="M57" s="2">
        <f t="shared" si="5"/>
        <v>0</v>
      </c>
    </row>
    <row r="58" spans="4:13" x14ac:dyDescent="0.2">
      <c r="D58">
        <v>57</v>
      </c>
      <c r="E58">
        <f>新呵護久久[[#This Row],[西元年]]-2002</f>
        <v>73</v>
      </c>
      <c r="F58">
        <f t="shared" si="6"/>
        <v>2075</v>
      </c>
      <c r="G58" s="2">
        <f t="shared" si="0"/>
        <v>0</v>
      </c>
      <c r="H58" s="4">
        <f>IF(E58&lt;=$B$4,SUM($G$2:G58)*1.06,0)</f>
        <v>384780</v>
      </c>
      <c r="I58" s="2">
        <f t="shared" si="1"/>
        <v>384780</v>
      </c>
      <c r="J58" s="2">
        <f t="shared" si="2"/>
        <v>384780</v>
      </c>
      <c r="K58" s="2">
        <f t="shared" si="3"/>
        <v>720000</v>
      </c>
      <c r="L58" s="2">
        <f t="shared" si="4"/>
        <v>360000</v>
      </c>
      <c r="M58" s="2">
        <f t="shared" si="5"/>
        <v>0</v>
      </c>
    </row>
    <row r="59" spans="4:13" x14ac:dyDescent="0.2">
      <c r="D59">
        <v>58</v>
      </c>
      <c r="E59">
        <f>新呵護久久[[#This Row],[西元年]]-2002</f>
        <v>74</v>
      </c>
      <c r="F59">
        <f t="shared" si="6"/>
        <v>2076</v>
      </c>
      <c r="G59" s="2">
        <f t="shared" si="0"/>
        <v>0</v>
      </c>
      <c r="H59" s="4">
        <f>IF(E59&lt;=$B$4,SUM($G$2:G59)*1.06,0)</f>
        <v>384780</v>
      </c>
      <c r="I59" s="2">
        <f t="shared" si="1"/>
        <v>384780</v>
      </c>
      <c r="J59" s="2">
        <f t="shared" si="2"/>
        <v>384780</v>
      </c>
      <c r="K59" s="2">
        <f t="shared" si="3"/>
        <v>720000</v>
      </c>
      <c r="L59" s="2">
        <f t="shared" si="4"/>
        <v>360000</v>
      </c>
      <c r="M59" s="2">
        <f t="shared" si="5"/>
        <v>0</v>
      </c>
    </row>
    <row r="60" spans="4:13" x14ac:dyDescent="0.2">
      <c r="D60">
        <v>59</v>
      </c>
      <c r="E60">
        <f>新呵護久久[[#This Row],[西元年]]-2002</f>
        <v>75</v>
      </c>
      <c r="F60">
        <f t="shared" si="6"/>
        <v>2077</v>
      </c>
      <c r="G60" s="2">
        <f t="shared" si="0"/>
        <v>0</v>
      </c>
      <c r="H60" s="4">
        <f>IF(E60&lt;=$B$4,SUM($G$2:G60)*1.06,0)</f>
        <v>384780</v>
      </c>
      <c r="I60" s="2">
        <f t="shared" si="1"/>
        <v>384780</v>
      </c>
      <c r="J60" s="2">
        <f t="shared" si="2"/>
        <v>384780</v>
      </c>
      <c r="K60" s="2">
        <f t="shared" si="3"/>
        <v>720000</v>
      </c>
      <c r="L60" s="2">
        <f t="shared" si="4"/>
        <v>360000</v>
      </c>
      <c r="M60" s="2">
        <f t="shared" si="5"/>
        <v>0</v>
      </c>
    </row>
    <row r="61" spans="4:13" x14ac:dyDescent="0.2">
      <c r="D61">
        <v>60</v>
      </c>
      <c r="E61">
        <f>新呵護久久[[#This Row],[西元年]]-2002</f>
        <v>76</v>
      </c>
      <c r="F61">
        <f t="shared" si="6"/>
        <v>2078</v>
      </c>
      <c r="G61" s="2">
        <f t="shared" si="0"/>
        <v>0</v>
      </c>
      <c r="H61" s="4">
        <f>IF(E61&lt;=$B$4,SUM($G$2:G61)*1.06,0)</f>
        <v>384780</v>
      </c>
      <c r="I61" s="2">
        <f t="shared" si="1"/>
        <v>384780</v>
      </c>
      <c r="J61" s="2">
        <f t="shared" si="2"/>
        <v>384780</v>
      </c>
      <c r="K61" s="2">
        <f t="shared" si="3"/>
        <v>720000</v>
      </c>
      <c r="L61" s="2">
        <f t="shared" si="4"/>
        <v>360000</v>
      </c>
      <c r="M61" s="2">
        <f t="shared" si="5"/>
        <v>0</v>
      </c>
    </row>
    <row r="62" spans="4:13" x14ac:dyDescent="0.2">
      <c r="D62">
        <v>61</v>
      </c>
      <c r="E62">
        <f>新呵護久久[[#This Row],[西元年]]-2002</f>
        <v>77</v>
      </c>
      <c r="F62">
        <f t="shared" si="6"/>
        <v>2079</v>
      </c>
      <c r="G62" s="2">
        <f t="shared" si="0"/>
        <v>0</v>
      </c>
      <c r="H62" s="4">
        <f>IF(E62&lt;=$B$4,SUM($G$2:G62)*1.06,0)</f>
        <v>384780</v>
      </c>
      <c r="I62" s="2">
        <f t="shared" si="1"/>
        <v>384780</v>
      </c>
      <c r="J62" s="2">
        <f t="shared" si="2"/>
        <v>384780</v>
      </c>
      <c r="K62" s="2">
        <f t="shared" si="3"/>
        <v>720000</v>
      </c>
      <c r="L62" s="2">
        <f t="shared" si="4"/>
        <v>360000</v>
      </c>
      <c r="M62" s="2">
        <f t="shared" si="5"/>
        <v>0</v>
      </c>
    </row>
    <row r="63" spans="4:13" x14ac:dyDescent="0.2">
      <c r="D63">
        <v>62</v>
      </c>
      <c r="E63">
        <f>新呵護久久[[#This Row],[西元年]]-2002</f>
        <v>78</v>
      </c>
      <c r="F63">
        <f t="shared" si="6"/>
        <v>2080</v>
      </c>
      <c r="G63" s="2">
        <f t="shared" si="0"/>
        <v>0</v>
      </c>
      <c r="H63" s="4">
        <f>IF(E63&lt;=$B$4,SUM($G$2:G63)*1.06,0)</f>
        <v>384780</v>
      </c>
      <c r="I63" s="2">
        <f t="shared" si="1"/>
        <v>384780</v>
      </c>
      <c r="J63" s="2">
        <f t="shared" si="2"/>
        <v>384780</v>
      </c>
      <c r="K63" s="2">
        <f t="shared" si="3"/>
        <v>720000</v>
      </c>
      <c r="L63" s="2">
        <f t="shared" si="4"/>
        <v>360000</v>
      </c>
      <c r="M63" s="2">
        <f t="shared" si="5"/>
        <v>0</v>
      </c>
    </row>
    <row r="64" spans="4:13" x14ac:dyDescent="0.2">
      <c r="D64">
        <v>63</v>
      </c>
      <c r="E64">
        <f>新呵護久久[[#This Row],[西元年]]-2002</f>
        <v>79</v>
      </c>
      <c r="F64">
        <f t="shared" si="6"/>
        <v>2081</v>
      </c>
      <c r="G64" s="2">
        <f t="shared" si="0"/>
        <v>0</v>
      </c>
      <c r="H64" s="4">
        <f>IF(E64&lt;=$B$4,SUM($G$2:G64)*1.06,0)</f>
        <v>384780</v>
      </c>
      <c r="I64" s="2">
        <f t="shared" si="1"/>
        <v>384780</v>
      </c>
      <c r="J64" s="2">
        <f t="shared" si="2"/>
        <v>384780</v>
      </c>
      <c r="K64" s="2">
        <f t="shared" si="3"/>
        <v>720000</v>
      </c>
      <c r="L64" s="2">
        <f t="shared" si="4"/>
        <v>360000</v>
      </c>
      <c r="M64" s="2">
        <f t="shared" si="5"/>
        <v>0</v>
      </c>
    </row>
    <row r="65" spans="4:13" x14ac:dyDescent="0.2">
      <c r="D65">
        <v>64</v>
      </c>
      <c r="E65">
        <f>新呵護久久[[#This Row],[西元年]]-2002</f>
        <v>80</v>
      </c>
      <c r="F65">
        <f t="shared" si="6"/>
        <v>2082</v>
      </c>
      <c r="G65" s="2">
        <f t="shared" si="0"/>
        <v>0</v>
      </c>
      <c r="H65" s="4">
        <f>IF(E65&lt;=$B$4,SUM($G$2:G65)*1.06,0)</f>
        <v>384780</v>
      </c>
      <c r="I65" s="2">
        <f t="shared" si="1"/>
        <v>384780</v>
      </c>
      <c r="J65" s="2">
        <f t="shared" si="2"/>
        <v>384780</v>
      </c>
      <c r="K65" s="2">
        <f t="shared" si="3"/>
        <v>720000</v>
      </c>
      <c r="L65" s="2">
        <f t="shared" si="4"/>
        <v>360000</v>
      </c>
      <c r="M65" s="2">
        <f t="shared" si="5"/>
        <v>0</v>
      </c>
    </row>
    <row r="66" spans="4:13" x14ac:dyDescent="0.2">
      <c r="D66">
        <v>65</v>
      </c>
      <c r="E66">
        <f>新呵護久久[[#This Row],[西元年]]-2002</f>
        <v>81</v>
      </c>
      <c r="F66">
        <f t="shared" si="6"/>
        <v>2083</v>
      </c>
      <c r="G66" s="2">
        <f t="shared" si="0"/>
        <v>0</v>
      </c>
      <c r="H66" s="4">
        <f>IF(E66&lt;=$B$4,SUM($G$2:G66)*1.06,0)</f>
        <v>384780</v>
      </c>
      <c r="I66" s="2">
        <f t="shared" si="1"/>
        <v>384780</v>
      </c>
      <c r="J66" s="2">
        <f t="shared" si="2"/>
        <v>384780</v>
      </c>
      <c r="K66" s="2">
        <f t="shared" si="3"/>
        <v>720000</v>
      </c>
      <c r="L66" s="2">
        <f t="shared" si="4"/>
        <v>360000</v>
      </c>
      <c r="M66" s="2">
        <f t="shared" si="5"/>
        <v>0</v>
      </c>
    </row>
    <row r="67" spans="4:13" x14ac:dyDescent="0.2">
      <c r="D67">
        <v>66</v>
      </c>
      <c r="E67">
        <f>新呵護久久[[#This Row],[西元年]]-2002</f>
        <v>82</v>
      </c>
      <c r="F67">
        <f t="shared" si="6"/>
        <v>2084</v>
      </c>
      <c r="G67" s="2">
        <f t="shared" ref="G67:G91" si="7">IF(D67&lt;=$B$5,18150,0)</f>
        <v>0</v>
      </c>
      <c r="H67" s="4">
        <f>IF(E67&lt;=$B$4,SUM($G$2:G67)*1.06,0)</f>
        <v>384780</v>
      </c>
      <c r="I67" s="2">
        <f t="shared" ref="I67:I95" si="8">H67</f>
        <v>384780</v>
      </c>
      <c r="J67" s="2">
        <f t="shared" ref="J67:J95" si="9">H67</f>
        <v>384780</v>
      </c>
      <c r="K67" s="2">
        <f t="shared" ref="K67:K95" si="10">IF(E67&lt;=$B$4,24*$B$6,0)</f>
        <v>720000</v>
      </c>
      <c r="L67" s="2">
        <f t="shared" ref="L67:L95" si="11">IF(E67&lt;=$B$4,12*$B$6,0)</f>
        <v>360000</v>
      </c>
      <c r="M67" s="2">
        <f t="shared" ref="M67:M95" si="12">IF(E67=$B$4+1,$H$84,0)</f>
        <v>0</v>
      </c>
    </row>
    <row r="68" spans="4:13" x14ac:dyDescent="0.2">
      <c r="D68">
        <v>67</v>
      </c>
      <c r="E68">
        <f>新呵護久久[[#This Row],[西元年]]-2002</f>
        <v>83</v>
      </c>
      <c r="F68">
        <f t="shared" ref="F68:F91" si="13">F67+1</f>
        <v>2085</v>
      </c>
      <c r="G68" s="2">
        <f t="shared" si="7"/>
        <v>0</v>
      </c>
      <c r="H68" s="4">
        <f>IF(E68&lt;=$B$4,SUM($G$2:G68)*1.06,0)</f>
        <v>384780</v>
      </c>
      <c r="I68" s="2">
        <f t="shared" si="8"/>
        <v>384780</v>
      </c>
      <c r="J68" s="2">
        <f t="shared" si="9"/>
        <v>384780</v>
      </c>
      <c r="K68" s="2">
        <f t="shared" si="10"/>
        <v>720000</v>
      </c>
      <c r="L68" s="2">
        <f t="shared" si="11"/>
        <v>360000</v>
      </c>
      <c r="M68" s="2">
        <f t="shared" si="12"/>
        <v>0</v>
      </c>
    </row>
    <row r="69" spans="4:13" x14ac:dyDescent="0.2">
      <c r="D69">
        <v>68</v>
      </c>
      <c r="E69">
        <f>新呵護久久[[#This Row],[西元年]]-2002</f>
        <v>84</v>
      </c>
      <c r="F69">
        <f t="shared" si="13"/>
        <v>2086</v>
      </c>
      <c r="G69" s="2">
        <f t="shared" si="7"/>
        <v>0</v>
      </c>
      <c r="H69" s="4">
        <f>IF(E69&lt;=$B$4,SUM($G$2:G69)*1.06,0)</f>
        <v>384780</v>
      </c>
      <c r="I69" s="2">
        <f t="shared" si="8"/>
        <v>384780</v>
      </c>
      <c r="J69" s="2">
        <f t="shared" si="9"/>
        <v>384780</v>
      </c>
      <c r="K69" s="2">
        <f t="shared" si="10"/>
        <v>720000</v>
      </c>
      <c r="L69" s="2">
        <f t="shared" si="11"/>
        <v>360000</v>
      </c>
      <c r="M69" s="2">
        <f t="shared" si="12"/>
        <v>0</v>
      </c>
    </row>
    <row r="70" spans="4:13" x14ac:dyDescent="0.2">
      <c r="D70">
        <v>69</v>
      </c>
      <c r="E70">
        <f>新呵護久久[[#This Row],[西元年]]-2002</f>
        <v>85</v>
      </c>
      <c r="F70">
        <f t="shared" si="13"/>
        <v>2087</v>
      </c>
      <c r="G70" s="2">
        <f t="shared" si="7"/>
        <v>0</v>
      </c>
      <c r="H70" s="4">
        <f>IF(E70&lt;=$B$4,SUM($G$2:G70)*1.06,0)</f>
        <v>384780</v>
      </c>
      <c r="I70" s="2">
        <f t="shared" si="8"/>
        <v>384780</v>
      </c>
      <c r="J70" s="2">
        <f t="shared" si="9"/>
        <v>384780</v>
      </c>
      <c r="K70" s="2">
        <f t="shared" si="10"/>
        <v>720000</v>
      </c>
      <c r="L70" s="2">
        <f t="shared" si="11"/>
        <v>360000</v>
      </c>
      <c r="M70" s="2">
        <f t="shared" si="12"/>
        <v>0</v>
      </c>
    </row>
    <row r="71" spans="4:13" x14ac:dyDescent="0.2">
      <c r="D71">
        <v>70</v>
      </c>
      <c r="E71">
        <f>新呵護久久[[#This Row],[西元年]]-2002</f>
        <v>86</v>
      </c>
      <c r="F71">
        <f t="shared" si="13"/>
        <v>2088</v>
      </c>
      <c r="G71" s="2">
        <f t="shared" si="7"/>
        <v>0</v>
      </c>
      <c r="H71" s="4">
        <f>IF(E71&lt;=$B$4,SUM($G$2:G71)*1.06,0)</f>
        <v>384780</v>
      </c>
      <c r="I71" s="2">
        <f t="shared" si="8"/>
        <v>384780</v>
      </c>
      <c r="J71" s="2">
        <f t="shared" si="9"/>
        <v>384780</v>
      </c>
      <c r="K71" s="2">
        <f t="shared" si="10"/>
        <v>720000</v>
      </c>
      <c r="L71" s="2">
        <f t="shared" si="11"/>
        <v>360000</v>
      </c>
      <c r="M71" s="2">
        <f t="shared" si="12"/>
        <v>0</v>
      </c>
    </row>
    <row r="72" spans="4:13" x14ac:dyDescent="0.2">
      <c r="D72">
        <v>71</v>
      </c>
      <c r="E72">
        <f>新呵護久久[[#This Row],[西元年]]-2002</f>
        <v>87</v>
      </c>
      <c r="F72">
        <f t="shared" si="13"/>
        <v>2089</v>
      </c>
      <c r="G72" s="2">
        <f t="shared" si="7"/>
        <v>0</v>
      </c>
      <c r="H72" s="4">
        <f>IF(E72&lt;=$B$4,SUM($G$2:G72)*1.06,0)</f>
        <v>384780</v>
      </c>
      <c r="I72" s="2">
        <f t="shared" si="8"/>
        <v>384780</v>
      </c>
      <c r="J72" s="2">
        <f t="shared" si="9"/>
        <v>384780</v>
      </c>
      <c r="K72" s="2">
        <f t="shared" si="10"/>
        <v>720000</v>
      </c>
      <c r="L72" s="2">
        <f t="shared" si="11"/>
        <v>360000</v>
      </c>
      <c r="M72" s="2">
        <f t="shared" si="12"/>
        <v>0</v>
      </c>
    </row>
    <row r="73" spans="4:13" x14ac:dyDescent="0.2">
      <c r="D73">
        <v>72</v>
      </c>
      <c r="E73">
        <f>新呵護久久[[#This Row],[西元年]]-2002</f>
        <v>88</v>
      </c>
      <c r="F73">
        <f t="shared" si="13"/>
        <v>2090</v>
      </c>
      <c r="G73" s="2">
        <f t="shared" si="7"/>
        <v>0</v>
      </c>
      <c r="H73" s="4">
        <f>IF(E73&lt;=$B$4,SUM($G$2:G73)*1.06,0)</f>
        <v>384780</v>
      </c>
      <c r="I73" s="2">
        <f t="shared" si="8"/>
        <v>384780</v>
      </c>
      <c r="J73" s="2">
        <f t="shared" si="9"/>
        <v>384780</v>
      </c>
      <c r="K73" s="2">
        <f t="shared" si="10"/>
        <v>720000</v>
      </c>
      <c r="L73" s="2">
        <f t="shared" si="11"/>
        <v>360000</v>
      </c>
      <c r="M73" s="2">
        <f t="shared" si="12"/>
        <v>0</v>
      </c>
    </row>
    <row r="74" spans="4:13" x14ac:dyDescent="0.2">
      <c r="D74">
        <v>73</v>
      </c>
      <c r="E74">
        <f>新呵護久久[[#This Row],[西元年]]-2002</f>
        <v>89</v>
      </c>
      <c r="F74">
        <f t="shared" si="13"/>
        <v>2091</v>
      </c>
      <c r="G74" s="2">
        <f t="shared" si="7"/>
        <v>0</v>
      </c>
      <c r="H74" s="4">
        <f>IF(E74&lt;=$B$4,SUM($G$2:G74)*1.06,0)</f>
        <v>384780</v>
      </c>
      <c r="I74" s="2">
        <f t="shared" si="8"/>
        <v>384780</v>
      </c>
      <c r="J74" s="2">
        <f t="shared" si="9"/>
        <v>384780</v>
      </c>
      <c r="K74" s="2">
        <f t="shared" si="10"/>
        <v>720000</v>
      </c>
      <c r="L74" s="2">
        <f t="shared" si="11"/>
        <v>360000</v>
      </c>
      <c r="M74" s="2">
        <f t="shared" si="12"/>
        <v>0</v>
      </c>
    </row>
    <row r="75" spans="4:13" x14ac:dyDescent="0.2">
      <c r="D75">
        <v>74</v>
      </c>
      <c r="E75">
        <f>新呵護久久[[#This Row],[西元年]]-2002</f>
        <v>90</v>
      </c>
      <c r="F75">
        <f t="shared" si="13"/>
        <v>2092</v>
      </c>
      <c r="G75" s="2">
        <f t="shared" si="7"/>
        <v>0</v>
      </c>
      <c r="H75" s="4">
        <f>IF(E75&lt;=$B$4,SUM($G$2:G75)*1.06,0)</f>
        <v>384780</v>
      </c>
      <c r="I75" s="2">
        <f t="shared" si="8"/>
        <v>384780</v>
      </c>
      <c r="J75" s="2">
        <f t="shared" si="9"/>
        <v>384780</v>
      </c>
      <c r="K75" s="2">
        <f t="shared" si="10"/>
        <v>720000</v>
      </c>
      <c r="L75" s="2">
        <f t="shared" si="11"/>
        <v>360000</v>
      </c>
      <c r="M75" s="2">
        <f t="shared" si="12"/>
        <v>0</v>
      </c>
    </row>
    <row r="76" spans="4:13" x14ac:dyDescent="0.2">
      <c r="D76">
        <v>75</v>
      </c>
      <c r="E76">
        <f>新呵護久久[[#This Row],[西元年]]-2002</f>
        <v>91</v>
      </c>
      <c r="F76">
        <f t="shared" si="13"/>
        <v>2093</v>
      </c>
      <c r="G76" s="2">
        <f t="shared" si="7"/>
        <v>0</v>
      </c>
      <c r="H76" s="4">
        <f>IF(E76&lt;=$B$4,SUM($G$2:G76)*1.06,0)</f>
        <v>384780</v>
      </c>
      <c r="I76" s="2">
        <f t="shared" si="8"/>
        <v>384780</v>
      </c>
      <c r="J76" s="2">
        <f t="shared" si="9"/>
        <v>384780</v>
      </c>
      <c r="K76" s="2">
        <f t="shared" si="10"/>
        <v>720000</v>
      </c>
      <c r="L76" s="2">
        <f t="shared" si="11"/>
        <v>360000</v>
      </c>
      <c r="M76" s="2">
        <f t="shared" si="12"/>
        <v>0</v>
      </c>
    </row>
    <row r="77" spans="4:13" x14ac:dyDescent="0.2">
      <c r="D77">
        <v>76</v>
      </c>
      <c r="E77">
        <f>新呵護久久[[#This Row],[西元年]]-2002</f>
        <v>92</v>
      </c>
      <c r="F77">
        <f t="shared" si="13"/>
        <v>2094</v>
      </c>
      <c r="G77" s="2">
        <f t="shared" si="7"/>
        <v>0</v>
      </c>
      <c r="H77" s="4">
        <f>IF(E77&lt;=$B$4,SUM($G$2:G77)*1.06,0)</f>
        <v>384780</v>
      </c>
      <c r="I77" s="2">
        <f t="shared" si="8"/>
        <v>384780</v>
      </c>
      <c r="J77" s="2">
        <f t="shared" si="9"/>
        <v>384780</v>
      </c>
      <c r="K77" s="2">
        <f t="shared" si="10"/>
        <v>720000</v>
      </c>
      <c r="L77" s="2">
        <f t="shared" si="11"/>
        <v>360000</v>
      </c>
      <c r="M77" s="2">
        <f t="shared" si="12"/>
        <v>0</v>
      </c>
    </row>
    <row r="78" spans="4:13" x14ac:dyDescent="0.2">
      <c r="D78">
        <v>77</v>
      </c>
      <c r="E78">
        <f>新呵護久久[[#This Row],[西元年]]-2002</f>
        <v>93</v>
      </c>
      <c r="F78">
        <f t="shared" si="13"/>
        <v>2095</v>
      </c>
      <c r="G78" s="2">
        <f t="shared" si="7"/>
        <v>0</v>
      </c>
      <c r="H78" s="4">
        <f>IF(E78&lt;=$B$4,SUM($G$2:G78)*1.06,0)</f>
        <v>384780</v>
      </c>
      <c r="I78" s="2">
        <f t="shared" si="8"/>
        <v>384780</v>
      </c>
      <c r="J78" s="2">
        <f t="shared" si="9"/>
        <v>384780</v>
      </c>
      <c r="K78" s="2">
        <f t="shared" si="10"/>
        <v>720000</v>
      </c>
      <c r="L78" s="2">
        <f t="shared" si="11"/>
        <v>360000</v>
      </c>
      <c r="M78" s="2">
        <f t="shared" si="12"/>
        <v>0</v>
      </c>
    </row>
    <row r="79" spans="4:13" x14ac:dyDescent="0.2">
      <c r="D79">
        <v>78</v>
      </c>
      <c r="E79">
        <f>新呵護久久[[#This Row],[西元年]]-2002</f>
        <v>94</v>
      </c>
      <c r="F79">
        <f t="shared" si="13"/>
        <v>2096</v>
      </c>
      <c r="G79" s="2">
        <f t="shared" si="7"/>
        <v>0</v>
      </c>
      <c r="H79" s="4">
        <f>IF(E79&lt;=$B$4,SUM($G$2:G79)*1.06,0)</f>
        <v>384780</v>
      </c>
      <c r="I79" s="2">
        <f t="shared" si="8"/>
        <v>384780</v>
      </c>
      <c r="J79" s="2">
        <f t="shared" si="9"/>
        <v>384780</v>
      </c>
      <c r="K79" s="2">
        <f t="shared" si="10"/>
        <v>720000</v>
      </c>
      <c r="L79" s="2">
        <f t="shared" si="11"/>
        <v>360000</v>
      </c>
      <c r="M79" s="2">
        <f t="shared" si="12"/>
        <v>0</v>
      </c>
    </row>
    <row r="80" spans="4:13" x14ac:dyDescent="0.2">
      <c r="D80">
        <v>79</v>
      </c>
      <c r="E80">
        <f>新呵護久久[[#This Row],[西元年]]-2002</f>
        <v>95</v>
      </c>
      <c r="F80">
        <f t="shared" si="13"/>
        <v>2097</v>
      </c>
      <c r="G80" s="2">
        <f t="shared" si="7"/>
        <v>0</v>
      </c>
      <c r="H80" s="4">
        <f>IF(E80&lt;=$B$4,SUM($G$2:G80)*1.06,0)</f>
        <v>384780</v>
      </c>
      <c r="I80" s="2">
        <f t="shared" si="8"/>
        <v>384780</v>
      </c>
      <c r="J80" s="2">
        <f t="shared" si="9"/>
        <v>384780</v>
      </c>
      <c r="K80" s="2">
        <f t="shared" si="10"/>
        <v>720000</v>
      </c>
      <c r="L80" s="2">
        <f t="shared" si="11"/>
        <v>360000</v>
      </c>
      <c r="M80" s="2">
        <f t="shared" si="12"/>
        <v>0</v>
      </c>
    </row>
    <row r="81" spans="4:13" x14ac:dyDescent="0.2">
      <c r="D81">
        <v>80</v>
      </c>
      <c r="E81">
        <f>新呵護久久[[#This Row],[西元年]]-2002</f>
        <v>96</v>
      </c>
      <c r="F81">
        <f t="shared" si="13"/>
        <v>2098</v>
      </c>
      <c r="G81" s="2">
        <f t="shared" si="7"/>
        <v>0</v>
      </c>
      <c r="H81" s="4">
        <f>IF(E81&lt;=$B$4,SUM($G$2:G81)*1.06,0)</f>
        <v>384780</v>
      </c>
      <c r="I81" s="2">
        <f t="shared" si="8"/>
        <v>384780</v>
      </c>
      <c r="J81" s="2">
        <f t="shared" si="9"/>
        <v>384780</v>
      </c>
      <c r="K81" s="2">
        <f t="shared" si="10"/>
        <v>720000</v>
      </c>
      <c r="L81" s="2">
        <f t="shared" si="11"/>
        <v>360000</v>
      </c>
      <c r="M81" s="2">
        <f t="shared" si="12"/>
        <v>0</v>
      </c>
    </row>
    <row r="82" spans="4:13" x14ac:dyDescent="0.2">
      <c r="D82">
        <v>81</v>
      </c>
      <c r="E82">
        <f>新呵護久久[[#This Row],[西元年]]-2002</f>
        <v>97</v>
      </c>
      <c r="F82">
        <f t="shared" si="13"/>
        <v>2099</v>
      </c>
      <c r="G82" s="2">
        <f t="shared" si="7"/>
        <v>0</v>
      </c>
      <c r="H82" s="4">
        <f>IF(E82&lt;=$B$4,SUM($G$2:G82)*1.06,0)</f>
        <v>384780</v>
      </c>
      <c r="I82" s="2">
        <f t="shared" si="8"/>
        <v>384780</v>
      </c>
      <c r="J82" s="2">
        <f t="shared" si="9"/>
        <v>384780</v>
      </c>
      <c r="K82" s="2">
        <f t="shared" si="10"/>
        <v>720000</v>
      </c>
      <c r="L82" s="2">
        <f t="shared" si="11"/>
        <v>360000</v>
      </c>
      <c r="M82" s="2">
        <f t="shared" si="12"/>
        <v>0</v>
      </c>
    </row>
    <row r="83" spans="4:13" x14ac:dyDescent="0.2">
      <c r="D83">
        <v>82</v>
      </c>
      <c r="E83">
        <f>新呵護久久[[#This Row],[西元年]]-2002</f>
        <v>98</v>
      </c>
      <c r="F83">
        <f t="shared" si="13"/>
        <v>2100</v>
      </c>
      <c r="G83" s="2">
        <f t="shared" si="7"/>
        <v>0</v>
      </c>
      <c r="H83" s="4">
        <f>IF(E83&lt;=$B$4,SUM($G$2:G83)*1.06,0)</f>
        <v>384780</v>
      </c>
      <c r="I83" s="2">
        <f t="shared" si="8"/>
        <v>384780</v>
      </c>
      <c r="J83" s="2">
        <f t="shared" si="9"/>
        <v>384780</v>
      </c>
      <c r="K83" s="2">
        <f t="shared" si="10"/>
        <v>720000</v>
      </c>
      <c r="L83" s="2">
        <f t="shared" si="11"/>
        <v>360000</v>
      </c>
      <c r="M83" s="2">
        <f t="shared" si="12"/>
        <v>0</v>
      </c>
    </row>
    <row r="84" spans="4:13" x14ac:dyDescent="0.2">
      <c r="D84">
        <v>83</v>
      </c>
      <c r="E84">
        <f>新呵護久久[[#This Row],[西元年]]-2002</f>
        <v>99</v>
      </c>
      <c r="F84">
        <f t="shared" si="13"/>
        <v>2101</v>
      </c>
      <c r="G84" s="2">
        <f t="shared" si="7"/>
        <v>0</v>
      </c>
      <c r="H84" s="4">
        <f>IF(E84&lt;=$B$4,SUM($G$2:G84)*1.06,0)</f>
        <v>384780</v>
      </c>
      <c r="I84" s="2">
        <f t="shared" si="8"/>
        <v>384780</v>
      </c>
      <c r="J84" s="2">
        <f t="shared" si="9"/>
        <v>384780</v>
      </c>
      <c r="K84" s="2">
        <f t="shared" si="10"/>
        <v>720000</v>
      </c>
      <c r="L84" s="2">
        <f t="shared" si="11"/>
        <v>360000</v>
      </c>
      <c r="M84" s="2">
        <f t="shared" si="12"/>
        <v>0</v>
      </c>
    </row>
    <row r="85" spans="4:13" x14ac:dyDescent="0.2">
      <c r="D85">
        <v>84</v>
      </c>
      <c r="E85">
        <f>新呵護久久[[#This Row],[西元年]]-2002</f>
        <v>100</v>
      </c>
      <c r="F85">
        <f t="shared" si="13"/>
        <v>2102</v>
      </c>
      <c r="G85" s="2">
        <f t="shared" si="7"/>
        <v>0</v>
      </c>
      <c r="H85" s="4">
        <f>IF(E85&lt;=$B$4,SUM($G$2:G85)*1.06,0)</f>
        <v>0</v>
      </c>
      <c r="I85" s="2">
        <f t="shared" si="8"/>
        <v>0</v>
      </c>
      <c r="J85" s="2">
        <f t="shared" si="9"/>
        <v>0</v>
      </c>
      <c r="K85" s="2">
        <f t="shared" si="10"/>
        <v>0</v>
      </c>
      <c r="L85" s="2">
        <f t="shared" si="11"/>
        <v>0</v>
      </c>
      <c r="M85" s="2">
        <f t="shared" si="12"/>
        <v>384780</v>
      </c>
    </row>
    <row r="86" spans="4:13" x14ac:dyDescent="0.2">
      <c r="D86">
        <v>85</v>
      </c>
      <c r="E86">
        <f>新呵護久久[[#This Row],[西元年]]-2002</f>
        <v>101</v>
      </c>
      <c r="F86">
        <f t="shared" si="13"/>
        <v>2103</v>
      </c>
      <c r="G86" s="2">
        <f t="shared" si="7"/>
        <v>0</v>
      </c>
      <c r="H86" s="4">
        <f>IF(E86&lt;=$B$4,SUM($G$2:G86)*1.06,0)</f>
        <v>0</v>
      </c>
      <c r="I86" s="2">
        <f t="shared" si="8"/>
        <v>0</v>
      </c>
      <c r="J86" s="2">
        <f t="shared" si="9"/>
        <v>0</v>
      </c>
      <c r="K86" s="2">
        <f t="shared" si="10"/>
        <v>0</v>
      </c>
      <c r="L86" s="2">
        <f t="shared" si="11"/>
        <v>0</v>
      </c>
      <c r="M86" s="2">
        <f t="shared" si="12"/>
        <v>0</v>
      </c>
    </row>
    <row r="87" spans="4:13" x14ac:dyDescent="0.2">
      <c r="D87">
        <v>86</v>
      </c>
      <c r="E87">
        <f>新呵護久久[[#This Row],[西元年]]-2002</f>
        <v>102</v>
      </c>
      <c r="F87">
        <f t="shared" si="13"/>
        <v>2104</v>
      </c>
      <c r="G87" s="2">
        <f t="shared" si="7"/>
        <v>0</v>
      </c>
      <c r="H87" s="4">
        <f>IF(E87&lt;=$B$4,SUM($G$2:G87)*1.06,0)</f>
        <v>0</v>
      </c>
      <c r="I87" s="2">
        <f t="shared" si="8"/>
        <v>0</v>
      </c>
      <c r="J87" s="2">
        <f t="shared" si="9"/>
        <v>0</v>
      </c>
      <c r="K87" s="2">
        <f t="shared" si="10"/>
        <v>0</v>
      </c>
      <c r="L87" s="2">
        <f t="shared" si="11"/>
        <v>0</v>
      </c>
      <c r="M87" s="2">
        <f t="shared" si="12"/>
        <v>0</v>
      </c>
    </row>
    <row r="88" spans="4:13" x14ac:dyDescent="0.2">
      <c r="D88">
        <v>87</v>
      </c>
      <c r="E88">
        <f>新呵護久久[[#This Row],[西元年]]-2002</f>
        <v>103</v>
      </c>
      <c r="F88">
        <f t="shared" si="13"/>
        <v>2105</v>
      </c>
      <c r="G88" s="2">
        <f t="shared" si="7"/>
        <v>0</v>
      </c>
      <c r="H88" s="4">
        <f>IF(E88&lt;=$B$4,SUM($G$2:G88)*1.06,0)</f>
        <v>0</v>
      </c>
      <c r="I88" s="2">
        <f t="shared" si="8"/>
        <v>0</v>
      </c>
      <c r="J88" s="2">
        <f t="shared" si="9"/>
        <v>0</v>
      </c>
      <c r="K88" s="2">
        <f t="shared" si="10"/>
        <v>0</v>
      </c>
      <c r="L88" s="2">
        <f t="shared" si="11"/>
        <v>0</v>
      </c>
      <c r="M88" s="2">
        <f t="shared" si="12"/>
        <v>0</v>
      </c>
    </row>
    <row r="89" spans="4:13" x14ac:dyDescent="0.2">
      <c r="D89">
        <v>88</v>
      </c>
      <c r="E89">
        <f>新呵護久久[[#This Row],[西元年]]-2002</f>
        <v>104</v>
      </c>
      <c r="F89">
        <f t="shared" si="13"/>
        <v>2106</v>
      </c>
      <c r="G89" s="2">
        <f t="shared" si="7"/>
        <v>0</v>
      </c>
      <c r="H89" s="4">
        <f>IF(E89&lt;=$B$4,SUM($G$2:G89)*1.06,0)</f>
        <v>0</v>
      </c>
      <c r="I89" s="2">
        <f t="shared" si="8"/>
        <v>0</v>
      </c>
      <c r="J89" s="2">
        <f t="shared" si="9"/>
        <v>0</v>
      </c>
      <c r="K89" s="2">
        <f t="shared" si="10"/>
        <v>0</v>
      </c>
      <c r="L89" s="2">
        <f t="shared" si="11"/>
        <v>0</v>
      </c>
      <c r="M89" s="2">
        <f t="shared" si="12"/>
        <v>0</v>
      </c>
    </row>
    <row r="90" spans="4:13" x14ac:dyDescent="0.2">
      <c r="D90">
        <v>89</v>
      </c>
      <c r="E90">
        <f>新呵護久久[[#This Row],[西元年]]-2002</f>
        <v>105</v>
      </c>
      <c r="F90">
        <f t="shared" si="13"/>
        <v>2107</v>
      </c>
      <c r="G90" s="2">
        <f t="shared" si="7"/>
        <v>0</v>
      </c>
      <c r="H90" s="4">
        <f>IF(E90&lt;=$B$4,SUM($G$2:G90)*1.06,0)</f>
        <v>0</v>
      </c>
      <c r="I90" s="2">
        <f t="shared" si="8"/>
        <v>0</v>
      </c>
      <c r="J90" s="2">
        <f t="shared" si="9"/>
        <v>0</v>
      </c>
      <c r="K90" s="2">
        <f t="shared" si="10"/>
        <v>0</v>
      </c>
      <c r="L90" s="2">
        <f t="shared" si="11"/>
        <v>0</v>
      </c>
      <c r="M90" s="2">
        <f t="shared" si="12"/>
        <v>0</v>
      </c>
    </row>
    <row r="91" spans="4:13" x14ac:dyDescent="0.2">
      <c r="D91">
        <v>90</v>
      </c>
      <c r="E91">
        <f>新呵護久久[[#This Row],[西元年]]-2002</f>
        <v>106</v>
      </c>
      <c r="F91">
        <f t="shared" si="13"/>
        <v>2108</v>
      </c>
      <c r="G91" s="2">
        <f t="shared" si="7"/>
        <v>0</v>
      </c>
      <c r="H91" s="4">
        <f>IF(E91&lt;=$B$4,SUM($G$2:G91)*1.06,0)</f>
        <v>0</v>
      </c>
      <c r="I91" s="2">
        <f t="shared" si="8"/>
        <v>0</v>
      </c>
      <c r="J91" s="2">
        <f t="shared" si="9"/>
        <v>0</v>
      </c>
      <c r="K91" s="2">
        <f t="shared" si="10"/>
        <v>0</v>
      </c>
      <c r="L91" s="2">
        <f t="shared" si="11"/>
        <v>0</v>
      </c>
      <c r="M91" s="2">
        <f t="shared" si="12"/>
        <v>0</v>
      </c>
    </row>
    <row r="92" spans="4:13" x14ac:dyDescent="0.2">
      <c r="D92">
        <v>91</v>
      </c>
      <c r="E92">
        <f>新呵護久久[[#This Row],[西元年]]-2002</f>
        <v>107</v>
      </c>
      <c r="F92">
        <f t="shared" ref="F92:F95" si="14">F91+1</f>
        <v>2109</v>
      </c>
      <c r="G92" s="2">
        <f t="shared" ref="G92:G95" si="15">IF(D92&lt;=$B$5,18150,0)</f>
        <v>0</v>
      </c>
      <c r="H92" s="4">
        <f>IF(E92&lt;=$B$4,SUM($G$2:G92)*1.06,0)</f>
        <v>0</v>
      </c>
      <c r="I92" s="2">
        <f t="shared" si="8"/>
        <v>0</v>
      </c>
      <c r="J92" s="2">
        <f t="shared" si="9"/>
        <v>0</v>
      </c>
      <c r="K92" s="2">
        <f t="shared" si="10"/>
        <v>0</v>
      </c>
      <c r="L92" s="2">
        <f t="shared" si="11"/>
        <v>0</v>
      </c>
      <c r="M92" s="2">
        <f t="shared" si="12"/>
        <v>0</v>
      </c>
    </row>
    <row r="93" spans="4:13" x14ac:dyDescent="0.2">
      <c r="D93">
        <v>92</v>
      </c>
      <c r="E93">
        <f>新呵護久久[[#This Row],[西元年]]-2002</f>
        <v>108</v>
      </c>
      <c r="F93">
        <f t="shared" si="14"/>
        <v>2110</v>
      </c>
      <c r="G93" s="2">
        <f t="shared" si="15"/>
        <v>0</v>
      </c>
      <c r="H93" s="4">
        <f>IF(E93&lt;=$B$4,SUM($G$2:G93)*1.06,0)</f>
        <v>0</v>
      </c>
      <c r="I93" s="2">
        <f t="shared" si="8"/>
        <v>0</v>
      </c>
      <c r="J93" s="2">
        <f t="shared" si="9"/>
        <v>0</v>
      </c>
      <c r="K93" s="2">
        <f t="shared" si="10"/>
        <v>0</v>
      </c>
      <c r="L93" s="2">
        <f t="shared" si="11"/>
        <v>0</v>
      </c>
      <c r="M93" s="2">
        <f t="shared" si="12"/>
        <v>0</v>
      </c>
    </row>
    <row r="94" spans="4:13" x14ac:dyDescent="0.2">
      <c r="D94">
        <v>93</v>
      </c>
      <c r="E94">
        <f>新呵護久久[[#This Row],[西元年]]-2002</f>
        <v>109</v>
      </c>
      <c r="F94">
        <f t="shared" si="14"/>
        <v>2111</v>
      </c>
      <c r="G94" s="2">
        <f t="shared" si="15"/>
        <v>0</v>
      </c>
      <c r="H94" s="4">
        <f>IF(E94&lt;=$B$4,SUM($G$2:G94)*1.06,0)</f>
        <v>0</v>
      </c>
      <c r="I94" s="2">
        <f t="shared" si="8"/>
        <v>0</v>
      </c>
      <c r="J94" s="2">
        <f t="shared" si="9"/>
        <v>0</v>
      </c>
      <c r="K94" s="2">
        <f t="shared" si="10"/>
        <v>0</v>
      </c>
      <c r="L94" s="2">
        <f t="shared" si="11"/>
        <v>0</v>
      </c>
      <c r="M94" s="2">
        <f t="shared" si="12"/>
        <v>0</v>
      </c>
    </row>
    <row r="95" spans="4:13" x14ac:dyDescent="0.2">
      <c r="D95">
        <v>94</v>
      </c>
      <c r="E95">
        <f>新呵護久久[[#This Row],[西元年]]-2002</f>
        <v>110</v>
      </c>
      <c r="F95">
        <f t="shared" si="14"/>
        <v>2112</v>
      </c>
      <c r="G95" s="2">
        <f t="shared" si="15"/>
        <v>0</v>
      </c>
      <c r="H95" s="4">
        <f>IF(E95&lt;=$B$4,SUM($G$2:G95)*1.06,0)</f>
        <v>0</v>
      </c>
      <c r="I95" s="2">
        <f t="shared" si="8"/>
        <v>0</v>
      </c>
      <c r="J95" s="2">
        <f t="shared" si="9"/>
        <v>0</v>
      </c>
      <c r="K95" s="2">
        <f t="shared" si="10"/>
        <v>0</v>
      </c>
      <c r="L95" s="2">
        <f t="shared" si="11"/>
        <v>0</v>
      </c>
      <c r="M95" s="2">
        <f t="shared" si="12"/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E2347-A36C-B84C-9609-752BD5710FF4}">
  <dimension ref="A1:K111"/>
  <sheetViews>
    <sheetView workbookViewId="0">
      <selection activeCell="H22" sqref="H22"/>
    </sheetView>
  </sheetViews>
  <sheetFormatPr baseColWidth="10" defaultRowHeight="16" x14ac:dyDescent="0.2"/>
  <cols>
    <col min="2" max="2" width="40.6640625" bestFit="1" customWidth="1"/>
    <col min="4" max="4" width="11.33203125" customWidth="1"/>
    <col min="7" max="7" width="11.5" bestFit="1" customWidth="1"/>
    <col min="8" max="8" width="14.83203125" bestFit="1" customWidth="1"/>
    <col min="9" max="10" width="11.5" bestFit="1" customWidth="1"/>
    <col min="11" max="11" width="13.33203125" customWidth="1"/>
  </cols>
  <sheetData>
    <row r="1" spans="1:11" x14ac:dyDescent="0.2">
      <c r="A1" t="s">
        <v>5</v>
      </c>
      <c r="B1" t="s">
        <v>50</v>
      </c>
      <c r="D1" t="s">
        <v>2</v>
      </c>
      <c r="E1" t="s">
        <v>6</v>
      </c>
      <c r="F1" t="s">
        <v>3</v>
      </c>
      <c r="G1" t="s">
        <v>1</v>
      </c>
      <c r="H1" t="s">
        <v>14</v>
      </c>
      <c r="I1" t="s">
        <v>9</v>
      </c>
      <c r="J1" t="s">
        <v>10</v>
      </c>
      <c r="K1" t="s">
        <v>15</v>
      </c>
    </row>
    <row r="2" spans="1:11" x14ac:dyDescent="0.2">
      <c r="A2" t="s">
        <v>4</v>
      </c>
      <c r="B2" s="1">
        <v>37907</v>
      </c>
      <c r="D2">
        <v>1</v>
      </c>
      <c r="E2">
        <f>新呵護久久511[[#This Row],[西元年]]-2002</f>
        <v>1</v>
      </c>
      <c r="F2">
        <f>YEAR(B2)</f>
        <v>2003</v>
      </c>
      <c r="G2" s="2">
        <f t="shared" ref="G2:G33" si="0">IF(D2&lt;=$B$5,62600,0)</f>
        <v>62600</v>
      </c>
      <c r="H2" s="4">
        <f>IF(E2&lt;$B$4,MAX($B$6,SUM($G$2:新呵護久久511[[#This Row],[保費]])-SUM($K$3:新呵護久久511[[#This Row],[生存領回金]])),0)</f>
        <v>400000</v>
      </c>
      <c r="I2" s="2">
        <f>H2</f>
        <v>400000</v>
      </c>
      <c r="J2" s="2">
        <f>H2</f>
        <v>400000</v>
      </c>
      <c r="K2" s="2">
        <f>IF(新呵護久久511[[#This Row],[年齡]]&gt;$B$4+1,0,IF(AND(MOD(E2,2)=0,新呵護久久511[[#This Row],[年齡]]&lt;&gt;0),40000,0)+IF(AND(MOD(E2,2)=0,新呵護久久511[[#This Row],[年齡]]&gt;21),8000,0)+IF(新呵護久久511[[#This Row],[年齡]]=$B$4+1,400000,0))</f>
        <v>0</v>
      </c>
    </row>
    <row r="3" spans="1:11" x14ac:dyDescent="0.2">
      <c r="A3" t="s">
        <v>6</v>
      </c>
      <c r="B3">
        <v>1</v>
      </c>
      <c r="D3">
        <v>2</v>
      </c>
      <c r="E3">
        <f>新呵護久久511[[#This Row],[西元年]]-2002</f>
        <v>2</v>
      </c>
      <c r="F3">
        <f>F2+1</f>
        <v>2004</v>
      </c>
      <c r="G3" s="2">
        <f t="shared" si="0"/>
        <v>62600</v>
      </c>
      <c r="H3" s="4">
        <f>IF(E3&lt;$B$4,MAX($B$6,SUM($G$2:新呵護久久511[[#This Row],[保費]])-SUM($K$3:新呵護久久511[[#This Row],[生存領回金]])),0)</f>
        <v>400000</v>
      </c>
      <c r="I3" s="2">
        <f t="shared" ref="I3:I66" si="1">H3</f>
        <v>400000</v>
      </c>
      <c r="J3" s="2">
        <f t="shared" ref="J3:J66" si="2">H3</f>
        <v>400000</v>
      </c>
      <c r="K3" s="2">
        <f>IF(新呵護久久511[[#This Row],[年齡]]&gt;$B$4+1,0,IF(AND(MOD(E3,2)=0,新呵護久久511[[#This Row],[年齡]]&lt;&gt;0),40000,0)+IF(AND(MOD(E3,2)=0,新呵護久久511[[#This Row],[年齡]]&gt;21),8000,0)+IF(新呵護久久511[[#This Row],[年齡]]=$B$4+1,400000,0))</f>
        <v>40000</v>
      </c>
    </row>
    <row r="4" spans="1:11" x14ac:dyDescent="0.2">
      <c r="A4" t="s">
        <v>7</v>
      </c>
      <c r="B4">
        <v>99</v>
      </c>
      <c r="D4">
        <v>3</v>
      </c>
      <c r="E4">
        <f>新呵護久久511[[#This Row],[西元年]]-2002</f>
        <v>3</v>
      </c>
      <c r="F4">
        <f t="shared" ref="F4:F67" si="3">F3+1</f>
        <v>2005</v>
      </c>
      <c r="G4" s="2">
        <f t="shared" si="0"/>
        <v>62600</v>
      </c>
      <c r="H4" s="4">
        <f>IF(E4&lt;$B$4,MAX($B$6,SUM($G$2:新呵護久久511[[#This Row],[保費]])-SUM($K$3:新呵護久久511[[#This Row],[生存領回金]])),0)</f>
        <v>400000</v>
      </c>
      <c r="I4" s="2">
        <f t="shared" si="1"/>
        <v>400000</v>
      </c>
      <c r="J4" s="2">
        <f t="shared" si="2"/>
        <v>400000</v>
      </c>
      <c r="K4" s="2">
        <f>IF(新呵護久久511[[#This Row],[年齡]]&gt;$B$4+1,0,IF(AND(MOD(E4,2)=0,新呵護久久511[[#This Row],[年齡]]&lt;&gt;0),40000,0)+IF(AND(MOD(E4,2)=0,新呵護久久511[[#This Row],[年齡]]&gt;21),8000,0)+IF(新呵護久久511[[#This Row],[年齡]]=$B$4+1,400000,0))</f>
        <v>0</v>
      </c>
    </row>
    <row r="5" spans="1:11" x14ac:dyDescent="0.2">
      <c r="A5" t="s">
        <v>8</v>
      </c>
      <c r="B5">
        <v>20</v>
      </c>
      <c r="D5">
        <v>4</v>
      </c>
      <c r="E5">
        <f>新呵護久久511[[#This Row],[西元年]]-2002</f>
        <v>4</v>
      </c>
      <c r="F5">
        <f t="shared" si="3"/>
        <v>2006</v>
      </c>
      <c r="G5" s="2">
        <f t="shared" si="0"/>
        <v>62600</v>
      </c>
      <c r="H5" s="4">
        <f>IF(E5&lt;$B$4,MAX($B$6,SUM($G$2:新呵護久久511[[#This Row],[保費]])-SUM($K$3:新呵護久久511[[#This Row],[生存領回金]])),0)</f>
        <v>400000</v>
      </c>
      <c r="I5" s="2">
        <f t="shared" si="1"/>
        <v>400000</v>
      </c>
      <c r="J5" s="2">
        <f t="shared" si="2"/>
        <v>400000</v>
      </c>
      <c r="K5" s="2">
        <f>IF(新呵護久久511[[#This Row],[年齡]]&gt;$B$4+1,0,IF(AND(MOD(E5,2)=0,新呵護久久511[[#This Row],[年齡]]&lt;&gt;0),40000,0)+IF(AND(MOD(E5,2)=0,新呵護久久511[[#This Row],[年齡]]&gt;21),8000,0)+IF(新呵護久久511[[#This Row],[年齡]]=$B$4+1,400000,0))</f>
        <v>40000</v>
      </c>
    </row>
    <row r="6" spans="1:11" x14ac:dyDescent="0.2">
      <c r="A6" t="s">
        <v>13</v>
      </c>
      <c r="B6" s="2">
        <v>400000</v>
      </c>
      <c r="D6">
        <v>5</v>
      </c>
      <c r="E6">
        <f>新呵護久久511[[#This Row],[西元年]]-2002</f>
        <v>5</v>
      </c>
      <c r="F6">
        <f t="shared" si="3"/>
        <v>2007</v>
      </c>
      <c r="G6" s="2">
        <f t="shared" si="0"/>
        <v>62600</v>
      </c>
      <c r="H6" s="4">
        <f>IF(E6&lt;$B$4,MAX($B$6,SUM($G$2:新呵護久久511[[#This Row],[保費]])-SUM($K$3:新呵護久久511[[#This Row],[生存領回金]])),0)</f>
        <v>400000</v>
      </c>
      <c r="I6" s="2">
        <f t="shared" si="1"/>
        <v>400000</v>
      </c>
      <c r="J6" s="2">
        <f t="shared" si="2"/>
        <v>400000</v>
      </c>
      <c r="K6" s="2">
        <f>IF(新呵護久久511[[#This Row],[年齡]]&gt;$B$4+1,0,IF(AND(MOD(E6,2)=0,新呵護久久511[[#This Row],[年齡]]&lt;&gt;0),40000,0)+IF(AND(MOD(E6,2)=0,新呵護久久511[[#This Row],[年齡]]&gt;21),8000,0)+IF(新呵護久久511[[#This Row],[年齡]]=$B$4+1,400000,0))</f>
        <v>0</v>
      </c>
    </row>
    <row r="7" spans="1:11" x14ac:dyDescent="0.2">
      <c r="A7" t="s">
        <v>19</v>
      </c>
      <c r="B7" s="3"/>
      <c r="D7">
        <v>6</v>
      </c>
      <c r="E7">
        <f>新呵護久久511[[#This Row],[西元年]]-2002</f>
        <v>6</v>
      </c>
      <c r="F7">
        <f t="shared" si="3"/>
        <v>2008</v>
      </c>
      <c r="G7" s="2">
        <f t="shared" si="0"/>
        <v>62600</v>
      </c>
      <c r="H7" s="4">
        <f>IF(E7&lt;$B$4,MAX($B$6,SUM($G$2:新呵護久久511[[#This Row],[保費]])-SUM($K$3:新呵護久久511[[#This Row],[生存領回金]])),0)</f>
        <v>400000</v>
      </c>
      <c r="I7" s="2">
        <f t="shared" si="1"/>
        <v>400000</v>
      </c>
      <c r="J7" s="2">
        <f t="shared" si="2"/>
        <v>400000</v>
      </c>
      <c r="K7" s="2">
        <f>IF(新呵護久久511[[#This Row],[年齡]]&gt;$B$4+1,0,IF(AND(MOD(E7,2)=0,新呵護久久511[[#This Row],[年齡]]&lt;&gt;0),40000,0)+IF(AND(MOD(E7,2)=0,新呵護久久511[[#This Row],[年齡]]&gt;21),8000,0)+IF(新呵護久久511[[#This Row],[年齡]]=$B$4+1,400000,0))</f>
        <v>40000</v>
      </c>
    </row>
    <row r="8" spans="1:11" x14ac:dyDescent="0.2">
      <c r="A8" t="s">
        <v>24</v>
      </c>
      <c r="D8">
        <v>7</v>
      </c>
      <c r="E8">
        <f>新呵護久久511[[#This Row],[西元年]]-2002</f>
        <v>7</v>
      </c>
      <c r="F8">
        <f t="shared" si="3"/>
        <v>2009</v>
      </c>
      <c r="G8" s="2">
        <f t="shared" si="0"/>
        <v>62600</v>
      </c>
      <c r="H8" s="4">
        <f>IF(E8&lt;$B$4,MAX($B$6,SUM($G$2:新呵護久久511[[#This Row],[保費]])-SUM($K$3:新呵護久久511[[#This Row],[生存領回金]])),0)</f>
        <v>400000</v>
      </c>
      <c r="I8" s="2">
        <f t="shared" si="1"/>
        <v>400000</v>
      </c>
      <c r="J8" s="2">
        <f t="shared" si="2"/>
        <v>400000</v>
      </c>
      <c r="K8" s="2">
        <f>IF(新呵護久久511[[#This Row],[年齡]]&gt;$B$4+1,0,IF(AND(MOD(E8,2)=0,新呵護久久511[[#This Row],[年齡]]&lt;&gt;0),40000,0)+IF(AND(MOD(E8,2)=0,新呵護久久511[[#This Row],[年齡]]&gt;21),8000,0)+IF(新呵護久久511[[#This Row],[年齡]]=$B$4+1,400000,0))</f>
        <v>0</v>
      </c>
    </row>
    <row r="9" spans="1:11" x14ac:dyDescent="0.2">
      <c r="D9">
        <v>8</v>
      </c>
      <c r="E9">
        <f>新呵護久久511[[#This Row],[西元年]]-2002</f>
        <v>8</v>
      </c>
      <c r="F9">
        <f t="shared" si="3"/>
        <v>2010</v>
      </c>
      <c r="G9" s="2">
        <f t="shared" si="0"/>
        <v>62600</v>
      </c>
      <c r="H9" s="4">
        <f>IF(E9&lt;$B$4,MAX($B$6,SUM($G$2:新呵護久久511[[#This Row],[保費]])-SUM($K$3:新呵護久久511[[#This Row],[生存領回金]])),0)</f>
        <v>400000</v>
      </c>
      <c r="I9" s="2">
        <f t="shared" si="1"/>
        <v>400000</v>
      </c>
      <c r="J9" s="2">
        <f t="shared" si="2"/>
        <v>400000</v>
      </c>
      <c r="K9" s="2">
        <f>IF(新呵護久久511[[#This Row],[年齡]]&gt;$B$4+1,0,IF(AND(MOD(E9,2)=0,新呵護久久511[[#This Row],[年齡]]&lt;&gt;0),40000,0)+IF(AND(MOD(E9,2)=0,新呵護久久511[[#This Row],[年齡]]&gt;21),8000,0)+IF(新呵護久久511[[#This Row],[年齡]]=$B$4+1,400000,0))</f>
        <v>40000</v>
      </c>
    </row>
    <row r="10" spans="1:11" x14ac:dyDescent="0.2">
      <c r="D10">
        <v>9</v>
      </c>
      <c r="E10">
        <f>新呵護久久511[[#This Row],[西元年]]-2002</f>
        <v>9</v>
      </c>
      <c r="F10">
        <f t="shared" si="3"/>
        <v>2011</v>
      </c>
      <c r="G10" s="2">
        <f t="shared" si="0"/>
        <v>62600</v>
      </c>
      <c r="H10" s="4">
        <f>IF(E10&lt;$B$4,MAX($B$6,SUM($G$2:新呵護久久511[[#This Row],[保費]])-SUM($K$3:新呵護久久511[[#This Row],[生存領回金]])),0)</f>
        <v>403400</v>
      </c>
      <c r="I10" s="2">
        <f t="shared" si="1"/>
        <v>403400</v>
      </c>
      <c r="J10" s="2">
        <f t="shared" si="2"/>
        <v>403400</v>
      </c>
      <c r="K10" s="2">
        <f>IF(新呵護久久511[[#This Row],[年齡]]&gt;$B$4+1,0,IF(AND(MOD(E10,2)=0,新呵護久久511[[#This Row],[年齡]]&lt;&gt;0),40000,0)+IF(AND(MOD(E10,2)=0,新呵護久久511[[#This Row],[年齡]]&gt;21),8000,0)+IF(新呵護久久511[[#This Row],[年齡]]=$B$4+1,400000,0))</f>
        <v>0</v>
      </c>
    </row>
    <row r="11" spans="1:11" x14ac:dyDescent="0.2">
      <c r="D11">
        <v>10</v>
      </c>
      <c r="E11">
        <f>新呵護久久511[[#This Row],[西元年]]-2002</f>
        <v>10</v>
      </c>
      <c r="F11">
        <f t="shared" si="3"/>
        <v>2012</v>
      </c>
      <c r="G11" s="2">
        <f t="shared" si="0"/>
        <v>62600</v>
      </c>
      <c r="H11" s="4">
        <f>IF(E11&lt;$B$4,MAX($B$6,SUM($G$2:新呵護久久511[[#This Row],[保費]])-SUM($K$3:新呵護久久511[[#This Row],[生存領回金]])),0)</f>
        <v>426000</v>
      </c>
      <c r="I11" s="2">
        <f t="shared" si="1"/>
        <v>426000</v>
      </c>
      <c r="J11" s="2">
        <f t="shared" si="2"/>
        <v>426000</v>
      </c>
      <c r="K11" s="2">
        <f>IF(新呵護久久511[[#This Row],[年齡]]&gt;$B$4+1,0,IF(AND(MOD(E11,2)=0,新呵護久久511[[#This Row],[年齡]]&lt;&gt;0),40000,0)+IF(AND(MOD(E11,2)=0,新呵護久久511[[#This Row],[年齡]]&gt;21),8000,0)+IF(新呵護久久511[[#This Row],[年齡]]=$B$4+1,400000,0))</f>
        <v>40000</v>
      </c>
    </row>
    <row r="12" spans="1:11" x14ac:dyDescent="0.2">
      <c r="D12">
        <v>11</v>
      </c>
      <c r="E12">
        <f>新呵護久久511[[#This Row],[西元年]]-2002</f>
        <v>11</v>
      </c>
      <c r="F12">
        <f t="shared" si="3"/>
        <v>2013</v>
      </c>
      <c r="G12" s="2">
        <f t="shared" si="0"/>
        <v>62600</v>
      </c>
      <c r="H12" s="4">
        <f>IF(E12&lt;$B$4,MAX($B$6,SUM($G$2:新呵護久久511[[#This Row],[保費]])-SUM($K$3:新呵護久久511[[#This Row],[生存領回金]])),0)</f>
        <v>488600</v>
      </c>
      <c r="I12" s="2">
        <f t="shared" si="1"/>
        <v>488600</v>
      </c>
      <c r="J12" s="2">
        <f t="shared" si="2"/>
        <v>488600</v>
      </c>
      <c r="K12" s="2">
        <f>IF(新呵護久久511[[#This Row],[年齡]]&gt;$B$4+1,0,IF(AND(MOD(E12,2)=0,新呵護久久511[[#This Row],[年齡]]&lt;&gt;0),40000,0)+IF(AND(MOD(E12,2)=0,新呵護久久511[[#This Row],[年齡]]&gt;21),8000,0)+IF(新呵護久久511[[#This Row],[年齡]]=$B$4+1,400000,0))</f>
        <v>0</v>
      </c>
    </row>
    <row r="13" spans="1:11" x14ac:dyDescent="0.2">
      <c r="D13">
        <v>12</v>
      </c>
      <c r="E13">
        <f>新呵護久久511[[#This Row],[西元年]]-2002</f>
        <v>12</v>
      </c>
      <c r="F13">
        <f t="shared" si="3"/>
        <v>2014</v>
      </c>
      <c r="G13" s="2">
        <f t="shared" si="0"/>
        <v>62600</v>
      </c>
      <c r="H13" s="4">
        <f>IF(E13&lt;$B$4,MAX($B$6,SUM($G$2:新呵護久久511[[#This Row],[保費]])-SUM($K$3:新呵護久久511[[#This Row],[生存領回金]])),0)</f>
        <v>511200</v>
      </c>
      <c r="I13" s="2">
        <f t="shared" si="1"/>
        <v>511200</v>
      </c>
      <c r="J13" s="2">
        <f t="shared" si="2"/>
        <v>511200</v>
      </c>
      <c r="K13" s="2">
        <f>IF(新呵護久久511[[#This Row],[年齡]]&gt;$B$4+1,0,IF(AND(MOD(E13,2)=0,新呵護久久511[[#This Row],[年齡]]&lt;&gt;0),40000,0)+IF(AND(MOD(E13,2)=0,新呵護久久511[[#This Row],[年齡]]&gt;21),8000,0)+IF(新呵護久久511[[#This Row],[年齡]]=$B$4+1,400000,0))</f>
        <v>40000</v>
      </c>
    </row>
    <row r="14" spans="1:11" x14ac:dyDescent="0.2">
      <c r="D14">
        <v>13</v>
      </c>
      <c r="E14">
        <f>新呵護久久511[[#This Row],[西元年]]-2002</f>
        <v>13</v>
      </c>
      <c r="F14">
        <f t="shared" si="3"/>
        <v>2015</v>
      </c>
      <c r="G14" s="2">
        <f t="shared" si="0"/>
        <v>62600</v>
      </c>
      <c r="H14" s="4">
        <f>IF(E14&lt;$B$4,MAX($B$6,SUM($G$2:新呵護久久511[[#This Row],[保費]])-SUM($K$3:新呵護久久511[[#This Row],[生存領回金]])),0)</f>
        <v>573800</v>
      </c>
      <c r="I14" s="2">
        <f t="shared" si="1"/>
        <v>573800</v>
      </c>
      <c r="J14" s="2">
        <f t="shared" si="2"/>
        <v>573800</v>
      </c>
      <c r="K14" s="2">
        <f>IF(新呵護久久511[[#This Row],[年齡]]&gt;$B$4+1,0,IF(AND(MOD(E14,2)=0,新呵護久久511[[#This Row],[年齡]]&lt;&gt;0),40000,0)+IF(AND(MOD(E14,2)=0,新呵護久久511[[#This Row],[年齡]]&gt;21),8000,0)+IF(新呵護久久511[[#This Row],[年齡]]=$B$4+1,400000,0))</f>
        <v>0</v>
      </c>
    </row>
    <row r="15" spans="1:11" x14ac:dyDescent="0.2">
      <c r="D15">
        <v>14</v>
      </c>
      <c r="E15">
        <f>新呵護久久511[[#This Row],[西元年]]-2002</f>
        <v>14</v>
      </c>
      <c r="F15">
        <f t="shared" si="3"/>
        <v>2016</v>
      </c>
      <c r="G15" s="2">
        <f t="shared" si="0"/>
        <v>62600</v>
      </c>
      <c r="H15" s="4">
        <f>IF(E15&lt;$B$4,MAX($B$6,SUM($G$2:新呵護久久511[[#This Row],[保費]])-SUM($K$3:新呵護久久511[[#This Row],[生存領回金]])),0)</f>
        <v>596400</v>
      </c>
      <c r="I15" s="2">
        <f t="shared" si="1"/>
        <v>596400</v>
      </c>
      <c r="J15" s="2">
        <f t="shared" si="2"/>
        <v>596400</v>
      </c>
      <c r="K15" s="2">
        <f>IF(新呵護久久511[[#This Row],[年齡]]&gt;$B$4+1,0,IF(AND(MOD(E15,2)=0,新呵護久久511[[#This Row],[年齡]]&lt;&gt;0),40000,0)+IF(AND(MOD(E15,2)=0,新呵護久久511[[#This Row],[年齡]]&gt;21),8000,0)+IF(新呵護久久511[[#This Row],[年齡]]=$B$4+1,400000,0))</f>
        <v>40000</v>
      </c>
    </row>
    <row r="16" spans="1:11" x14ac:dyDescent="0.2">
      <c r="D16">
        <v>15</v>
      </c>
      <c r="E16">
        <f>新呵護久久511[[#This Row],[西元年]]-2002</f>
        <v>15</v>
      </c>
      <c r="F16">
        <f t="shared" si="3"/>
        <v>2017</v>
      </c>
      <c r="G16" s="2">
        <f t="shared" si="0"/>
        <v>62600</v>
      </c>
      <c r="H16" s="4">
        <f>IF(E16&lt;$B$4,MAX($B$6,SUM($G$2:新呵護久久511[[#This Row],[保費]])-SUM($K$3:新呵護久久511[[#This Row],[生存領回金]])),0)</f>
        <v>659000</v>
      </c>
      <c r="I16" s="2">
        <f t="shared" si="1"/>
        <v>659000</v>
      </c>
      <c r="J16" s="2">
        <f t="shared" si="2"/>
        <v>659000</v>
      </c>
      <c r="K16" s="2">
        <f>IF(新呵護久久511[[#This Row],[年齡]]&gt;$B$4+1,0,IF(AND(MOD(E16,2)=0,新呵護久久511[[#This Row],[年齡]]&lt;&gt;0),40000,0)+IF(AND(MOD(E16,2)=0,新呵護久久511[[#This Row],[年齡]]&gt;21),8000,0)+IF(新呵護久久511[[#This Row],[年齡]]=$B$4+1,400000,0))</f>
        <v>0</v>
      </c>
    </row>
    <row r="17" spans="4:11" x14ac:dyDescent="0.2">
      <c r="D17">
        <v>16</v>
      </c>
      <c r="E17">
        <f>新呵護久久511[[#This Row],[西元年]]-2002</f>
        <v>16</v>
      </c>
      <c r="F17">
        <f t="shared" si="3"/>
        <v>2018</v>
      </c>
      <c r="G17" s="2">
        <f t="shared" si="0"/>
        <v>62600</v>
      </c>
      <c r="H17" s="4">
        <f>IF(E17&lt;$B$4,MAX($B$6,SUM($G$2:新呵護久久511[[#This Row],[保費]])-SUM($K$3:新呵護久久511[[#This Row],[生存領回金]])),0)</f>
        <v>681600</v>
      </c>
      <c r="I17" s="2">
        <f t="shared" si="1"/>
        <v>681600</v>
      </c>
      <c r="J17" s="2">
        <f t="shared" si="2"/>
        <v>681600</v>
      </c>
      <c r="K17" s="2">
        <f>IF(新呵護久久511[[#This Row],[年齡]]&gt;$B$4+1,0,IF(AND(MOD(E17,2)=0,新呵護久久511[[#This Row],[年齡]]&lt;&gt;0),40000,0)+IF(AND(MOD(E17,2)=0,新呵護久久511[[#This Row],[年齡]]&gt;21),8000,0)+IF(新呵護久久511[[#This Row],[年齡]]=$B$4+1,400000,0))</f>
        <v>40000</v>
      </c>
    </row>
    <row r="18" spans="4:11" x14ac:dyDescent="0.2">
      <c r="D18">
        <v>17</v>
      </c>
      <c r="E18">
        <f>新呵護久久511[[#This Row],[西元年]]-2002</f>
        <v>17</v>
      </c>
      <c r="F18">
        <f t="shared" si="3"/>
        <v>2019</v>
      </c>
      <c r="G18" s="2">
        <f t="shared" si="0"/>
        <v>62600</v>
      </c>
      <c r="H18" s="4">
        <f>IF(E18&lt;$B$4,MAX($B$6,SUM($G$2:新呵護久久511[[#This Row],[保費]])-SUM($K$3:新呵護久久511[[#This Row],[生存領回金]])),0)</f>
        <v>744200</v>
      </c>
      <c r="I18" s="2">
        <f t="shared" si="1"/>
        <v>744200</v>
      </c>
      <c r="J18" s="2">
        <f t="shared" si="2"/>
        <v>744200</v>
      </c>
      <c r="K18" s="2">
        <f>IF(新呵護久久511[[#This Row],[年齡]]&gt;$B$4+1,0,IF(AND(MOD(E18,2)=0,新呵護久久511[[#This Row],[年齡]]&lt;&gt;0),40000,0)+IF(AND(MOD(E18,2)=0,新呵護久久511[[#This Row],[年齡]]&gt;21),8000,0)+IF(新呵護久久511[[#This Row],[年齡]]=$B$4+1,400000,0))</f>
        <v>0</v>
      </c>
    </row>
    <row r="19" spans="4:11" x14ac:dyDescent="0.2">
      <c r="D19">
        <v>18</v>
      </c>
      <c r="E19">
        <f>新呵護久久511[[#This Row],[西元年]]-2002</f>
        <v>18</v>
      </c>
      <c r="F19">
        <f t="shared" si="3"/>
        <v>2020</v>
      </c>
      <c r="G19" s="2">
        <f t="shared" si="0"/>
        <v>62600</v>
      </c>
      <c r="H19" s="4">
        <f>IF(E19&lt;$B$4,MAX($B$6,SUM($G$2:新呵護久久511[[#This Row],[保費]])-SUM($K$3:新呵護久久511[[#This Row],[生存領回金]])),0)</f>
        <v>766800</v>
      </c>
      <c r="I19" s="2">
        <f t="shared" si="1"/>
        <v>766800</v>
      </c>
      <c r="J19" s="2">
        <f t="shared" si="2"/>
        <v>766800</v>
      </c>
      <c r="K19" s="2">
        <f>IF(新呵護久久511[[#This Row],[年齡]]&gt;$B$4+1,0,IF(AND(MOD(E19,2)=0,新呵護久久511[[#This Row],[年齡]]&lt;&gt;0),40000,0)+IF(AND(MOD(E19,2)=0,新呵護久久511[[#This Row],[年齡]]&gt;21),8000,0)+IF(新呵護久久511[[#This Row],[年齡]]=$B$4+1,400000,0))</f>
        <v>40000</v>
      </c>
    </row>
    <row r="20" spans="4:11" x14ac:dyDescent="0.2">
      <c r="D20">
        <v>19</v>
      </c>
      <c r="E20">
        <f>新呵護久久511[[#This Row],[西元年]]-2002</f>
        <v>19</v>
      </c>
      <c r="F20">
        <f t="shared" si="3"/>
        <v>2021</v>
      </c>
      <c r="G20" s="2">
        <f t="shared" si="0"/>
        <v>62600</v>
      </c>
      <c r="H20" s="4">
        <f>IF(E20&lt;$B$4,MAX($B$6,SUM($G$2:新呵護久久511[[#This Row],[保費]])-SUM($K$3:新呵護久久511[[#This Row],[生存領回金]])),0)</f>
        <v>829400</v>
      </c>
      <c r="I20" s="2">
        <f t="shared" si="1"/>
        <v>829400</v>
      </c>
      <c r="J20" s="2">
        <f t="shared" si="2"/>
        <v>829400</v>
      </c>
      <c r="K20" s="2">
        <f>IF(新呵護久久511[[#This Row],[年齡]]&gt;$B$4+1,0,IF(AND(MOD(E20,2)=0,新呵護久久511[[#This Row],[年齡]]&lt;&gt;0),40000,0)+IF(AND(MOD(E20,2)=0,新呵護久久511[[#This Row],[年齡]]&gt;21),8000,0)+IF(新呵護久久511[[#This Row],[年齡]]=$B$4+1,400000,0))</f>
        <v>0</v>
      </c>
    </row>
    <row r="21" spans="4:11" x14ac:dyDescent="0.2">
      <c r="D21">
        <v>20</v>
      </c>
      <c r="E21">
        <f>新呵護久久511[[#This Row],[西元年]]-2002</f>
        <v>20</v>
      </c>
      <c r="F21">
        <f t="shared" si="3"/>
        <v>2022</v>
      </c>
      <c r="G21" s="2">
        <f t="shared" si="0"/>
        <v>62600</v>
      </c>
      <c r="H21" s="4">
        <f>IF(E21&lt;$B$4,MAX($B$6,SUM($G$2:新呵護久久511[[#This Row],[保費]])-SUM($K$3:新呵護久久511[[#This Row],[生存領回金]])),0)</f>
        <v>852000</v>
      </c>
      <c r="I21" s="2">
        <f t="shared" si="1"/>
        <v>852000</v>
      </c>
      <c r="J21" s="2">
        <f t="shared" si="2"/>
        <v>852000</v>
      </c>
      <c r="K21" s="2">
        <f>IF(新呵護久久511[[#This Row],[年齡]]&gt;$B$4+1,0,IF(AND(MOD(E21,2)=0,新呵護久久511[[#This Row],[年齡]]&lt;&gt;0),40000,0)+IF(AND(MOD(E21,2)=0,新呵護久久511[[#This Row],[年齡]]&gt;21),8000,0)+IF(新呵護久久511[[#This Row],[年齡]]=$B$4+1,400000,0))</f>
        <v>40000</v>
      </c>
    </row>
    <row r="22" spans="4:11" x14ac:dyDescent="0.2">
      <c r="D22">
        <v>21</v>
      </c>
      <c r="E22">
        <f>新呵護久久511[[#This Row],[西元年]]-2002</f>
        <v>21</v>
      </c>
      <c r="F22">
        <f t="shared" si="3"/>
        <v>2023</v>
      </c>
      <c r="G22" s="2">
        <f t="shared" si="0"/>
        <v>0</v>
      </c>
      <c r="H22" s="4">
        <f>IF(E22&lt;$B$4,MAX($B$6,SUM($G$2:新呵護久久511[[#This Row],[保費]])-SUM($K$3:新呵護久久511[[#This Row],[生存領回金]])),0)</f>
        <v>852000</v>
      </c>
      <c r="I22" s="2">
        <f t="shared" si="1"/>
        <v>852000</v>
      </c>
      <c r="J22" s="2">
        <f t="shared" si="2"/>
        <v>852000</v>
      </c>
      <c r="K22" s="2">
        <f>IF(新呵護久久511[[#This Row],[年齡]]&gt;$B$4+1,0,IF(AND(MOD(E22,2)=0,新呵護久久511[[#This Row],[年齡]]&lt;&gt;0),40000,0)+IF(AND(MOD(E22,2)=0,新呵護久久511[[#This Row],[年齡]]&gt;21),8000,0)+IF(新呵護久久511[[#This Row],[年齡]]=$B$4+1,400000,0))</f>
        <v>0</v>
      </c>
    </row>
    <row r="23" spans="4:11" x14ac:dyDescent="0.2">
      <c r="D23">
        <v>22</v>
      </c>
      <c r="E23">
        <f>新呵護久久511[[#This Row],[西元年]]-2002</f>
        <v>22</v>
      </c>
      <c r="F23">
        <f t="shared" si="3"/>
        <v>2024</v>
      </c>
      <c r="G23" s="2">
        <f t="shared" si="0"/>
        <v>0</v>
      </c>
      <c r="H23" s="4">
        <f>IF(E23&lt;$B$4,MAX($B$6,SUM($G$2:新呵護久久511[[#This Row],[保費]])-SUM($K$3:新呵護久久511[[#This Row],[生存領回金]])),0)</f>
        <v>804000</v>
      </c>
      <c r="I23" s="2">
        <f t="shared" si="1"/>
        <v>804000</v>
      </c>
      <c r="J23" s="2">
        <f t="shared" si="2"/>
        <v>804000</v>
      </c>
      <c r="K23" s="2">
        <f>IF(新呵護久久511[[#This Row],[年齡]]&gt;$B$4+1,0,IF(AND(MOD(E23,2)=0,新呵護久久511[[#This Row],[年齡]]&lt;&gt;0),40000,0)+IF(AND(MOD(E23,2)=0,新呵護久久511[[#This Row],[年齡]]&gt;21),8000,0)+IF(新呵護久久511[[#This Row],[年齡]]=$B$4+1,400000,0))</f>
        <v>48000</v>
      </c>
    </row>
    <row r="24" spans="4:11" x14ac:dyDescent="0.2">
      <c r="D24">
        <v>23</v>
      </c>
      <c r="E24">
        <f>新呵護久久511[[#This Row],[西元年]]-2002</f>
        <v>23</v>
      </c>
      <c r="F24">
        <f t="shared" si="3"/>
        <v>2025</v>
      </c>
      <c r="G24" s="2">
        <f t="shared" si="0"/>
        <v>0</v>
      </c>
      <c r="H24" s="4">
        <f>IF(E24&lt;$B$4,MAX($B$6,SUM($G$2:新呵護久久511[[#This Row],[保費]])-SUM($K$3:新呵護久久511[[#This Row],[生存領回金]])),0)</f>
        <v>804000</v>
      </c>
      <c r="I24" s="2">
        <f t="shared" si="1"/>
        <v>804000</v>
      </c>
      <c r="J24" s="2">
        <f t="shared" si="2"/>
        <v>804000</v>
      </c>
      <c r="K24" s="2">
        <f>IF(新呵護久久511[[#This Row],[年齡]]&gt;$B$4+1,0,IF(AND(MOD(E24,2)=0,新呵護久久511[[#This Row],[年齡]]&lt;&gt;0),40000,0)+IF(AND(MOD(E24,2)=0,新呵護久久511[[#This Row],[年齡]]&gt;21),8000,0)+IF(新呵護久久511[[#This Row],[年齡]]=$B$4+1,400000,0))</f>
        <v>0</v>
      </c>
    </row>
    <row r="25" spans="4:11" x14ac:dyDescent="0.2">
      <c r="D25">
        <v>24</v>
      </c>
      <c r="E25">
        <f>新呵護久久511[[#This Row],[西元年]]-2002</f>
        <v>24</v>
      </c>
      <c r="F25">
        <f t="shared" si="3"/>
        <v>2026</v>
      </c>
      <c r="G25" s="2">
        <f t="shared" si="0"/>
        <v>0</v>
      </c>
      <c r="H25" s="4">
        <f>IF(E25&lt;$B$4,MAX($B$6,SUM($G$2:新呵護久久511[[#This Row],[保費]])-SUM($K$3:新呵護久久511[[#This Row],[生存領回金]])),0)</f>
        <v>756000</v>
      </c>
      <c r="I25" s="2">
        <f t="shared" si="1"/>
        <v>756000</v>
      </c>
      <c r="J25" s="2">
        <f t="shared" si="2"/>
        <v>756000</v>
      </c>
      <c r="K25" s="2">
        <f>IF(新呵護久久511[[#This Row],[年齡]]&gt;$B$4+1,0,IF(AND(MOD(E25,2)=0,新呵護久久511[[#This Row],[年齡]]&lt;&gt;0),40000,0)+IF(AND(MOD(E25,2)=0,新呵護久久511[[#This Row],[年齡]]&gt;21),8000,0)+IF(新呵護久久511[[#This Row],[年齡]]=$B$4+1,400000,0))</f>
        <v>48000</v>
      </c>
    </row>
    <row r="26" spans="4:11" x14ac:dyDescent="0.2">
      <c r="D26">
        <v>25</v>
      </c>
      <c r="E26">
        <f>新呵護久久511[[#This Row],[西元年]]-2002</f>
        <v>25</v>
      </c>
      <c r="F26">
        <f t="shared" si="3"/>
        <v>2027</v>
      </c>
      <c r="G26" s="2">
        <f t="shared" si="0"/>
        <v>0</v>
      </c>
      <c r="H26" s="4">
        <f>IF(E26&lt;$B$4,MAX($B$6,SUM($G$2:新呵護久久511[[#This Row],[保費]])-SUM($K$3:新呵護久久511[[#This Row],[生存領回金]])),0)</f>
        <v>756000</v>
      </c>
      <c r="I26" s="2">
        <f t="shared" si="1"/>
        <v>756000</v>
      </c>
      <c r="J26" s="2">
        <f t="shared" si="2"/>
        <v>756000</v>
      </c>
      <c r="K26" s="2">
        <f>IF(新呵護久久511[[#This Row],[年齡]]&gt;$B$4+1,0,IF(AND(MOD(E26,2)=0,新呵護久久511[[#This Row],[年齡]]&lt;&gt;0),40000,0)+IF(AND(MOD(E26,2)=0,新呵護久久511[[#This Row],[年齡]]&gt;21),8000,0)+IF(新呵護久久511[[#This Row],[年齡]]=$B$4+1,400000,0))</f>
        <v>0</v>
      </c>
    </row>
    <row r="27" spans="4:11" x14ac:dyDescent="0.2">
      <c r="D27">
        <v>26</v>
      </c>
      <c r="E27">
        <f>新呵護久久511[[#This Row],[西元年]]-2002</f>
        <v>26</v>
      </c>
      <c r="F27">
        <f t="shared" si="3"/>
        <v>2028</v>
      </c>
      <c r="G27" s="2">
        <f t="shared" si="0"/>
        <v>0</v>
      </c>
      <c r="H27" s="4">
        <f>IF(E27&lt;$B$4,MAX($B$6,SUM($G$2:新呵護久久511[[#This Row],[保費]])-SUM($K$3:新呵護久久511[[#This Row],[生存領回金]])),0)</f>
        <v>708000</v>
      </c>
      <c r="I27" s="2">
        <f t="shared" si="1"/>
        <v>708000</v>
      </c>
      <c r="J27" s="2">
        <f t="shared" si="2"/>
        <v>708000</v>
      </c>
      <c r="K27" s="2">
        <f>IF(新呵護久久511[[#This Row],[年齡]]&gt;$B$4+1,0,IF(AND(MOD(E27,2)=0,新呵護久久511[[#This Row],[年齡]]&lt;&gt;0),40000,0)+IF(AND(MOD(E27,2)=0,新呵護久久511[[#This Row],[年齡]]&gt;21),8000,0)+IF(新呵護久久511[[#This Row],[年齡]]=$B$4+1,400000,0))</f>
        <v>48000</v>
      </c>
    </row>
    <row r="28" spans="4:11" x14ac:dyDescent="0.2">
      <c r="D28">
        <v>27</v>
      </c>
      <c r="E28">
        <f>新呵護久久511[[#This Row],[西元年]]-2002</f>
        <v>27</v>
      </c>
      <c r="F28">
        <f t="shared" si="3"/>
        <v>2029</v>
      </c>
      <c r="G28" s="2">
        <f t="shared" si="0"/>
        <v>0</v>
      </c>
      <c r="H28" s="4">
        <f>IF(E28&lt;$B$4,MAX($B$6,SUM($G$2:新呵護久久511[[#This Row],[保費]])-SUM($K$3:新呵護久久511[[#This Row],[生存領回金]])),0)</f>
        <v>708000</v>
      </c>
      <c r="I28" s="2">
        <f t="shared" si="1"/>
        <v>708000</v>
      </c>
      <c r="J28" s="2">
        <f t="shared" si="2"/>
        <v>708000</v>
      </c>
      <c r="K28" s="2">
        <f>IF(新呵護久久511[[#This Row],[年齡]]&gt;$B$4+1,0,IF(AND(MOD(E28,2)=0,新呵護久久511[[#This Row],[年齡]]&lt;&gt;0),40000,0)+IF(AND(MOD(E28,2)=0,新呵護久久511[[#This Row],[年齡]]&gt;21),8000,0)+IF(新呵護久久511[[#This Row],[年齡]]=$B$4+1,400000,0))</f>
        <v>0</v>
      </c>
    </row>
    <row r="29" spans="4:11" x14ac:dyDescent="0.2">
      <c r="D29">
        <v>28</v>
      </c>
      <c r="E29">
        <f>新呵護久久511[[#This Row],[西元年]]-2002</f>
        <v>28</v>
      </c>
      <c r="F29">
        <f t="shared" si="3"/>
        <v>2030</v>
      </c>
      <c r="G29" s="2">
        <f t="shared" si="0"/>
        <v>0</v>
      </c>
      <c r="H29" s="4">
        <f>IF(E29&lt;$B$4,MAX($B$6,SUM($G$2:新呵護久久511[[#This Row],[保費]])-SUM($K$3:新呵護久久511[[#This Row],[生存領回金]])),0)</f>
        <v>660000</v>
      </c>
      <c r="I29" s="2">
        <f t="shared" si="1"/>
        <v>660000</v>
      </c>
      <c r="J29" s="2">
        <f t="shared" si="2"/>
        <v>660000</v>
      </c>
      <c r="K29" s="2">
        <f>IF(新呵護久久511[[#This Row],[年齡]]&gt;$B$4+1,0,IF(AND(MOD(E29,2)=0,新呵護久久511[[#This Row],[年齡]]&lt;&gt;0),40000,0)+IF(AND(MOD(E29,2)=0,新呵護久久511[[#This Row],[年齡]]&gt;21),8000,0)+IF(新呵護久久511[[#This Row],[年齡]]=$B$4+1,400000,0))</f>
        <v>48000</v>
      </c>
    </row>
    <row r="30" spans="4:11" x14ac:dyDescent="0.2">
      <c r="D30">
        <v>29</v>
      </c>
      <c r="E30">
        <f>新呵護久久511[[#This Row],[西元年]]-2002</f>
        <v>29</v>
      </c>
      <c r="F30">
        <f t="shared" si="3"/>
        <v>2031</v>
      </c>
      <c r="G30" s="2">
        <f t="shared" si="0"/>
        <v>0</v>
      </c>
      <c r="H30" s="4">
        <f>IF(E30&lt;$B$4,MAX($B$6,SUM($G$2:新呵護久久511[[#This Row],[保費]])-SUM($K$3:新呵護久久511[[#This Row],[生存領回金]])),0)</f>
        <v>660000</v>
      </c>
      <c r="I30" s="2">
        <f t="shared" si="1"/>
        <v>660000</v>
      </c>
      <c r="J30" s="2">
        <f t="shared" si="2"/>
        <v>660000</v>
      </c>
      <c r="K30" s="2">
        <f>IF(新呵護久久511[[#This Row],[年齡]]&gt;$B$4+1,0,IF(AND(MOD(E30,2)=0,新呵護久久511[[#This Row],[年齡]]&lt;&gt;0),40000,0)+IF(AND(MOD(E30,2)=0,新呵護久久511[[#This Row],[年齡]]&gt;21),8000,0)+IF(新呵護久久511[[#This Row],[年齡]]=$B$4+1,400000,0))</f>
        <v>0</v>
      </c>
    </row>
    <row r="31" spans="4:11" x14ac:dyDescent="0.2">
      <c r="D31">
        <v>30</v>
      </c>
      <c r="E31">
        <f>新呵護久久511[[#This Row],[西元年]]-2002</f>
        <v>30</v>
      </c>
      <c r="F31">
        <f t="shared" si="3"/>
        <v>2032</v>
      </c>
      <c r="G31" s="2">
        <f t="shared" si="0"/>
        <v>0</v>
      </c>
      <c r="H31" s="4">
        <f>IF(E31&lt;$B$4,MAX($B$6,SUM($G$2:新呵護久久511[[#This Row],[保費]])-SUM($K$3:新呵護久久511[[#This Row],[生存領回金]])),0)</f>
        <v>612000</v>
      </c>
      <c r="I31" s="2">
        <f t="shared" si="1"/>
        <v>612000</v>
      </c>
      <c r="J31" s="2">
        <f t="shared" si="2"/>
        <v>612000</v>
      </c>
      <c r="K31" s="2">
        <f>IF(新呵護久久511[[#This Row],[年齡]]&gt;$B$4+1,0,IF(AND(MOD(E31,2)=0,新呵護久久511[[#This Row],[年齡]]&lt;&gt;0),40000,0)+IF(AND(MOD(E31,2)=0,新呵護久久511[[#This Row],[年齡]]&gt;21),8000,0)+IF(新呵護久久511[[#This Row],[年齡]]=$B$4+1,400000,0))</f>
        <v>48000</v>
      </c>
    </row>
    <row r="32" spans="4:11" x14ac:dyDescent="0.2">
      <c r="D32">
        <v>31</v>
      </c>
      <c r="E32">
        <f>新呵護久久511[[#This Row],[西元年]]-2002</f>
        <v>31</v>
      </c>
      <c r="F32">
        <f t="shared" si="3"/>
        <v>2033</v>
      </c>
      <c r="G32" s="2">
        <f t="shared" si="0"/>
        <v>0</v>
      </c>
      <c r="H32" s="4">
        <f>IF(E32&lt;$B$4,MAX($B$6,SUM($G$2:新呵護久久511[[#This Row],[保費]])-SUM($K$3:新呵護久久511[[#This Row],[生存領回金]])),0)</f>
        <v>612000</v>
      </c>
      <c r="I32" s="2">
        <f t="shared" si="1"/>
        <v>612000</v>
      </c>
      <c r="J32" s="2">
        <f t="shared" si="2"/>
        <v>612000</v>
      </c>
      <c r="K32" s="2">
        <f>IF(新呵護久久511[[#This Row],[年齡]]&gt;$B$4+1,0,IF(AND(MOD(E32,2)=0,新呵護久久511[[#This Row],[年齡]]&lt;&gt;0),40000,0)+IF(AND(MOD(E32,2)=0,新呵護久久511[[#This Row],[年齡]]&gt;21),8000,0)+IF(新呵護久久511[[#This Row],[年齡]]=$B$4+1,400000,0))</f>
        <v>0</v>
      </c>
    </row>
    <row r="33" spans="4:11" x14ac:dyDescent="0.2">
      <c r="D33">
        <v>32</v>
      </c>
      <c r="E33">
        <f>新呵護久久511[[#This Row],[西元年]]-2002</f>
        <v>32</v>
      </c>
      <c r="F33">
        <f t="shared" si="3"/>
        <v>2034</v>
      </c>
      <c r="G33" s="2">
        <f t="shared" si="0"/>
        <v>0</v>
      </c>
      <c r="H33" s="4">
        <f>IF(E33&lt;$B$4,MAX($B$6,SUM($G$2:新呵護久久511[[#This Row],[保費]])-SUM($K$3:新呵護久久511[[#This Row],[生存領回金]])),0)</f>
        <v>564000</v>
      </c>
      <c r="I33" s="2">
        <f t="shared" si="1"/>
        <v>564000</v>
      </c>
      <c r="J33" s="2">
        <f t="shared" si="2"/>
        <v>564000</v>
      </c>
      <c r="K33" s="2">
        <f>IF(新呵護久久511[[#This Row],[年齡]]&gt;$B$4+1,0,IF(AND(MOD(E33,2)=0,新呵護久久511[[#This Row],[年齡]]&lt;&gt;0),40000,0)+IF(AND(MOD(E33,2)=0,新呵護久久511[[#This Row],[年齡]]&gt;21),8000,0)+IF(新呵護久久511[[#This Row],[年齡]]=$B$4+1,400000,0))</f>
        <v>48000</v>
      </c>
    </row>
    <row r="34" spans="4:11" x14ac:dyDescent="0.2">
      <c r="D34">
        <v>33</v>
      </c>
      <c r="E34">
        <f>新呵護久久511[[#This Row],[西元年]]-2002</f>
        <v>33</v>
      </c>
      <c r="F34">
        <f t="shared" si="3"/>
        <v>2035</v>
      </c>
      <c r="G34" s="2">
        <f t="shared" ref="G34:G65" si="4">IF(D34&lt;=$B$5,62600,0)</f>
        <v>0</v>
      </c>
      <c r="H34" s="4">
        <f>IF(E34&lt;$B$4,MAX($B$6,SUM($G$2:新呵護久久511[[#This Row],[保費]])-SUM($K$3:新呵護久久511[[#This Row],[生存領回金]])),0)</f>
        <v>564000</v>
      </c>
      <c r="I34" s="2">
        <f t="shared" si="1"/>
        <v>564000</v>
      </c>
      <c r="J34" s="2">
        <f t="shared" si="2"/>
        <v>564000</v>
      </c>
      <c r="K34" s="2">
        <f>IF(新呵護久久511[[#This Row],[年齡]]&gt;$B$4+1,0,IF(AND(MOD(E34,2)=0,新呵護久久511[[#This Row],[年齡]]&lt;&gt;0),40000,0)+IF(AND(MOD(E34,2)=0,新呵護久久511[[#This Row],[年齡]]&gt;21),8000,0)+IF(新呵護久久511[[#This Row],[年齡]]=$B$4+1,400000,0))</f>
        <v>0</v>
      </c>
    </row>
    <row r="35" spans="4:11" x14ac:dyDescent="0.2">
      <c r="D35">
        <v>34</v>
      </c>
      <c r="E35">
        <f>新呵護久久511[[#This Row],[西元年]]-2002</f>
        <v>34</v>
      </c>
      <c r="F35">
        <f t="shared" si="3"/>
        <v>2036</v>
      </c>
      <c r="G35" s="2">
        <f t="shared" si="4"/>
        <v>0</v>
      </c>
      <c r="H35" s="4">
        <f>IF(E35&lt;$B$4,MAX($B$6,SUM($G$2:新呵護久久511[[#This Row],[保費]])-SUM($K$3:新呵護久久511[[#This Row],[生存領回金]])),0)</f>
        <v>516000</v>
      </c>
      <c r="I35" s="2">
        <f t="shared" si="1"/>
        <v>516000</v>
      </c>
      <c r="J35" s="2">
        <f t="shared" si="2"/>
        <v>516000</v>
      </c>
      <c r="K35" s="2">
        <f>IF(新呵護久久511[[#This Row],[年齡]]&gt;$B$4+1,0,IF(AND(MOD(E35,2)=0,新呵護久久511[[#This Row],[年齡]]&lt;&gt;0),40000,0)+IF(AND(MOD(E35,2)=0,新呵護久久511[[#This Row],[年齡]]&gt;21),8000,0)+IF(新呵護久久511[[#This Row],[年齡]]=$B$4+1,400000,0))</f>
        <v>48000</v>
      </c>
    </row>
    <row r="36" spans="4:11" x14ac:dyDescent="0.2">
      <c r="D36">
        <v>35</v>
      </c>
      <c r="E36">
        <f>新呵護久久511[[#This Row],[西元年]]-2002</f>
        <v>35</v>
      </c>
      <c r="F36">
        <f t="shared" si="3"/>
        <v>2037</v>
      </c>
      <c r="G36" s="2">
        <f t="shared" si="4"/>
        <v>0</v>
      </c>
      <c r="H36" s="4">
        <f>IF(E36&lt;$B$4,MAX($B$6,SUM($G$2:新呵護久久511[[#This Row],[保費]])-SUM($K$3:新呵護久久511[[#This Row],[生存領回金]])),0)</f>
        <v>516000</v>
      </c>
      <c r="I36" s="2">
        <f t="shared" si="1"/>
        <v>516000</v>
      </c>
      <c r="J36" s="2">
        <f t="shared" si="2"/>
        <v>516000</v>
      </c>
      <c r="K36" s="2">
        <f>IF(新呵護久久511[[#This Row],[年齡]]&gt;$B$4+1,0,IF(AND(MOD(E36,2)=0,新呵護久久511[[#This Row],[年齡]]&lt;&gt;0),40000,0)+IF(AND(MOD(E36,2)=0,新呵護久久511[[#This Row],[年齡]]&gt;21),8000,0)+IF(新呵護久久511[[#This Row],[年齡]]=$B$4+1,400000,0))</f>
        <v>0</v>
      </c>
    </row>
    <row r="37" spans="4:11" x14ac:dyDescent="0.2">
      <c r="D37">
        <v>36</v>
      </c>
      <c r="E37">
        <f>新呵護久久511[[#This Row],[西元年]]-2002</f>
        <v>36</v>
      </c>
      <c r="F37">
        <f t="shared" si="3"/>
        <v>2038</v>
      </c>
      <c r="G37" s="2">
        <f t="shared" si="4"/>
        <v>0</v>
      </c>
      <c r="H37" s="4">
        <f>IF(E37&lt;$B$4,MAX($B$6,SUM($G$2:新呵護久久511[[#This Row],[保費]])-SUM($K$3:新呵護久久511[[#This Row],[生存領回金]])),0)</f>
        <v>468000</v>
      </c>
      <c r="I37" s="2">
        <f t="shared" si="1"/>
        <v>468000</v>
      </c>
      <c r="J37" s="2">
        <f t="shared" si="2"/>
        <v>468000</v>
      </c>
      <c r="K37" s="2">
        <f>IF(新呵護久久511[[#This Row],[年齡]]&gt;$B$4+1,0,IF(AND(MOD(E37,2)=0,新呵護久久511[[#This Row],[年齡]]&lt;&gt;0),40000,0)+IF(AND(MOD(E37,2)=0,新呵護久久511[[#This Row],[年齡]]&gt;21),8000,0)+IF(新呵護久久511[[#This Row],[年齡]]=$B$4+1,400000,0))</f>
        <v>48000</v>
      </c>
    </row>
    <row r="38" spans="4:11" x14ac:dyDescent="0.2">
      <c r="D38">
        <v>37</v>
      </c>
      <c r="E38">
        <f>新呵護久久511[[#This Row],[西元年]]-2002</f>
        <v>37</v>
      </c>
      <c r="F38">
        <f t="shared" si="3"/>
        <v>2039</v>
      </c>
      <c r="G38" s="2">
        <f t="shared" si="4"/>
        <v>0</v>
      </c>
      <c r="H38" s="4">
        <f>IF(E38&lt;$B$4,MAX($B$6,SUM($G$2:新呵護久久511[[#This Row],[保費]])-SUM($K$3:新呵護久久511[[#This Row],[生存領回金]])),0)</f>
        <v>468000</v>
      </c>
      <c r="I38" s="2">
        <f t="shared" si="1"/>
        <v>468000</v>
      </c>
      <c r="J38" s="2">
        <f t="shared" si="2"/>
        <v>468000</v>
      </c>
      <c r="K38" s="2">
        <f>IF(新呵護久久511[[#This Row],[年齡]]&gt;$B$4+1,0,IF(AND(MOD(E38,2)=0,新呵護久久511[[#This Row],[年齡]]&lt;&gt;0),40000,0)+IF(AND(MOD(E38,2)=0,新呵護久久511[[#This Row],[年齡]]&gt;21),8000,0)+IF(新呵護久久511[[#This Row],[年齡]]=$B$4+1,400000,0))</f>
        <v>0</v>
      </c>
    </row>
    <row r="39" spans="4:11" x14ac:dyDescent="0.2">
      <c r="D39">
        <v>38</v>
      </c>
      <c r="E39">
        <f>新呵護久久511[[#This Row],[西元年]]-2002</f>
        <v>38</v>
      </c>
      <c r="F39">
        <f t="shared" si="3"/>
        <v>2040</v>
      </c>
      <c r="G39" s="2">
        <f t="shared" si="4"/>
        <v>0</v>
      </c>
      <c r="H39" s="4">
        <f>IF(E39&lt;$B$4,MAX($B$6,SUM($G$2:新呵護久久511[[#This Row],[保費]])-SUM($K$3:新呵護久久511[[#This Row],[生存領回金]])),0)</f>
        <v>420000</v>
      </c>
      <c r="I39" s="2">
        <f t="shared" si="1"/>
        <v>420000</v>
      </c>
      <c r="J39" s="2">
        <f t="shared" si="2"/>
        <v>420000</v>
      </c>
      <c r="K39" s="2">
        <f>IF(新呵護久久511[[#This Row],[年齡]]&gt;$B$4+1,0,IF(AND(MOD(E39,2)=0,新呵護久久511[[#This Row],[年齡]]&lt;&gt;0),40000,0)+IF(AND(MOD(E39,2)=0,新呵護久久511[[#This Row],[年齡]]&gt;21),8000,0)+IF(新呵護久久511[[#This Row],[年齡]]=$B$4+1,400000,0))</f>
        <v>48000</v>
      </c>
    </row>
    <row r="40" spans="4:11" x14ac:dyDescent="0.2">
      <c r="D40">
        <v>39</v>
      </c>
      <c r="E40">
        <f>新呵護久久511[[#This Row],[西元年]]-2002</f>
        <v>39</v>
      </c>
      <c r="F40">
        <f t="shared" si="3"/>
        <v>2041</v>
      </c>
      <c r="G40" s="2">
        <f t="shared" si="4"/>
        <v>0</v>
      </c>
      <c r="H40" s="4">
        <f>IF(E40&lt;$B$4,MAX($B$6,SUM($G$2:新呵護久久511[[#This Row],[保費]])-SUM($K$3:新呵護久久511[[#This Row],[生存領回金]])),0)</f>
        <v>420000</v>
      </c>
      <c r="I40" s="2">
        <f t="shared" si="1"/>
        <v>420000</v>
      </c>
      <c r="J40" s="2">
        <f t="shared" si="2"/>
        <v>420000</v>
      </c>
      <c r="K40" s="2">
        <f>IF(新呵護久久511[[#This Row],[年齡]]&gt;$B$4+1,0,IF(AND(MOD(E40,2)=0,新呵護久久511[[#This Row],[年齡]]&lt;&gt;0),40000,0)+IF(AND(MOD(E40,2)=0,新呵護久久511[[#This Row],[年齡]]&gt;21),8000,0)+IF(新呵護久久511[[#This Row],[年齡]]=$B$4+1,400000,0))</f>
        <v>0</v>
      </c>
    </row>
    <row r="41" spans="4:11" x14ac:dyDescent="0.2">
      <c r="D41">
        <v>40</v>
      </c>
      <c r="E41">
        <f>新呵護久久511[[#This Row],[西元年]]-2002</f>
        <v>40</v>
      </c>
      <c r="F41">
        <f t="shared" si="3"/>
        <v>2042</v>
      </c>
      <c r="G41" s="2">
        <f t="shared" si="4"/>
        <v>0</v>
      </c>
      <c r="H41" s="4">
        <f>IF(E41&lt;$B$4,MAX($B$6,SUM($G$2:新呵護久久511[[#This Row],[保費]])-SUM($K$3:新呵護久久511[[#This Row],[生存領回金]])),0)</f>
        <v>400000</v>
      </c>
      <c r="I41" s="2">
        <f t="shared" si="1"/>
        <v>400000</v>
      </c>
      <c r="J41" s="2">
        <f t="shared" si="2"/>
        <v>400000</v>
      </c>
      <c r="K41" s="2">
        <f>IF(新呵護久久511[[#This Row],[年齡]]&gt;$B$4+1,0,IF(AND(MOD(E41,2)=0,新呵護久久511[[#This Row],[年齡]]&lt;&gt;0),40000,0)+IF(AND(MOD(E41,2)=0,新呵護久久511[[#This Row],[年齡]]&gt;21),8000,0)+IF(新呵護久久511[[#This Row],[年齡]]=$B$4+1,400000,0))</f>
        <v>48000</v>
      </c>
    </row>
    <row r="42" spans="4:11" x14ac:dyDescent="0.2">
      <c r="D42">
        <v>41</v>
      </c>
      <c r="E42">
        <f>新呵護久久511[[#This Row],[西元年]]-2002</f>
        <v>41</v>
      </c>
      <c r="F42">
        <f t="shared" si="3"/>
        <v>2043</v>
      </c>
      <c r="G42" s="2">
        <f t="shared" si="4"/>
        <v>0</v>
      </c>
      <c r="H42" s="4">
        <f>IF(E42&lt;$B$4,MAX($B$6,SUM($G$2:新呵護久久511[[#This Row],[保費]])-SUM($K$3:新呵護久久511[[#This Row],[生存領回金]])),0)</f>
        <v>400000</v>
      </c>
      <c r="I42" s="2">
        <f t="shared" si="1"/>
        <v>400000</v>
      </c>
      <c r="J42" s="2">
        <f t="shared" si="2"/>
        <v>400000</v>
      </c>
      <c r="K42" s="2">
        <f>IF(新呵護久久511[[#This Row],[年齡]]&gt;$B$4+1,0,IF(AND(MOD(E42,2)=0,新呵護久久511[[#This Row],[年齡]]&lt;&gt;0),40000,0)+IF(AND(MOD(E42,2)=0,新呵護久久511[[#This Row],[年齡]]&gt;21),8000,0)+IF(新呵護久久511[[#This Row],[年齡]]=$B$4+1,400000,0))</f>
        <v>0</v>
      </c>
    </row>
    <row r="43" spans="4:11" x14ac:dyDescent="0.2">
      <c r="D43">
        <v>42</v>
      </c>
      <c r="E43">
        <f>新呵護久久511[[#This Row],[西元年]]-2002</f>
        <v>42</v>
      </c>
      <c r="F43">
        <f t="shared" si="3"/>
        <v>2044</v>
      </c>
      <c r="G43" s="2">
        <f t="shared" si="4"/>
        <v>0</v>
      </c>
      <c r="H43" s="4">
        <f>IF(E43&lt;$B$4,MAX($B$6,SUM($G$2:新呵護久久511[[#This Row],[保費]])-SUM($K$3:新呵護久久511[[#This Row],[生存領回金]])),0)</f>
        <v>400000</v>
      </c>
      <c r="I43" s="2">
        <f t="shared" si="1"/>
        <v>400000</v>
      </c>
      <c r="J43" s="2">
        <f t="shared" si="2"/>
        <v>400000</v>
      </c>
      <c r="K43" s="2">
        <f>IF(新呵護久久511[[#This Row],[年齡]]&gt;$B$4+1,0,IF(AND(MOD(E43,2)=0,新呵護久久511[[#This Row],[年齡]]&lt;&gt;0),40000,0)+IF(AND(MOD(E43,2)=0,新呵護久久511[[#This Row],[年齡]]&gt;21),8000,0)+IF(新呵護久久511[[#This Row],[年齡]]=$B$4+1,400000,0))</f>
        <v>48000</v>
      </c>
    </row>
    <row r="44" spans="4:11" x14ac:dyDescent="0.2">
      <c r="D44">
        <v>43</v>
      </c>
      <c r="E44">
        <f>新呵護久久511[[#This Row],[西元年]]-2002</f>
        <v>43</v>
      </c>
      <c r="F44">
        <f t="shared" si="3"/>
        <v>2045</v>
      </c>
      <c r="G44" s="2">
        <f t="shared" si="4"/>
        <v>0</v>
      </c>
      <c r="H44" s="4">
        <f>IF(E44&lt;$B$4,MAX($B$6,SUM($G$2:新呵護久久511[[#This Row],[保費]])-SUM($K$3:新呵護久久511[[#This Row],[生存領回金]])),0)</f>
        <v>400000</v>
      </c>
      <c r="I44" s="2">
        <f t="shared" si="1"/>
        <v>400000</v>
      </c>
      <c r="J44" s="2">
        <f t="shared" si="2"/>
        <v>400000</v>
      </c>
      <c r="K44" s="2">
        <f>IF(新呵護久久511[[#This Row],[年齡]]&gt;$B$4+1,0,IF(AND(MOD(E44,2)=0,新呵護久久511[[#This Row],[年齡]]&lt;&gt;0),40000,0)+IF(AND(MOD(E44,2)=0,新呵護久久511[[#This Row],[年齡]]&gt;21),8000,0)+IF(新呵護久久511[[#This Row],[年齡]]=$B$4+1,400000,0))</f>
        <v>0</v>
      </c>
    </row>
    <row r="45" spans="4:11" x14ac:dyDescent="0.2">
      <c r="D45">
        <v>44</v>
      </c>
      <c r="E45">
        <f>新呵護久久511[[#This Row],[西元年]]-2002</f>
        <v>44</v>
      </c>
      <c r="F45">
        <f t="shared" si="3"/>
        <v>2046</v>
      </c>
      <c r="G45" s="2">
        <f t="shared" si="4"/>
        <v>0</v>
      </c>
      <c r="H45" s="4">
        <f>IF(E45&lt;$B$4,MAX($B$6,SUM($G$2:新呵護久久511[[#This Row],[保費]])-SUM($K$3:新呵護久久511[[#This Row],[生存領回金]])),0)</f>
        <v>400000</v>
      </c>
      <c r="I45" s="2">
        <f t="shared" si="1"/>
        <v>400000</v>
      </c>
      <c r="J45" s="2">
        <f t="shared" si="2"/>
        <v>400000</v>
      </c>
      <c r="K45" s="2">
        <f>IF(新呵護久久511[[#This Row],[年齡]]&gt;$B$4+1,0,IF(AND(MOD(E45,2)=0,新呵護久久511[[#This Row],[年齡]]&lt;&gt;0),40000,0)+IF(AND(MOD(E45,2)=0,新呵護久久511[[#This Row],[年齡]]&gt;21),8000,0)+IF(新呵護久久511[[#This Row],[年齡]]=$B$4+1,400000,0))</f>
        <v>48000</v>
      </c>
    </row>
    <row r="46" spans="4:11" x14ac:dyDescent="0.2">
      <c r="D46">
        <v>45</v>
      </c>
      <c r="E46">
        <f>新呵護久久511[[#This Row],[西元年]]-2002</f>
        <v>45</v>
      </c>
      <c r="F46">
        <f t="shared" si="3"/>
        <v>2047</v>
      </c>
      <c r="G46" s="2">
        <f t="shared" si="4"/>
        <v>0</v>
      </c>
      <c r="H46" s="4">
        <f>IF(E46&lt;$B$4,MAX($B$6,SUM($G$2:新呵護久久511[[#This Row],[保費]])-SUM($K$3:新呵護久久511[[#This Row],[生存領回金]])),0)</f>
        <v>400000</v>
      </c>
      <c r="I46" s="2">
        <f t="shared" si="1"/>
        <v>400000</v>
      </c>
      <c r="J46" s="2">
        <f t="shared" si="2"/>
        <v>400000</v>
      </c>
      <c r="K46" s="2">
        <f>IF(新呵護久久511[[#This Row],[年齡]]&gt;$B$4+1,0,IF(AND(MOD(E46,2)=0,新呵護久久511[[#This Row],[年齡]]&lt;&gt;0),40000,0)+IF(AND(MOD(E46,2)=0,新呵護久久511[[#This Row],[年齡]]&gt;21),8000,0)+IF(新呵護久久511[[#This Row],[年齡]]=$B$4+1,400000,0))</f>
        <v>0</v>
      </c>
    </row>
    <row r="47" spans="4:11" x14ac:dyDescent="0.2">
      <c r="D47">
        <v>46</v>
      </c>
      <c r="E47">
        <f>新呵護久久511[[#This Row],[西元年]]-2002</f>
        <v>46</v>
      </c>
      <c r="F47">
        <f t="shared" si="3"/>
        <v>2048</v>
      </c>
      <c r="G47" s="2">
        <f t="shared" si="4"/>
        <v>0</v>
      </c>
      <c r="H47" s="4">
        <f>IF(E47&lt;$B$4,MAX($B$6,SUM($G$2:新呵護久久511[[#This Row],[保費]])-SUM($K$3:新呵護久久511[[#This Row],[生存領回金]])),0)</f>
        <v>400000</v>
      </c>
      <c r="I47" s="2">
        <f t="shared" si="1"/>
        <v>400000</v>
      </c>
      <c r="J47" s="2">
        <f t="shared" si="2"/>
        <v>400000</v>
      </c>
      <c r="K47" s="2">
        <f>IF(新呵護久久511[[#This Row],[年齡]]&gt;$B$4+1,0,IF(AND(MOD(E47,2)=0,新呵護久久511[[#This Row],[年齡]]&lt;&gt;0),40000,0)+IF(AND(MOD(E47,2)=0,新呵護久久511[[#This Row],[年齡]]&gt;21),8000,0)+IF(新呵護久久511[[#This Row],[年齡]]=$B$4+1,400000,0))</f>
        <v>48000</v>
      </c>
    </row>
    <row r="48" spans="4:11" x14ac:dyDescent="0.2">
      <c r="D48">
        <v>47</v>
      </c>
      <c r="E48">
        <f>新呵護久久511[[#This Row],[西元年]]-2002</f>
        <v>47</v>
      </c>
      <c r="F48">
        <f t="shared" si="3"/>
        <v>2049</v>
      </c>
      <c r="G48" s="2">
        <f t="shared" si="4"/>
        <v>0</v>
      </c>
      <c r="H48" s="4">
        <f>IF(E48&lt;$B$4,MAX($B$6,SUM($G$2:新呵護久久511[[#This Row],[保費]])-SUM($K$3:新呵護久久511[[#This Row],[生存領回金]])),0)</f>
        <v>400000</v>
      </c>
      <c r="I48" s="2">
        <f t="shared" si="1"/>
        <v>400000</v>
      </c>
      <c r="J48" s="2">
        <f t="shared" si="2"/>
        <v>400000</v>
      </c>
      <c r="K48" s="2">
        <f>IF(新呵護久久511[[#This Row],[年齡]]&gt;$B$4+1,0,IF(AND(MOD(E48,2)=0,新呵護久久511[[#This Row],[年齡]]&lt;&gt;0),40000,0)+IF(AND(MOD(E48,2)=0,新呵護久久511[[#This Row],[年齡]]&gt;21),8000,0)+IF(新呵護久久511[[#This Row],[年齡]]=$B$4+1,400000,0))</f>
        <v>0</v>
      </c>
    </row>
    <row r="49" spans="4:11" x14ac:dyDescent="0.2">
      <c r="D49">
        <v>48</v>
      </c>
      <c r="E49">
        <f>新呵護久久511[[#This Row],[西元年]]-2002</f>
        <v>48</v>
      </c>
      <c r="F49">
        <f t="shared" si="3"/>
        <v>2050</v>
      </c>
      <c r="G49" s="2">
        <f t="shared" si="4"/>
        <v>0</v>
      </c>
      <c r="H49" s="4">
        <f>IF(E49&lt;$B$4,MAX($B$6,SUM($G$2:新呵護久久511[[#This Row],[保費]])-SUM($K$3:新呵護久久511[[#This Row],[生存領回金]])),0)</f>
        <v>400000</v>
      </c>
      <c r="I49" s="2">
        <f t="shared" si="1"/>
        <v>400000</v>
      </c>
      <c r="J49" s="2">
        <f t="shared" si="2"/>
        <v>400000</v>
      </c>
      <c r="K49" s="2">
        <f>IF(新呵護久久511[[#This Row],[年齡]]&gt;$B$4+1,0,IF(AND(MOD(E49,2)=0,新呵護久久511[[#This Row],[年齡]]&lt;&gt;0),40000,0)+IF(AND(MOD(E49,2)=0,新呵護久久511[[#This Row],[年齡]]&gt;21),8000,0)+IF(新呵護久久511[[#This Row],[年齡]]=$B$4+1,400000,0))</f>
        <v>48000</v>
      </c>
    </row>
    <row r="50" spans="4:11" x14ac:dyDescent="0.2">
      <c r="D50">
        <v>49</v>
      </c>
      <c r="E50">
        <f>新呵護久久511[[#This Row],[西元年]]-2002</f>
        <v>49</v>
      </c>
      <c r="F50">
        <f t="shared" si="3"/>
        <v>2051</v>
      </c>
      <c r="G50" s="2">
        <f t="shared" si="4"/>
        <v>0</v>
      </c>
      <c r="H50" s="4">
        <f>IF(E50&lt;$B$4,MAX($B$6,SUM($G$2:新呵護久久511[[#This Row],[保費]])-SUM($K$3:新呵護久久511[[#This Row],[生存領回金]])),0)</f>
        <v>400000</v>
      </c>
      <c r="I50" s="2">
        <f t="shared" si="1"/>
        <v>400000</v>
      </c>
      <c r="J50" s="2">
        <f t="shared" si="2"/>
        <v>400000</v>
      </c>
      <c r="K50" s="2">
        <f>IF(新呵護久久511[[#This Row],[年齡]]&gt;$B$4+1,0,IF(AND(MOD(E50,2)=0,新呵護久久511[[#This Row],[年齡]]&lt;&gt;0),40000,0)+IF(AND(MOD(E50,2)=0,新呵護久久511[[#This Row],[年齡]]&gt;21),8000,0)+IF(新呵護久久511[[#This Row],[年齡]]=$B$4+1,400000,0))</f>
        <v>0</v>
      </c>
    </row>
    <row r="51" spans="4:11" x14ac:dyDescent="0.2">
      <c r="D51">
        <v>50</v>
      </c>
      <c r="E51">
        <f>新呵護久久511[[#This Row],[西元年]]-2002</f>
        <v>50</v>
      </c>
      <c r="F51">
        <f t="shared" si="3"/>
        <v>2052</v>
      </c>
      <c r="G51" s="2">
        <f t="shared" si="4"/>
        <v>0</v>
      </c>
      <c r="H51" s="4">
        <f>IF(E51&lt;$B$4,MAX($B$6,SUM($G$2:新呵護久久511[[#This Row],[保費]])-SUM($K$3:新呵護久久511[[#This Row],[生存領回金]])),0)</f>
        <v>400000</v>
      </c>
      <c r="I51" s="2">
        <f t="shared" si="1"/>
        <v>400000</v>
      </c>
      <c r="J51" s="2">
        <f t="shared" si="2"/>
        <v>400000</v>
      </c>
      <c r="K51" s="2">
        <f>IF(新呵護久久511[[#This Row],[年齡]]&gt;$B$4+1,0,IF(AND(MOD(E51,2)=0,新呵護久久511[[#This Row],[年齡]]&lt;&gt;0),40000,0)+IF(AND(MOD(E51,2)=0,新呵護久久511[[#This Row],[年齡]]&gt;21),8000,0)+IF(新呵護久久511[[#This Row],[年齡]]=$B$4+1,400000,0))</f>
        <v>48000</v>
      </c>
    </row>
    <row r="52" spans="4:11" x14ac:dyDescent="0.2">
      <c r="D52">
        <v>51</v>
      </c>
      <c r="E52">
        <f>新呵護久久511[[#This Row],[西元年]]-2002</f>
        <v>51</v>
      </c>
      <c r="F52">
        <f t="shared" si="3"/>
        <v>2053</v>
      </c>
      <c r="G52" s="2">
        <f t="shared" si="4"/>
        <v>0</v>
      </c>
      <c r="H52" s="4">
        <f>IF(E52&lt;$B$4,MAX($B$6,SUM($G$2:新呵護久久511[[#This Row],[保費]])-SUM($K$3:新呵護久久511[[#This Row],[生存領回金]])),0)</f>
        <v>400000</v>
      </c>
      <c r="I52" s="2">
        <f t="shared" si="1"/>
        <v>400000</v>
      </c>
      <c r="J52" s="2">
        <f t="shared" si="2"/>
        <v>400000</v>
      </c>
      <c r="K52" s="2">
        <f>IF(新呵護久久511[[#This Row],[年齡]]&gt;$B$4+1,0,IF(AND(MOD(E52,2)=0,新呵護久久511[[#This Row],[年齡]]&lt;&gt;0),40000,0)+IF(AND(MOD(E52,2)=0,新呵護久久511[[#This Row],[年齡]]&gt;21),8000,0)+IF(新呵護久久511[[#This Row],[年齡]]=$B$4+1,400000,0))</f>
        <v>0</v>
      </c>
    </row>
    <row r="53" spans="4:11" x14ac:dyDescent="0.2">
      <c r="D53">
        <v>52</v>
      </c>
      <c r="E53">
        <f>新呵護久久511[[#This Row],[西元年]]-2002</f>
        <v>52</v>
      </c>
      <c r="F53">
        <f t="shared" si="3"/>
        <v>2054</v>
      </c>
      <c r="G53" s="2">
        <f t="shared" si="4"/>
        <v>0</v>
      </c>
      <c r="H53" s="4">
        <f>IF(E53&lt;$B$4,MAX($B$6,SUM($G$2:新呵護久久511[[#This Row],[保費]])-SUM($K$3:新呵護久久511[[#This Row],[生存領回金]])),0)</f>
        <v>400000</v>
      </c>
      <c r="I53" s="2">
        <f t="shared" si="1"/>
        <v>400000</v>
      </c>
      <c r="J53" s="2">
        <f t="shared" si="2"/>
        <v>400000</v>
      </c>
      <c r="K53" s="2">
        <f>IF(新呵護久久511[[#This Row],[年齡]]&gt;$B$4+1,0,IF(AND(MOD(E53,2)=0,新呵護久久511[[#This Row],[年齡]]&lt;&gt;0),40000,0)+IF(AND(MOD(E53,2)=0,新呵護久久511[[#This Row],[年齡]]&gt;21),8000,0)+IF(新呵護久久511[[#This Row],[年齡]]=$B$4+1,400000,0))</f>
        <v>48000</v>
      </c>
    </row>
    <row r="54" spans="4:11" x14ac:dyDescent="0.2">
      <c r="D54">
        <v>53</v>
      </c>
      <c r="E54">
        <f>新呵護久久511[[#This Row],[西元年]]-2002</f>
        <v>53</v>
      </c>
      <c r="F54">
        <f t="shared" si="3"/>
        <v>2055</v>
      </c>
      <c r="G54" s="2">
        <f t="shared" si="4"/>
        <v>0</v>
      </c>
      <c r="H54" s="4">
        <f>IF(E54&lt;$B$4,MAX($B$6,SUM($G$2:新呵護久久511[[#This Row],[保費]])-SUM($K$3:新呵護久久511[[#This Row],[生存領回金]])),0)</f>
        <v>400000</v>
      </c>
      <c r="I54" s="2">
        <f t="shared" si="1"/>
        <v>400000</v>
      </c>
      <c r="J54" s="2">
        <f t="shared" si="2"/>
        <v>400000</v>
      </c>
      <c r="K54" s="2">
        <f>IF(新呵護久久511[[#This Row],[年齡]]&gt;$B$4+1,0,IF(AND(MOD(E54,2)=0,新呵護久久511[[#This Row],[年齡]]&lt;&gt;0),40000,0)+IF(AND(MOD(E54,2)=0,新呵護久久511[[#This Row],[年齡]]&gt;21),8000,0)+IF(新呵護久久511[[#This Row],[年齡]]=$B$4+1,400000,0))</f>
        <v>0</v>
      </c>
    </row>
    <row r="55" spans="4:11" x14ac:dyDescent="0.2">
      <c r="D55">
        <v>54</v>
      </c>
      <c r="E55">
        <f>新呵護久久511[[#This Row],[西元年]]-2002</f>
        <v>54</v>
      </c>
      <c r="F55">
        <f t="shared" si="3"/>
        <v>2056</v>
      </c>
      <c r="G55" s="2">
        <f t="shared" si="4"/>
        <v>0</v>
      </c>
      <c r="H55" s="4">
        <f>IF(E55&lt;$B$4,MAX($B$6,SUM($G$2:新呵護久久511[[#This Row],[保費]])-SUM($K$3:新呵護久久511[[#This Row],[生存領回金]])),0)</f>
        <v>400000</v>
      </c>
      <c r="I55" s="2">
        <f t="shared" si="1"/>
        <v>400000</v>
      </c>
      <c r="J55" s="2">
        <f t="shared" si="2"/>
        <v>400000</v>
      </c>
      <c r="K55" s="2">
        <f>IF(新呵護久久511[[#This Row],[年齡]]&gt;$B$4+1,0,IF(AND(MOD(E55,2)=0,新呵護久久511[[#This Row],[年齡]]&lt;&gt;0),40000,0)+IF(AND(MOD(E55,2)=0,新呵護久久511[[#This Row],[年齡]]&gt;21),8000,0)+IF(新呵護久久511[[#This Row],[年齡]]=$B$4+1,400000,0))</f>
        <v>48000</v>
      </c>
    </row>
    <row r="56" spans="4:11" x14ac:dyDescent="0.2">
      <c r="D56">
        <v>55</v>
      </c>
      <c r="E56">
        <f>新呵護久久511[[#This Row],[西元年]]-2002</f>
        <v>55</v>
      </c>
      <c r="F56">
        <f t="shared" si="3"/>
        <v>2057</v>
      </c>
      <c r="G56" s="2">
        <f t="shared" si="4"/>
        <v>0</v>
      </c>
      <c r="H56" s="4">
        <f>IF(E56&lt;$B$4,MAX($B$6,SUM($G$2:新呵護久久511[[#This Row],[保費]])-SUM($K$3:新呵護久久511[[#This Row],[生存領回金]])),0)</f>
        <v>400000</v>
      </c>
      <c r="I56" s="2">
        <f t="shared" si="1"/>
        <v>400000</v>
      </c>
      <c r="J56" s="2">
        <f t="shared" si="2"/>
        <v>400000</v>
      </c>
      <c r="K56" s="2">
        <f>IF(新呵護久久511[[#This Row],[年齡]]&gt;$B$4+1,0,IF(AND(MOD(E56,2)=0,新呵護久久511[[#This Row],[年齡]]&lt;&gt;0),40000,0)+IF(AND(MOD(E56,2)=0,新呵護久久511[[#This Row],[年齡]]&gt;21),8000,0)+IF(新呵護久久511[[#This Row],[年齡]]=$B$4+1,400000,0))</f>
        <v>0</v>
      </c>
    </row>
    <row r="57" spans="4:11" x14ac:dyDescent="0.2">
      <c r="D57">
        <v>56</v>
      </c>
      <c r="E57">
        <f>新呵護久久511[[#This Row],[西元年]]-2002</f>
        <v>56</v>
      </c>
      <c r="F57">
        <f t="shared" si="3"/>
        <v>2058</v>
      </c>
      <c r="G57" s="2">
        <f t="shared" si="4"/>
        <v>0</v>
      </c>
      <c r="H57" s="4">
        <f>IF(E57&lt;$B$4,MAX($B$6,SUM($G$2:新呵護久久511[[#This Row],[保費]])-SUM($K$3:新呵護久久511[[#This Row],[生存領回金]])),0)</f>
        <v>400000</v>
      </c>
      <c r="I57" s="2">
        <f t="shared" si="1"/>
        <v>400000</v>
      </c>
      <c r="J57" s="2">
        <f t="shared" si="2"/>
        <v>400000</v>
      </c>
      <c r="K57" s="2">
        <f>IF(新呵護久久511[[#This Row],[年齡]]&gt;$B$4+1,0,IF(AND(MOD(E57,2)=0,新呵護久久511[[#This Row],[年齡]]&lt;&gt;0),40000,0)+IF(AND(MOD(E57,2)=0,新呵護久久511[[#This Row],[年齡]]&gt;21),8000,0)+IF(新呵護久久511[[#This Row],[年齡]]=$B$4+1,400000,0))</f>
        <v>48000</v>
      </c>
    </row>
    <row r="58" spans="4:11" x14ac:dyDescent="0.2">
      <c r="D58">
        <v>57</v>
      </c>
      <c r="E58">
        <f>新呵護久久511[[#This Row],[西元年]]-2002</f>
        <v>57</v>
      </c>
      <c r="F58">
        <f t="shared" si="3"/>
        <v>2059</v>
      </c>
      <c r="G58" s="2">
        <f t="shared" si="4"/>
        <v>0</v>
      </c>
      <c r="H58" s="4">
        <f>IF(E58&lt;$B$4,MAX($B$6,SUM($G$2:新呵護久久511[[#This Row],[保費]])-SUM($K$3:新呵護久久511[[#This Row],[生存領回金]])),0)</f>
        <v>400000</v>
      </c>
      <c r="I58" s="2">
        <f t="shared" si="1"/>
        <v>400000</v>
      </c>
      <c r="J58" s="2">
        <f t="shared" si="2"/>
        <v>400000</v>
      </c>
      <c r="K58" s="2">
        <f>IF(新呵護久久511[[#This Row],[年齡]]&gt;$B$4+1,0,IF(AND(MOD(E58,2)=0,新呵護久久511[[#This Row],[年齡]]&lt;&gt;0),40000,0)+IF(AND(MOD(E58,2)=0,新呵護久久511[[#This Row],[年齡]]&gt;21),8000,0)+IF(新呵護久久511[[#This Row],[年齡]]=$B$4+1,400000,0))</f>
        <v>0</v>
      </c>
    </row>
    <row r="59" spans="4:11" x14ac:dyDescent="0.2">
      <c r="D59">
        <v>58</v>
      </c>
      <c r="E59">
        <f>新呵護久久511[[#This Row],[西元年]]-2002</f>
        <v>58</v>
      </c>
      <c r="F59">
        <f t="shared" si="3"/>
        <v>2060</v>
      </c>
      <c r="G59" s="2">
        <f t="shared" si="4"/>
        <v>0</v>
      </c>
      <c r="H59" s="4">
        <f>IF(E59&lt;$B$4,MAX($B$6,SUM($G$2:新呵護久久511[[#This Row],[保費]])-SUM($K$3:新呵護久久511[[#This Row],[生存領回金]])),0)</f>
        <v>400000</v>
      </c>
      <c r="I59" s="2">
        <f t="shared" si="1"/>
        <v>400000</v>
      </c>
      <c r="J59" s="2">
        <f t="shared" si="2"/>
        <v>400000</v>
      </c>
      <c r="K59" s="2">
        <f>IF(新呵護久久511[[#This Row],[年齡]]&gt;$B$4+1,0,IF(AND(MOD(E59,2)=0,新呵護久久511[[#This Row],[年齡]]&lt;&gt;0),40000,0)+IF(AND(MOD(E59,2)=0,新呵護久久511[[#This Row],[年齡]]&gt;21),8000,0)+IF(新呵護久久511[[#This Row],[年齡]]=$B$4+1,400000,0))</f>
        <v>48000</v>
      </c>
    </row>
    <row r="60" spans="4:11" x14ac:dyDescent="0.2">
      <c r="D60">
        <v>59</v>
      </c>
      <c r="E60">
        <f>新呵護久久511[[#This Row],[西元年]]-2002</f>
        <v>59</v>
      </c>
      <c r="F60">
        <f t="shared" si="3"/>
        <v>2061</v>
      </c>
      <c r="G60" s="2">
        <f t="shared" si="4"/>
        <v>0</v>
      </c>
      <c r="H60" s="4">
        <f>IF(E60&lt;$B$4,MAX($B$6,SUM($G$2:新呵護久久511[[#This Row],[保費]])-SUM($K$3:新呵護久久511[[#This Row],[生存領回金]])),0)</f>
        <v>400000</v>
      </c>
      <c r="I60" s="2">
        <f t="shared" si="1"/>
        <v>400000</v>
      </c>
      <c r="J60" s="2">
        <f t="shared" si="2"/>
        <v>400000</v>
      </c>
      <c r="K60" s="2">
        <f>IF(新呵護久久511[[#This Row],[年齡]]&gt;$B$4+1,0,IF(AND(MOD(E60,2)=0,新呵護久久511[[#This Row],[年齡]]&lt;&gt;0),40000,0)+IF(AND(MOD(E60,2)=0,新呵護久久511[[#This Row],[年齡]]&gt;21),8000,0)+IF(新呵護久久511[[#This Row],[年齡]]=$B$4+1,400000,0))</f>
        <v>0</v>
      </c>
    </row>
    <row r="61" spans="4:11" x14ac:dyDescent="0.2">
      <c r="D61">
        <v>60</v>
      </c>
      <c r="E61">
        <f>新呵護久久511[[#This Row],[西元年]]-2002</f>
        <v>60</v>
      </c>
      <c r="F61">
        <f t="shared" si="3"/>
        <v>2062</v>
      </c>
      <c r="G61" s="2">
        <f t="shared" si="4"/>
        <v>0</v>
      </c>
      <c r="H61" s="4">
        <f>IF(E61&lt;$B$4,MAX($B$6,SUM($G$2:新呵護久久511[[#This Row],[保費]])-SUM($K$3:新呵護久久511[[#This Row],[生存領回金]])),0)</f>
        <v>400000</v>
      </c>
      <c r="I61" s="2">
        <f t="shared" si="1"/>
        <v>400000</v>
      </c>
      <c r="J61" s="2">
        <f t="shared" si="2"/>
        <v>400000</v>
      </c>
      <c r="K61" s="2">
        <f>IF(新呵護久久511[[#This Row],[年齡]]&gt;$B$4+1,0,IF(AND(MOD(E61,2)=0,新呵護久久511[[#This Row],[年齡]]&lt;&gt;0),40000,0)+IF(AND(MOD(E61,2)=0,新呵護久久511[[#This Row],[年齡]]&gt;21),8000,0)+IF(新呵護久久511[[#This Row],[年齡]]=$B$4+1,400000,0))</f>
        <v>48000</v>
      </c>
    </row>
    <row r="62" spans="4:11" x14ac:dyDescent="0.2">
      <c r="D62">
        <v>61</v>
      </c>
      <c r="E62">
        <f>新呵護久久511[[#This Row],[西元年]]-2002</f>
        <v>61</v>
      </c>
      <c r="F62">
        <f t="shared" si="3"/>
        <v>2063</v>
      </c>
      <c r="G62" s="2">
        <f t="shared" si="4"/>
        <v>0</v>
      </c>
      <c r="H62" s="4">
        <f>IF(E62&lt;$B$4,MAX($B$6,SUM($G$2:新呵護久久511[[#This Row],[保費]])-SUM($K$3:新呵護久久511[[#This Row],[生存領回金]])),0)</f>
        <v>400000</v>
      </c>
      <c r="I62" s="2">
        <f t="shared" si="1"/>
        <v>400000</v>
      </c>
      <c r="J62" s="2">
        <f t="shared" si="2"/>
        <v>400000</v>
      </c>
      <c r="K62" s="2">
        <f>IF(新呵護久久511[[#This Row],[年齡]]&gt;$B$4+1,0,IF(AND(MOD(E62,2)=0,新呵護久久511[[#This Row],[年齡]]&lt;&gt;0),40000,0)+IF(AND(MOD(E62,2)=0,新呵護久久511[[#This Row],[年齡]]&gt;21),8000,0)+IF(新呵護久久511[[#This Row],[年齡]]=$B$4+1,400000,0))</f>
        <v>0</v>
      </c>
    </row>
    <row r="63" spans="4:11" x14ac:dyDescent="0.2">
      <c r="D63">
        <v>62</v>
      </c>
      <c r="E63">
        <f>新呵護久久511[[#This Row],[西元年]]-2002</f>
        <v>62</v>
      </c>
      <c r="F63">
        <f t="shared" si="3"/>
        <v>2064</v>
      </c>
      <c r="G63" s="2">
        <f t="shared" si="4"/>
        <v>0</v>
      </c>
      <c r="H63" s="4">
        <f>IF(E63&lt;$B$4,MAX($B$6,SUM($G$2:新呵護久久511[[#This Row],[保費]])-SUM($K$3:新呵護久久511[[#This Row],[生存領回金]])),0)</f>
        <v>400000</v>
      </c>
      <c r="I63" s="2">
        <f t="shared" si="1"/>
        <v>400000</v>
      </c>
      <c r="J63" s="2">
        <f t="shared" si="2"/>
        <v>400000</v>
      </c>
      <c r="K63" s="2">
        <f>IF(新呵護久久511[[#This Row],[年齡]]&gt;$B$4+1,0,IF(AND(MOD(E63,2)=0,新呵護久久511[[#This Row],[年齡]]&lt;&gt;0),40000,0)+IF(AND(MOD(E63,2)=0,新呵護久久511[[#This Row],[年齡]]&gt;21),8000,0)+IF(新呵護久久511[[#This Row],[年齡]]=$B$4+1,400000,0))</f>
        <v>48000</v>
      </c>
    </row>
    <row r="64" spans="4:11" x14ac:dyDescent="0.2">
      <c r="D64">
        <v>63</v>
      </c>
      <c r="E64">
        <f>新呵護久久511[[#This Row],[西元年]]-2002</f>
        <v>63</v>
      </c>
      <c r="F64">
        <f t="shared" si="3"/>
        <v>2065</v>
      </c>
      <c r="G64" s="2">
        <f t="shared" si="4"/>
        <v>0</v>
      </c>
      <c r="H64" s="4">
        <f>IF(E64&lt;$B$4,MAX($B$6,SUM($G$2:新呵護久久511[[#This Row],[保費]])-SUM($K$3:新呵護久久511[[#This Row],[生存領回金]])),0)</f>
        <v>400000</v>
      </c>
      <c r="I64" s="2">
        <f t="shared" si="1"/>
        <v>400000</v>
      </c>
      <c r="J64" s="2">
        <f t="shared" si="2"/>
        <v>400000</v>
      </c>
      <c r="K64" s="2">
        <f>IF(新呵護久久511[[#This Row],[年齡]]&gt;$B$4+1,0,IF(AND(MOD(E64,2)=0,新呵護久久511[[#This Row],[年齡]]&lt;&gt;0),40000,0)+IF(AND(MOD(E64,2)=0,新呵護久久511[[#This Row],[年齡]]&gt;21),8000,0)+IF(新呵護久久511[[#This Row],[年齡]]=$B$4+1,400000,0))</f>
        <v>0</v>
      </c>
    </row>
    <row r="65" spans="4:11" x14ac:dyDescent="0.2">
      <c r="D65">
        <v>64</v>
      </c>
      <c r="E65">
        <f>新呵護久久511[[#This Row],[西元年]]-2002</f>
        <v>64</v>
      </c>
      <c r="F65">
        <f t="shared" si="3"/>
        <v>2066</v>
      </c>
      <c r="G65" s="2">
        <f t="shared" si="4"/>
        <v>0</v>
      </c>
      <c r="H65" s="4">
        <f>IF(E65&lt;$B$4,MAX($B$6,SUM($G$2:新呵護久久511[[#This Row],[保費]])-SUM($K$3:新呵護久久511[[#This Row],[生存領回金]])),0)</f>
        <v>400000</v>
      </c>
      <c r="I65" s="2">
        <f t="shared" si="1"/>
        <v>400000</v>
      </c>
      <c r="J65" s="2">
        <f t="shared" si="2"/>
        <v>400000</v>
      </c>
      <c r="K65" s="2">
        <f>IF(新呵護久久511[[#This Row],[年齡]]&gt;$B$4+1,0,IF(AND(MOD(E65,2)=0,新呵護久久511[[#This Row],[年齡]]&lt;&gt;0),40000,0)+IF(AND(MOD(E65,2)=0,新呵護久久511[[#This Row],[年齡]]&gt;21),8000,0)+IF(新呵護久久511[[#This Row],[年齡]]=$B$4+1,400000,0))</f>
        <v>48000</v>
      </c>
    </row>
    <row r="66" spans="4:11" x14ac:dyDescent="0.2">
      <c r="D66">
        <v>65</v>
      </c>
      <c r="E66">
        <f>新呵護久久511[[#This Row],[西元年]]-2002</f>
        <v>65</v>
      </c>
      <c r="F66">
        <f t="shared" si="3"/>
        <v>2067</v>
      </c>
      <c r="G66" s="2">
        <f t="shared" ref="G66:G97" si="5">IF(D66&lt;=$B$5,62600,0)</f>
        <v>0</v>
      </c>
      <c r="H66" s="4">
        <f>IF(E66&lt;$B$4,MAX($B$6,SUM($G$2:新呵護久久511[[#This Row],[保費]])-SUM($K$3:新呵護久久511[[#This Row],[生存領回金]])),0)</f>
        <v>400000</v>
      </c>
      <c r="I66" s="2">
        <f t="shared" si="1"/>
        <v>400000</v>
      </c>
      <c r="J66" s="2">
        <f t="shared" si="2"/>
        <v>400000</v>
      </c>
      <c r="K66" s="2">
        <f>IF(新呵護久久511[[#This Row],[年齡]]&gt;$B$4+1,0,IF(AND(MOD(E66,2)=0,新呵護久久511[[#This Row],[年齡]]&lt;&gt;0),40000,0)+IF(AND(MOD(E66,2)=0,新呵護久久511[[#This Row],[年齡]]&gt;21),8000,0)+IF(新呵護久久511[[#This Row],[年齡]]=$B$4+1,400000,0))</f>
        <v>0</v>
      </c>
    </row>
    <row r="67" spans="4:11" x14ac:dyDescent="0.2">
      <c r="D67">
        <v>66</v>
      </c>
      <c r="E67">
        <f>新呵護久久511[[#This Row],[西元年]]-2002</f>
        <v>66</v>
      </c>
      <c r="F67">
        <f t="shared" si="3"/>
        <v>2068</v>
      </c>
      <c r="G67" s="2">
        <f t="shared" si="5"/>
        <v>0</v>
      </c>
      <c r="H67" s="4">
        <f>IF(E67&lt;$B$4,MAX($B$6,SUM($G$2:新呵護久久511[[#This Row],[保費]])-SUM($K$3:新呵護久久511[[#This Row],[生存領回金]])),0)</f>
        <v>400000</v>
      </c>
      <c r="I67" s="2">
        <f t="shared" ref="I67:I111" si="6">H67</f>
        <v>400000</v>
      </c>
      <c r="J67" s="2">
        <f t="shared" ref="J67:J111" si="7">H67</f>
        <v>400000</v>
      </c>
      <c r="K67" s="2">
        <f>IF(新呵護久久511[[#This Row],[年齡]]&gt;$B$4+1,0,IF(AND(MOD(E67,2)=0,新呵護久久511[[#This Row],[年齡]]&lt;&gt;0),40000,0)+IF(AND(MOD(E67,2)=0,新呵護久久511[[#This Row],[年齡]]&gt;21),8000,0)+IF(新呵護久久511[[#This Row],[年齡]]=$B$4+1,400000,0))</f>
        <v>48000</v>
      </c>
    </row>
    <row r="68" spans="4:11" x14ac:dyDescent="0.2">
      <c r="D68">
        <v>67</v>
      </c>
      <c r="E68">
        <f>新呵護久久511[[#This Row],[西元年]]-2002</f>
        <v>67</v>
      </c>
      <c r="F68">
        <f t="shared" ref="F68:F111" si="8">F67+1</f>
        <v>2069</v>
      </c>
      <c r="G68" s="2">
        <f t="shared" si="5"/>
        <v>0</v>
      </c>
      <c r="H68" s="4">
        <f>IF(E68&lt;$B$4,MAX($B$6,SUM($G$2:新呵護久久511[[#This Row],[保費]])-SUM($K$3:新呵護久久511[[#This Row],[生存領回金]])),0)</f>
        <v>400000</v>
      </c>
      <c r="I68" s="2">
        <f t="shared" si="6"/>
        <v>400000</v>
      </c>
      <c r="J68" s="2">
        <f t="shared" si="7"/>
        <v>400000</v>
      </c>
      <c r="K68" s="2">
        <f>IF(新呵護久久511[[#This Row],[年齡]]&gt;$B$4+1,0,IF(AND(MOD(E68,2)=0,新呵護久久511[[#This Row],[年齡]]&lt;&gt;0),40000,0)+IF(AND(MOD(E68,2)=0,新呵護久久511[[#This Row],[年齡]]&gt;21),8000,0)+IF(新呵護久久511[[#This Row],[年齡]]=$B$4+1,400000,0))</f>
        <v>0</v>
      </c>
    </row>
    <row r="69" spans="4:11" x14ac:dyDescent="0.2">
      <c r="D69">
        <v>68</v>
      </c>
      <c r="E69">
        <f>新呵護久久511[[#This Row],[西元年]]-2002</f>
        <v>68</v>
      </c>
      <c r="F69">
        <f t="shared" si="8"/>
        <v>2070</v>
      </c>
      <c r="G69" s="2">
        <f t="shared" si="5"/>
        <v>0</v>
      </c>
      <c r="H69" s="4">
        <f>IF(E69&lt;$B$4,MAX($B$6,SUM($G$2:新呵護久久511[[#This Row],[保費]])-SUM($K$3:新呵護久久511[[#This Row],[生存領回金]])),0)</f>
        <v>400000</v>
      </c>
      <c r="I69" s="2">
        <f t="shared" si="6"/>
        <v>400000</v>
      </c>
      <c r="J69" s="2">
        <f t="shared" si="7"/>
        <v>400000</v>
      </c>
      <c r="K69" s="2">
        <f>IF(新呵護久久511[[#This Row],[年齡]]&gt;$B$4+1,0,IF(AND(MOD(E69,2)=0,新呵護久久511[[#This Row],[年齡]]&lt;&gt;0),40000,0)+IF(AND(MOD(E69,2)=0,新呵護久久511[[#This Row],[年齡]]&gt;21),8000,0)+IF(新呵護久久511[[#This Row],[年齡]]=$B$4+1,400000,0))</f>
        <v>48000</v>
      </c>
    </row>
    <row r="70" spans="4:11" x14ac:dyDescent="0.2">
      <c r="D70">
        <v>69</v>
      </c>
      <c r="E70">
        <f>新呵護久久511[[#This Row],[西元年]]-2002</f>
        <v>69</v>
      </c>
      <c r="F70">
        <f t="shared" si="8"/>
        <v>2071</v>
      </c>
      <c r="G70" s="2">
        <f t="shared" si="5"/>
        <v>0</v>
      </c>
      <c r="H70" s="4">
        <f>IF(E70&lt;$B$4,MAX($B$6,SUM($G$2:新呵護久久511[[#This Row],[保費]])-SUM($K$3:新呵護久久511[[#This Row],[生存領回金]])),0)</f>
        <v>400000</v>
      </c>
      <c r="I70" s="2">
        <f t="shared" si="6"/>
        <v>400000</v>
      </c>
      <c r="J70" s="2">
        <f t="shared" si="7"/>
        <v>400000</v>
      </c>
      <c r="K70" s="2">
        <f>IF(新呵護久久511[[#This Row],[年齡]]&gt;$B$4+1,0,IF(AND(MOD(E70,2)=0,新呵護久久511[[#This Row],[年齡]]&lt;&gt;0),40000,0)+IF(AND(MOD(E70,2)=0,新呵護久久511[[#This Row],[年齡]]&gt;21),8000,0)+IF(新呵護久久511[[#This Row],[年齡]]=$B$4+1,400000,0))</f>
        <v>0</v>
      </c>
    </row>
    <row r="71" spans="4:11" x14ac:dyDescent="0.2">
      <c r="D71">
        <v>70</v>
      </c>
      <c r="E71">
        <f>新呵護久久511[[#This Row],[西元年]]-2002</f>
        <v>70</v>
      </c>
      <c r="F71">
        <f t="shared" si="8"/>
        <v>2072</v>
      </c>
      <c r="G71" s="2">
        <f t="shared" si="5"/>
        <v>0</v>
      </c>
      <c r="H71" s="4">
        <f>IF(E71&lt;$B$4,MAX($B$6,SUM($G$2:新呵護久久511[[#This Row],[保費]])-SUM($K$3:新呵護久久511[[#This Row],[生存領回金]])),0)</f>
        <v>400000</v>
      </c>
      <c r="I71" s="2">
        <f t="shared" si="6"/>
        <v>400000</v>
      </c>
      <c r="J71" s="2">
        <f t="shared" si="7"/>
        <v>400000</v>
      </c>
      <c r="K71" s="2">
        <f>IF(新呵護久久511[[#This Row],[年齡]]&gt;$B$4+1,0,IF(AND(MOD(E71,2)=0,新呵護久久511[[#This Row],[年齡]]&lt;&gt;0),40000,0)+IF(AND(MOD(E71,2)=0,新呵護久久511[[#This Row],[年齡]]&gt;21),8000,0)+IF(新呵護久久511[[#This Row],[年齡]]=$B$4+1,400000,0))</f>
        <v>48000</v>
      </c>
    </row>
    <row r="72" spans="4:11" x14ac:dyDescent="0.2">
      <c r="D72">
        <v>71</v>
      </c>
      <c r="E72">
        <f>新呵護久久511[[#This Row],[西元年]]-2002</f>
        <v>71</v>
      </c>
      <c r="F72">
        <f t="shared" si="8"/>
        <v>2073</v>
      </c>
      <c r="G72" s="2">
        <f t="shared" si="5"/>
        <v>0</v>
      </c>
      <c r="H72" s="4">
        <f>IF(E72&lt;$B$4,MAX($B$6,SUM($G$2:新呵護久久511[[#This Row],[保費]])-SUM($K$3:新呵護久久511[[#This Row],[生存領回金]])),0)</f>
        <v>400000</v>
      </c>
      <c r="I72" s="2">
        <f t="shared" si="6"/>
        <v>400000</v>
      </c>
      <c r="J72" s="2">
        <f t="shared" si="7"/>
        <v>400000</v>
      </c>
      <c r="K72" s="2">
        <f>IF(新呵護久久511[[#This Row],[年齡]]&gt;$B$4+1,0,IF(AND(MOD(E72,2)=0,新呵護久久511[[#This Row],[年齡]]&lt;&gt;0),40000,0)+IF(AND(MOD(E72,2)=0,新呵護久久511[[#This Row],[年齡]]&gt;21),8000,0)+IF(新呵護久久511[[#This Row],[年齡]]=$B$4+1,400000,0))</f>
        <v>0</v>
      </c>
    </row>
    <row r="73" spans="4:11" x14ac:dyDescent="0.2">
      <c r="D73">
        <v>72</v>
      </c>
      <c r="E73">
        <f>新呵護久久511[[#This Row],[西元年]]-2002</f>
        <v>72</v>
      </c>
      <c r="F73">
        <f t="shared" si="8"/>
        <v>2074</v>
      </c>
      <c r="G73" s="2">
        <f t="shared" si="5"/>
        <v>0</v>
      </c>
      <c r="H73" s="4">
        <f>IF(E73&lt;$B$4,MAX($B$6,SUM($G$2:新呵護久久511[[#This Row],[保費]])-SUM($K$3:新呵護久久511[[#This Row],[生存領回金]])),0)</f>
        <v>400000</v>
      </c>
      <c r="I73" s="2">
        <f t="shared" si="6"/>
        <v>400000</v>
      </c>
      <c r="J73" s="2">
        <f t="shared" si="7"/>
        <v>400000</v>
      </c>
      <c r="K73" s="2">
        <f>IF(新呵護久久511[[#This Row],[年齡]]&gt;$B$4+1,0,IF(AND(MOD(E73,2)=0,新呵護久久511[[#This Row],[年齡]]&lt;&gt;0),40000,0)+IF(AND(MOD(E73,2)=0,新呵護久久511[[#This Row],[年齡]]&gt;21),8000,0)+IF(新呵護久久511[[#This Row],[年齡]]=$B$4+1,400000,0))</f>
        <v>48000</v>
      </c>
    </row>
    <row r="74" spans="4:11" x14ac:dyDescent="0.2">
      <c r="D74">
        <v>73</v>
      </c>
      <c r="E74">
        <f>新呵護久久511[[#This Row],[西元年]]-2002</f>
        <v>73</v>
      </c>
      <c r="F74">
        <f t="shared" si="8"/>
        <v>2075</v>
      </c>
      <c r="G74" s="2">
        <f t="shared" si="5"/>
        <v>0</v>
      </c>
      <c r="H74" s="4">
        <f>IF(E74&lt;$B$4,MAX($B$6,SUM($G$2:新呵護久久511[[#This Row],[保費]])-SUM($K$3:新呵護久久511[[#This Row],[生存領回金]])),0)</f>
        <v>400000</v>
      </c>
      <c r="I74" s="2">
        <f t="shared" si="6"/>
        <v>400000</v>
      </c>
      <c r="J74" s="2">
        <f t="shared" si="7"/>
        <v>400000</v>
      </c>
      <c r="K74" s="2">
        <f>IF(新呵護久久511[[#This Row],[年齡]]&gt;$B$4+1,0,IF(AND(MOD(E74,2)=0,新呵護久久511[[#This Row],[年齡]]&lt;&gt;0),40000,0)+IF(AND(MOD(E74,2)=0,新呵護久久511[[#This Row],[年齡]]&gt;21),8000,0)+IF(新呵護久久511[[#This Row],[年齡]]=$B$4+1,400000,0))</f>
        <v>0</v>
      </c>
    </row>
    <row r="75" spans="4:11" x14ac:dyDescent="0.2">
      <c r="D75">
        <v>74</v>
      </c>
      <c r="E75">
        <f>新呵護久久511[[#This Row],[西元年]]-2002</f>
        <v>74</v>
      </c>
      <c r="F75">
        <f t="shared" si="8"/>
        <v>2076</v>
      </c>
      <c r="G75" s="2">
        <f t="shared" si="5"/>
        <v>0</v>
      </c>
      <c r="H75" s="4">
        <f>IF(E75&lt;$B$4,MAX($B$6,SUM($G$2:新呵護久久511[[#This Row],[保費]])-SUM($K$3:新呵護久久511[[#This Row],[生存領回金]])),0)</f>
        <v>400000</v>
      </c>
      <c r="I75" s="2">
        <f t="shared" si="6"/>
        <v>400000</v>
      </c>
      <c r="J75" s="2">
        <f t="shared" si="7"/>
        <v>400000</v>
      </c>
      <c r="K75" s="2">
        <f>IF(新呵護久久511[[#This Row],[年齡]]&gt;$B$4+1,0,IF(AND(MOD(E75,2)=0,新呵護久久511[[#This Row],[年齡]]&lt;&gt;0),40000,0)+IF(AND(MOD(E75,2)=0,新呵護久久511[[#This Row],[年齡]]&gt;21),8000,0)+IF(新呵護久久511[[#This Row],[年齡]]=$B$4+1,400000,0))</f>
        <v>48000</v>
      </c>
    </row>
    <row r="76" spans="4:11" x14ac:dyDescent="0.2">
      <c r="D76">
        <v>75</v>
      </c>
      <c r="E76">
        <f>新呵護久久511[[#This Row],[西元年]]-2002</f>
        <v>75</v>
      </c>
      <c r="F76">
        <f t="shared" si="8"/>
        <v>2077</v>
      </c>
      <c r="G76" s="2">
        <f t="shared" si="5"/>
        <v>0</v>
      </c>
      <c r="H76" s="4">
        <f>IF(E76&lt;$B$4,MAX($B$6,SUM($G$2:新呵護久久511[[#This Row],[保費]])-SUM($K$3:新呵護久久511[[#This Row],[生存領回金]])),0)</f>
        <v>400000</v>
      </c>
      <c r="I76" s="2">
        <f t="shared" si="6"/>
        <v>400000</v>
      </c>
      <c r="J76" s="2">
        <f t="shared" si="7"/>
        <v>400000</v>
      </c>
      <c r="K76" s="2">
        <f>IF(新呵護久久511[[#This Row],[年齡]]&gt;$B$4+1,0,IF(AND(MOD(E76,2)=0,新呵護久久511[[#This Row],[年齡]]&lt;&gt;0),40000,0)+IF(AND(MOD(E76,2)=0,新呵護久久511[[#This Row],[年齡]]&gt;21),8000,0)+IF(新呵護久久511[[#This Row],[年齡]]=$B$4+1,400000,0))</f>
        <v>0</v>
      </c>
    </row>
    <row r="77" spans="4:11" x14ac:dyDescent="0.2">
      <c r="D77">
        <v>76</v>
      </c>
      <c r="E77">
        <f>新呵護久久511[[#This Row],[西元年]]-2002</f>
        <v>76</v>
      </c>
      <c r="F77">
        <f t="shared" si="8"/>
        <v>2078</v>
      </c>
      <c r="G77" s="2">
        <f t="shared" si="5"/>
        <v>0</v>
      </c>
      <c r="H77" s="4">
        <f>IF(E77&lt;$B$4,MAX($B$6,SUM($G$2:新呵護久久511[[#This Row],[保費]])-SUM($K$3:新呵護久久511[[#This Row],[生存領回金]])),0)</f>
        <v>400000</v>
      </c>
      <c r="I77" s="2">
        <f t="shared" si="6"/>
        <v>400000</v>
      </c>
      <c r="J77" s="2">
        <f t="shared" si="7"/>
        <v>400000</v>
      </c>
      <c r="K77" s="2">
        <f>IF(新呵護久久511[[#This Row],[年齡]]&gt;$B$4+1,0,IF(AND(MOD(E77,2)=0,新呵護久久511[[#This Row],[年齡]]&lt;&gt;0),40000,0)+IF(AND(MOD(E77,2)=0,新呵護久久511[[#This Row],[年齡]]&gt;21),8000,0)+IF(新呵護久久511[[#This Row],[年齡]]=$B$4+1,400000,0))</f>
        <v>48000</v>
      </c>
    </row>
    <row r="78" spans="4:11" x14ac:dyDescent="0.2">
      <c r="D78">
        <v>77</v>
      </c>
      <c r="E78">
        <f>新呵護久久511[[#This Row],[西元年]]-2002</f>
        <v>77</v>
      </c>
      <c r="F78">
        <f t="shared" si="8"/>
        <v>2079</v>
      </c>
      <c r="G78" s="2">
        <f t="shared" si="5"/>
        <v>0</v>
      </c>
      <c r="H78" s="4">
        <f>IF(E78&lt;$B$4,MAX($B$6,SUM($G$2:新呵護久久511[[#This Row],[保費]])-SUM($K$3:新呵護久久511[[#This Row],[生存領回金]])),0)</f>
        <v>400000</v>
      </c>
      <c r="I78" s="2">
        <f t="shared" si="6"/>
        <v>400000</v>
      </c>
      <c r="J78" s="2">
        <f t="shared" si="7"/>
        <v>400000</v>
      </c>
      <c r="K78" s="2">
        <f>IF(新呵護久久511[[#This Row],[年齡]]&gt;$B$4+1,0,IF(AND(MOD(E78,2)=0,新呵護久久511[[#This Row],[年齡]]&lt;&gt;0),40000,0)+IF(AND(MOD(E78,2)=0,新呵護久久511[[#This Row],[年齡]]&gt;21),8000,0)+IF(新呵護久久511[[#This Row],[年齡]]=$B$4+1,400000,0))</f>
        <v>0</v>
      </c>
    </row>
    <row r="79" spans="4:11" x14ac:dyDescent="0.2">
      <c r="D79">
        <v>78</v>
      </c>
      <c r="E79">
        <f>新呵護久久511[[#This Row],[西元年]]-2002</f>
        <v>78</v>
      </c>
      <c r="F79">
        <f t="shared" si="8"/>
        <v>2080</v>
      </c>
      <c r="G79" s="2">
        <f t="shared" si="5"/>
        <v>0</v>
      </c>
      <c r="H79" s="4">
        <f>IF(E79&lt;$B$4,MAX($B$6,SUM($G$2:新呵護久久511[[#This Row],[保費]])-SUM($K$3:新呵護久久511[[#This Row],[生存領回金]])),0)</f>
        <v>400000</v>
      </c>
      <c r="I79" s="2">
        <f t="shared" si="6"/>
        <v>400000</v>
      </c>
      <c r="J79" s="2">
        <f t="shared" si="7"/>
        <v>400000</v>
      </c>
      <c r="K79" s="2">
        <f>IF(新呵護久久511[[#This Row],[年齡]]&gt;$B$4+1,0,IF(AND(MOD(E79,2)=0,新呵護久久511[[#This Row],[年齡]]&lt;&gt;0),40000,0)+IF(AND(MOD(E79,2)=0,新呵護久久511[[#This Row],[年齡]]&gt;21),8000,0)+IF(新呵護久久511[[#This Row],[年齡]]=$B$4+1,400000,0))</f>
        <v>48000</v>
      </c>
    </row>
    <row r="80" spans="4:11" x14ac:dyDescent="0.2">
      <c r="D80">
        <v>79</v>
      </c>
      <c r="E80">
        <f>新呵護久久511[[#This Row],[西元年]]-2002</f>
        <v>79</v>
      </c>
      <c r="F80">
        <f t="shared" si="8"/>
        <v>2081</v>
      </c>
      <c r="G80" s="2">
        <f t="shared" si="5"/>
        <v>0</v>
      </c>
      <c r="H80" s="4">
        <f>IF(E80&lt;$B$4,MAX($B$6,SUM($G$2:新呵護久久511[[#This Row],[保費]])-SUM($K$3:新呵護久久511[[#This Row],[生存領回金]])),0)</f>
        <v>400000</v>
      </c>
      <c r="I80" s="2">
        <f t="shared" si="6"/>
        <v>400000</v>
      </c>
      <c r="J80" s="2">
        <f t="shared" si="7"/>
        <v>400000</v>
      </c>
      <c r="K80" s="2">
        <f>IF(新呵護久久511[[#This Row],[年齡]]&gt;$B$4+1,0,IF(AND(MOD(E80,2)=0,新呵護久久511[[#This Row],[年齡]]&lt;&gt;0),40000,0)+IF(AND(MOD(E80,2)=0,新呵護久久511[[#This Row],[年齡]]&gt;21),8000,0)+IF(新呵護久久511[[#This Row],[年齡]]=$B$4+1,400000,0))</f>
        <v>0</v>
      </c>
    </row>
    <row r="81" spans="4:11" x14ac:dyDescent="0.2">
      <c r="D81">
        <v>80</v>
      </c>
      <c r="E81">
        <f>新呵護久久511[[#This Row],[西元年]]-2002</f>
        <v>80</v>
      </c>
      <c r="F81">
        <f t="shared" si="8"/>
        <v>2082</v>
      </c>
      <c r="G81" s="2">
        <f t="shared" si="5"/>
        <v>0</v>
      </c>
      <c r="H81" s="4">
        <f>IF(E81&lt;$B$4,MAX($B$6,SUM($G$2:新呵護久久511[[#This Row],[保費]])-SUM($K$3:新呵護久久511[[#This Row],[生存領回金]])),0)</f>
        <v>400000</v>
      </c>
      <c r="I81" s="2">
        <f t="shared" si="6"/>
        <v>400000</v>
      </c>
      <c r="J81" s="2">
        <f t="shared" si="7"/>
        <v>400000</v>
      </c>
      <c r="K81" s="2">
        <f>IF(新呵護久久511[[#This Row],[年齡]]&gt;$B$4+1,0,IF(AND(MOD(E81,2)=0,新呵護久久511[[#This Row],[年齡]]&lt;&gt;0),40000,0)+IF(AND(MOD(E81,2)=0,新呵護久久511[[#This Row],[年齡]]&gt;21),8000,0)+IF(新呵護久久511[[#This Row],[年齡]]=$B$4+1,400000,0))</f>
        <v>48000</v>
      </c>
    </row>
    <row r="82" spans="4:11" x14ac:dyDescent="0.2">
      <c r="D82">
        <v>81</v>
      </c>
      <c r="E82">
        <f>新呵護久久511[[#This Row],[西元年]]-2002</f>
        <v>81</v>
      </c>
      <c r="F82">
        <f t="shared" si="8"/>
        <v>2083</v>
      </c>
      <c r="G82" s="2">
        <f t="shared" si="5"/>
        <v>0</v>
      </c>
      <c r="H82" s="4">
        <f>IF(E82&lt;$B$4,MAX($B$6,SUM($G$2:新呵護久久511[[#This Row],[保費]])-SUM($K$3:新呵護久久511[[#This Row],[生存領回金]])),0)</f>
        <v>400000</v>
      </c>
      <c r="I82" s="2">
        <f t="shared" si="6"/>
        <v>400000</v>
      </c>
      <c r="J82" s="2">
        <f t="shared" si="7"/>
        <v>400000</v>
      </c>
      <c r="K82" s="2">
        <f>IF(新呵護久久511[[#This Row],[年齡]]&gt;$B$4+1,0,IF(AND(MOD(E82,2)=0,新呵護久久511[[#This Row],[年齡]]&lt;&gt;0),40000,0)+IF(AND(MOD(E82,2)=0,新呵護久久511[[#This Row],[年齡]]&gt;21),8000,0)+IF(新呵護久久511[[#This Row],[年齡]]=$B$4+1,400000,0))</f>
        <v>0</v>
      </c>
    </row>
    <row r="83" spans="4:11" x14ac:dyDescent="0.2">
      <c r="D83">
        <v>82</v>
      </c>
      <c r="E83">
        <f>新呵護久久511[[#This Row],[西元年]]-2002</f>
        <v>82</v>
      </c>
      <c r="F83">
        <f t="shared" si="8"/>
        <v>2084</v>
      </c>
      <c r="G83" s="2">
        <f t="shared" si="5"/>
        <v>0</v>
      </c>
      <c r="H83" s="4">
        <f>IF(E83&lt;$B$4,MAX($B$6,SUM($G$2:新呵護久久511[[#This Row],[保費]])-SUM($K$3:新呵護久久511[[#This Row],[生存領回金]])),0)</f>
        <v>400000</v>
      </c>
      <c r="I83" s="2">
        <f t="shared" si="6"/>
        <v>400000</v>
      </c>
      <c r="J83" s="2">
        <f t="shared" si="7"/>
        <v>400000</v>
      </c>
      <c r="K83" s="2">
        <f>IF(新呵護久久511[[#This Row],[年齡]]&gt;$B$4+1,0,IF(AND(MOD(E83,2)=0,新呵護久久511[[#This Row],[年齡]]&lt;&gt;0),40000,0)+IF(AND(MOD(E83,2)=0,新呵護久久511[[#This Row],[年齡]]&gt;21),8000,0)+IF(新呵護久久511[[#This Row],[年齡]]=$B$4+1,400000,0))</f>
        <v>48000</v>
      </c>
    </row>
    <row r="84" spans="4:11" x14ac:dyDescent="0.2">
      <c r="D84">
        <v>83</v>
      </c>
      <c r="E84">
        <f>新呵護久久511[[#This Row],[西元年]]-2002</f>
        <v>83</v>
      </c>
      <c r="F84">
        <f t="shared" si="8"/>
        <v>2085</v>
      </c>
      <c r="G84" s="2">
        <f t="shared" si="5"/>
        <v>0</v>
      </c>
      <c r="H84" s="4">
        <f>IF(E84&lt;$B$4,MAX($B$6,SUM($G$2:新呵護久久511[[#This Row],[保費]])-SUM($K$3:新呵護久久511[[#This Row],[生存領回金]])),0)</f>
        <v>400000</v>
      </c>
      <c r="I84" s="2">
        <f t="shared" si="6"/>
        <v>400000</v>
      </c>
      <c r="J84" s="2">
        <f t="shared" si="7"/>
        <v>400000</v>
      </c>
      <c r="K84" s="2">
        <f>IF(新呵護久久511[[#This Row],[年齡]]&gt;$B$4+1,0,IF(AND(MOD(E84,2)=0,新呵護久久511[[#This Row],[年齡]]&lt;&gt;0),40000,0)+IF(AND(MOD(E84,2)=0,新呵護久久511[[#This Row],[年齡]]&gt;21),8000,0)+IF(新呵護久久511[[#This Row],[年齡]]=$B$4+1,400000,0))</f>
        <v>0</v>
      </c>
    </row>
    <row r="85" spans="4:11" x14ac:dyDescent="0.2">
      <c r="D85">
        <v>84</v>
      </c>
      <c r="E85">
        <f>新呵護久久511[[#This Row],[西元年]]-2002</f>
        <v>84</v>
      </c>
      <c r="F85">
        <f t="shared" si="8"/>
        <v>2086</v>
      </c>
      <c r="G85" s="2">
        <f t="shared" si="5"/>
        <v>0</v>
      </c>
      <c r="H85" s="4">
        <f>IF(E85&lt;$B$4,MAX($B$6,SUM($G$2:新呵護久久511[[#This Row],[保費]])-SUM($K$3:新呵護久久511[[#This Row],[生存領回金]])),0)</f>
        <v>400000</v>
      </c>
      <c r="I85" s="2">
        <f t="shared" si="6"/>
        <v>400000</v>
      </c>
      <c r="J85" s="2">
        <f t="shared" si="7"/>
        <v>400000</v>
      </c>
      <c r="K85" s="2">
        <f>IF(新呵護久久511[[#This Row],[年齡]]&gt;$B$4+1,0,IF(AND(MOD(E85,2)=0,新呵護久久511[[#This Row],[年齡]]&lt;&gt;0),40000,0)+IF(AND(MOD(E85,2)=0,新呵護久久511[[#This Row],[年齡]]&gt;21),8000,0)+IF(新呵護久久511[[#This Row],[年齡]]=$B$4+1,400000,0))</f>
        <v>48000</v>
      </c>
    </row>
    <row r="86" spans="4:11" x14ac:dyDescent="0.2">
      <c r="D86">
        <v>85</v>
      </c>
      <c r="E86">
        <f>新呵護久久511[[#This Row],[西元年]]-2002</f>
        <v>85</v>
      </c>
      <c r="F86">
        <f t="shared" si="8"/>
        <v>2087</v>
      </c>
      <c r="G86" s="2">
        <f t="shared" si="5"/>
        <v>0</v>
      </c>
      <c r="H86" s="4">
        <f>IF(E86&lt;$B$4,MAX($B$6,SUM($G$2:新呵護久久511[[#This Row],[保費]])-SUM($K$3:新呵護久久511[[#This Row],[生存領回金]])),0)</f>
        <v>400000</v>
      </c>
      <c r="I86" s="2">
        <f t="shared" si="6"/>
        <v>400000</v>
      </c>
      <c r="J86" s="2">
        <f t="shared" si="7"/>
        <v>400000</v>
      </c>
      <c r="K86" s="2">
        <f>IF(新呵護久久511[[#This Row],[年齡]]&gt;$B$4+1,0,IF(AND(MOD(E86,2)=0,新呵護久久511[[#This Row],[年齡]]&lt;&gt;0),40000,0)+IF(AND(MOD(E86,2)=0,新呵護久久511[[#This Row],[年齡]]&gt;21),8000,0)+IF(新呵護久久511[[#This Row],[年齡]]=$B$4+1,400000,0))</f>
        <v>0</v>
      </c>
    </row>
    <row r="87" spans="4:11" x14ac:dyDescent="0.2">
      <c r="D87">
        <v>86</v>
      </c>
      <c r="E87">
        <f>新呵護久久511[[#This Row],[西元年]]-2002</f>
        <v>86</v>
      </c>
      <c r="F87">
        <f t="shared" si="8"/>
        <v>2088</v>
      </c>
      <c r="G87" s="2">
        <f t="shared" si="5"/>
        <v>0</v>
      </c>
      <c r="H87" s="4">
        <f>IF(E87&lt;$B$4,MAX($B$6,SUM($G$2:新呵護久久511[[#This Row],[保費]])-SUM($K$3:新呵護久久511[[#This Row],[生存領回金]])),0)</f>
        <v>400000</v>
      </c>
      <c r="I87" s="2">
        <f t="shared" si="6"/>
        <v>400000</v>
      </c>
      <c r="J87" s="2">
        <f t="shared" si="7"/>
        <v>400000</v>
      </c>
      <c r="K87" s="2">
        <f>IF(新呵護久久511[[#This Row],[年齡]]&gt;$B$4+1,0,IF(AND(MOD(E87,2)=0,新呵護久久511[[#This Row],[年齡]]&lt;&gt;0),40000,0)+IF(AND(MOD(E87,2)=0,新呵護久久511[[#This Row],[年齡]]&gt;21),8000,0)+IF(新呵護久久511[[#This Row],[年齡]]=$B$4+1,400000,0))</f>
        <v>48000</v>
      </c>
    </row>
    <row r="88" spans="4:11" x14ac:dyDescent="0.2">
      <c r="D88">
        <v>87</v>
      </c>
      <c r="E88">
        <f>新呵護久久511[[#This Row],[西元年]]-2002</f>
        <v>87</v>
      </c>
      <c r="F88">
        <f t="shared" si="8"/>
        <v>2089</v>
      </c>
      <c r="G88" s="2">
        <f t="shared" si="5"/>
        <v>0</v>
      </c>
      <c r="H88" s="4">
        <f>IF(E88&lt;$B$4,MAX($B$6,SUM($G$2:新呵護久久511[[#This Row],[保費]])-SUM($K$3:新呵護久久511[[#This Row],[生存領回金]])),0)</f>
        <v>400000</v>
      </c>
      <c r="I88" s="2">
        <f t="shared" si="6"/>
        <v>400000</v>
      </c>
      <c r="J88" s="2">
        <f t="shared" si="7"/>
        <v>400000</v>
      </c>
      <c r="K88" s="2">
        <f>IF(新呵護久久511[[#This Row],[年齡]]&gt;$B$4+1,0,IF(AND(MOD(E88,2)=0,新呵護久久511[[#This Row],[年齡]]&lt;&gt;0),40000,0)+IF(AND(MOD(E88,2)=0,新呵護久久511[[#This Row],[年齡]]&gt;21),8000,0)+IF(新呵護久久511[[#This Row],[年齡]]=$B$4+1,400000,0))</f>
        <v>0</v>
      </c>
    </row>
    <row r="89" spans="4:11" x14ac:dyDescent="0.2">
      <c r="D89">
        <v>88</v>
      </c>
      <c r="E89">
        <f>新呵護久久511[[#This Row],[西元年]]-2002</f>
        <v>88</v>
      </c>
      <c r="F89">
        <f t="shared" si="8"/>
        <v>2090</v>
      </c>
      <c r="G89" s="2">
        <f t="shared" si="5"/>
        <v>0</v>
      </c>
      <c r="H89" s="4">
        <f>IF(E89&lt;$B$4,MAX($B$6,SUM($G$2:新呵護久久511[[#This Row],[保費]])-SUM($K$3:新呵護久久511[[#This Row],[生存領回金]])),0)</f>
        <v>400000</v>
      </c>
      <c r="I89" s="2">
        <f t="shared" si="6"/>
        <v>400000</v>
      </c>
      <c r="J89" s="2">
        <f t="shared" si="7"/>
        <v>400000</v>
      </c>
      <c r="K89" s="2">
        <f>IF(新呵護久久511[[#This Row],[年齡]]&gt;$B$4+1,0,IF(AND(MOD(E89,2)=0,新呵護久久511[[#This Row],[年齡]]&lt;&gt;0),40000,0)+IF(AND(MOD(E89,2)=0,新呵護久久511[[#This Row],[年齡]]&gt;21),8000,0)+IF(新呵護久久511[[#This Row],[年齡]]=$B$4+1,400000,0))</f>
        <v>48000</v>
      </c>
    </row>
    <row r="90" spans="4:11" x14ac:dyDescent="0.2">
      <c r="D90">
        <v>89</v>
      </c>
      <c r="E90">
        <f>新呵護久久511[[#This Row],[西元年]]-2002</f>
        <v>89</v>
      </c>
      <c r="F90">
        <f t="shared" si="8"/>
        <v>2091</v>
      </c>
      <c r="G90" s="2">
        <f t="shared" si="5"/>
        <v>0</v>
      </c>
      <c r="H90" s="4">
        <f>IF(E90&lt;$B$4,MAX($B$6,SUM($G$2:新呵護久久511[[#This Row],[保費]])-SUM($K$3:新呵護久久511[[#This Row],[生存領回金]])),0)</f>
        <v>400000</v>
      </c>
      <c r="I90" s="2">
        <f t="shared" si="6"/>
        <v>400000</v>
      </c>
      <c r="J90" s="2">
        <f t="shared" si="7"/>
        <v>400000</v>
      </c>
      <c r="K90" s="2">
        <f>IF(新呵護久久511[[#This Row],[年齡]]&gt;$B$4+1,0,IF(AND(MOD(E90,2)=0,新呵護久久511[[#This Row],[年齡]]&lt;&gt;0),40000,0)+IF(AND(MOD(E90,2)=0,新呵護久久511[[#This Row],[年齡]]&gt;21),8000,0)+IF(新呵護久久511[[#This Row],[年齡]]=$B$4+1,400000,0))</f>
        <v>0</v>
      </c>
    </row>
    <row r="91" spans="4:11" x14ac:dyDescent="0.2">
      <c r="D91">
        <v>90</v>
      </c>
      <c r="E91">
        <f>新呵護久久511[[#This Row],[西元年]]-2002</f>
        <v>90</v>
      </c>
      <c r="F91">
        <f t="shared" si="8"/>
        <v>2092</v>
      </c>
      <c r="G91" s="2">
        <f t="shared" si="5"/>
        <v>0</v>
      </c>
      <c r="H91" s="4">
        <f>IF(E91&lt;$B$4,MAX($B$6,SUM($G$2:新呵護久久511[[#This Row],[保費]])-SUM($K$3:新呵護久久511[[#This Row],[生存領回金]])),0)</f>
        <v>400000</v>
      </c>
      <c r="I91" s="2">
        <f t="shared" si="6"/>
        <v>400000</v>
      </c>
      <c r="J91" s="2">
        <f t="shared" si="7"/>
        <v>400000</v>
      </c>
      <c r="K91" s="2">
        <f>IF(新呵護久久511[[#This Row],[年齡]]&gt;$B$4+1,0,IF(AND(MOD(E91,2)=0,新呵護久久511[[#This Row],[年齡]]&lt;&gt;0),40000,0)+IF(AND(MOD(E91,2)=0,新呵護久久511[[#This Row],[年齡]]&gt;21),8000,0)+IF(新呵護久久511[[#This Row],[年齡]]=$B$4+1,400000,0))</f>
        <v>48000</v>
      </c>
    </row>
    <row r="92" spans="4:11" x14ac:dyDescent="0.2">
      <c r="D92">
        <v>91</v>
      </c>
      <c r="E92">
        <f>新呵護久久511[[#This Row],[西元年]]-2002</f>
        <v>91</v>
      </c>
      <c r="F92">
        <f t="shared" si="8"/>
        <v>2093</v>
      </c>
      <c r="G92" s="2">
        <f t="shared" si="5"/>
        <v>0</v>
      </c>
      <c r="H92" s="4">
        <f>IF(E92&lt;$B$4,MAX($B$6,SUM($G$2:新呵護久久511[[#This Row],[保費]])-SUM($K$3:新呵護久久511[[#This Row],[生存領回金]])),0)</f>
        <v>400000</v>
      </c>
      <c r="I92" s="2">
        <f t="shared" si="6"/>
        <v>400000</v>
      </c>
      <c r="J92" s="2">
        <f t="shared" si="7"/>
        <v>400000</v>
      </c>
      <c r="K92" s="2">
        <f>IF(新呵護久久511[[#This Row],[年齡]]&gt;$B$4+1,0,IF(AND(MOD(E92,2)=0,新呵護久久511[[#This Row],[年齡]]&lt;&gt;0),40000,0)+IF(AND(MOD(E92,2)=0,新呵護久久511[[#This Row],[年齡]]&gt;21),8000,0)+IF(新呵護久久511[[#This Row],[年齡]]=$B$4+1,400000,0))</f>
        <v>0</v>
      </c>
    </row>
    <row r="93" spans="4:11" x14ac:dyDescent="0.2">
      <c r="D93">
        <v>92</v>
      </c>
      <c r="E93">
        <f>新呵護久久511[[#This Row],[西元年]]-2002</f>
        <v>92</v>
      </c>
      <c r="F93">
        <f t="shared" si="8"/>
        <v>2094</v>
      </c>
      <c r="G93" s="2">
        <f t="shared" si="5"/>
        <v>0</v>
      </c>
      <c r="H93" s="4">
        <f>IF(E93&lt;$B$4,MAX($B$6,SUM($G$2:新呵護久久511[[#This Row],[保費]])-SUM($K$3:新呵護久久511[[#This Row],[生存領回金]])),0)</f>
        <v>400000</v>
      </c>
      <c r="I93" s="2">
        <f t="shared" si="6"/>
        <v>400000</v>
      </c>
      <c r="J93" s="2">
        <f t="shared" si="7"/>
        <v>400000</v>
      </c>
      <c r="K93" s="2">
        <f>IF(新呵護久久511[[#This Row],[年齡]]&gt;$B$4+1,0,IF(AND(MOD(E93,2)=0,新呵護久久511[[#This Row],[年齡]]&lt;&gt;0),40000,0)+IF(AND(MOD(E93,2)=0,新呵護久久511[[#This Row],[年齡]]&gt;21),8000,0)+IF(新呵護久久511[[#This Row],[年齡]]=$B$4+1,400000,0))</f>
        <v>48000</v>
      </c>
    </row>
    <row r="94" spans="4:11" x14ac:dyDescent="0.2">
      <c r="D94">
        <v>93</v>
      </c>
      <c r="E94">
        <f>新呵護久久511[[#This Row],[西元年]]-2002</f>
        <v>93</v>
      </c>
      <c r="F94">
        <f t="shared" si="8"/>
        <v>2095</v>
      </c>
      <c r="G94" s="2">
        <f t="shared" si="5"/>
        <v>0</v>
      </c>
      <c r="H94" s="4">
        <f>IF(E94&lt;$B$4,MAX($B$6,SUM($G$2:新呵護久久511[[#This Row],[保費]])-SUM($K$3:新呵護久久511[[#This Row],[生存領回金]])),0)</f>
        <v>400000</v>
      </c>
      <c r="I94" s="2">
        <f t="shared" si="6"/>
        <v>400000</v>
      </c>
      <c r="J94" s="2">
        <f t="shared" si="7"/>
        <v>400000</v>
      </c>
      <c r="K94" s="2">
        <f>IF(新呵護久久511[[#This Row],[年齡]]&gt;$B$4+1,0,IF(AND(MOD(E94,2)=0,新呵護久久511[[#This Row],[年齡]]&lt;&gt;0),40000,0)+IF(AND(MOD(E94,2)=0,新呵護久久511[[#This Row],[年齡]]&gt;21),8000,0)+IF(新呵護久久511[[#This Row],[年齡]]=$B$4+1,400000,0))</f>
        <v>0</v>
      </c>
    </row>
    <row r="95" spans="4:11" x14ac:dyDescent="0.2">
      <c r="D95">
        <v>94</v>
      </c>
      <c r="E95">
        <f>新呵護久久511[[#This Row],[西元年]]-2002</f>
        <v>94</v>
      </c>
      <c r="F95">
        <f t="shared" si="8"/>
        <v>2096</v>
      </c>
      <c r="G95" s="2">
        <f t="shared" si="5"/>
        <v>0</v>
      </c>
      <c r="H95" s="4">
        <f>IF(E95&lt;$B$4,MAX($B$6,SUM($G$2:新呵護久久511[[#This Row],[保費]])-SUM($K$3:新呵護久久511[[#This Row],[生存領回金]])),0)</f>
        <v>400000</v>
      </c>
      <c r="I95" s="2">
        <f t="shared" si="6"/>
        <v>400000</v>
      </c>
      <c r="J95" s="2">
        <f t="shared" si="7"/>
        <v>400000</v>
      </c>
      <c r="K95" s="2">
        <f>IF(新呵護久久511[[#This Row],[年齡]]&gt;$B$4+1,0,IF(AND(MOD(E95,2)=0,新呵護久久511[[#This Row],[年齡]]&lt;&gt;0),40000,0)+IF(AND(MOD(E95,2)=0,新呵護久久511[[#This Row],[年齡]]&gt;21),8000,0)+IF(新呵護久久511[[#This Row],[年齡]]=$B$4+1,400000,0))</f>
        <v>48000</v>
      </c>
    </row>
    <row r="96" spans="4:11" x14ac:dyDescent="0.2">
      <c r="D96">
        <v>95</v>
      </c>
      <c r="E96">
        <f>新呵護久久511[[#This Row],[西元年]]-2002</f>
        <v>95</v>
      </c>
      <c r="F96">
        <f t="shared" si="8"/>
        <v>2097</v>
      </c>
      <c r="G96" s="2">
        <f t="shared" si="5"/>
        <v>0</v>
      </c>
      <c r="H96" s="4">
        <f>IF(E96&lt;$B$4,MAX($B$6,SUM($G$2:新呵護久久511[[#This Row],[保費]])-SUM($K$3:新呵護久久511[[#This Row],[生存領回金]])),0)</f>
        <v>400000</v>
      </c>
      <c r="I96" s="2">
        <f t="shared" si="6"/>
        <v>400000</v>
      </c>
      <c r="J96" s="2">
        <f t="shared" si="7"/>
        <v>400000</v>
      </c>
      <c r="K96" s="2">
        <f>IF(新呵護久久511[[#This Row],[年齡]]&gt;$B$4+1,0,IF(AND(MOD(E96,2)=0,新呵護久久511[[#This Row],[年齡]]&lt;&gt;0),40000,0)+IF(AND(MOD(E96,2)=0,新呵護久久511[[#This Row],[年齡]]&gt;21),8000,0)+IF(新呵護久久511[[#This Row],[年齡]]=$B$4+1,400000,0))</f>
        <v>0</v>
      </c>
    </row>
    <row r="97" spans="4:11" x14ac:dyDescent="0.2">
      <c r="D97">
        <v>96</v>
      </c>
      <c r="E97">
        <f>新呵護久久511[[#This Row],[西元年]]-2002</f>
        <v>96</v>
      </c>
      <c r="F97">
        <f t="shared" si="8"/>
        <v>2098</v>
      </c>
      <c r="G97" s="2">
        <f t="shared" si="5"/>
        <v>0</v>
      </c>
      <c r="H97" s="4">
        <f>IF(E97&lt;$B$4,MAX($B$6,SUM($G$2:新呵護久久511[[#This Row],[保費]])-SUM($K$3:新呵護久久511[[#This Row],[生存領回金]])),0)</f>
        <v>400000</v>
      </c>
      <c r="I97" s="2">
        <f t="shared" si="6"/>
        <v>400000</v>
      </c>
      <c r="J97" s="2">
        <f t="shared" si="7"/>
        <v>400000</v>
      </c>
      <c r="K97" s="2">
        <f>IF(新呵護久久511[[#This Row],[年齡]]&gt;$B$4+1,0,IF(AND(MOD(E97,2)=0,新呵護久久511[[#This Row],[年齡]]&lt;&gt;0),40000,0)+IF(AND(MOD(E97,2)=0,新呵護久久511[[#This Row],[年齡]]&gt;21),8000,0)+IF(新呵護久久511[[#This Row],[年齡]]=$B$4+1,400000,0))</f>
        <v>48000</v>
      </c>
    </row>
    <row r="98" spans="4:11" x14ac:dyDescent="0.2">
      <c r="D98">
        <v>97</v>
      </c>
      <c r="E98">
        <f>新呵護久久511[[#This Row],[西元年]]-2002</f>
        <v>97</v>
      </c>
      <c r="F98">
        <f t="shared" si="8"/>
        <v>2099</v>
      </c>
      <c r="G98" s="2">
        <f t="shared" ref="G98:G111" si="9">IF(D98&lt;=$B$5,62600,0)</f>
        <v>0</v>
      </c>
      <c r="H98" s="4">
        <f>IF(E98&lt;$B$4,MAX($B$6,SUM($G$2:新呵護久久511[[#This Row],[保費]])-SUM($K$3:新呵護久久511[[#This Row],[生存領回金]])),0)</f>
        <v>400000</v>
      </c>
      <c r="I98" s="2">
        <f t="shared" si="6"/>
        <v>400000</v>
      </c>
      <c r="J98" s="2">
        <f t="shared" si="7"/>
        <v>400000</v>
      </c>
      <c r="K98" s="2">
        <f>IF(新呵護久久511[[#This Row],[年齡]]&gt;$B$4+1,0,IF(AND(MOD(E98,2)=0,新呵護久久511[[#This Row],[年齡]]&lt;&gt;0),40000,0)+IF(AND(MOD(E98,2)=0,新呵護久久511[[#This Row],[年齡]]&gt;21),8000,0)+IF(新呵護久久511[[#This Row],[年齡]]=$B$4+1,400000,0))</f>
        <v>0</v>
      </c>
    </row>
    <row r="99" spans="4:11" x14ac:dyDescent="0.2">
      <c r="D99">
        <v>98</v>
      </c>
      <c r="E99">
        <f>新呵護久久511[[#This Row],[西元年]]-2002</f>
        <v>98</v>
      </c>
      <c r="F99">
        <f t="shared" si="8"/>
        <v>2100</v>
      </c>
      <c r="G99" s="2">
        <f t="shared" si="9"/>
        <v>0</v>
      </c>
      <c r="H99" s="4">
        <f>IF(E99&lt;$B$4,MAX($B$6,SUM($G$2:新呵護久久511[[#This Row],[保費]])-SUM($K$3:新呵護久久511[[#This Row],[生存領回金]])),0)</f>
        <v>400000</v>
      </c>
      <c r="I99" s="2">
        <f t="shared" si="6"/>
        <v>400000</v>
      </c>
      <c r="J99" s="2">
        <f t="shared" si="7"/>
        <v>400000</v>
      </c>
      <c r="K99" s="2">
        <f>IF(新呵護久久511[[#This Row],[年齡]]&gt;$B$4+1,0,IF(AND(MOD(E99,2)=0,新呵護久久511[[#This Row],[年齡]]&lt;&gt;0),40000,0)+IF(AND(MOD(E99,2)=0,新呵護久久511[[#This Row],[年齡]]&gt;21),8000,0)+IF(新呵護久久511[[#This Row],[年齡]]=$B$4+1,400000,0))</f>
        <v>48000</v>
      </c>
    </row>
    <row r="100" spans="4:11" x14ac:dyDescent="0.2">
      <c r="D100">
        <v>99</v>
      </c>
      <c r="E100">
        <f>新呵護久久511[[#This Row],[西元年]]-2002</f>
        <v>99</v>
      </c>
      <c r="F100">
        <f t="shared" si="8"/>
        <v>2101</v>
      </c>
      <c r="G100" s="2">
        <f t="shared" si="9"/>
        <v>0</v>
      </c>
      <c r="H100" s="4">
        <f>IF(E100&lt;$B$4,MAX($B$6,SUM($G$2:新呵護久久511[[#This Row],[保費]])-SUM($K$3:新呵護久久511[[#This Row],[生存領回金]])),0)</f>
        <v>0</v>
      </c>
      <c r="I100" s="2">
        <f t="shared" si="6"/>
        <v>0</v>
      </c>
      <c r="J100" s="2">
        <f t="shared" si="7"/>
        <v>0</v>
      </c>
      <c r="K100" s="2">
        <f>IF(新呵護久久511[[#This Row],[年齡]]&gt;$B$4+1,0,IF(AND(MOD(E100,2)=0,新呵護久久511[[#This Row],[年齡]]&lt;&gt;0),40000,0)+IF(AND(MOD(E100,2)=0,新呵護久久511[[#This Row],[年齡]]&gt;21),8000,0)+IF(新呵護久久511[[#This Row],[年齡]]=$B$4+1,400000,0))</f>
        <v>0</v>
      </c>
    </row>
    <row r="101" spans="4:11" x14ac:dyDescent="0.2">
      <c r="D101">
        <v>100</v>
      </c>
      <c r="E101">
        <f>新呵護久久511[[#This Row],[西元年]]-2002</f>
        <v>100</v>
      </c>
      <c r="F101">
        <f t="shared" si="8"/>
        <v>2102</v>
      </c>
      <c r="G101" s="2">
        <f t="shared" si="9"/>
        <v>0</v>
      </c>
      <c r="H101" s="4">
        <f>IF(E101&lt;$B$4,MAX($B$6,SUM($G$2:新呵護久久511[[#This Row],[保費]])-SUM($K$3:新呵護久久511[[#This Row],[生存領回金]])),0)</f>
        <v>0</v>
      </c>
      <c r="I101" s="2">
        <f t="shared" si="6"/>
        <v>0</v>
      </c>
      <c r="J101" s="2">
        <f t="shared" si="7"/>
        <v>0</v>
      </c>
      <c r="K101" s="2">
        <f>IF(新呵護久久511[[#This Row],[年齡]]&gt;$B$4+1,0,IF(AND(MOD(E101,2)=0,新呵護久久511[[#This Row],[年齡]]&lt;&gt;0),40000,0)+IF(AND(MOD(E101,2)=0,新呵護久久511[[#This Row],[年齡]]&gt;21),8000,0)+IF(新呵護久久511[[#This Row],[年齡]]=$B$4+1,400000,0))</f>
        <v>448000</v>
      </c>
    </row>
    <row r="102" spans="4:11" x14ac:dyDescent="0.2">
      <c r="D102">
        <v>101</v>
      </c>
      <c r="E102">
        <f>新呵護久久511[[#This Row],[西元年]]-2002</f>
        <v>101</v>
      </c>
      <c r="F102">
        <f t="shared" si="8"/>
        <v>2103</v>
      </c>
      <c r="G102" s="2">
        <f t="shared" si="9"/>
        <v>0</v>
      </c>
      <c r="H102" s="4">
        <f>IF(E102&lt;$B$4,MAX($B$6,SUM($G$2:新呵護久久511[[#This Row],[保費]])-SUM($K$3:新呵護久久511[[#This Row],[生存領回金]])),0)</f>
        <v>0</v>
      </c>
      <c r="I102" s="2">
        <f t="shared" si="6"/>
        <v>0</v>
      </c>
      <c r="J102" s="2">
        <f t="shared" si="7"/>
        <v>0</v>
      </c>
      <c r="K102" s="2">
        <f>IF(新呵護久久511[[#This Row],[年齡]]&gt;$B$4+1,0,IF(AND(MOD(E102,2)=0,新呵護久久511[[#This Row],[年齡]]&lt;&gt;0),40000,0)+IF(AND(MOD(E102,2)=0,新呵護久久511[[#This Row],[年齡]]&gt;21),8000,0)+IF(新呵護久久511[[#This Row],[年齡]]=$B$4+1,400000,0))</f>
        <v>0</v>
      </c>
    </row>
    <row r="103" spans="4:11" x14ac:dyDescent="0.2">
      <c r="D103">
        <v>102</v>
      </c>
      <c r="E103">
        <f>新呵護久久511[[#This Row],[西元年]]-2002</f>
        <v>102</v>
      </c>
      <c r="F103">
        <f t="shared" si="8"/>
        <v>2104</v>
      </c>
      <c r="G103" s="2">
        <f t="shared" si="9"/>
        <v>0</v>
      </c>
      <c r="H103" s="4">
        <f>IF(E103&lt;$B$4,MAX($B$6,SUM($G$2:新呵護久久511[[#This Row],[保費]])-SUM($K$3:新呵護久久511[[#This Row],[生存領回金]])),0)</f>
        <v>0</v>
      </c>
      <c r="I103" s="2">
        <f t="shared" si="6"/>
        <v>0</v>
      </c>
      <c r="J103" s="2">
        <f t="shared" si="7"/>
        <v>0</v>
      </c>
      <c r="K103" s="2">
        <f>IF(新呵護久久511[[#This Row],[年齡]]&gt;$B$4+1,0,IF(AND(MOD(E103,2)=0,新呵護久久511[[#This Row],[年齡]]&lt;&gt;0),40000,0)+IF(AND(MOD(E103,2)=0,新呵護久久511[[#This Row],[年齡]]&gt;21),8000,0)+IF(新呵護久久511[[#This Row],[年齡]]=$B$4+1,400000,0))</f>
        <v>0</v>
      </c>
    </row>
    <row r="104" spans="4:11" x14ac:dyDescent="0.2">
      <c r="D104">
        <v>103</v>
      </c>
      <c r="E104">
        <f>新呵護久久511[[#This Row],[西元年]]-2002</f>
        <v>103</v>
      </c>
      <c r="F104">
        <f t="shared" si="8"/>
        <v>2105</v>
      </c>
      <c r="G104" s="2">
        <f t="shared" si="9"/>
        <v>0</v>
      </c>
      <c r="H104" s="4">
        <f>IF(E104&lt;$B$4,MAX($B$6,SUM($G$2:新呵護久久511[[#This Row],[保費]])-SUM($K$3:新呵護久久511[[#This Row],[生存領回金]])),0)</f>
        <v>0</v>
      </c>
      <c r="I104" s="2">
        <f t="shared" si="6"/>
        <v>0</v>
      </c>
      <c r="J104" s="2">
        <f t="shared" si="7"/>
        <v>0</v>
      </c>
      <c r="K104" s="2">
        <f>IF(新呵護久久511[[#This Row],[年齡]]&gt;$B$4+1,0,IF(AND(MOD(E104,2)=0,新呵護久久511[[#This Row],[年齡]]&lt;&gt;0),40000,0)+IF(AND(MOD(E104,2)=0,新呵護久久511[[#This Row],[年齡]]&gt;21),8000,0)+IF(新呵護久久511[[#This Row],[年齡]]=$B$4+1,400000,0))</f>
        <v>0</v>
      </c>
    </row>
    <row r="105" spans="4:11" x14ac:dyDescent="0.2">
      <c r="D105">
        <v>104</v>
      </c>
      <c r="E105">
        <f>新呵護久久511[[#This Row],[西元年]]-2002</f>
        <v>104</v>
      </c>
      <c r="F105">
        <f t="shared" si="8"/>
        <v>2106</v>
      </c>
      <c r="G105" s="2">
        <f t="shared" si="9"/>
        <v>0</v>
      </c>
      <c r="H105" s="4">
        <f>IF(E105&lt;$B$4,MAX($B$6,SUM($G$2:新呵護久久511[[#This Row],[保費]])-SUM($K$3:新呵護久久511[[#This Row],[生存領回金]])),0)</f>
        <v>0</v>
      </c>
      <c r="I105" s="2">
        <f t="shared" si="6"/>
        <v>0</v>
      </c>
      <c r="J105" s="2">
        <f t="shared" si="7"/>
        <v>0</v>
      </c>
      <c r="K105" s="2">
        <f>IF(新呵護久久511[[#This Row],[年齡]]&gt;$B$4+1,0,IF(AND(MOD(E105,2)=0,新呵護久久511[[#This Row],[年齡]]&lt;&gt;0),40000,0)+IF(AND(MOD(E105,2)=0,新呵護久久511[[#This Row],[年齡]]&gt;21),8000,0)+IF(新呵護久久511[[#This Row],[年齡]]=$B$4+1,400000,0))</f>
        <v>0</v>
      </c>
    </row>
    <row r="106" spans="4:11" x14ac:dyDescent="0.2">
      <c r="D106">
        <v>105</v>
      </c>
      <c r="E106">
        <f>新呵護久久511[[#This Row],[西元年]]-2002</f>
        <v>105</v>
      </c>
      <c r="F106">
        <f t="shared" si="8"/>
        <v>2107</v>
      </c>
      <c r="G106" s="2">
        <f t="shared" si="9"/>
        <v>0</v>
      </c>
      <c r="H106" s="4">
        <f>IF(E106&lt;$B$4,MAX($B$6,SUM($G$2:新呵護久久511[[#This Row],[保費]])-SUM($K$3:新呵護久久511[[#This Row],[生存領回金]])),0)</f>
        <v>0</v>
      </c>
      <c r="I106" s="2">
        <f t="shared" si="6"/>
        <v>0</v>
      </c>
      <c r="J106" s="2">
        <f t="shared" si="7"/>
        <v>0</v>
      </c>
      <c r="K106" s="2">
        <f>IF(新呵護久久511[[#This Row],[年齡]]&gt;$B$4+1,0,IF(AND(MOD(E106,2)=0,新呵護久久511[[#This Row],[年齡]]&lt;&gt;0),40000,0)+IF(AND(MOD(E106,2)=0,新呵護久久511[[#This Row],[年齡]]&gt;21),8000,0)+IF(新呵護久久511[[#This Row],[年齡]]=$B$4+1,400000,0))</f>
        <v>0</v>
      </c>
    </row>
    <row r="107" spans="4:11" x14ac:dyDescent="0.2">
      <c r="D107">
        <v>106</v>
      </c>
      <c r="E107">
        <f>新呵護久久511[[#This Row],[西元年]]-2002</f>
        <v>106</v>
      </c>
      <c r="F107">
        <f t="shared" si="8"/>
        <v>2108</v>
      </c>
      <c r="G107" s="2">
        <f t="shared" si="9"/>
        <v>0</v>
      </c>
      <c r="H107" s="4">
        <f>IF(E107&lt;$B$4,MAX($B$6,SUM($G$2:新呵護久久511[[#This Row],[保費]])-SUM($K$3:新呵護久久511[[#This Row],[生存領回金]])),0)</f>
        <v>0</v>
      </c>
      <c r="I107" s="2">
        <f t="shared" si="6"/>
        <v>0</v>
      </c>
      <c r="J107" s="2">
        <f t="shared" si="7"/>
        <v>0</v>
      </c>
      <c r="K107" s="2">
        <f>IF(新呵護久久511[[#This Row],[年齡]]&gt;$B$4+1,0,IF(AND(MOD(E107,2)=0,新呵護久久511[[#This Row],[年齡]]&lt;&gt;0),40000,0)+IF(AND(MOD(E107,2)=0,新呵護久久511[[#This Row],[年齡]]&gt;21),8000,0)+IF(新呵護久久511[[#This Row],[年齡]]=$B$4+1,400000,0))</f>
        <v>0</v>
      </c>
    </row>
    <row r="108" spans="4:11" x14ac:dyDescent="0.2">
      <c r="D108">
        <v>107</v>
      </c>
      <c r="E108">
        <f>新呵護久久511[[#This Row],[西元年]]-2002</f>
        <v>107</v>
      </c>
      <c r="F108">
        <f t="shared" si="8"/>
        <v>2109</v>
      </c>
      <c r="G108" s="2">
        <f t="shared" si="9"/>
        <v>0</v>
      </c>
      <c r="H108" s="4">
        <f>IF(E108&lt;$B$4,MAX($B$6,SUM($G$2:新呵護久久511[[#This Row],[保費]])-SUM($K$3:新呵護久久511[[#This Row],[生存領回金]])),0)</f>
        <v>0</v>
      </c>
      <c r="I108" s="2">
        <f t="shared" si="6"/>
        <v>0</v>
      </c>
      <c r="J108" s="2">
        <f t="shared" si="7"/>
        <v>0</v>
      </c>
      <c r="K108" s="2">
        <f>IF(新呵護久久511[[#This Row],[年齡]]&gt;$B$4+1,0,IF(AND(MOD(E108,2)=0,新呵護久久511[[#This Row],[年齡]]&lt;&gt;0),40000,0)+IF(AND(MOD(E108,2)=0,新呵護久久511[[#This Row],[年齡]]&gt;21),8000,0)+IF(新呵護久久511[[#This Row],[年齡]]=$B$4+1,400000,0))</f>
        <v>0</v>
      </c>
    </row>
    <row r="109" spans="4:11" x14ac:dyDescent="0.2">
      <c r="D109">
        <v>108</v>
      </c>
      <c r="E109">
        <f>新呵護久久511[[#This Row],[西元年]]-2002</f>
        <v>108</v>
      </c>
      <c r="F109">
        <f t="shared" si="8"/>
        <v>2110</v>
      </c>
      <c r="G109" s="2">
        <f t="shared" si="9"/>
        <v>0</v>
      </c>
      <c r="H109" s="4">
        <f>IF(E109&lt;$B$4,MAX($B$6,SUM($G$2:新呵護久久511[[#This Row],[保費]])-SUM($K$3:新呵護久久511[[#This Row],[生存領回金]])),0)</f>
        <v>0</v>
      </c>
      <c r="I109" s="2">
        <f t="shared" si="6"/>
        <v>0</v>
      </c>
      <c r="J109" s="2">
        <f t="shared" si="7"/>
        <v>0</v>
      </c>
      <c r="K109" s="2">
        <f>IF(新呵護久久511[[#This Row],[年齡]]&gt;$B$4+1,0,IF(AND(MOD(E109,2)=0,新呵護久久511[[#This Row],[年齡]]&lt;&gt;0),40000,0)+IF(AND(MOD(E109,2)=0,新呵護久久511[[#This Row],[年齡]]&gt;21),8000,0)+IF(新呵護久久511[[#This Row],[年齡]]=$B$4+1,400000,0))</f>
        <v>0</v>
      </c>
    </row>
    <row r="110" spans="4:11" x14ac:dyDescent="0.2">
      <c r="D110">
        <v>109</v>
      </c>
      <c r="E110">
        <f>新呵護久久511[[#This Row],[西元年]]-2002</f>
        <v>109</v>
      </c>
      <c r="F110">
        <f t="shared" si="8"/>
        <v>2111</v>
      </c>
      <c r="G110" s="2">
        <f t="shared" si="9"/>
        <v>0</v>
      </c>
      <c r="H110" s="4">
        <f>IF(E110&lt;$B$4,MAX($B$6,SUM($G$2:新呵護久久511[[#This Row],[保費]])-SUM($K$3:新呵護久久511[[#This Row],[生存領回金]])),0)</f>
        <v>0</v>
      </c>
      <c r="I110" s="2">
        <f t="shared" si="6"/>
        <v>0</v>
      </c>
      <c r="J110" s="2">
        <f t="shared" si="7"/>
        <v>0</v>
      </c>
      <c r="K110" s="2">
        <f>IF(新呵護久久511[[#This Row],[年齡]]&gt;$B$4+1,0,IF(AND(MOD(E110,2)=0,新呵護久久511[[#This Row],[年齡]]&lt;&gt;0),40000,0)+IF(AND(MOD(E110,2)=0,新呵護久久511[[#This Row],[年齡]]&gt;21),8000,0)+IF(新呵護久久511[[#This Row],[年齡]]=$B$4+1,400000,0))</f>
        <v>0</v>
      </c>
    </row>
    <row r="111" spans="4:11" x14ac:dyDescent="0.2">
      <c r="D111">
        <v>110</v>
      </c>
      <c r="E111">
        <f>新呵護久久511[[#This Row],[西元年]]-2002</f>
        <v>110</v>
      </c>
      <c r="F111">
        <f t="shared" si="8"/>
        <v>2112</v>
      </c>
      <c r="G111" s="2">
        <f t="shared" si="9"/>
        <v>0</v>
      </c>
      <c r="H111" s="4">
        <f>IF(E111&lt;$B$4,MAX($B$6,SUM($G$2:新呵護久久511[[#This Row],[保費]])-SUM($K$3:新呵護久久511[[#This Row],[生存領回金]])),0)</f>
        <v>0</v>
      </c>
      <c r="I111" s="2">
        <f t="shared" si="6"/>
        <v>0</v>
      </c>
      <c r="J111" s="2">
        <f t="shared" si="7"/>
        <v>0</v>
      </c>
      <c r="K111" s="2">
        <f>IF(新呵護久久511[[#This Row],[年齡]]&gt;$B$4+1,0,IF(AND(MOD(E111,2)=0,新呵護久久511[[#This Row],[年齡]]&lt;&gt;0),40000,0)+IF(AND(MOD(E111,2)=0,新呵護久久511[[#This Row],[年齡]]&gt;21),8000,0)+IF(新呵護久久511[[#This Row],[年齡]]=$B$4+1,400000,0))</f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229A5-C1C5-094F-903A-B685D9C63173}">
  <dimension ref="A1:K111"/>
  <sheetViews>
    <sheetView tabSelected="1" workbookViewId="0">
      <selection activeCell="M12" sqref="M12"/>
    </sheetView>
  </sheetViews>
  <sheetFormatPr baseColWidth="10" defaultRowHeight="16" x14ac:dyDescent="0.2"/>
  <cols>
    <col min="2" max="2" width="40.6640625" bestFit="1" customWidth="1"/>
    <col min="4" max="4" width="11.33203125" customWidth="1"/>
    <col min="7" max="7" width="11.5" bestFit="1" customWidth="1"/>
    <col min="8" max="8" width="14.83203125" bestFit="1" customWidth="1"/>
    <col min="9" max="9" width="11.5" bestFit="1" customWidth="1"/>
  </cols>
  <sheetData>
    <row r="1" spans="1:11" x14ac:dyDescent="0.2">
      <c r="A1" t="s">
        <v>5</v>
      </c>
      <c r="B1" t="s">
        <v>45</v>
      </c>
      <c r="D1" t="s">
        <v>2</v>
      </c>
      <c r="E1" t="s">
        <v>6</v>
      </c>
      <c r="F1" t="s">
        <v>3</v>
      </c>
      <c r="G1" t="s">
        <v>1</v>
      </c>
      <c r="H1" t="s">
        <v>32</v>
      </c>
      <c r="I1" t="s">
        <v>41</v>
      </c>
      <c r="J1" t="s">
        <v>51</v>
      </c>
      <c r="K1" t="s">
        <v>52</v>
      </c>
    </row>
    <row r="2" spans="1:11" x14ac:dyDescent="0.2">
      <c r="A2" t="s">
        <v>4</v>
      </c>
      <c r="B2" s="1">
        <v>37452</v>
      </c>
      <c r="D2">
        <v>1</v>
      </c>
      <c r="E2">
        <f>新呵護久久5612[[#This Row],[西元年]]-2002</f>
        <v>0</v>
      </c>
      <c r="F2">
        <f>YEAR(B2)</f>
        <v>2002</v>
      </c>
      <c r="G2" s="2">
        <f t="shared" ref="G2:G33" si="0">IF(D2&lt;=$B$5,1818,0)</f>
        <v>1818</v>
      </c>
      <c r="H2" s="4">
        <f t="shared" ref="H2:H33" si="1">IF(E2&lt;=$B$4,1000,0)</f>
        <v>1000</v>
      </c>
      <c r="I2" s="2">
        <f>IF(新呵護久久5612[[#This Row],[年齡]]&lt;=$B$4,10000,0)</f>
        <v>10000</v>
      </c>
      <c r="J2" s="4">
        <f>IF(新呵護久久5612[[#This Row],[年齡]]&lt;=$B$4,100000,0)</f>
        <v>100000</v>
      </c>
      <c r="K2" s="4">
        <f>IF(新呵護久久5612[[#This Row],[年齡]]&lt;=$B$4,200000,0)</f>
        <v>200000</v>
      </c>
    </row>
    <row r="3" spans="1:11" x14ac:dyDescent="0.2">
      <c r="A3" t="s">
        <v>6</v>
      </c>
      <c r="B3">
        <v>0</v>
      </c>
      <c r="D3">
        <v>2</v>
      </c>
      <c r="E3">
        <f>新呵護久久5612[[#This Row],[西元年]]-2002</f>
        <v>1</v>
      </c>
      <c r="F3">
        <f>F2+1</f>
        <v>2003</v>
      </c>
      <c r="G3" s="2">
        <f t="shared" si="0"/>
        <v>1818</v>
      </c>
      <c r="H3" s="4">
        <f t="shared" si="1"/>
        <v>1000</v>
      </c>
      <c r="I3" s="2">
        <f>IF(新呵護久久5612[[#This Row],[年齡]]&lt;=$B$4,10000,0)</f>
        <v>10000</v>
      </c>
      <c r="J3" s="4">
        <f>IF(新呵護久久5612[[#This Row],[年齡]]&lt;=$B$4,100000,0)</f>
        <v>100000</v>
      </c>
      <c r="K3" s="4">
        <f>IF(新呵護久久5612[[#This Row],[年齡]]&lt;=$B$4,200000,0)</f>
        <v>200000</v>
      </c>
    </row>
    <row r="4" spans="1:11" x14ac:dyDescent="0.2">
      <c r="A4" t="s">
        <v>7</v>
      </c>
      <c r="B4">
        <v>75</v>
      </c>
      <c r="D4">
        <v>3</v>
      </c>
      <c r="E4">
        <f>新呵護久久5612[[#This Row],[西元年]]-2002</f>
        <v>2</v>
      </c>
      <c r="F4">
        <f t="shared" ref="F4:F67" si="2">F3+1</f>
        <v>2004</v>
      </c>
      <c r="G4" s="2">
        <f t="shared" si="0"/>
        <v>1818</v>
      </c>
      <c r="H4" s="4">
        <f t="shared" si="1"/>
        <v>1000</v>
      </c>
      <c r="I4" s="2">
        <f>IF(新呵護久久5612[[#This Row],[年齡]]&lt;=$B$4,10000,0)</f>
        <v>10000</v>
      </c>
      <c r="J4" s="4">
        <f>IF(新呵護久久5612[[#This Row],[年齡]]&lt;=$B$4,100000,0)</f>
        <v>100000</v>
      </c>
      <c r="K4" s="4">
        <f>IF(新呵護久久5612[[#This Row],[年齡]]&lt;=$B$4,200000,0)</f>
        <v>200000</v>
      </c>
    </row>
    <row r="5" spans="1:11" x14ac:dyDescent="0.2">
      <c r="A5" t="s">
        <v>8</v>
      </c>
      <c r="B5">
        <v>76</v>
      </c>
      <c r="D5">
        <v>4</v>
      </c>
      <c r="E5">
        <f>新呵護久久5612[[#This Row],[西元年]]-2002</f>
        <v>3</v>
      </c>
      <c r="F5">
        <f t="shared" si="2"/>
        <v>2005</v>
      </c>
      <c r="G5" s="2">
        <f t="shared" si="0"/>
        <v>1818</v>
      </c>
      <c r="H5" s="4">
        <f t="shared" si="1"/>
        <v>1000</v>
      </c>
      <c r="I5" s="2">
        <f>IF(新呵護久久5612[[#This Row],[年齡]]&lt;=$B$4,10000,0)</f>
        <v>10000</v>
      </c>
      <c r="J5" s="4">
        <f>IF(新呵護久久5612[[#This Row],[年齡]]&lt;=$B$4,100000,0)</f>
        <v>100000</v>
      </c>
      <c r="K5" s="4">
        <f>IF(新呵護久久5612[[#This Row],[年齡]]&lt;=$B$4,200000,0)</f>
        <v>200000</v>
      </c>
    </row>
    <row r="6" spans="1:11" x14ac:dyDescent="0.2">
      <c r="A6" t="s">
        <v>13</v>
      </c>
      <c r="B6" s="2">
        <v>10</v>
      </c>
      <c r="D6">
        <v>5</v>
      </c>
      <c r="E6">
        <f>新呵護久久5612[[#This Row],[西元年]]-2002</f>
        <v>4</v>
      </c>
      <c r="F6">
        <f t="shared" si="2"/>
        <v>2006</v>
      </c>
      <c r="G6" s="2">
        <f t="shared" si="0"/>
        <v>1818</v>
      </c>
      <c r="H6" s="4">
        <f t="shared" si="1"/>
        <v>1000</v>
      </c>
      <c r="I6" s="2">
        <f>IF(新呵護久久5612[[#This Row],[年齡]]&lt;=$B$4,10000,0)</f>
        <v>10000</v>
      </c>
      <c r="J6" s="4">
        <f>IF(新呵護久久5612[[#This Row],[年齡]]&lt;=$B$4,100000,0)</f>
        <v>100000</v>
      </c>
      <c r="K6" s="4">
        <f>IF(新呵護久久5612[[#This Row],[年齡]]&lt;=$B$4,200000,0)</f>
        <v>200000</v>
      </c>
    </row>
    <row r="7" spans="1:11" x14ac:dyDescent="0.2">
      <c r="A7" t="s">
        <v>19</v>
      </c>
      <c r="B7" s="3"/>
      <c r="D7">
        <v>6</v>
      </c>
      <c r="E7">
        <f>新呵護久久5612[[#This Row],[西元年]]-2002</f>
        <v>5</v>
      </c>
      <c r="F7">
        <f t="shared" si="2"/>
        <v>2007</v>
      </c>
      <c r="G7" s="2">
        <f t="shared" si="0"/>
        <v>1818</v>
      </c>
      <c r="H7" s="4">
        <f t="shared" si="1"/>
        <v>1000</v>
      </c>
      <c r="I7" s="2">
        <f>IF(新呵護久久5612[[#This Row],[年齡]]&lt;=$B$4,10000,0)</f>
        <v>10000</v>
      </c>
      <c r="J7" s="4">
        <f>IF(新呵護久久5612[[#This Row],[年齡]]&lt;=$B$4,100000,0)</f>
        <v>100000</v>
      </c>
      <c r="K7" s="4">
        <f>IF(新呵護久久5612[[#This Row],[年齡]]&lt;=$B$4,200000,0)</f>
        <v>200000</v>
      </c>
    </row>
    <row r="8" spans="1:11" x14ac:dyDescent="0.2">
      <c r="A8" t="s">
        <v>24</v>
      </c>
      <c r="B8" t="s">
        <v>23</v>
      </c>
      <c r="D8">
        <v>7</v>
      </c>
      <c r="E8">
        <f>新呵護久久5612[[#This Row],[西元年]]-2002</f>
        <v>6</v>
      </c>
      <c r="F8">
        <f t="shared" si="2"/>
        <v>2008</v>
      </c>
      <c r="G8" s="2">
        <f t="shared" si="0"/>
        <v>1818</v>
      </c>
      <c r="H8" s="4">
        <f t="shared" si="1"/>
        <v>1000</v>
      </c>
      <c r="I8" s="2">
        <f>IF(新呵護久久5612[[#This Row],[年齡]]&lt;=$B$4,10000,0)</f>
        <v>10000</v>
      </c>
      <c r="J8" s="4">
        <f>IF(新呵護久久5612[[#This Row],[年齡]]&lt;=$B$4,100000,0)</f>
        <v>100000</v>
      </c>
      <c r="K8" s="4">
        <f>IF(新呵護久久5612[[#This Row],[年齡]]&lt;=$B$4,200000,0)</f>
        <v>200000</v>
      </c>
    </row>
    <row r="9" spans="1:11" x14ac:dyDescent="0.2">
      <c r="D9">
        <v>8</v>
      </c>
      <c r="E9">
        <f>新呵護久久5612[[#This Row],[西元年]]-2002</f>
        <v>7</v>
      </c>
      <c r="F9">
        <f t="shared" si="2"/>
        <v>2009</v>
      </c>
      <c r="G9" s="2">
        <f t="shared" si="0"/>
        <v>1818</v>
      </c>
      <c r="H9" s="4">
        <f t="shared" si="1"/>
        <v>1000</v>
      </c>
      <c r="I9" s="2">
        <f>IF(新呵護久久5612[[#This Row],[年齡]]&lt;=$B$4,10000,0)</f>
        <v>10000</v>
      </c>
      <c r="J9" s="4">
        <f>IF(新呵護久久5612[[#This Row],[年齡]]&lt;=$B$4,100000,0)</f>
        <v>100000</v>
      </c>
      <c r="K9" s="4">
        <f>IF(新呵護久久5612[[#This Row],[年齡]]&lt;=$B$4,200000,0)</f>
        <v>200000</v>
      </c>
    </row>
    <row r="10" spans="1:11" x14ac:dyDescent="0.2">
      <c r="D10">
        <v>9</v>
      </c>
      <c r="E10">
        <f>新呵護久久5612[[#This Row],[西元年]]-2002</f>
        <v>8</v>
      </c>
      <c r="F10">
        <f t="shared" si="2"/>
        <v>2010</v>
      </c>
      <c r="G10" s="2">
        <f t="shared" si="0"/>
        <v>1818</v>
      </c>
      <c r="H10" s="4">
        <f t="shared" si="1"/>
        <v>1000</v>
      </c>
      <c r="I10" s="2">
        <f>IF(新呵護久久5612[[#This Row],[年齡]]&lt;=$B$4,10000,0)</f>
        <v>10000</v>
      </c>
      <c r="J10" s="4">
        <f>IF(新呵護久久5612[[#This Row],[年齡]]&lt;=$B$4,100000,0)</f>
        <v>100000</v>
      </c>
      <c r="K10" s="4">
        <f>IF(新呵護久久5612[[#This Row],[年齡]]&lt;=$B$4,200000,0)</f>
        <v>200000</v>
      </c>
    </row>
    <row r="11" spans="1:11" x14ac:dyDescent="0.2">
      <c r="D11">
        <v>10</v>
      </c>
      <c r="E11">
        <f>新呵護久久5612[[#This Row],[西元年]]-2002</f>
        <v>9</v>
      </c>
      <c r="F11">
        <f t="shared" si="2"/>
        <v>2011</v>
      </c>
      <c r="G11" s="2">
        <f t="shared" si="0"/>
        <v>1818</v>
      </c>
      <c r="H11" s="4">
        <f t="shared" si="1"/>
        <v>1000</v>
      </c>
      <c r="I11" s="2">
        <f>IF(新呵護久久5612[[#This Row],[年齡]]&lt;=$B$4,10000,0)</f>
        <v>10000</v>
      </c>
      <c r="J11" s="4">
        <f>IF(新呵護久久5612[[#This Row],[年齡]]&lt;=$B$4,100000,0)</f>
        <v>100000</v>
      </c>
      <c r="K11" s="4">
        <f>IF(新呵護久久5612[[#This Row],[年齡]]&lt;=$B$4,200000,0)</f>
        <v>200000</v>
      </c>
    </row>
    <row r="12" spans="1:11" x14ac:dyDescent="0.2">
      <c r="D12">
        <v>11</v>
      </c>
      <c r="E12">
        <f>新呵護久久5612[[#This Row],[西元年]]-2002</f>
        <v>10</v>
      </c>
      <c r="F12">
        <f t="shared" si="2"/>
        <v>2012</v>
      </c>
      <c r="G12" s="2">
        <f t="shared" si="0"/>
        <v>1818</v>
      </c>
      <c r="H12" s="4">
        <f t="shared" si="1"/>
        <v>1000</v>
      </c>
      <c r="I12" s="2">
        <f>IF(新呵護久久5612[[#This Row],[年齡]]&lt;=$B$4,10000,0)</f>
        <v>10000</v>
      </c>
      <c r="J12" s="4">
        <f>IF(新呵護久久5612[[#This Row],[年齡]]&lt;=$B$4,100000,0)</f>
        <v>100000</v>
      </c>
      <c r="K12" s="4">
        <f>IF(新呵護久久5612[[#This Row],[年齡]]&lt;=$B$4,200000,0)</f>
        <v>200000</v>
      </c>
    </row>
    <row r="13" spans="1:11" x14ac:dyDescent="0.2">
      <c r="D13">
        <v>12</v>
      </c>
      <c r="E13">
        <f>新呵護久久5612[[#This Row],[西元年]]-2002</f>
        <v>11</v>
      </c>
      <c r="F13">
        <f t="shared" si="2"/>
        <v>2013</v>
      </c>
      <c r="G13" s="2">
        <f t="shared" si="0"/>
        <v>1818</v>
      </c>
      <c r="H13" s="4">
        <f t="shared" si="1"/>
        <v>1000</v>
      </c>
      <c r="I13" s="2">
        <f>IF(新呵護久久5612[[#This Row],[年齡]]&lt;=$B$4,10000,0)</f>
        <v>10000</v>
      </c>
      <c r="J13" s="4">
        <f>IF(新呵護久久5612[[#This Row],[年齡]]&lt;=$B$4,100000,0)</f>
        <v>100000</v>
      </c>
      <c r="K13" s="4">
        <f>IF(新呵護久久5612[[#This Row],[年齡]]&lt;=$B$4,200000,0)</f>
        <v>200000</v>
      </c>
    </row>
    <row r="14" spans="1:11" x14ac:dyDescent="0.2">
      <c r="D14">
        <v>13</v>
      </c>
      <c r="E14">
        <f>新呵護久久5612[[#This Row],[西元年]]-2002</f>
        <v>12</v>
      </c>
      <c r="F14">
        <f t="shared" si="2"/>
        <v>2014</v>
      </c>
      <c r="G14" s="2">
        <f t="shared" si="0"/>
        <v>1818</v>
      </c>
      <c r="H14" s="4">
        <f t="shared" si="1"/>
        <v>1000</v>
      </c>
      <c r="I14" s="2">
        <f>IF(新呵護久久5612[[#This Row],[年齡]]&lt;=$B$4,10000,0)</f>
        <v>10000</v>
      </c>
      <c r="J14" s="4">
        <f>IF(新呵護久久5612[[#This Row],[年齡]]&lt;=$B$4,100000,0)</f>
        <v>100000</v>
      </c>
      <c r="K14" s="4">
        <f>IF(新呵護久久5612[[#This Row],[年齡]]&lt;=$B$4,200000,0)</f>
        <v>200000</v>
      </c>
    </row>
    <row r="15" spans="1:11" x14ac:dyDescent="0.2">
      <c r="D15">
        <v>14</v>
      </c>
      <c r="E15">
        <f>新呵護久久5612[[#This Row],[西元年]]-2002</f>
        <v>13</v>
      </c>
      <c r="F15">
        <f t="shared" si="2"/>
        <v>2015</v>
      </c>
      <c r="G15" s="2">
        <f t="shared" si="0"/>
        <v>1818</v>
      </c>
      <c r="H15" s="4">
        <f t="shared" si="1"/>
        <v>1000</v>
      </c>
      <c r="I15" s="2">
        <f>IF(新呵護久久5612[[#This Row],[年齡]]&lt;=$B$4,10000,0)</f>
        <v>10000</v>
      </c>
      <c r="J15" s="4">
        <f>IF(新呵護久久5612[[#This Row],[年齡]]&lt;=$B$4,100000,0)</f>
        <v>100000</v>
      </c>
      <c r="K15" s="4">
        <f>IF(新呵護久久5612[[#This Row],[年齡]]&lt;=$B$4,200000,0)</f>
        <v>200000</v>
      </c>
    </row>
    <row r="16" spans="1:11" x14ac:dyDescent="0.2">
      <c r="D16">
        <v>15</v>
      </c>
      <c r="E16">
        <f>新呵護久久5612[[#This Row],[西元年]]-2002</f>
        <v>14</v>
      </c>
      <c r="F16">
        <f t="shared" si="2"/>
        <v>2016</v>
      </c>
      <c r="G16" s="2">
        <f t="shared" si="0"/>
        <v>1818</v>
      </c>
      <c r="H16" s="4">
        <f t="shared" si="1"/>
        <v>1000</v>
      </c>
      <c r="I16" s="2">
        <f>IF(新呵護久久5612[[#This Row],[年齡]]&lt;=$B$4,10000,0)</f>
        <v>10000</v>
      </c>
      <c r="J16" s="4">
        <f>IF(新呵護久久5612[[#This Row],[年齡]]&lt;=$B$4,100000,0)</f>
        <v>100000</v>
      </c>
      <c r="K16" s="4">
        <f>IF(新呵護久久5612[[#This Row],[年齡]]&lt;=$B$4,200000,0)</f>
        <v>200000</v>
      </c>
    </row>
    <row r="17" spans="4:11" x14ac:dyDescent="0.2">
      <c r="D17">
        <v>16</v>
      </c>
      <c r="E17">
        <f>新呵護久久5612[[#This Row],[西元年]]-2002</f>
        <v>15</v>
      </c>
      <c r="F17">
        <f t="shared" si="2"/>
        <v>2017</v>
      </c>
      <c r="G17" s="2">
        <f t="shared" si="0"/>
        <v>1818</v>
      </c>
      <c r="H17" s="4">
        <f t="shared" si="1"/>
        <v>1000</v>
      </c>
      <c r="I17" s="2">
        <f>IF(新呵護久久5612[[#This Row],[年齡]]&lt;=$B$4,10000,0)</f>
        <v>10000</v>
      </c>
      <c r="J17" s="4">
        <f>IF(新呵護久久5612[[#This Row],[年齡]]&lt;=$B$4,100000,0)</f>
        <v>100000</v>
      </c>
      <c r="K17" s="4">
        <f>IF(新呵護久久5612[[#This Row],[年齡]]&lt;=$B$4,200000,0)</f>
        <v>200000</v>
      </c>
    </row>
    <row r="18" spans="4:11" x14ac:dyDescent="0.2">
      <c r="D18">
        <v>17</v>
      </c>
      <c r="E18">
        <f>新呵護久久5612[[#This Row],[西元年]]-2002</f>
        <v>16</v>
      </c>
      <c r="F18">
        <f t="shared" si="2"/>
        <v>2018</v>
      </c>
      <c r="G18" s="2">
        <f t="shared" si="0"/>
        <v>1818</v>
      </c>
      <c r="H18" s="4">
        <f t="shared" si="1"/>
        <v>1000</v>
      </c>
      <c r="I18" s="2">
        <f>IF(新呵護久久5612[[#This Row],[年齡]]&lt;=$B$4,10000,0)</f>
        <v>10000</v>
      </c>
      <c r="J18" s="4">
        <f>IF(新呵護久久5612[[#This Row],[年齡]]&lt;=$B$4,100000,0)</f>
        <v>100000</v>
      </c>
      <c r="K18" s="4">
        <f>IF(新呵護久久5612[[#This Row],[年齡]]&lt;=$B$4,200000,0)</f>
        <v>200000</v>
      </c>
    </row>
    <row r="19" spans="4:11" x14ac:dyDescent="0.2">
      <c r="D19">
        <v>18</v>
      </c>
      <c r="E19">
        <f>新呵護久久5612[[#This Row],[西元年]]-2002</f>
        <v>17</v>
      </c>
      <c r="F19">
        <f t="shared" si="2"/>
        <v>2019</v>
      </c>
      <c r="G19" s="2">
        <f t="shared" si="0"/>
        <v>1818</v>
      </c>
      <c r="H19" s="4">
        <f t="shared" si="1"/>
        <v>1000</v>
      </c>
      <c r="I19" s="2">
        <f>IF(新呵護久久5612[[#This Row],[年齡]]&lt;=$B$4,10000,0)</f>
        <v>10000</v>
      </c>
      <c r="J19" s="4">
        <f>IF(新呵護久久5612[[#This Row],[年齡]]&lt;=$B$4,100000,0)</f>
        <v>100000</v>
      </c>
      <c r="K19" s="4">
        <f>IF(新呵護久久5612[[#This Row],[年齡]]&lt;=$B$4,200000,0)</f>
        <v>200000</v>
      </c>
    </row>
    <row r="20" spans="4:11" x14ac:dyDescent="0.2">
      <c r="D20">
        <v>19</v>
      </c>
      <c r="E20">
        <f>新呵護久久5612[[#This Row],[西元年]]-2002</f>
        <v>18</v>
      </c>
      <c r="F20">
        <f t="shared" si="2"/>
        <v>2020</v>
      </c>
      <c r="G20" s="2">
        <f t="shared" si="0"/>
        <v>1818</v>
      </c>
      <c r="H20" s="4">
        <f t="shared" si="1"/>
        <v>1000</v>
      </c>
      <c r="I20" s="2">
        <f>IF(新呵護久久5612[[#This Row],[年齡]]&lt;=$B$4,10000,0)</f>
        <v>10000</v>
      </c>
      <c r="J20" s="4">
        <f>IF(新呵護久久5612[[#This Row],[年齡]]&lt;=$B$4,100000,0)</f>
        <v>100000</v>
      </c>
      <c r="K20" s="4">
        <f>IF(新呵護久久5612[[#This Row],[年齡]]&lt;=$B$4,200000,0)</f>
        <v>200000</v>
      </c>
    </row>
    <row r="21" spans="4:11" x14ac:dyDescent="0.2">
      <c r="D21">
        <v>20</v>
      </c>
      <c r="E21">
        <f>新呵護久久5612[[#This Row],[西元年]]-2002</f>
        <v>19</v>
      </c>
      <c r="F21">
        <f t="shared" si="2"/>
        <v>2021</v>
      </c>
      <c r="G21" s="2">
        <f t="shared" si="0"/>
        <v>1818</v>
      </c>
      <c r="H21" s="4">
        <f t="shared" si="1"/>
        <v>1000</v>
      </c>
      <c r="I21" s="2">
        <f>IF(新呵護久久5612[[#This Row],[年齡]]&lt;=$B$4,10000,0)</f>
        <v>10000</v>
      </c>
      <c r="J21" s="4">
        <f>IF(新呵護久久5612[[#This Row],[年齡]]&lt;=$B$4,100000,0)</f>
        <v>100000</v>
      </c>
      <c r="K21" s="4">
        <f>IF(新呵護久久5612[[#This Row],[年齡]]&lt;=$B$4,200000,0)</f>
        <v>200000</v>
      </c>
    </row>
    <row r="22" spans="4:11" x14ac:dyDescent="0.2">
      <c r="D22">
        <v>21</v>
      </c>
      <c r="E22">
        <f>新呵護久久5612[[#This Row],[西元年]]-2002</f>
        <v>20</v>
      </c>
      <c r="F22">
        <f t="shared" si="2"/>
        <v>2022</v>
      </c>
      <c r="G22" s="2">
        <f t="shared" si="0"/>
        <v>1818</v>
      </c>
      <c r="H22" s="4">
        <f t="shared" si="1"/>
        <v>1000</v>
      </c>
      <c r="I22" s="2">
        <f>IF(新呵護久久5612[[#This Row],[年齡]]&lt;=$B$4,10000,0)</f>
        <v>10000</v>
      </c>
      <c r="J22" s="4">
        <f>IF(新呵護久久5612[[#This Row],[年齡]]&lt;=$B$4,100000,0)</f>
        <v>100000</v>
      </c>
      <c r="K22" s="4">
        <f>IF(新呵護久久5612[[#This Row],[年齡]]&lt;=$B$4,200000,0)</f>
        <v>200000</v>
      </c>
    </row>
    <row r="23" spans="4:11" x14ac:dyDescent="0.2">
      <c r="D23">
        <v>22</v>
      </c>
      <c r="E23">
        <f>新呵護久久5612[[#This Row],[西元年]]-2002</f>
        <v>21</v>
      </c>
      <c r="F23">
        <f t="shared" si="2"/>
        <v>2023</v>
      </c>
      <c r="G23" s="2">
        <f t="shared" si="0"/>
        <v>1818</v>
      </c>
      <c r="H23" s="4">
        <f t="shared" si="1"/>
        <v>1000</v>
      </c>
      <c r="I23" s="2">
        <f>IF(新呵護久久5612[[#This Row],[年齡]]&lt;=$B$4,10000,0)</f>
        <v>10000</v>
      </c>
      <c r="J23" s="4">
        <f>IF(新呵護久久5612[[#This Row],[年齡]]&lt;=$B$4,100000,0)</f>
        <v>100000</v>
      </c>
      <c r="K23" s="4">
        <f>IF(新呵護久久5612[[#This Row],[年齡]]&lt;=$B$4,200000,0)</f>
        <v>200000</v>
      </c>
    </row>
    <row r="24" spans="4:11" x14ac:dyDescent="0.2">
      <c r="D24">
        <v>23</v>
      </c>
      <c r="E24">
        <f>新呵護久久5612[[#This Row],[西元年]]-2002</f>
        <v>22</v>
      </c>
      <c r="F24">
        <f t="shared" si="2"/>
        <v>2024</v>
      </c>
      <c r="G24" s="2">
        <f t="shared" si="0"/>
        <v>1818</v>
      </c>
      <c r="H24" s="4">
        <f t="shared" si="1"/>
        <v>1000</v>
      </c>
      <c r="I24" s="2">
        <f>IF(新呵護久久5612[[#This Row],[年齡]]&lt;=$B$4,10000,0)</f>
        <v>10000</v>
      </c>
      <c r="J24" s="4">
        <f>IF(新呵護久久5612[[#This Row],[年齡]]&lt;=$B$4,100000,0)</f>
        <v>100000</v>
      </c>
      <c r="K24" s="4">
        <f>IF(新呵護久久5612[[#This Row],[年齡]]&lt;=$B$4,200000,0)</f>
        <v>200000</v>
      </c>
    </row>
    <row r="25" spans="4:11" x14ac:dyDescent="0.2">
      <c r="D25">
        <v>24</v>
      </c>
      <c r="E25">
        <f>新呵護久久5612[[#This Row],[西元年]]-2002</f>
        <v>23</v>
      </c>
      <c r="F25">
        <f t="shared" si="2"/>
        <v>2025</v>
      </c>
      <c r="G25" s="2">
        <f t="shared" si="0"/>
        <v>1818</v>
      </c>
      <c r="H25" s="4">
        <f t="shared" si="1"/>
        <v>1000</v>
      </c>
      <c r="I25" s="2">
        <f>IF(新呵護久久5612[[#This Row],[年齡]]&lt;=$B$4,10000,0)</f>
        <v>10000</v>
      </c>
      <c r="J25" s="4">
        <f>IF(新呵護久久5612[[#This Row],[年齡]]&lt;=$B$4,100000,0)</f>
        <v>100000</v>
      </c>
      <c r="K25" s="4">
        <f>IF(新呵護久久5612[[#This Row],[年齡]]&lt;=$B$4,200000,0)</f>
        <v>200000</v>
      </c>
    </row>
    <row r="26" spans="4:11" x14ac:dyDescent="0.2">
      <c r="D26">
        <v>25</v>
      </c>
      <c r="E26">
        <f>新呵護久久5612[[#This Row],[西元年]]-2002</f>
        <v>24</v>
      </c>
      <c r="F26">
        <f t="shared" si="2"/>
        <v>2026</v>
      </c>
      <c r="G26" s="2">
        <f t="shared" si="0"/>
        <v>1818</v>
      </c>
      <c r="H26" s="4">
        <f t="shared" si="1"/>
        <v>1000</v>
      </c>
      <c r="I26" s="2">
        <f>IF(新呵護久久5612[[#This Row],[年齡]]&lt;=$B$4,10000,0)</f>
        <v>10000</v>
      </c>
      <c r="J26" s="4">
        <f>IF(新呵護久久5612[[#This Row],[年齡]]&lt;=$B$4,100000,0)</f>
        <v>100000</v>
      </c>
      <c r="K26" s="4">
        <f>IF(新呵護久久5612[[#This Row],[年齡]]&lt;=$B$4,200000,0)</f>
        <v>200000</v>
      </c>
    </row>
    <row r="27" spans="4:11" x14ac:dyDescent="0.2">
      <c r="D27">
        <v>26</v>
      </c>
      <c r="E27">
        <f>新呵護久久5612[[#This Row],[西元年]]-2002</f>
        <v>25</v>
      </c>
      <c r="F27">
        <f t="shared" si="2"/>
        <v>2027</v>
      </c>
      <c r="G27" s="2">
        <f t="shared" si="0"/>
        <v>1818</v>
      </c>
      <c r="H27" s="4">
        <f t="shared" si="1"/>
        <v>1000</v>
      </c>
      <c r="I27" s="2">
        <f>IF(新呵護久久5612[[#This Row],[年齡]]&lt;=$B$4,10000,0)</f>
        <v>10000</v>
      </c>
      <c r="J27" s="4">
        <f>IF(新呵護久久5612[[#This Row],[年齡]]&lt;=$B$4,100000,0)</f>
        <v>100000</v>
      </c>
      <c r="K27" s="4">
        <f>IF(新呵護久久5612[[#This Row],[年齡]]&lt;=$B$4,200000,0)</f>
        <v>200000</v>
      </c>
    </row>
    <row r="28" spans="4:11" x14ac:dyDescent="0.2">
      <c r="D28">
        <v>27</v>
      </c>
      <c r="E28">
        <f>新呵護久久5612[[#This Row],[西元年]]-2002</f>
        <v>26</v>
      </c>
      <c r="F28">
        <f t="shared" si="2"/>
        <v>2028</v>
      </c>
      <c r="G28" s="2">
        <f t="shared" si="0"/>
        <v>1818</v>
      </c>
      <c r="H28" s="4">
        <f t="shared" si="1"/>
        <v>1000</v>
      </c>
      <c r="I28" s="2">
        <f>IF(新呵護久久5612[[#This Row],[年齡]]&lt;=$B$4,10000,0)</f>
        <v>10000</v>
      </c>
      <c r="J28" s="4">
        <f>IF(新呵護久久5612[[#This Row],[年齡]]&lt;=$B$4,100000,0)</f>
        <v>100000</v>
      </c>
      <c r="K28" s="4">
        <f>IF(新呵護久久5612[[#This Row],[年齡]]&lt;=$B$4,200000,0)</f>
        <v>200000</v>
      </c>
    </row>
    <row r="29" spans="4:11" x14ac:dyDescent="0.2">
      <c r="D29">
        <v>28</v>
      </c>
      <c r="E29">
        <f>新呵護久久5612[[#This Row],[西元年]]-2002</f>
        <v>27</v>
      </c>
      <c r="F29">
        <f t="shared" si="2"/>
        <v>2029</v>
      </c>
      <c r="G29" s="2">
        <f t="shared" si="0"/>
        <v>1818</v>
      </c>
      <c r="H29" s="4">
        <f t="shared" si="1"/>
        <v>1000</v>
      </c>
      <c r="I29" s="2">
        <f>IF(新呵護久久5612[[#This Row],[年齡]]&lt;=$B$4,10000,0)</f>
        <v>10000</v>
      </c>
      <c r="J29" s="4">
        <f>IF(新呵護久久5612[[#This Row],[年齡]]&lt;=$B$4,100000,0)</f>
        <v>100000</v>
      </c>
      <c r="K29" s="4">
        <f>IF(新呵護久久5612[[#This Row],[年齡]]&lt;=$B$4,200000,0)</f>
        <v>200000</v>
      </c>
    </row>
    <row r="30" spans="4:11" x14ac:dyDescent="0.2">
      <c r="D30">
        <v>29</v>
      </c>
      <c r="E30">
        <f>新呵護久久5612[[#This Row],[西元年]]-2002</f>
        <v>28</v>
      </c>
      <c r="F30">
        <f t="shared" si="2"/>
        <v>2030</v>
      </c>
      <c r="G30" s="2">
        <f t="shared" si="0"/>
        <v>1818</v>
      </c>
      <c r="H30" s="4">
        <f t="shared" si="1"/>
        <v>1000</v>
      </c>
      <c r="I30" s="2">
        <f>IF(新呵護久久5612[[#This Row],[年齡]]&lt;=$B$4,10000,0)</f>
        <v>10000</v>
      </c>
      <c r="J30" s="4">
        <f>IF(新呵護久久5612[[#This Row],[年齡]]&lt;=$B$4,100000,0)</f>
        <v>100000</v>
      </c>
      <c r="K30" s="4">
        <f>IF(新呵護久久5612[[#This Row],[年齡]]&lt;=$B$4,200000,0)</f>
        <v>200000</v>
      </c>
    </row>
    <row r="31" spans="4:11" x14ac:dyDescent="0.2">
      <c r="D31">
        <v>30</v>
      </c>
      <c r="E31">
        <f>新呵護久久5612[[#This Row],[西元年]]-2002</f>
        <v>29</v>
      </c>
      <c r="F31">
        <f t="shared" si="2"/>
        <v>2031</v>
      </c>
      <c r="G31" s="2">
        <f t="shared" si="0"/>
        <v>1818</v>
      </c>
      <c r="H31" s="4">
        <f t="shared" si="1"/>
        <v>1000</v>
      </c>
      <c r="I31" s="2">
        <f>IF(新呵護久久5612[[#This Row],[年齡]]&lt;=$B$4,10000,0)</f>
        <v>10000</v>
      </c>
      <c r="J31" s="4">
        <f>IF(新呵護久久5612[[#This Row],[年齡]]&lt;=$B$4,100000,0)</f>
        <v>100000</v>
      </c>
      <c r="K31" s="4">
        <f>IF(新呵護久久5612[[#This Row],[年齡]]&lt;=$B$4,200000,0)</f>
        <v>200000</v>
      </c>
    </row>
    <row r="32" spans="4:11" x14ac:dyDescent="0.2">
      <c r="D32">
        <v>31</v>
      </c>
      <c r="E32">
        <f>新呵護久久5612[[#This Row],[西元年]]-2002</f>
        <v>30</v>
      </c>
      <c r="F32">
        <f t="shared" si="2"/>
        <v>2032</v>
      </c>
      <c r="G32" s="2">
        <f t="shared" si="0"/>
        <v>1818</v>
      </c>
      <c r="H32" s="4">
        <f t="shared" si="1"/>
        <v>1000</v>
      </c>
      <c r="I32" s="2">
        <f>IF(新呵護久久5612[[#This Row],[年齡]]&lt;=$B$4,10000,0)</f>
        <v>10000</v>
      </c>
      <c r="J32" s="4">
        <f>IF(新呵護久久5612[[#This Row],[年齡]]&lt;=$B$4,100000,0)</f>
        <v>100000</v>
      </c>
      <c r="K32" s="4">
        <f>IF(新呵護久久5612[[#This Row],[年齡]]&lt;=$B$4,200000,0)</f>
        <v>200000</v>
      </c>
    </row>
    <row r="33" spans="4:11" x14ac:dyDescent="0.2">
      <c r="D33">
        <v>32</v>
      </c>
      <c r="E33">
        <f>新呵護久久5612[[#This Row],[西元年]]-2002</f>
        <v>31</v>
      </c>
      <c r="F33">
        <f t="shared" si="2"/>
        <v>2033</v>
      </c>
      <c r="G33" s="2">
        <f t="shared" si="0"/>
        <v>1818</v>
      </c>
      <c r="H33" s="4">
        <f t="shared" si="1"/>
        <v>1000</v>
      </c>
      <c r="I33" s="2">
        <f>IF(新呵護久久5612[[#This Row],[年齡]]&lt;=$B$4,10000,0)</f>
        <v>10000</v>
      </c>
      <c r="J33" s="4">
        <f>IF(新呵護久久5612[[#This Row],[年齡]]&lt;=$B$4,100000,0)</f>
        <v>100000</v>
      </c>
      <c r="K33" s="4">
        <f>IF(新呵護久久5612[[#This Row],[年齡]]&lt;=$B$4,200000,0)</f>
        <v>200000</v>
      </c>
    </row>
    <row r="34" spans="4:11" x14ac:dyDescent="0.2">
      <c r="D34">
        <v>33</v>
      </c>
      <c r="E34">
        <f>新呵護久久5612[[#This Row],[西元年]]-2002</f>
        <v>32</v>
      </c>
      <c r="F34">
        <f t="shared" si="2"/>
        <v>2034</v>
      </c>
      <c r="G34" s="2">
        <f t="shared" ref="G34:G65" si="3">IF(D34&lt;=$B$5,1818,0)</f>
        <v>1818</v>
      </c>
      <c r="H34" s="4">
        <f t="shared" ref="H34:H65" si="4">IF(E34&lt;=$B$4,1000,0)</f>
        <v>1000</v>
      </c>
      <c r="I34" s="2">
        <f>IF(新呵護久久5612[[#This Row],[年齡]]&lt;=$B$4,10000,0)</f>
        <v>10000</v>
      </c>
      <c r="J34" s="4">
        <f>IF(新呵護久久5612[[#This Row],[年齡]]&lt;=$B$4,100000,0)</f>
        <v>100000</v>
      </c>
      <c r="K34" s="4">
        <f>IF(新呵護久久5612[[#This Row],[年齡]]&lt;=$B$4,200000,0)</f>
        <v>200000</v>
      </c>
    </row>
    <row r="35" spans="4:11" x14ac:dyDescent="0.2">
      <c r="D35">
        <v>34</v>
      </c>
      <c r="E35">
        <f>新呵護久久5612[[#This Row],[西元年]]-2002</f>
        <v>33</v>
      </c>
      <c r="F35">
        <f t="shared" si="2"/>
        <v>2035</v>
      </c>
      <c r="G35" s="2">
        <f t="shared" si="3"/>
        <v>1818</v>
      </c>
      <c r="H35" s="4">
        <f t="shared" si="4"/>
        <v>1000</v>
      </c>
      <c r="I35" s="2">
        <f>IF(新呵護久久5612[[#This Row],[年齡]]&lt;=$B$4,10000,0)</f>
        <v>10000</v>
      </c>
      <c r="J35" s="4">
        <f>IF(新呵護久久5612[[#This Row],[年齡]]&lt;=$B$4,100000,0)</f>
        <v>100000</v>
      </c>
      <c r="K35" s="4">
        <f>IF(新呵護久久5612[[#This Row],[年齡]]&lt;=$B$4,200000,0)</f>
        <v>200000</v>
      </c>
    </row>
    <row r="36" spans="4:11" x14ac:dyDescent="0.2">
      <c r="D36">
        <v>35</v>
      </c>
      <c r="E36">
        <f>新呵護久久5612[[#This Row],[西元年]]-2002</f>
        <v>34</v>
      </c>
      <c r="F36">
        <f t="shared" si="2"/>
        <v>2036</v>
      </c>
      <c r="G36" s="2">
        <f t="shared" si="3"/>
        <v>1818</v>
      </c>
      <c r="H36" s="4">
        <f t="shared" si="4"/>
        <v>1000</v>
      </c>
      <c r="I36" s="2">
        <f>IF(新呵護久久5612[[#This Row],[年齡]]&lt;=$B$4,10000,0)</f>
        <v>10000</v>
      </c>
      <c r="J36" s="4">
        <f>IF(新呵護久久5612[[#This Row],[年齡]]&lt;=$B$4,100000,0)</f>
        <v>100000</v>
      </c>
      <c r="K36" s="4">
        <f>IF(新呵護久久5612[[#This Row],[年齡]]&lt;=$B$4,200000,0)</f>
        <v>200000</v>
      </c>
    </row>
    <row r="37" spans="4:11" x14ac:dyDescent="0.2">
      <c r="D37">
        <v>36</v>
      </c>
      <c r="E37">
        <f>新呵護久久5612[[#This Row],[西元年]]-2002</f>
        <v>35</v>
      </c>
      <c r="F37">
        <f t="shared" si="2"/>
        <v>2037</v>
      </c>
      <c r="G37" s="2">
        <f t="shared" si="3"/>
        <v>1818</v>
      </c>
      <c r="H37" s="4">
        <f t="shared" si="4"/>
        <v>1000</v>
      </c>
      <c r="I37" s="2">
        <f>IF(新呵護久久5612[[#This Row],[年齡]]&lt;=$B$4,10000,0)</f>
        <v>10000</v>
      </c>
      <c r="J37" s="4">
        <f>IF(新呵護久久5612[[#This Row],[年齡]]&lt;=$B$4,100000,0)</f>
        <v>100000</v>
      </c>
      <c r="K37" s="4">
        <f>IF(新呵護久久5612[[#This Row],[年齡]]&lt;=$B$4,200000,0)</f>
        <v>200000</v>
      </c>
    </row>
    <row r="38" spans="4:11" x14ac:dyDescent="0.2">
      <c r="D38">
        <v>37</v>
      </c>
      <c r="E38">
        <f>新呵護久久5612[[#This Row],[西元年]]-2002</f>
        <v>36</v>
      </c>
      <c r="F38">
        <f t="shared" si="2"/>
        <v>2038</v>
      </c>
      <c r="G38" s="2">
        <f t="shared" si="3"/>
        <v>1818</v>
      </c>
      <c r="H38" s="4">
        <f t="shared" si="4"/>
        <v>1000</v>
      </c>
      <c r="I38" s="2">
        <f>IF(新呵護久久5612[[#This Row],[年齡]]&lt;=$B$4,10000,0)</f>
        <v>10000</v>
      </c>
      <c r="J38" s="4">
        <f>IF(新呵護久久5612[[#This Row],[年齡]]&lt;=$B$4,100000,0)</f>
        <v>100000</v>
      </c>
      <c r="K38" s="4">
        <f>IF(新呵護久久5612[[#This Row],[年齡]]&lt;=$B$4,200000,0)</f>
        <v>200000</v>
      </c>
    </row>
    <row r="39" spans="4:11" x14ac:dyDescent="0.2">
      <c r="D39">
        <v>38</v>
      </c>
      <c r="E39">
        <f>新呵護久久5612[[#This Row],[西元年]]-2002</f>
        <v>37</v>
      </c>
      <c r="F39">
        <f t="shared" si="2"/>
        <v>2039</v>
      </c>
      <c r="G39" s="2">
        <f t="shared" si="3"/>
        <v>1818</v>
      </c>
      <c r="H39" s="4">
        <f t="shared" si="4"/>
        <v>1000</v>
      </c>
      <c r="I39" s="2">
        <f>IF(新呵護久久5612[[#This Row],[年齡]]&lt;=$B$4,10000,0)</f>
        <v>10000</v>
      </c>
      <c r="J39" s="4">
        <f>IF(新呵護久久5612[[#This Row],[年齡]]&lt;=$B$4,100000,0)</f>
        <v>100000</v>
      </c>
      <c r="K39" s="4">
        <f>IF(新呵護久久5612[[#This Row],[年齡]]&lt;=$B$4,200000,0)</f>
        <v>200000</v>
      </c>
    </row>
    <row r="40" spans="4:11" x14ac:dyDescent="0.2">
      <c r="D40">
        <v>39</v>
      </c>
      <c r="E40">
        <f>新呵護久久5612[[#This Row],[西元年]]-2002</f>
        <v>38</v>
      </c>
      <c r="F40">
        <f t="shared" si="2"/>
        <v>2040</v>
      </c>
      <c r="G40" s="2">
        <f t="shared" si="3"/>
        <v>1818</v>
      </c>
      <c r="H40" s="4">
        <f t="shared" si="4"/>
        <v>1000</v>
      </c>
      <c r="I40" s="2">
        <f>IF(新呵護久久5612[[#This Row],[年齡]]&lt;=$B$4,10000,0)</f>
        <v>10000</v>
      </c>
      <c r="J40" s="4">
        <f>IF(新呵護久久5612[[#This Row],[年齡]]&lt;=$B$4,100000,0)</f>
        <v>100000</v>
      </c>
      <c r="K40" s="4">
        <f>IF(新呵護久久5612[[#This Row],[年齡]]&lt;=$B$4,200000,0)</f>
        <v>200000</v>
      </c>
    </row>
    <row r="41" spans="4:11" x14ac:dyDescent="0.2">
      <c r="D41">
        <v>40</v>
      </c>
      <c r="E41">
        <f>新呵護久久5612[[#This Row],[西元年]]-2002</f>
        <v>39</v>
      </c>
      <c r="F41">
        <f t="shared" si="2"/>
        <v>2041</v>
      </c>
      <c r="G41" s="2">
        <f t="shared" si="3"/>
        <v>1818</v>
      </c>
      <c r="H41" s="4">
        <f t="shared" si="4"/>
        <v>1000</v>
      </c>
      <c r="I41" s="2">
        <f>IF(新呵護久久5612[[#This Row],[年齡]]&lt;=$B$4,10000,0)</f>
        <v>10000</v>
      </c>
      <c r="J41" s="4">
        <f>IF(新呵護久久5612[[#This Row],[年齡]]&lt;=$B$4,100000,0)</f>
        <v>100000</v>
      </c>
      <c r="K41" s="4">
        <f>IF(新呵護久久5612[[#This Row],[年齡]]&lt;=$B$4,200000,0)</f>
        <v>200000</v>
      </c>
    </row>
    <row r="42" spans="4:11" x14ac:dyDescent="0.2">
      <c r="D42">
        <v>41</v>
      </c>
      <c r="E42">
        <f>新呵護久久5612[[#This Row],[西元年]]-2002</f>
        <v>40</v>
      </c>
      <c r="F42">
        <f t="shared" si="2"/>
        <v>2042</v>
      </c>
      <c r="G42" s="2">
        <f t="shared" si="3"/>
        <v>1818</v>
      </c>
      <c r="H42" s="4">
        <f t="shared" si="4"/>
        <v>1000</v>
      </c>
      <c r="I42" s="2">
        <f>IF(新呵護久久5612[[#This Row],[年齡]]&lt;=$B$4,10000,0)</f>
        <v>10000</v>
      </c>
      <c r="J42" s="4">
        <f>IF(新呵護久久5612[[#This Row],[年齡]]&lt;=$B$4,100000,0)</f>
        <v>100000</v>
      </c>
      <c r="K42" s="4">
        <f>IF(新呵護久久5612[[#This Row],[年齡]]&lt;=$B$4,200000,0)</f>
        <v>200000</v>
      </c>
    </row>
    <row r="43" spans="4:11" x14ac:dyDescent="0.2">
      <c r="D43">
        <v>42</v>
      </c>
      <c r="E43">
        <f>新呵護久久5612[[#This Row],[西元年]]-2002</f>
        <v>41</v>
      </c>
      <c r="F43">
        <f t="shared" si="2"/>
        <v>2043</v>
      </c>
      <c r="G43" s="2">
        <f t="shared" si="3"/>
        <v>1818</v>
      </c>
      <c r="H43" s="4">
        <f t="shared" si="4"/>
        <v>1000</v>
      </c>
      <c r="I43" s="2">
        <f>IF(新呵護久久5612[[#This Row],[年齡]]&lt;=$B$4,10000,0)</f>
        <v>10000</v>
      </c>
      <c r="J43" s="4">
        <f>IF(新呵護久久5612[[#This Row],[年齡]]&lt;=$B$4,100000,0)</f>
        <v>100000</v>
      </c>
      <c r="K43" s="4">
        <f>IF(新呵護久久5612[[#This Row],[年齡]]&lt;=$B$4,200000,0)</f>
        <v>200000</v>
      </c>
    </row>
    <row r="44" spans="4:11" x14ac:dyDescent="0.2">
      <c r="D44">
        <v>43</v>
      </c>
      <c r="E44">
        <f>新呵護久久5612[[#This Row],[西元年]]-2002</f>
        <v>42</v>
      </c>
      <c r="F44">
        <f t="shared" si="2"/>
        <v>2044</v>
      </c>
      <c r="G44" s="2">
        <f t="shared" si="3"/>
        <v>1818</v>
      </c>
      <c r="H44" s="4">
        <f t="shared" si="4"/>
        <v>1000</v>
      </c>
      <c r="I44" s="2">
        <f>IF(新呵護久久5612[[#This Row],[年齡]]&lt;=$B$4,10000,0)</f>
        <v>10000</v>
      </c>
      <c r="J44" s="4">
        <f>IF(新呵護久久5612[[#This Row],[年齡]]&lt;=$B$4,100000,0)</f>
        <v>100000</v>
      </c>
      <c r="K44" s="4">
        <f>IF(新呵護久久5612[[#This Row],[年齡]]&lt;=$B$4,200000,0)</f>
        <v>200000</v>
      </c>
    </row>
    <row r="45" spans="4:11" x14ac:dyDescent="0.2">
      <c r="D45">
        <v>44</v>
      </c>
      <c r="E45">
        <f>新呵護久久5612[[#This Row],[西元年]]-2002</f>
        <v>43</v>
      </c>
      <c r="F45">
        <f t="shared" si="2"/>
        <v>2045</v>
      </c>
      <c r="G45" s="2">
        <f t="shared" si="3"/>
        <v>1818</v>
      </c>
      <c r="H45" s="4">
        <f t="shared" si="4"/>
        <v>1000</v>
      </c>
      <c r="I45" s="2">
        <f>IF(新呵護久久5612[[#This Row],[年齡]]&lt;=$B$4,10000,0)</f>
        <v>10000</v>
      </c>
      <c r="J45" s="4">
        <f>IF(新呵護久久5612[[#This Row],[年齡]]&lt;=$B$4,100000,0)</f>
        <v>100000</v>
      </c>
      <c r="K45" s="4">
        <f>IF(新呵護久久5612[[#This Row],[年齡]]&lt;=$B$4,200000,0)</f>
        <v>200000</v>
      </c>
    </row>
    <row r="46" spans="4:11" x14ac:dyDescent="0.2">
      <c r="D46">
        <v>45</v>
      </c>
      <c r="E46">
        <f>新呵護久久5612[[#This Row],[西元年]]-2002</f>
        <v>44</v>
      </c>
      <c r="F46">
        <f t="shared" si="2"/>
        <v>2046</v>
      </c>
      <c r="G46" s="2">
        <f t="shared" si="3"/>
        <v>1818</v>
      </c>
      <c r="H46" s="4">
        <f t="shared" si="4"/>
        <v>1000</v>
      </c>
      <c r="I46" s="2">
        <f>IF(新呵護久久5612[[#This Row],[年齡]]&lt;=$B$4,10000,0)</f>
        <v>10000</v>
      </c>
      <c r="J46" s="4">
        <f>IF(新呵護久久5612[[#This Row],[年齡]]&lt;=$B$4,100000,0)</f>
        <v>100000</v>
      </c>
      <c r="K46" s="4">
        <f>IF(新呵護久久5612[[#This Row],[年齡]]&lt;=$B$4,200000,0)</f>
        <v>200000</v>
      </c>
    </row>
    <row r="47" spans="4:11" x14ac:dyDescent="0.2">
      <c r="D47">
        <v>46</v>
      </c>
      <c r="E47">
        <f>新呵護久久5612[[#This Row],[西元年]]-2002</f>
        <v>45</v>
      </c>
      <c r="F47">
        <f t="shared" si="2"/>
        <v>2047</v>
      </c>
      <c r="G47" s="2">
        <f t="shared" si="3"/>
        <v>1818</v>
      </c>
      <c r="H47" s="4">
        <f t="shared" si="4"/>
        <v>1000</v>
      </c>
      <c r="I47" s="2">
        <f>IF(新呵護久久5612[[#This Row],[年齡]]&lt;=$B$4,10000,0)</f>
        <v>10000</v>
      </c>
      <c r="J47" s="4">
        <f>IF(新呵護久久5612[[#This Row],[年齡]]&lt;=$B$4,100000,0)</f>
        <v>100000</v>
      </c>
      <c r="K47" s="4">
        <f>IF(新呵護久久5612[[#This Row],[年齡]]&lt;=$B$4,200000,0)</f>
        <v>200000</v>
      </c>
    </row>
    <row r="48" spans="4:11" x14ac:dyDescent="0.2">
      <c r="D48">
        <v>47</v>
      </c>
      <c r="E48">
        <f>新呵護久久5612[[#This Row],[西元年]]-2002</f>
        <v>46</v>
      </c>
      <c r="F48">
        <f t="shared" si="2"/>
        <v>2048</v>
      </c>
      <c r="G48" s="2">
        <f t="shared" si="3"/>
        <v>1818</v>
      </c>
      <c r="H48" s="4">
        <f t="shared" si="4"/>
        <v>1000</v>
      </c>
      <c r="I48" s="2">
        <f>IF(新呵護久久5612[[#This Row],[年齡]]&lt;=$B$4,10000,0)</f>
        <v>10000</v>
      </c>
      <c r="J48" s="4">
        <f>IF(新呵護久久5612[[#This Row],[年齡]]&lt;=$B$4,100000,0)</f>
        <v>100000</v>
      </c>
      <c r="K48" s="4">
        <f>IF(新呵護久久5612[[#This Row],[年齡]]&lt;=$B$4,200000,0)</f>
        <v>200000</v>
      </c>
    </row>
    <row r="49" spans="4:11" x14ac:dyDescent="0.2">
      <c r="D49">
        <v>48</v>
      </c>
      <c r="E49">
        <f>新呵護久久5612[[#This Row],[西元年]]-2002</f>
        <v>47</v>
      </c>
      <c r="F49">
        <f t="shared" si="2"/>
        <v>2049</v>
      </c>
      <c r="G49" s="2">
        <f t="shared" si="3"/>
        <v>1818</v>
      </c>
      <c r="H49" s="4">
        <f t="shared" si="4"/>
        <v>1000</v>
      </c>
      <c r="I49" s="2">
        <f>IF(新呵護久久5612[[#This Row],[年齡]]&lt;=$B$4,10000,0)</f>
        <v>10000</v>
      </c>
      <c r="J49" s="4">
        <f>IF(新呵護久久5612[[#This Row],[年齡]]&lt;=$B$4,100000,0)</f>
        <v>100000</v>
      </c>
      <c r="K49" s="4">
        <f>IF(新呵護久久5612[[#This Row],[年齡]]&lt;=$B$4,200000,0)</f>
        <v>200000</v>
      </c>
    </row>
    <row r="50" spans="4:11" x14ac:dyDescent="0.2">
      <c r="D50">
        <v>49</v>
      </c>
      <c r="E50">
        <f>新呵護久久5612[[#This Row],[西元年]]-2002</f>
        <v>48</v>
      </c>
      <c r="F50">
        <f t="shared" si="2"/>
        <v>2050</v>
      </c>
      <c r="G50" s="2">
        <f t="shared" si="3"/>
        <v>1818</v>
      </c>
      <c r="H50" s="4">
        <f t="shared" si="4"/>
        <v>1000</v>
      </c>
      <c r="I50" s="2">
        <f>IF(新呵護久久5612[[#This Row],[年齡]]&lt;=$B$4,10000,0)</f>
        <v>10000</v>
      </c>
      <c r="J50" s="4">
        <f>IF(新呵護久久5612[[#This Row],[年齡]]&lt;=$B$4,100000,0)</f>
        <v>100000</v>
      </c>
      <c r="K50" s="4">
        <f>IF(新呵護久久5612[[#This Row],[年齡]]&lt;=$B$4,200000,0)</f>
        <v>200000</v>
      </c>
    </row>
    <row r="51" spans="4:11" x14ac:dyDescent="0.2">
      <c r="D51">
        <v>50</v>
      </c>
      <c r="E51">
        <f>新呵護久久5612[[#This Row],[西元年]]-2002</f>
        <v>49</v>
      </c>
      <c r="F51">
        <f t="shared" si="2"/>
        <v>2051</v>
      </c>
      <c r="G51" s="2">
        <f t="shared" si="3"/>
        <v>1818</v>
      </c>
      <c r="H51" s="4">
        <f t="shared" si="4"/>
        <v>1000</v>
      </c>
      <c r="I51" s="2">
        <f>IF(新呵護久久5612[[#This Row],[年齡]]&lt;=$B$4,10000,0)</f>
        <v>10000</v>
      </c>
      <c r="J51" s="4">
        <f>IF(新呵護久久5612[[#This Row],[年齡]]&lt;=$B$4,100000,0)</f>
        <v>100000</v>
      </c>
      <c r="K51" s="4">
        <f>IF(新呵護久久5612[[#This Row],[年齡]]&lt;=$B$4,200000,0)</f>
        <v>200000</v>
      </c>
    </row>
    <row r="52" spans="4:11" x14ac:dyDescent="0.2">
      <c r="D52">
        <v>51</v>
      </c>
      <c r="E52">
        <f>新呵護久久5612[[#This Row],[西元年]]-2002</f>
        <v>50</v>
      </c>
      <c r="F52">
        <f t="shared" si="2"/>
        <v>2052</v>
      </c>
      <c r="G52" s="2">
        <f t="shared" si="3"/>
        <v>1818</v>
      </c>
      <c r="H52" s="4">
        <f t="shared" si="4"/>
        <v>1000</v>
      </c>
      <c r="I52" s="2">
        <f>IF(新呵護久久5612[[#This Row],[年齡]]&lt;=$B$4,10000,0)</f>
        <v>10000</v>
      </c>
      <c r="J52" s="4">
        <f>IF(新呵護久久5612[[#This Row],[年齡]]&lt;=$B$4,100000,0)</f>
        <v>100000</v>
      </c>
      <c r="K52" s="4">
        <f>IF(新呵護久久5612[[#This Row],[年齡]]&lt;=$B$4,200000,0)</f>
        <v>200000</v>
      </c>
    </row>
    <row r="53" spans="4:11" x14ac:dyDescent="0.2">
      <c r="D53">
        <v>52</v>
      </c>
      <c r="E53">
        <f>新呵護久久5612[[#This Row],[西元年]]-2002</f>
        <v>51</v>
      </c>
      <c r="F53">
        <f t="shared" si="2"/>
        <v>2053</v>
      </c>
      <c r="G53" s="2">
        <f t="shared" si="3"/>
        <v>1818</v>
      </c>
      <c r="H53" s="4">
        <f t="shared" si="4"/>
        <v>1000</v>
      </c>
      <c r="I53" s="2">
        <f>IF(新呵護久久5612[[#This Row],[年齡]]&lt;=$B$4,10000,0)</f>
        <v>10000</v>
      </c>
      <c r="J53" s="4">
        <f>IF(新呵護久久5612[[#This Row],[年齡]]&lt;=$B$4,100000,0)</f>
        <v>100000</v>
      </c>
      <c r="K53" s="4">
        <f>IF(新呵護久久5612[[#This Row],[年齡]]&lt;=$B$4,200000,0)</f>
        <v>200000</v>
      </c>
    </row>
    <row r="54" spans="4:11" x14ac:dyDescent="0.2">
      <c r="D54">
        <v>53</v>
      </c>
      <c r="E54">
        <f>新呵護久久5612[[#This Row],[西元年]]-2002</f>
        <v>52</v>
      </c>
      <c r="F54">
        <f t="shared" si="2"/>
        <v>2054</v>
      </c>
      <c r="G54" s="2">
        <f t="shared" si="3"/>
        <v>1818</v>
      </c>
      <c r="H54" s="4">
        <f t="shared" si="4"/>
        <v>1000</v>
      </c>
      <c r="I54" s="2">
        <f>IF(新呵護久久5612[[#This Row],[年齡]]&lt;=$B$4,10000,0)</f>
        <v>10000</v>
      </c>
      <c r="J54" s="4">
        <f>IF(新呵護久久5612[[#This Row],[年齡]]&lt;=$B$4,100000,0)</f>
        <v>100000</v>
      </c>
      <c r="K54" s="4">
        <f>IF(新呵護久久5612[[#This Row],[年齡]]&lt;=$B$4,200000,0)</f>
        <v>200000</v>
      </c>
    </row>
    <row r="55" spans="4:11" x14ac:dyDescent="0.2">
      <c r="D55">
        <v>54</v>
      </c>
      <c r="E55">
        <f>新呵護久久5612[[#This Row],[西元年]]-2002</f>
        <v>53</v>
      </c>
      <c r="F55">
        <f t="shared" si="2"/>
        <v>2055</v>
      </c>
      <c r="G55" s="2">
        <f t="shared" si="3"/>
        <v>1818</v>
      </c>
      <c r="H55" s="4">
        <f t="shared" si="4"/>
        <v>1000</v>
      </c>
      <c r="I55" s="2">
        <f>IF(新呵護久久5612[[#This Row],[年齡]]&lt;=$B$4,10000,0)</f>
        <v>10000</v>
      </c>
      <c r="J55" s="4">
        <f>IF(新呵護久久5612[[#This Row],[年齡]]&lt;=$B$4,100000,0)</f>
        <v>100000</v>
      </c>
      <c r="K55" s="4">
        <f>IF(新呵護久久5612[[#This Row],[年齡]]&lt;=$B$4,200000,0)</f>
        <v>200000</v>
      </c>
    </row>
    <row r="56" spans="4:11" x14ac:dyDescent="0.2">
      <c r="D56">
        <v>55</v>
      </c>
      <c r="E56">
        <f>新呵護久久5612[[#This Row],[西元年]]-2002</f>
        <v>54</v>
      </c>
      <c r="F56">
        <f t="shared" si="2"/>
        <v>2056</v>
      </c>
      <c r="G56" s="2">
        <f t="shared" si="3"/>
        <v>1818</v>
      </c>
      <c r="H56" s="4">
        <f t="shared" si="4"/>
        <v>1000</v>
      </c>
      <c r="I56" s="2">
        <f>IF(新呵護久久5612[[#This Row],[年齡]]&lt;=$B$4,10000,0)</f>
        <v>10000</v>
      </c>
      <c r="J56" s="4">
        <f>IF(新呵護久久5612[[#This Row],[年齡]]&lt;=$B$4,100000,0)</f>
        <v>100000</v>
      </c>
      <c r="K56" s="4">
        <f>IF(新呵護久久5612[[#This Row],[年齡]]&lt;=$B$4,200000,0)</f>
        <v>200000</v>
      </c>
    </row>
    <row r="57" spans="4:11" x14ac:dyDescent="0.2">
      <c r="D57">
        <v>56</v>
      </c>
      <c r="E57">
        <f>新呵護久久5612[[#This Row],[西元年]]-2002</f>
        <v>55</v>
      </c>
      <c r="F57">
        <f t="shared" si="2"/>
        <v>2057</v>
      </c>
      <c r="G57" s="2">
        <f t="shared" si="3"/>
        <v>1818</v>
      </c>
      <c r="H57" s="4">
        <f t="shared" si="4"/>
        <v>1000</v>
      </c>
      <c r="I57" s="2">
        <f>IF(新呵護久久5612[[#This Row],[年齡]]&lt;=$B$4,10000,0)</f>
        <v>10000</v>
      </c>
      <c r="J57" s="4">
        <f>IF(新呵護久久5612[[#This Row],[年齡]]&lt;=$B$4,100000,0)</f>
        <v>100000</v>
      </c>
      <c r="K57" s="4">
        <f>IF(新呵護久久5612[[#This Row],[年齡]]&lt;=$B$4,200000,0)</f>
        <v>200000</v>
      </c>
    </row>
    <row r="58" spans="4:11" x14ac:dyDescent="0.2">
      <c r="D58">
        <v>57</v>
      </c>
      <c r="E58">
        <f>新呵護久久5612[[#This Row],[西元年]]-2002</f>
        <v>56</v>
      </c>
      <c r="F58">
        <f t="shared" si="2"/>
        <v>2058</v>
      </c>
      <c r="G58" s="2">
        <f t="shared" si="3"/>
        <v>1818</v>
      </c>
      <c r="H58" s="4">
        <f t="shared" si="4"/>
        <v>1000</v>
      </c>
      <c r="I58" s="2">
        <f>IF(新呵護久久5612[[#This Row],[年齡]]&lt;=$B$4,10000,0)</f>
        <v>10000</v>
      </c>
      <c r="J58" s="4">
        <f>IF(新呵護久久5612[[#This Row],[年齡]]&lt;=$B$4,100000,0)</f>
        <v>100000</v>
      </c>
      <c r="K58" s="4">
        <f>IF(新呵護久久5612[[#This Row],[年齡]]&lt;=$B$4,200000,0)</f>
        <v>200000</v>
      </c>
    </row>
    <row r="59" spans="4:11" x14ac:dyDescent="0.2">
      <c r="D59">
        <v>58</v>
      </c>
      <c r="E59">
        <f>新呵護久久5612[[#This Row],[西元年]]-2002</f>
        <v>57</v>
      </c>
      <c r="F59">
        <f t="shared" si="2"/>
        <v>2059</v>
      </c>
      <c r="G59" s="2">
        <f t="shared" si="3"/>
        <v>1818</v>
      </c>
      <c r="H59" s="4">
        <f t="shared" si="4"/>
        <v>1000</v>
      </c>
      <c r="I59" s="2">
        <f>IF(新呵護久久5612[[#This Row],[年齡]]&lt;=$B$4,10000,0)</f>
        <v>10000</v>
      </c>
      <c r="J59" s="4">
        <f>IF(新呵護久久5612[[#This Row],[年齡]]&lt;=$B$4,100000,0)</f>
        <v>100000</v>
      </c>
      <c r="K59" s="4">
        <f>IF(新呵護久久5612[[#This Row],[年齡]]&lt;=$B$4,200000,0)</f>
        <v>200000</v>
      </c>
    </row>
    <row r="60" spans="4:11" x14ac:dyDescent="0.2">
      <c r="D60">
        <v>59</v>
      </c>
      <c r="E60">
        <f>新呵護久久5612[[#This Row],[西元年]]-2002</f>
        <v>58</v>
      </c>
      <c r="F60">
        <f t="shared" si="2"/>
        <v>2060</v>
      </c>
      <c r="G60" s="2">
        <f t="shared" si="3"/>
        <v>1818</v>
      </c>
      <c r="H60" s="4">
        <f t="shared" si="4"/>
        <v>1000</v>
      </c>
      <c r="I60" s="2">
        <f>IF(新呵護久久5612[[#This Row],[年齡]]&lt;=$B$4,10000,0)</f>
        <v>10000</v>
      </c>
      <c r="J60" s="4">
        <f>IF(新呵護久久5612[[#This Row],[年齡]]&lt;=$B$4,100000,0)</f>
        <v>100000</v>
      </c>
      <c r="K60" s="4">
        <f>IF(新呵護久久5612[[#This Row],[年齡]]&lt;=$B$4,200000,0)</f>
        <v>200000</v>
      </c>
    </row>
    <row r="61" spans="4:11" x14ac:dyDescent="0.2">
      <c r="D61">
        <v>60</v>
      </c>
      <c r="E61">
        <f>新呵護久久5612[[#This Row],[西元年]]-2002</f>
        <v>59</v>
      </c>
      <c r="F61">
        <f t="shared" si="2"/>
        <v>2061</v>
      </c>
      <c r="G61" s="2">
        <f t="shared" si="3"/>
        <v>1818</v>
      </c>
      <c r="H61" s="4">
        <f t="shared" si="4"/>
        <v>1000</v>
      </c>
      <c r="I61" s="2">
        <f>IF(新呵護久久5612[[#This Row],[年齡]]&lt;=$B$4,10000,0)</f>
        <v>10000</v>
      </c>
      <c r="J61" s="4">
        <f>IF(新呵護久久5612[[#This Row],[年齡]]&lt;=$B$4,100000,0)</f>
        <v>100000</v>
      </c>
      <c r="K61" s="4">
        <f>IF(新呵護久久5612[[#This Row],[年齡]]&lt;=$B$4,200000,0)</f>
        <v>200000</v>
      </c>
    </row>
    <row r="62" spans="4:11" x14ac:dyDescent="0.2">
      <c r="D62">
        <v>61</v>
      </c>
      <c r="E62">
        <f>新呵護久久5612[[#This Row],[西元年]]-2002</f>
        <v>60</v>
      </c>
      <c r="F62">
        <f t="shared" si="2"/>
        <v>2062</v>
      </c>
      <c r="G62" s="2">
        <f t="shared" si="3"/>
        <v>1818</v>
      </c>
      <c r="H62" s="4">
        <f t="shared" si="4"/>
        <v>1000</v>
      </c>
      <c r="I62" s="2">
        <f>IF(新呵護久久5612[[#This Row],[年齡]]&lt;=$B$4,10000,0)</f>
        <v>10000</v>
      </c>
      <c r="J62" s="4">
        <f>IF(新呵護久久5612[[#This Row],[年齡]]&lt;=$B$4,100000,0)</f>
        <v>100000</v>
      </c>
      <c r="K62" s="4">
        <f>IF(新呵護久久5612[[#This Row],[年齡]]&lt;=$B$4,200000,0)</f>
        <v>200000</v>
      </c>
    </row>
    <row r="63" spans="4:11" x14ac:dyDescent="0.2">
      <c r="D63">
        <v>62</v>
      </c>
      <c r="E63">
        <f>新呵護久久5612[[#This Row],[西元年]]-2002</f>
        <v>61</v>
      </c>
      <c r="F63">
        <f t="shared" si="2"/>
        <v>2063</v>
      </c>
      <c r="G63" s="2">
        <f t="shared" si="3"/>
        <v>1818</v>
      </c>
      <c r="H63" s="4">
        <f t="shared" si="4"/>
        <v>1000</v>
      </c>
      <c r="I63" s="2">
        <f>IF(新呵護久久5612[[#This Row],[年齡]]&lt;=$B$4,10000,0)</f>
        <v>10000</v>
      </c>
      <c r="J63" s="4">
        <f>IF(新呵護久久5612[[#This Row],[年齡]]&lt;=$B$4,100000,0)</f>
        <v>100000</v>
      </c>
      <c r="K63" s="4">
        <f>IF(新呵護久久5612[[#This Row],[年齡]]&lt;=$B$4,200000,0)</f>
        <v>200000</v>
      </c>
    </row>
    <row r="64" spans="4:11" x14ac:dyDescent="0.2">
      <c r="D64">
        <v>63</v>
      </c>
      <c r="E64">
        <f>新呵護久久5612[[#This Row],[西元年]]-2002</f>
        <v>62</v>
      </c>
      <c r="F64">
        <f t="shared" si="2"/>
        <v>2064</v>
      </c>
      <c r="G64" s="2">
        <f t="shared" si="3"/>
        <v>1818</v>
      </c>
      <c r="H64" s="4">
        <f t="shared" si="4"/>
        <v>1000</v>
      </c>
      <c r="I64" s="2">
        <f>IF(新呵護久久5612[[#This Row],[年齡]]&lt;=$B$4,10000,0)</f>
        <v>10000</v>
      </c>
      <c r="J64" s="4">
        <f>IF(新呵護久久5612[[#This Row],[年齡]]&lt;=$B$4,100000,0)</f>
        <v>100000</v>
      </c>
      <c r="K64" s="4">
        <f>IF(新呵護久久5612[[#This Row],[年齡]]&lt;=$B$4,200000,0)</f>
        <v>200000</v>
      </c>
    </row>
    <row r="65" spans="4:11" x14ac:dyDescent="0.2">
      <c r="D65">
        <v>64</v>
      </c>
      <c r="E65">
        <f>新呵護久久5612[[#This Row],[西元年]]-2002</f>
        <v>63</v>
      </c>
      <c r="F65">
        <f t="shared" si="2"/>
        <v>2065</v>
      </c>
      <c r="G65" s="2">
        <f t="shared" si="3"/>
        <v>1818</v>
      </c>
      <c r="H65" s="4">
        <f t="shared" si="4"/>
        <v>1000</v>
      </c>
      <c r="I65" s="2">
        <f>IF(新呵護久久5612[[#This Row],[年齡]]&lt;=$B$4,10000,0)</f>
        <v>10000</v>
      </c>
      <c r="J65" s="4">
        <f>IF(新呵護久久5612[[#This Row],[年齡]]&lt;=$B$4,100000,0)</f>
        <v>100000</v>
      </c>
      <c r="K65" s="4">
        <f>IF(新呵護久久5612[[#This Row],[年齡]]&lt;=$B$4,200000,0)</f>
        <v>200000</v>
      </c>
    </row>
    <row r="66" spans="4:11" x14ac:dyDescent="0.2">
      <c r="D66">
        <v>65</v>
      </c>
      <c r="E66">
        <f>新呵護久久5612[[#This Row],[西元年]]-2002</f>
        <v>64</v>
      </c>
      <c r="F66">
        <f t="shared" si="2"/>
        <v>2066</v>
      </c>
      <c r="G66" s="2">
        <f t="shared" ref="G66:G97" si="5">IF(D66&lt;=$B$5,1818,0)</f>
        <v>1818</v>
      </c>
      <c r="H66" s="4">
        <f t="shared" ref="H66:H97" si="6">IF(E66&lt;=$B$4,1000,0)</f>
        <v>1000</v>
      </c>
      <c r="I66" s="2">
        <f>IF(新呵護久久5612[[#This Row],[年齡]]&lt;=$B$4,10000,0)</f>
        <v>10000</v>
      </c>
      <c r="J66" s="4">
        <f>IF(新呵護久久5612[[#This Row],[年齡]]&lt;=$B$4,100000,0)</f>
        <v>100000</v>
      </c>
      <c r="K66" s="4">
        <f>IF(新呵護久久5612[[#This Row],[年齡]]&lt;=$B$4,200000,0)</f>
        <v>200000</v>
      </c>
    </row>
    <row r="67" spans="4:11" x14ac:dyDescent="0.2">
      <c r="D67">
        <v>66</v>
      </c>
      <c r="E67">
        <f>新呵護久久5612[[#This Row],[西元年]]-2002</f>
        <v>65</v>
      </c>
      <c r="F67">
        <f t="shared" si="2"/>
        <v>2067</v>
      </c>
      <c r="G67" s="2">
        <f t="shared" si="5"/>
        <v>1818</v>
      </c>
      <c r="H67" s="4">
        <f t="shared" si="6"/>
        <v>1000</v>
      </c>
      <c r="I67" s="2">
        <f>IF(新呵護久久5612[[#This Row],[年齡]]&lt;=$B$4,10000,0)</f>
        <v>10000</v>
      </c>
      <c r="J67" s="4">
        <f>IF(新呵護久久5612[[#This Row],[年齡]]&lt;=$B$4,100000,0)</f>
        <v>100000</v>
      </c>
      <c r="K67" s="4">
        <f>IF(新呵護久久5612[[#This Row],[年齡]]&lt;=$B$4,200000,0)</f>
        <v>200000</v>
      </c>
    </row>
    <row r="68" spans="4:11" x14ac:dyDescent="0.2">
      <c r="D68">
        <v>67</v>
      </c>
      <c r="E68">
        <f>新呵護久久5612[[#This Row],[西元年]]-2002</f>
        <v>66</v>
      </c>
      <c r="F68">
        <f t="shared" ref="F68:F111" si="7">F67+1</f>
        <v>2068</v>
      </c>
      <c r="G68" s="2">
        <f t="shared" si="5"/>
        <v>1818</v>
      </c>
      <c r="H68" s="4">
        <f t="shared" si="6"/>
        <v>1000</v>
      </c>
      <c r="I68" s="2">
        <f>IF(新呵護久久5612[[#This Row],[年齡]]&lt;=$B$4,10000,0)</f>
        <v>10000</v>
      </c>
      <c r="J68" s="4">
        <f>IF(新呵護久久5612[[#This Row],[年齡]]&lt;=$B$4,100000,0)</f>
        <v>100000</v>
      </c>
      <c r="K68" s="4">
        <f>IF(新呵護久久5612[[#This Row],[年齡]]&lt;=$B$4,200000,0)</f>
        <v>200000</v>
      </c>
    </row>
    <row r="69" spans="4:11" x14ac:dyDescent="0.2">
      <c r="D69">
        <v>68</v>
      </c>
      <c r="E69">
        <f>新呵護久久5612[[#This Row],[西元年]]-2002</f>
        <v>67</v>
      </c>
      <c r="F69">
        <f t="shared" si="7"/>
        <v>2069</v>
      </c>
      <c r="G69" s="2">
        <f t="shared" si="5"/>
        <v>1818</v>
      </c>
      <c r="H69" s="4">
        <f t="shared" si="6"/>
        <v>1000</v>
      </c>
      <c r="I69" s="2">
        <f>IF(新呵護久久5612[[#This Row],[年齡]]&lt;=$B$4,10000,0)</f>
        <v>10000</v>
      </c>
      <c r="J69" s="4">
        <f>IF(新呵護久久5612[[#This Row],[年齡]]&lt;=$B$4,100000,0)</f>
        <v>100000</v>
      </c>
      <c r="K69" s="4">
        <f>IF(新呵護久久5612[[#This Row],[年齡]]&lt;=$B$4,200000,0)</f>
        <v>200000</v>
      </c>
    </row>
    <row r="70" spans="4:11" x14ac:dyDescent="0.2">
      <c r="D70">
        <v>69</v>
      </c>
      <c r="E70">
        <f>新呵護久久5612[[#This Row],[西元年]]-2002</f>
        <v>68</v>
      </c>
      <c r="F70">
        <f t="shared" si="7"/>
        <v>2070</v>
      </c>
      <c r="G70" s="2">
        <f t="shared" si="5"/>
        <v>1818</v>
      </c>
      <c r="H70" s="4">
        <f t="shared" si="6"/>
        <v>1000</v>
      </c>
      <c r="I70" s="2">
        <f>IF(新呵護久久5612[[#This Row],[年齡]]&lt;=$B$4,10000,0)</f>
        <v>10000</v>
      </c>
      <c r="J70" s="4">
        <f>IF(新呵護久久5612[[#This Row],[年齡]]&lt;=$B$4,100000,0)</f>
        <v>100000</v>
      </c>
      <c r="K70" s="4">
        <f>IF(新呵護久久5612[[#This Row],[年齡]]&lt;=$B$4,200000,0)</f>
        <v>200000</v>
      </c>
    </row>
    <row r="71" spans="4:11" x14ac:dyDescent="0.2">
      <c r="D71">
        <v>70</v>
      </c>
      <c r="E71">
        <f>新呵護久久5612[[#This Row],[西元年]]-2002</f>
        <v>69</v>
      </c>
      <c r="F71">
        <f t="shared" si="7"/>
        <v>2071</v>
      </c>
      <c r="G71" s="2">
        <f t="shared" si="5"/>
        <v>1818</v>
      </c>
      <c r="H71" s="4">
        <f t="shared" si="6"/>
        <v>1000</v>
      </c>
      <c r="I71" s="2">
        <f>IF(新呵護久久5612[[#This Row],[年齡]]&lt;=$B$4,10000,0)</f>
        <v>10000</v>
      </c>
      <c r="J71" s="4">
        <f>IF(新呵護久久5612[[#This Row],[年齡]]&lt;=$B$4,100000,0)</f>
        <v>100000</v>
      </c>
      <c r="K71" s="4">
        <f>IF(新呵護久久5612[[#This Row],[年齡]]&lt;=$B$4,200000,0)</f>
        <v>200000</v>
      </c>
    </row>
    <row r="72" spans="4:11" x14ac:dyDescent="0.2">
      <c r="D72">
        <v>71</v>
      </c>
      <c r="E72">
        <f>新呵護久久5612[[#This Row],[西元年]]-2002</f>
        <v>70</v>
      </c>
      <c r="F72">
        <f t="shared" si="7"/>
        <v>2072</v>
      </c>
      <c r="G72" s="2">
        <f t="shared" si="5"/>
        <v>1818</v>
      </c>
      <c r="H72" s="4">
        <f t="shared" si="6"/>
        <v>1000</v>
      </c>
      <c r="I72" s="2">
        <f>IF(新呵護久久5612[[#This Row],[年齡]]&lt;=$B$4,10000,0)</f>
        <v>10000</v>
      </c>
      <c r="J72" s="4">
        <f>IF(新呵護久久5612[[#This Row],[年齡]]&lt;=$B$4,100000,0)</f>
        <v>100000</v>
      </c>
      <c r="K72" s="4">
        <f>IF(新呵護久久5612[[#This Row],[年齡]]&lt;=$B$4,200000,0)</f>
        <v>200000</v>
      </c>
    </row>
    <row r="73" spans="4:11" x14ac:dyDescent="0.2">
      <c r="D73">
        <v>72</v>
      </c>
      <c r="E73">
        <f>新呵護久久5612[[#This Row],[西元年]]-2002</f>
        <v>71</v>
      </c>
      <c r="F73">
        <f t="shared" si="7"/>
        <v>2073</v>
      </c>
      <c r="G73" s="2">
        <f t="shared" si="5"/>
        <v>1818</v>
      </c>
      <c r="H73" s="4">
        <f t="shared" si="6"/>
        <v>1000</v>
      </c>
      <c r="I73" s="2">
        <f>IF(新呵護久久5612[[#This Row],[年齡]]&lt;=$B$4,10000,0)</f>
        <v>10000</v>
      </c>
      <c r="J73" s="4">
        <f>IF(新呵護久久5612[[#This Row],[年齡]]&lt;=$B$4,100000,0)</f>
        <v>100000</v>
      </c>
      <c r="K73" s="4">
        <f>IF(新呵護久久5612[[#This Row],[年齡]]&lt;=$B$4,200000,0)</f>
        <v>200000</v>
      </c>
    </row>
    <row r="74" spans="4:11" x14ac:dyDescent="0.2">
      <c r="D74">
        <v>73</v>
      </c>
      <c r="E74">
        <f>新呵護久久5612[[#This Row],[西元年]]-2002</f>
        <v>72</v>
      </c>
      <c r="F74">
        <f t="shared" si="7"/>
        <v>2074</v>
      </c>
      <c r="G74" s="2">
        <f t="shared" si="5"/>
        <v>1818</v>
      </c>
      <c r="H74" s="4">
        <f t="shared" si="6"/>
        <v>1000</v>
      </c>
      <c r="I74" s="2">
        <f>IF(新呵護久久5612[[#This Row],[年齡]]&lt;=$B$4,10000,0)</f>
        <v>10000</v>
      </c>
      <c r="J74" s="4">
        <f>IF(新呵護久久5612[[#This Row],[年齡]]&lt;=$B$4,100000,0)</f>
        <v>100000</v>
      </c>
      <c r="K74" s="4">
        <f>IF(新呵護久久5612[[#This Row],[年齡]]&lt;=$B$4,200000,0)</f>
        <v>200000</v>
      </c>
    </row>
    <row r="75" spans="4:11" x14ac:dyDescent="0.2">
      <c r="D75">
        <v>74</v>
      </c>
      <c r="E75">
        <f>新呵護久久5612[[#This Row],[西元年]]-2002</f>
        <v>73</v>
      </c>
      <c r="F75">
        <f t="shared" si="7"/>
        <v>2075</v>
      </c>
      <c r="G75" s="2">
        <f t="shared" si="5"/>
        <v>1818</v>
      </c>
      <c r="H75" s="4">
        <f t="shared" si="6"/>
        <v>1000</v>
      </c>
      <c r="I75" s="2">
        <f>IF(新呵護久久5612[[#This Row],[年齡]]&lt;=$B$4,10000,0)</f>
        <v>10000</v>
      </c>
      <c r="J75" s="4">
        <f>IF(新呵護久久5612[[#This Row],[年齡]]&lt;=$B$4,100000,0)</f>
        <v>100000</v>
      </c>
      <c r="K75" s="4">
        <f>IF(新呵護久久5612[[#This Row],[年齡]]&lt;=$B$4,200000,0)</f>
        <v>200000</v>
      </c>
    </row>
    <row r="76" spans="4:11" x14ac:dyDescent="0.2">
      <c r="D76">
        <v>75</v>
      </c>
      <c r="E76">
        <f>新呵護久久5612[[#This Row],[西元年]]-2002</f>
        <v>74</v>
      </c>
      <c r="F76">
        <f t="shared" si="7"/>
        <v>2076</v>
      </c>
      <c r="G76" s="2">
        <f t="shared" si="5"/>
        <v>1818</v>
      </c>
      <c r="H76" s="4">
        <f t="shared" si="6"/>
        <v>1000</v>
      </c>
      <c r="I76" s="2">
        <f>IF(新呵護久久5612[[#This Row],[年齡]]&lt;=$B$4,10000,0)</f>
        <v>10000</v>
      </c>
      <c r="J76" s="4">
        <f>IF(新呵護久久5612[[#This Row],[年齡]]&lt;=$B$4,100000,0)</f>
        <v>100000</v>
      </c>
      <c r="K76" s="4">
        <f>IF(新呵護久久5612[[#This Row],[年齡]]&lt;=$B$4,200000,0)</f>
        <v>200000</v>
      </c>
    </row>
    <row r="77" spans="4:11" x14ac:dyDescent="0.2">
      <c r="D77">
        <v>76</v>
      </c>
      <c r="E77">
        <f>新呵護久久5612[[#This Row],[西元年]]-2002</f>
        <v>75</v>
      </c>
      <c r="F77">
        <f t="shared" si="7"/>
        <v>2077</v>
      </c>
      <c r="G77" s="2">
        <f t="shared" si="5"/>
        <v>1818</v>
      </c>
      <c r="H77" s="4">
        <f t="shared" si="6"/>
        <v>1000</v>
      </c>
      <c r="I77" s="2">
        <f>IF(新呵護久久5612[[#This Row],[年齡]]&lt;=$B$4,10000,0)</f>
        <v>10000</v>
      </c>
      <c r="J77" s="4">
        <f>IF(新呵護久久5612[[#This Row],[年齡]]&lt;=$B$4,100000,0)</f>
        <v>100000</v>
      </c>
      <c r="K77" s="4">
        <f>IF(新呵護久久5612[[#This Row],[年齡]]&lt;=$B$4,200000,0)</f>
        <v>200000</v>
      </c>
    </row>
    <row r="78" spans="4:11" x14ac:dyDescent="0.2">
      <c r="D78">
        <v>77</v>
      </c>
      <c r="E78">
        <f>新呵護久久5612[[#This Row],[西元年]]-2002</f>
        <v>76</v>
      </c>
      <c r="F78">
        <f t="shared" si="7"/>
        <v>2078</v>
      </c>
      <c r="G78" s="2">
        <f t="shared" si="5"/>
        <v>0</v>
      </c>
      <c r="H78" s="4">
        <f t="shared" si="6"/>
        <v>0</v>
      </c>
      <c r="I78" s="2">
        <f>IF(新呵護久久5612[[#This Row],[年齡]]&lt;=$B$4,10000,0)</f>
        <v>0</v>
      </c>
      <c r="J78" s="4">
        <f>IF(新呵護久久5612[[#This Row],[年齡]]&lt;=$B$4,100000,0)</f>
        <v>0</v>
      </c>
      <c r="K78" s="4">
        <f>IF(新呵護久久5612[[#This Row],[年齡]]&lt;=$B$4,200000,0)</f>
        <v>0</v>
      </c>
    </row>
    <row r="79" spans="4:11" x14ac:dyDescent="0.2">
      <c r="D79">
        <v>78</v>
      </c>
      <c r="E79">
        <f>新呵護久久5612[[#This Row],[西元年]]-2002</f>
        <v>77</v>
      </c>
      <c r="F79">
        <f t="shared" si="7"/>
        <v>2079</v>
      </c>
      <c r="G79" s="2">
        <f t="shared" si="5"/>
        <v>0</v>
      </c>
      <c r="H79" s="4">
        <f t="shared" si="6"/>
        <v>0</v>
      </c>
      <c r="I79" s="2">
        <f>IF(新呵護久久5612[[#This Row],[年齡]]&lt;=$B$4,10000,0)</f>
        <v>0</v>
      </c>
      <c r="J79" s="4">
        <f>IF(新呵護久久5612[[#This Row],[年齡]]&lt;=$B$4,100000,0)</f>
        <v>0</v>
      </c>
      <c r="K79" s="4">
        <f>IF(新呵護久久5612[[#This Row],[年齡]]&lt;=$B$4,200000,0)</f>
        <v>0</v>
      </c>
    </row>
    <row r="80" spans="4:11" x14ac:dyDescent="0.2">
      <c r="D80">
        <v>79</v>
      </c>
      <c r="E80">
        <f>新呵護久久5612[[#This Row],[西元年]]-2002</f>
        <v>78</v>
      </c>
      <c r="F80">
        <f t="shared" si="7"/>
        <v>2080</v>
      </c>
      <c r="G80" s="2">
        <f t="shared" si="5"/>
        <v>0</v>
      </c>
      <c r="H80" s="4">
        <f t="shared" si="6"/>
        <v>0</v>
      </c>
      <c r="I80" s="2">
        <f>IF(新呵護久久5612[[#This Row],[年齡]]&lt;=$B$4,10000,0)</f>
        <v>0</v>
      </c>
      <c r="J80" s="4">
        <f>IF(新呵護久久5612[[#This Row],[年齡]]&lt;=$B$4,100000,0)</f>
        <v>0</v>
      </c>
      <c r="K80" s="4">
        <f>IF(新呵護久久5612[[#This Row],[年齡]]&lt;=$B$4,200000,0)</f>
        <v>0</v>
      </c>
    </row>
    <row r="81" spans="4:11" x14ac:dyDescent="0.2">
      <c r="D81">
        <v>80</v>
      </c>
      <c r="E81">
        <f>新呵護久久5612[[#This Row],[西元年]]-2002</f>
        <v>79</v>
      </c>
      <c r="F81">
        <f t="shared" si="7"/>
        <v>2081</v>
      </c>
      <c r="G81" s="2">
        <f t="shared" si="5"/>
        <v>0</v>
      </c>
      <c r="H81" s="4">
        <f t="shared" si="6"/>
        <v>0</v>
      </c>
      <c r="I81" s="2">
        <f>IF(新呵護久久5612[[#This Row],[年齡]]&lt;=$B$4,10000,0)</f>
        <v>0</v>
      </c>
      <c r="J81" s="4">
        <f>IF(新呵護久久5612[[#This Row],[年齡]]&lt;=$B$4,100000,0)</f>
        <v>0</v>
      </c>
      <c r="K81" s="4">
        <f>IF(新呵護久久5612[[#This Row],[年齡]]&lt;=$B$4,200000,0)</f>
        <v>0</v>
      </c>
    </row>
    <row r="82" spans="4:11" x14ac:dyDescent="0.2">
      <c r="D82">
        <v>81</v>
      </c>
      <c r="E82">
        <f>新呵護久久5612[[#This Row],[西元年]]-2002</f>
        <v>80</v>
      </c>
      <c r="F82">
        <f t="shared" si="7"/>
        <v>2082</v>
      </c>
      <c r="G82" s="2">
        <f t="shared" si="5"/>
        <v>0</v>
      </c>
      <c r="H82" s="4">
        <f t="shared" si="6"/>
        <v>0</v>
      </c>
      <c r="I82" s="2">
        <f>IF(新呵護久久5612[[#This Row],[年齡]]&lt;=$B$4,10000,0)</f>
        <v>0</v>
      </c>
      <c r="J82" s="4">
        <f>IF(新呵護久久5612[[#This Row],[年齡]]&lt;=$B$4,100000,0)</f>
        <v>0</v>
      </c>
      <c r="K82" s="4">
        <f>IF(新呵護久久5612[[#This Row],[年齡]]&lt;=$B$4,200000,0)</f>
        <v>0</v>
      </c>
    </row>
    <row r="83" spans="4:11" x14ac:dyDescent="0.2">
      <c r="D83">
        <v>82</v>
      </c>
      <c r="E83">
        <f>新呵護久久5612[[#This Row],[西元年]]-2002</f>
        <v>81</v>
      </c>
      <c r="F83">
        <f t="shared" si="7"/>
        <v>2083</v>
      </c>
      <c r="G83" s="2">
        <f t="shared" si="5"/>
        <v>0</v>
      </c>
      <c r="H83" s="4">
        <f t="shared" si="6"/>
        <v>0</v>
      </c>
      <c r="I83" s="2">
        <f>IF(新呵護久久5612[[#This Row],[年齡]]&lt;=$B$4,10000,0)</f>
        <v>0</v>
      </c>
      <c r="J83" s="4">
        <f>IF(新呵護久久5612[[#This Row],[年齡]]&lt;=$B$4,100000,0)</f>
        <v>0</v>
      </c>
      <c r="K83" s="4">
        <f>IF(新呵護久久5612[[#This Row],[年齡]]&lt;=$B$4,200000,0)</f>
        <v>0</v>
      </c>
    </row>
    <row r="84" spans="4:11" x14ac:dyDescent="0.2">
      <c r="D84">
        <v>83</v>
      </c>
      <c r="E84">
        <f>新呵護久久5612[[#This Row],[西元年]]-2002</f>
        <v>82</v>
      </c>
      <c r="F84">
        <f t="shared" si="7"/>
        <v>2084</v>
      </c>
      <c r="G84" s="2">
        <f t="shared" si="5"/>
        <v>0</v>
      </c>
      <c r="H84" s="4">
        <f t="shared" si="6"/>
        <v>0</v>
      </c>
      <c r="I84" s="2">
        <f>IF(新呵護久久5612[[#This Row],[年齡]]&lt;=$B$4,10000,0)</f>
        <v>0</v>
      </c>
      <c r="J84" s="4">
        <f>IF(新呵護久久5612[[#This Row],[年齡]]&lt;=$B$4,100000,0)</f>
        <v>0</v>
      </c>
      <c r="K84" s="4">
        <f>IF(新呵護久久5612[[#This Row],[年齡]]&lt;=$B$4,200000,0)</f>
        <v>0</v>
      </c>
    </row>
    <row r="85" spans="4:11" x14ac:dyDescent="0.2">
      <c r="D85">
        <v>84</v>
      </c>
      <c r="E85">
        <f>新呵護久久5612[[#This Row],[西元年]]-2002</f>
        <v>83</v>
      </c>
      <c r="F85">
        <f t="shared" si="7"/>
        <v>2085</v>
      </c>
      <c r="G85" s="2">
        <f t="shared" si="5"/>
        <v>0</v>
      </c>
      <c r="H85" s="4">
        <f t="shared" si="6"/>
        <v>0</v>
      </c>
      <c r="I85" s="2">
        <f>IF(新呵護久久5612[[#This Row],[年齡]]&lt;=$B$4,10000,0)</f>
        <v>0</v>
      </c>
      <c r="J85" s="4">
        <f>IF(新呵護久久5612[[#This Row],[年齡]]&lt;=$B$4,100000,0)</f>
        <v>0</v>
      </c>
      <c r="K85" s="4">
        <f>IF(新呵護久久5612[[#This Row],[年齡]]&lt;=$B$4,200000,0)</f>
        <v>0</v>
      </c>
    </row>
    <row r="86" spans="4:11" x14ac:dyDescent="0.2">
      <c r="D86">
        <v>85</v>
      </c>
      <c r="E86">
        <f>新呵護久久5612[[#This Row],[西元年]]-2002</f>
        <v>84</v>
      </c>
      <c r="F86">
        <f t="shared" si="7"/>
        <v>2086</v>
      </c>
      <c r="G86" s="2">
        <f t="shared" si="5"/>
        <v>0</v>
      </c>
      <c r="H86" s="4">
        <f t="shared" si="6"/>
        <v>0</v>
      </c>
      <c r="I86" s="2">
        <f>IF(新呵護久久5612[[#This Row],[年齡]]&lt;=$B$4,10000,0)</f>
        <v>0</v>
      </c>
      <c r="J86" s="4">
        <f>IF(新呵護久久5612[[#This Row],[年齡]]&lt;=$B$4,100000,0)</f>
        <v>0</v>
      </c>
      <c r="K86" s="4">
        <f>IF(新呵護久久5612[[#This Row],[年齡]]&lt;=$B$4,200000,0)</f>
        <v>0</v>
      </c>
    </row>
    <row r="87" spans="4:11" x14ac:dyDescent="0.2">
      <c r="D87">
        <v>86</v>
      </c>
      <c r="E87">
        <f>新呵護久久5612[[#This Row],[西元年]]-2002</f>
        <v>85</v>
      </c>
      <c r="F87">
        <f t="shared" si="7"/>
        <v>2087</v>
      </c>
      <c r="G87" s="2">
        <f t="shared" si="5"/>
        <v>0</v>
      </c>
      <c r="H87" s="4">
        <f t="shared" si="6"/>
        <v>0</v>
      </c>
      <c r="I87" s="2">
        <f>IF(新呵護久久5612[[#This Row],[年齡]]&lt;=$B$4,10000,0)</f>
        <v>0</v>
      </c>
      <c r="J87" s="4">
        <f>IF(新呵護久久5612[[#This Row],[年齡]]&lt;=$B$4,100000,0)</f>
        <v>0</v>
      </c>
      <c r="K87" s="4">
        <f>IF(新呵護久久5612[[#This Row],[年齡]]&lt;=$B$4,200000,0)</f>
        <v>0</v>
      </c>
    </row>
    <row r="88" spans="4:11" x14ac:dyDescent="0.2">
      <c r="D88">
        <v>87</v>
      </c>
      <c r="E88">
        <f>新呵護久久5612[[#This Row],[西元年]]-2002</f>
        <v>86</v>
      </c>
      <c r="F88">
        <f t="shared" si="7"/>
        <v>2088</v>
      </c>
      <c r="G88" s="2">
        <f t="shared" si="5"/>
        <v>0</v>
      </c>
      <c r="H88" s="4">
        <f t="shared" si="6"/>
        <v>0</v>
      </c>
      <c r="I88" s="2">
        <f>IF(新呵護久久5612[[#This Row],[年齡]]&lt;=$B$4,10000,0)</f>
        <v>0</v>
      </c>
      <c r="J88" s="4">
        <f>IF(新呵護久久5612[[#This Row],[年齡]]&lt;=$B$4,100000,0)</f>
        <v>0</v>
      </c>
      <c r="K88" s="4">
        <f>IF(新呵護久久5612[[#This Row],[年齡]]&lt;=$B$4,200000,0)</f>
        <v>0</v>
      </c>
    </row>
    <row r="89" spans="4:11" x14ac:dyDescent="0.2">
      <c r="D89">
        <v>88</v>
      </c>
      <c r="E89">
        <f>新呵護久久5612[[#This Row],[西元年]]-2002</f>
        <v>87</v>
      </c>
      <c r="F89">
        <f t="shared" si="7"/>
        <v>2089</v>
      </c>
      <c r="G89" s="2">
        <f t="shared" si="5"/>
        <v>0</v>
      </c>
      <c r="H89" s="4">
        <f t="shared" si="6"/>
        <v>0</v>
      </c>
      <c r="I89" s="2">
        <f>IF(新呵護久久5612[[#This Row],[年齡]]&lt;=$B$4,10000,0)</f>
        <v>0</v>
      </c>
      <c r="J89" s="4">
        <f>IF(新呵護久久5612[[#This Row],[年齡]]&lt;=$B$4,100000,0)</f>
        <v>0</v>
      </c>
      <c r="K89" s="4">
        <f>IF(新呵護久久5612[[#This Row],[年齡]]&lt;=$B$4,200000,0)</f>
        <v>0</v>
      </c>
    </row>
    <row r="90" spans="4:11" x14ac:dyDescent="0.2">
      <c r="D90">
        <v>89</v>
      </c>
      <c r="E90">
        <f>新呵護久久5612[[#This Row],[西元年]]-2002</f>
        <v>88</v>
      </c>
      <c r="F90">
        <f t="shared" si="7"/>
        <v>2090</v>
      </c>
      <c r="G90" s="2">
        <f t="shared" si="5"/>
        <v>0</v>
      </c>
      <c r="H90" s="4">
        <f t="shared" si="6"/>
        <v>0</v>
      </c>
      <c r="I90" s="2">
        <f>IF(新呵護久久5612[[#This Row],[年齡]]&lt;=$B$4,10000,0)</f>
        <v>0</v>
      </c>
      <c r="J90" s="4">
        <f>IF(新呵護久久5612[[#This Row],[年齡]]&lt;=$B$4,100000,0)</f>
        <v>0</v>
      </c>
      <c r="K90" s="4">
        <f>IF(新呵護久久5612[[#This Row],[年齡]]&lt;=$B$4,200000,0)</f>
        <v>0</v>
      </c>
    </row>
    <row r="91" spans="4:11" x14ac:dyDescent="0.2">
      <c r="D91">
        <v>90</v>
      </c>
      <c r="E91">
        <f>新呵護久久5612[[#This Row],[西元年]]-2002</f>
        <v>89</v>
      </c>
      <c r="F91">
        <f t="shared" si="7"/>
        <v>2091</v>
      </c>
      <c r="G91" s="2">
        <f t="shared" si="5"/>
        <v>0</v>
      </c>
      <c r="H91" s="4">
        <f t="shared" si="6"/>
        <v>0</v>
      </c>
      <c r="I91" s="2">
        <f>IF(新呵護久久5612[[#This Row],[年齡]]&lt;=$B$4,10000,0)</f>
        <v>0</v>
      </c>
      <c r="J91" s="4">
        <f>IF(新呵護久久5612[[#This Row],[年齡]]&lt;=$B$4,100000,0)</f>
        <v>0</v>
      </c>
      <c r="K91" s="4">
        <f>IF(新呵護久久5612[[#This Row],[年齡]]&lt;=$B$4,200000,0)</f>
        <v>0</v>
      </c>
    </row>
    <row r="92" spans="4:11" x14ac:dyDescent="0.2">
      <c r="D92">
        <v>91</v>
      </c>
      <c r="E92">
        <f>新呵護久久5612[[#This Row],[西元年]]-2002</f>
        <v>90</v>
      </c>
      <c r="F92">
        <f t="shared" si="7"/>
        <v>2092</v>
      </c>
      <c r="G92" s="2">
        <f t="shared" si="5"/>
        <v>0</v>
      </c>
      <c r="H92" s="4">
        <f t="shared" si="6"/>
        <v>0</v>
      </c>
      <c r="I92" s="2">
        <f>IF(新呵護久久5612[[#This Row],[年齡]]&lt;=$B$4,10000,0)</f>
        <v>0</v>
      </c>
      <c r="J92" s="4">
        <f>IF(新呵護久久5612[[#This Row],[年齡]]&lt;=$B$4,100000,0)</f>
        <v>0</v>
      </c>
      <c r="K92" s="4">
        <f>IF(新呵護久久5612[[#This Row],[年齡]]&lt;=$B$4,200000,0)</f>
        <v>0</v>
      </c>
    </row>
    <row r="93" spans="4:11" x14ac:dyDescent="0.2">
      <c r="D93">
        <v>92</v>
      </c>
      <c r="E93">
        <f>新呵護久久5612[[#This Row],[西元年]]-2002</f>
        <v>91</v>
      </c>
      <c r="F93">
        <f t="shared" si="7"/>
        <v>2093</v>
      </c>
      <c r="G93" s="2">
        <f t="shared" si="5"/>
        <v>0</v>
      </c>
      <c r="H93" s="4">
        <f t="shared" si="6"/>
        <v>0</v>
      </c>
      <c r="I93" s="2">
        <f>IF(新呵護久久5612[[#This Row],[年齡]]&lt;=$B$4,10000,0)</f>
        <v>0</v>
      </c>
      <c r="J93" s="4">
        <f>IF(新呵護久久5612[[#This Row],[年齡]]&lt;=$B$4,100000,0)</f>
        <v>0</v>
      </c>
      <c r="K93" s="4">
        <f>IF(新呵護久久5612[[#This Row],[年齡]]&lt;=$B$4,200000,0)</f>
        <v>0</v>
      </c>
    </row>
    <row r="94" spans="4:11" x14ac:dyDescent="0.2">
      <c r="D94">
        <v>93</v>
      </c>
      <c r="E94">
        <f>新呵護久久5612[[#This Row],[西元年]]-2002</f>
        <v>92</v>
      </c>
      <c r="F94">
        <f t="shared" si="7"/>
        <v>2094</v>
      </c>
      <c r="G94" s="2">
        <f t="shared" si="5"/>
        <v>0</v>
      </c>
      <c r="H94" s="4">
        <f t="shared" si="6"/>
        <v>0</v>
      </c>
      <c r="I94" s="2">
        <f>IF(新呵護久久5612[[#This Row],[年齡]]&lt;=$B$4,10000,0)</f>
        <v>0</v>
      </c>
      <c r="J94" s="4">
        <f>IF(新呵護久久5612[[#This Row],[年齡]]&lt;=$B$4,100000,0)</f>
        <v>0</v>
      </c>
      <c r="K94" s="4">
        <f>IF(新呵護久久5612[[#This Row],[年齡]]&lt;=$B$4,200000,0)</f>
        <v>0</v>
      </c>
    </row>
    <row r="95" spans="4:11" x14ac:dyDescent="0.2">
      <c r="D95">
        <v>94</v>
      </c>
      <c r="E95">
        <f>新呵護久久5612[[#This Row],[西元年]]-2002</f>
        <v>93</v>
      </c>
      <c r="F95">
        <f t="shared" si="7"/>
        <v>2095</v>
      </c>
      <c r="G95" s="2">
        <f t="shared" si="5"/>
        <v>0</v>
      </c>
      <c r="H95" s="4">
        <f t="shared" si="6"/>
        <v>0</v>
      </c>
      <c r="I95" s="2">
        <f>IF(新呵護久久5612[[#This Row],[年齡]]&lt;=$B$4,10000,0)</f>
        <v>0</v>
      </c>
      <c r="J95" s="4">
        <f>IF(新呵護久久5612[[#This Row],[年齡]]&lt;=$B$4,100000,0)</f>
        <v>0</v>
      </c>
      <c r="K95" s="4">
        <f>IF(新呵護久久5612[[#This Row],[年齡]]&lt;=$B$4,200000,0)</f>
        <v>0</v>
      </c>
    </row>
    <row r="96" spans="4:11" x14ac:dyDescent="0.2">
      <c r="D96">
        <v>95</v>
      </c>
      <c r="E96">
        <f>新呵護久久5612[[#This Row],[西元年]]-2002</f>
        <v>94</v>
      </c>
      <c r="F96">
        <f t="shared" si="7"/>
        <v>2096</v>
      </c>
      <c r="G96" s="2">
        <f t="shared" si="5"/>
        <v>0</v>
      </c>
      <c r="H96" s="4">
        <f t="shared" si="6"/>
        <v>0</v>
      </c>
      <c r="I96" s="2">
        <f>IF(新呵護久久5612[[#This Row],[年齡]]&lt;=$B$4,10000,0)</f>
        <v>0</v>
      </c>
      <c r="J96" s="4">
        <f>IF(新呵護久久5612[[#This Row],[年齡]]&lt;=$B$4,100000,0)</f>
        <v>0</v>
      </c>
      <c r="K96" s="4">
        <f>IF(新呵護久久5612[[#This Row],[年齡]]&lt;=$B$4,200000,0)</f>
        <v>0</v>
      </c>
    </row>
    <row r="97" spans="4:11" x14ac:dyDescent="0.2">
      <c r="D97">
        <v>96</v>
      </c>
      <c r="E97">
        <f>新呵護久久5612[[#This Row],[西元年]]-2002</f>
        <v>95</v>
      </c>
      <c r="F97">
        <f t="shared" si="7"/>
        <v>2097</v>
      </c>
      <c r="G97" s="2">
        <f t="shared" si="5"/>
        <v>0</v>
      </c>
      <c r="H97" s="4">
        <f t="shared" si="6"/>
        <v>0</v>
      </c>
      <c r="I97" s="2">
        <f>IF(新呵護久久5612[[#This Row],[年齡]]&lt;=$B$4,10000,0)</f>
        <v>0</v>
      </c>
      <c r="J97" s="4">
        <f>IF(新呵護久久5612[[#This Row],[年齡]]&lt;=$B$4,100000,0)</f>
        <v>0</v>
      </c>
      <c r="K97" s="4">
        <f>IF(新呵護久久5612[[#This Row],[年齡]]&lt;=$B$4,200000,0)</f>
        <v>0</v>
      </c>
    </row>
    <row r="98" spans="4:11" x14ac:dyDescent="0.2">
      <c r="D98">
        <v>97</v>
      </c>
      <c r="E98">
        <f>新呵護久久5612[[#This Row],[西元年]]-2002</f>
        <v>96</v>
      </c>
      <c r="F98">
        <f t="shared" si="7"/>
        <v>2098</v>
      </c>
      <c r="G98" s="2">
        <f t="shared" ref="G98:G111" si="8">IF(D98&lt;=$B$5,1818,0)</f>
        <v>0</v>
      </c>
      <c r="H98" s="4">
        <f t="shared" ref="H98:H111" si="9">IF(E98&lt;=$B$4,1000,0)</f>
        <v>0</v>
      </c>
      <c r="I98" s="2">
        <f>IF(新呵護久久5612[[#This Row],[年齡]]&lt;=$B$4,10000,0)</f>
        <v>0</v>
      </c>
      <c r="J98" s="4">
        <f>IF(新呵護久久5612[[#This Row],[年齡]]&lt;=$B$4,100000,0)</f>
        <v>0</v>
      </c>
      <c r="K98" s="4">
        <f>IF(新呵護久久5612[[#This Row],[年齡]]&lt;=$B$4,200000,0)</f>
        <v>0</v>
      </c>
    </row>
    <row r="99" spans="4:11" x14ac:dyDescent="0.2">
      <c r="D99">
        <v>98</v>
      </c>
      <c r="E99">
        <f>新呵護久久5612[[#This Row],[西元年]]-2002</f>
        <v>97</v>
      </c>
      <c r="F99">
        <f t="shared" si="7"/>
        <v>2099</v>
      </c>
      <c r="G99" s="2">
        <f t="shared" si="8"/>
        <v>0</v>
      </c>
      <c r="H99" s="4">
        <f t="shared" si="9"/>
        <v>0</v>
      </c>
      <c r="I99" s="2">
        <f>IF(新呵護久久5612[[#This Row],[年齡]]&lt;=$B$4,10000,0)</f>
        <v>0</v>
      </c>
      <c r="J99" s="4">
        <f>IF(新呵護久久5612[[#This Row],[年齡]]&lt;=$B$4,100000,0)</f>
        <v>0</v>
      </c>
      <c r="K99" s="4">
        <f>IF(新呵護久久5612[[#This Row],[年齡]]&lt;=$B$4,200000,0)</f>
        <v>0</v>
      </c>
    </row>
    <row r="100" spans="4:11" x14ac:dyDescent="0.2">
      <c r="D100">
        <v>99</v>
      </c>
      <c r="E100">
        <f>新呵護久久5612[[#This Row],[西元年]]-2002</f>
        <v>98</v>
      </c>
      <c r="F100">
        <f t="shared" si="7"/>
        <v>2100</v>
      </c>
      <c r="G100" s="2">
        <f t="shared" si="8"/>
        <v>0</v>
      </c>
      <c r="H100" s="4">
        <f t="shared" si="9"/>
        <v>0</v>
      </c>
      <c r="I100" s="2">
        <f>IF(新呵護久久5612[[#This Row],[年齡]]&lt;=$B$4,10000,0)</f>
        <v>0</v>
      </c>
      <c r="J100" s="4">
        <f>IF(新呵護久久5612[[#This Row],[年齡]]&lt;=$B$4,100000,0)</f>
        <v>0</v>
      </c>
      <c r="K100" s="4">
        <f>IF(新呵護久久5612[[#This Row],[年齡]]&lt;=$B$4,200000,0)</f>
        <v>0</v>
      </c>
    </row>
    <row r="101" spans="4:11" x14ac:dyDescent="0.2">
      <c r="D101">
        <v>100</v>
      </c>
      <c r="E101">
        <f>新呵護久久5612[[#This Row],[西元年]]-2002</f>
        <v>99</v>
      </c>
      <c r="F101">
        <f t="shared" si="7"/>
        <v>2101</v>
      </c>
      <c r="G101" s="2">
        <f t="shared" si="8"/>
        <v>0</v>
      </c>
      <c r="H101" s="4">
        <f t="shared" si="9"/>
        <v>0</v>
      </c>
      <c r="I101" s="2">
        <f>IF(新呵護久久5612[[#This Row],[年齡]]&lt;=$B$4,10000,0)</f>
        <v>0</v>
      </c>
      <c r="J101" s="4">
        <f>IF(新呵護久久5612[[#This Row],[年齡]]&lt;=$B$4,100000,0)</f>
        <v>0</v>
      </c>
      <c r="K101" s="4">
        <f>IF(新呵護久久5612[[#This Row],[年齡]]&lt;=$B$4,200000,0)</f>
        <v>0</v>
      </c>
    </row>
    <row r="102" spans="4:11" x14ac:dyDescent="0.2">
      <c r="D102">
        <v>101</v>
      </c>
      <c r="E102">
        <f>新呵護久久5612[[#This Row],[西元年]]-2002</f>
        <v>100</v>
      </c>
      <c r="F102">
        <f t="shared" si="7"/>
        <v>2102</v>
      </c>
      <c r="G102" s="2">
        <f t="shared" si="8"/>
        <v>0</v>
      </c>
      <c r="H102" s="4">
        <f t="shared" si="9"/>
        <v>0</v>
      </c>
      <c r="I102" s="2">
        <f>IF(新呵護久久5612[[#This Row],[年齡]]&lt;=$B$4,10000,0)</f>
        <v>0</v>
      </c>
      <c r="J102" s="4">
        <f>IF(新呵護久久5612[[#This Row],[年齡]]&lt;=$B$4,100000,0)</f>
        <v>0</v>
      </c>
      <c r="K102" s="4">
        <f>IF(新呵護久久5612[[#This Row],[年齡]]&lt;=$B$4,200000,0)</f>
        <v>0</v>
      </c>
    </row>
    <row r="103" spans="4:11" x14ac:dyDescent="0.2">
      <c r="D103">
        <v>102</v>
      </c>
      <c r="E103">
        <f>新呵護久久5612[[#This Row],[西元年]]-2002</f>
        <v>101</v>
      </c>
      <c r="F103">
        <f t="shared" si="7"/>
        <v>2103</v>
      </c>
      <c r="G103" s="2">
        <f t="shared" si="8"/>
        <v>0</v>
      </c>
      <c r="H103" s="4">
        <f t="shared" si="9"/>
        <v>0</v>
      </c>
      <c r="I103" s="2">
        <f>IF(新呵護久久5612[[#This Row],[年齡]]&lt;=$B$4,10000,0)</f>
        <v>0</v>
      </c>
      <c r="J103" s="4">
        <f>IF(新呵護久久5612[[#This Row],[年齡]]&lt;=$B$4,100000,0)</f>
        <v>0</v>
      </c>
      <c r="K103" s="4">
        <f>IF(新呵護久久5612[[#This Row],[年齡]]&lt;=$B$4,200000,0)</f>
        <v>0</v>
      </c>
    </row>
    <row r="104" spans="4:11" x14ac:dyDescent="0.2">
      <c r="D104">
        <v>103</v>
      </c>
      <c r="E104">
        <f>新呵護久久5612[[#This Row],[西元年]]-2002</f>
        <v>102</v>
      </c>
      <c r="F104">
        <f t="shared" si="7"/>
        <v>2104</v>
      </c>
      <c r="G104" s="2">
        <f t="shared" si="8"/>
        <v>0</v>
      </c>
      <c r="H104" s="4">
        <f t="shared" si="9"/>
        <v>0</v>
      </c>
      <c r="I104" s="2">
        <f>IF(新呵護久久5612[[#This Row],[年齡]]&lt;=$B$4,10000,0)</f>
        <v>0</v>
      </c>
      <c r="J104" s="4">
        <f>IF(新呵護久久5612[[#This Row],[年齡]]&lt;=$B$4,100000,0)</f>
        <v>0</v>
      </c>
      <c r="K104" s="4">
        <f>IF(新呵護久久5612[[#This Row],[年齡]]&lt;=$B$4,200000,0)</f>
        <v>0</v>
      </c>
    </row>
    <row r="105" spans="4:11" x14ac:dyDescent="0.2">
      <c r="D105">
        <v>104</v>
      </c>
      <c r="E105">
        <f>新呵護久久5612[[#This Row],[西元年]]-2002</f>
        <v>103</v>
      </c>
      <c r="F105">
        <f t="shared" si="7"/>
        <v>2105</v>
      </c>
      <c r="G105" s="2">
        <f t="shared" si="8"/>
        <v>0</v>
      </c>
      <c r="H105" s="4">
        <f t="shared" si="9"/>
        <v>0</v>
      </c>
      <c r="I105" s="2">
        <f>IF(新呵護久久5612[[#This Row],[年齡]]&lt;=$B$4,10000,0)</f>
        <v>0</v>
      </c>
      <c r="J105" s="4">
        <f>IF(新呵護久久5612[[#This Row],[年齡]]&lt;=$B$4,100000,0)</f>
        <v>0</v>
      </c>
      <c r="K105" s="4">
        <f>IF(新呵護久久5612[[#This Row],[年齡]]&lt;=$B$4,200000,0)</f>
        <v>0</v>
      </c>
    </row>
    <row r="106" spans="4:11" x14ac:dyDescent="0.2">
      <c r="D106">
        <v>105</v>
      </c>
      <c r="E106">
        <f>新呵護久久5612[[#This Row],[西元年]]-2002</f>
        <v>104</v>
      </c>
      <c r="F106">
        <f t="shared" si="7"/>
        <v>2106</v>
      </c>
      <c r="G106" s="2">
        <f t="shared" si="8"/>
        <v>0</v>
      </c>
      <c r="H106" s="4">
        <f t="shared" si="9"/>
        <v>0</v>
      </c>
      <c r="I106" s="2">
        <f>IF(新呵護久久5612[[#This Row],[年齡]]&lt;=$B$4,10000,0)</f>
        <v>0</v>
      </c>
      <c r="J106" s="4">
        <f>IF(新呵護久久5612[[#This Row],[年齡]]&lt;=$B$4,100000,0)</f>
        <v>0</v>
      </c>
      <c r="K106" s="4">
        <f>IF(新呵護久久5612[[#This Row],[年齡]]&lt;=$B$4,200000,0)</f>
        <v>0</v>
      </c>
    </row>
    <row r="107" spans="4:11" x14ac:dyDescent="0.2">
      <c r="D107">
        <v>106</v>
      </c>
      <c r="E107">
        <f>新呵護久久5612[[#This Row],[西元年]]-2002</f>
        <v>105</v>
      </c>
      <c r="F107">
        <f t="shared" si="7"/>
        <v>2107</v>
      </c>
      <c r="G107" s="2">
        <f t="shared" si="8"/>
        <v>0</v>
      </c>
      <c r="H107" s="4">
        <f t="shared" si="9"/>
        <v>0</v>
      </c>
      <c r="I107" s="2">
        <f>IF(新呵護久久5612[[#This Row],[年齡]]&lt;=$B$4,10000,0)</f>
        <v>0</v>
      </c>
      <c r="J107" s="4">
        <f>IF(新呵護久久5612[[#This Row],[年齡]]&lt;=$B$4,100000,0)</f>
        <v>0</v>
      </c>
      <c r="K107" s="4">
        <f>IF(新呵護久久5612[[#This Row],[年齡]]&lt;=$B$4,200000,0)</f>
        <v>0</v>
      </c>
    </row>
    <row r="108" spans="4:11" x14ac:dyDescent="0.2">
      <c r="D108">
        <v>107</v>
      </c>
      <c r="E108">
        <f>新呵護久久5612[[#This Row],[西元年]]-2002</f>
        <v>106</v>
      </c>
      <c r="F108">
        <f t="shared" si="7"/>
        <v>2108</v>
      </c>
      <c r="G108" s="2">
        <f t="shared" si="8"/>
        <v>0</v>
      </c>
      <c r="H108" s="4">
        <f t="shared" si="9"/>
        <v>0</v>
      </c>
      <c r="I108" s="2">
        <f>IF(新呵護久久5612[[#This Row],[年齡]]&lt;=$B$4,10000,0)</f>
        <v>0</v>
      </c>
      <c r="J108" s="4">
        <f>IF(新呵護久久5612[[#This Row],[年齡]]&lt;=$B$4,100000,0)</f>
        <v>0</v>
      </c>
      <c r="K108" s="4">
        <f>IF(新呵護久久5612[[#This Row],[年齡]]&lt;=$B$4,200000,0)</f>
        <v>0</v>
      </c>
    </row>
    <row r="109" spans="4:11" x14ac:dyDescent="0.2">
      <c r="D109">
        <v>108</v>
      </c>
      <c r="E109">
        <f>新呵護久久5612[[#This Row],[西元年]]-2002</f>
        <v>107</v>
      </c>
      <c r="F109">
        <f t="shared" si="7"/>
        <v>2109</v>
      </c>
      <c r="G109" s="2">
        <f t="shared" si="8"/>
        <v>0</v>
      </c>
      <c r="H109" s="4">
        <f t="shared" si="9"/>
        <v>0</v>
      </c>
      <c r="I109" s="2">
        <f>IF(新呵護久久5612[[#This Row],[年齡]]&lt;=$B$4,10000,0)</f>
        <v>0</v>
      </c>
      <c r="J109" s="4">
        <f>IF(新呵護久久5612[[#This Row],[年齡]]&lt;=$B$4,100000,0)</f>
        <v>0</v>
      </c>
      <c r="K109" s="4">
        <f>IF(新呵護久久5612[[#This Row],[年齡]]&lt;=$B$4,200000,0)</f>
        <v>0</v>
      </c>
    </row>
    <row r="110" spans="4:11" x14ac:dyDescent="0.2">
      <c r="D110">
        <v>109</v>
      </c>
      <c r="E110">
        <f>新呵護久久5612[[#This Row],[西元年]]-2002</f>
        <v>108</v>
      </c>
      <c r="F110">
        <f t="shared" si="7"/>
        <v>2110</v>
      </c>
      <c r="G110" s="2">
        <f t="shared" si="8"/>
        <v>0</v>
      </c>
      <c r="H110" s="4">
        <f t="shared" si="9"/>
        <v>0</v>
      </c>
      <c r="I110" s="2">
        <f>IF(新呵護久久5612[[#This Row],[年齡]]&lt;=$B$4,10000,0)</f>
        <v>0</v>
      </c>
      <c r="J110" s="4">
        <f>IF(新呵護久久5612[[#This Row],[年齡]]&lt;=$B$4,100000,0)</f>
        <v>0</v>
      </c>
      <c r="K110" s="4">
        <f>IF(新呵護久久5612[[#This Row],[年齡]]&lt;=$B$4,200000,0)</f>
        <v>0</v>
      </c>
    </row>
    <row r="111" spans="4:11" x14ac:dyDescent="0.2">
      <c r="D111">
        <v>110</v>
      </c>
      <c r="E111">
        <f>新呵護久久5612[[#This Row],[西元年]]-2002</f>
        <v>109</v>
      </c>
      <c r="F111">
        <f t="shared" si="7"/>
        <v>2111</v>
      </c>
      <c r="G111" s="2">
        <f t="shared" si="8"/>
        <v>0</v>
      </c>
      <c r="H111" s="4">
        <f t="shared" si="9"/>
        <v>0</v>
      </c>
      <c r="I111" s="2">
        <f>IF(新呵護久久5612[[#This Row],[年齡]]&lt;=$B$4,10000,0)</f>
        <v>0</v>
      </c>
      <c r="J111" s="4">
        <f>IF(新呵護久久5612[[#This Row],[年齡]]&lt;=$B$4,100000,0)</f>
        <v>0</v>
      </c>
      <c r="K111" s="4">
        <f>IF(新呵護久久5612[[#This Row],[年齡]]&lt;=$B$4,200000,0)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11DB5-38BF-7C4F-9F78-BE22D72761DF}">
  <dimension ref="A1:M90"/>
  <sheetViews>
    <sheetView zoomScale="114" workbookViewId="0">
      <selection activeCell="B1" sqref="B1"/>
    </sheetView>
  </sheetViews>
  <sheetFormatPr baseColWidth="10" defaultRowHeight="16" x14ac:dyDescent="0.2"/>
  <cols>
    <col min="2" max="2" width="40.6640625" bestFit="1" customWidth="1"/>
    <col min="4" max="4" width="11.33203125" customWidth="1"/>
    <col min="7" max="7" width="11.5" bestFit="1" customWidth="1"/>
    <col min="8" max="8" width="14.83203125" bestFit="1" customWidth="1"/>
    <col min="9" max="12" width="11.5" bestFit="1" customWidth="1"/>
    <col min="13" max="13" width="13.33203125" customWidth="1"/>
  </cols>
  <sheetData>
    <row r="1" spans="1:13" x14ac:dyDescent="0.2">
      <c r="A1" t="s">
        <v>5</v>
      </c>
      <c r="B1" t="s">
        <v>0</v>
      </c>
      <c r="D1" t="s">
        <v>2</v>
      </c>
      <c r="E1" t="s">
        <v>6</v>
      </c>
      <c r="F1" t="s">
        <v>3</v>
      </c>
      <c r="G1" t="s">
        <v>1</v>
      </c>
      <c r="H1" t="s">
        <v>14</v>
      </c>
      <c r="I1" t="s">
        <v>9</v>
      </c>
      <c r="J1" t="s">
        <v>10</v>
      </c>
      <c r="K1" t="s">
        <v>11</v>
      </c>
      <c r="L1" t="s">
        <v>12</v>
      </c>
      <c r="M1" t="s">
        <v>15</v>
      </c>
    </row>
    <row r="2" spans="1:13" x14ac:dyDescent="0.2">
      <c r="A2" t="s">
        <v>4</v>
      </c>
      <c r="B2" s="1">
        <v>45353</v>
      </c>
      <c r="D2">
        <v>1</v>
      </c>
      <c r="E2">
        <f>新鍾心滿福[[#This Row],[西元年]]-2002</f>
        <v>22</v>
      </c>
      <c r="F2">
        <v>2024</v>
      </c>
      <c r="G2" s="2">
        <f>IF(D2&lt;=$B$5,37200,0)</f>
        <v>37200</v>
      </c>
      <c r="H2" s="2">
        <f t="shared" ref="H2:H65" si="0">IF(E2&lt;=$B$4,$B$6,0)</f>
        <v>1000000</v>
      </c>
      <c r="I2" s="2">
        <f>新鍾心滿福[[#This Row],[一般身故]]</f>
        <v>1000000</v>
      </c>
      <c r="J2" s="2">
        <f>新鍾心滿福[[#This Row],[一般身故]]</f>
        <v>1000000</v>
      </c>
      <c r="K2" s="2">
        <v>39000</v>
      </c>
      <c r="L2" s="2">
        <v>39000</v>
      </c>
      <c r="M2" s="2">
        <f t="shared" ref="M2:M65" si="1">IF(E2=$B$4+1,$B$6,0)</f>
        <v>0</v>
      </c>
    </row>
    <row r="3" spans="1:13" x14ac:dyDescent="0.2">
      <c r="A3" t="s">
        <v>6</v>
      </c>
      <c r="B3">
        <v>22</v>
      </c>
      <c r="D3">
        <v>2</v>
      </c>
      <c r="E3">
        <f>新鍾心滿福[[#This Row],[西元年]]-2002</f>
        <v>23</v>
      </c>
      <c r="F3">
        <v>2025</v>
      </c>
      <c r="G3" s="2">
        <f t="shared" ref="G3:G66" si="2">IF(D3&lt;=$B$5,37200,0)</f>
        <v>37200</v>
      </c>
      <c r="H3" s="2">
        <f t="shared" si="0"/>
        <v>1000000</v>
      </c>
      <c r="I3" s="2">
        <f>新鍾心滿福[[#This Row],[一般身故]]</f>
        <v>1000000</v>
      </c>
      <c r="J3" s="2">
        <f>新鍾心滿福[[#This Row],[一般身故]]</f>
        <v>1000000</v>
      </c>
      <c r="K3" s="2">
        <f>IF(E3&lt;=$B$4,$B$6,0)</f>
        <v>1000000</v>
      </c>
      <c r="L3" s="2">
        <f>IF(E3&lt;=$B$4,$B$6,0)</f>
        <v>1000000</v>
      </c>
      <c r="M3" s="2">
        <f t="shared" si="1"/>
        <v>0</v>
      </c>
    </row>
    <row r="4" spans="1:13" x14ac:dyDescent="0.2">
      <c r="A4" t="s">
        <v>7</v>
      </c>
      <c r="B4">
        <v>89</v>
      </c>
      <c r="D4">
        <v>3</v>
      </c>
      <c r="E4">
        <f>新鍾心滿福[[#This Row],[西元年]]-2002</f>
        <v>24</v>
      </c>
      <c r="F4">
        <v>2026</v>
      </c>
      <c r="G4" s="2">
        <f t="shared" si="2"/>
        <v>37200</v>
      </c>
      <c r="H4" s="2">
        <f t="shared" si="0"/>
        <v>1000000</v>
      </c>
      <c r="I4" s="2">
        <f>新鍾心滿福[[#This Row],[一般身故]]</f>
        <v>1000000</v>
      </c>
      <c r="J4" s="2">
        <f>新鍾心滿福[[#This Row],[一般身故]]</f>
        <v>1000000</v>
      </c>
      <c r="K4" s="2">
        <f t="shared" ref="K4:K67" si="3">IF(E4&lt;=$B$4,$B$6,0)</f>
        <v>1000000</v>
      </c>
      <c r="L4" s="2">
        <f t="shared" ref="L4:L67" si="4">IF(E4&lt;=$B$4,$B$6,0)</f>
        <v>1000000</v>
      </c>
      <c r="M4" s="2">
        <f t="shared" si="1"/>
        <v>0</v>
      </c>
    </row>
    <row r="5" spans="1:13" x14ac:dyDescent="0.2">
      <c r="A5" t="s">
        <v>8</v>
      </c>
      <c r="B5">
        <v>20</v>
      </c>
      <c r="D5">
        <v>4</v>
      </c>
      <c r="E5">
        <f>新鍾心滿福[[#This Row],[西元年]]-2002</f>
        <v>25</v>
      </c>
      <c r="F5">
        <v>2027</v>
      </c>
      <c r="G5" s="2">
        <f t="shared" si="2"/>
        <v>37200</v>
      </c>
      <c r="H5" s="2">
        <f t="shared" si="0"/>
        <v>1000000</v>
      </c>
      <c r="I5" s="2">
        <f>新鍾心滿福[[#This Row],[一般身故]]</f>
        <v>1000000</v>
      </c>
      <c r="J5" s="2">
        <f>新鍾心滿福[[#This Row],[一般身故]]</f>
        <v>1000000</v>
      </c>
      <c r="K5" s="2">
        <f t="shared" si="3"/>
        <v>1000000</v>
      </c>
      <c r="L5" s="2">
        <f t="shared" si="4"/>
        <v>1000000</v>
      </c>
      <c r="M5" s="2">
        <f t="shared" si="1"/>
        <v>0</v>
      </c>
    </row>
    <row r="6" spans="1:13" x14ac:dyDescent="0.2">
      <c r="A6" t="s">
        <v>13</v>
      </c>
      <c r="B6" s="2">
        <v>1000000</v>
      </c>
      <c r="D6">
        <v>5</v>
      </c>
      <c r="E6">
        <f>新鍾心滿福[[#This Row],[西元年]]-2002</f>
        <v>26</v>
      </c>
      <c r="F6">
        <v>2028</v>
      </c>
      <c r="G6" s="2">
        <f t="shared" si="2"/>
        <v>37200</v>
      </c>
      <c r="H6" s="2">
        <f t="shared" si="0"/>
        <v>1000000</v>
      </c>
      <c r="I6" s="2">
        <f>新鍾心滿福[[#This Row],[一般身故]]</f>
        <v>1000000</v>
      </c>
      <c r="J6" s="2">
        <f>新鍾心滿福[[#This Row],[一般身故]]</f>
        <v>1000000</v>
      </c>
      <c r="K6" s="2">
        <f t="shared" si="3"/>
        <v>1000000</v>
      </c>
      <c r="L6" s="2">
        <f t="shared" si="4"/>
        <v>1000000</v>
      </c>
      <c r="M6" s="2">
        <f t="shared" si="1"/>
        <v>0</v>
      </c>
    </row>
    <row r="7" spans="1:13" x14ac:dyDescent="0.2">
      <c r="D7">
        <v>6</v>
      </c>
      <c r="E7">
        <f>新鍾心滿福[[#This Row],[西元年]]-2002</f>
        <v>27</v>
      </c>
      <c r="F7">
        <v>2029</v>
      </c>
      <c r="G7" s="2">
        <f t="shared" si="2"/>
        <v>37200</v>
      </c>
      <c r="H7" s="2">
        <f t="shared" si="0"/>
        <v>1000000</v>
      </c>
      <c r="I7" s="2">
        <f>新鍾心滿福[[#This Row],[一般身故]]</f>
        <v>1000000</v>
      </c>
      <c r="J7" s="2">
        <f>新鍾心滿福[[#This Row],[一般身故]]</f>
        <v>1000000</v>
      </c>
      <c r="K7" s="2">
        <f t="shared" si="3"/>
        <v>1000000</v>
      </c>
      <c r="L7" s="2">
        <f t="shared" si="4"/>
        <v>1000000</v>
      </c>
      <c r="M7" s="2">
        <f t="shared" si="1"/>
        <v>0</v>
      </c>
    </row>
    <row r="8" spans="1:13" x14ac:dyDescent="0.2">
      <c r="A8" t="s">
        <v>16</v>
      </c>
      <c r="B8" t="s">
        <v>17</v>
      </c>
      <c r="D8">
        <v>7</v>
      </c>
      <c r="E8">
        <f>新鍾心滿福[[#This Row],[西元年]]-2002</f>
        <v>28</v>
      </c>
      <c r="F8">
        <v>2030</v>
      </c>
      <c r="G8" s="2">
        <f t="shared" si="2"/>
        <v>37200</v>
      </c>
      <c r="H8" s="2">
        <f t="shared" si="0"/>
        <v>1000000</v>
      </c>
      <c r="I8" s="2">
        <f>新鍾心滿福[[#This Row],[一般身故]]</f>
        <v>1000000</v>
      </c>
      <c r="J8" s="2">
        <f>新鍾心滿福[[#This Row],[一般身故]]</f>
        <v>1000000</v>
      </c>
      <c r="K8" s="2">
        <f t="shared" si="3"/>
        <v>1000000</v>
      </c>
      <c r="L8" s="2">
        <f t="shared" si="4"/>
        <v>1000000</v>
      </c>
      <c r="M8" s="2">
        <f t="shared" si="1"/>
        <v>0</v>
      </c>
    </row>
    <row r="9" spans="1:13" x14ac:dyDescent="0.2">
      <c r="D9">
        <v>8</v>
      </c>
      <c r="E9">
        <f>新鍾心滿福[[#This Row],[西元年]]-2002</f>
        <v>29</v>
      </c>
      <c r="F9">
        <v>2031</v>
      </c>
      <c r="G9" s="2">
        <f t="shared" si="2"/>
        <v>37200</v>
      </c>
      <c r="H9" s="2">
        <f t="shared" si="0"/>
        <v>1000000</v>
      </c>
      <c r="I9" s="2">
        <f>新鍾心滿福[[#This Row],[一般身故]]</f>
        <v>1000000</v>
      </c>
      <c r="J9" s="2">
        <f>新鍾心滿福[[#This Row],[一般身故]]</f>
        <v>1000000</v>
      </c>
      <c r="K9" s="2">
        <f t="shared" si="3"/>
        <v>1000000</v>
      </c>
      <c r="L9" s="2">
        <f t="shared" si="4"/>
        <v>1000000</v>
      </c>
      <c r="M9" s="2">
        <f t="shared" si="1"/>
        <v>0</v>
      </c>
    </row>
    <row r="10" spans="1:13" x14ac:dyDescent="0.2">
      <c r="D10">
        <v>9</v>
      </c>
      <c r="E10">
        <f>新鍾心滿福[[#This Row],[西元年]]-2002</f>
        <v>30</v>
      </c>
      <c r="F10">
        <v>2032</v>
      </c>
      <c r="G10" s="2">
        <f t="shared" si="2"/>
        <v>37200</v>
      </c>
      <c r="H10" s="2">
        <f t="shared" si="0"/>
        <v>1000000</v>
      </c>
      <c r="I10" s="2">
        <f>新鍾心滿福[[#This Row],[一般身故]]</f>
        <v>1000000</v>
      </c>
      <c r="J10" s="2">
        <f>新鍾心滿福[[#This Row],[一般身故]]</f>
        <v>1000000</v>
      </c>
      <c r="K10" s="2">
        <f t="shared" si="3"/>
        <v>1000000</v>
      </c>
      <c r="L10" s="2">
        <f t="shared" si="4"/>
        <v>1000000</v>
      </c>
      <c r="M10" s="2">
        <f t="shared" si="1"/>
        <v>0</v>
      </c>
    </row>
    <row r="11" spans="1:13" x14ac:dyDescent="0.2">
      <c r="D11">
        <v>10</v>
      </c>
      <c r="E11">
        <f>新鍾心滿福[[#This Row],[西元年]]-2002</f>
        <v>31</v>
      </c>
      <c r="F11">
        <v>2033</v>
      </c>
      <c r="G11" s="2">
        <f t="shared" si="2"/>
        <v>37200</v>
      </c>
      <c r="H11" s="2">
        <f t="shared" si="0"/>
        <v>1000000</v>
      </c>
      <c r="I11" s="2">
        <f>新鍾心滿福[[#This Row],[一般身故]]</f>
        <v>1000000</v>
      </c>
      <c r="J11" s="2">
        <f>新鍾心滿福[[#This Row],[一般身故]]</f>
        <v>1000000</v>
      </c>
      <c r="K11" s="2">
        <f t="shared" si="3"/>
        <v>1000000</v>
      </c>
      <c r="L11" s="2">
        <f t="shared" si="4"/>
        <v>1000000</v>
      </c>
      <c r="M11" s="2">
        <f t="shared" si="1"/>
        <v>0</v>
      </c>
    </row>
    <row r="12" spans="1:13" x14ac:dyDescent="0.2">
      <c r="D12">
        <v>11</v>
      </c>
      <c r="E12">
        <f>新鍾心滿福[[#This Row],[西元年]]-2002</f>
        <v>32</v>
      </c>
      <c r="F12">
        <v>2034</v>
      </c>
      <c r="G12" s="2">
        <f t="shared" si="2"/>
        <v>37200</v>
      </c>
      <c r="H12" s="2">
        <f t="shared" si="0"/>
        <v>1000000</v>
      </c>
      <c r="I12" s="2">
        <f>新鍾心滿福[[#This Row],[一般身故]]</f>
        <v>1000000</v>
      </c>
      <c r="J12" s="2">
        <f>新鍾心滿福[[#This Row],[一般身故]]</f>
        <v>1000000</v>
      </c>
      <c r="K12" s="2">
        <f t="shared" si="3"/>
        <v>1000000</v>
      </c>
      <c r="L12" s="2">
        <f t="shared" si="4"/>
        <v>1000000</v>
      </c>
      <c r="M12" s="2">
        <f t="shared" si="1"/>
        <v>0</v>
      </c>
    </row>
    <row r="13" spans="1:13" x14ac:dyDescent="0.2">
      <c r="D13">
        <v>12</v>
      </c>
      <c r="E13">
        <f>新鍾心滿福[[#This Row],[西元年]]-2002</f>
        <v>33</v>
      </c>
      <c r="F13">
        <v>2035</v>
      </c>
      <c r="G13" s="2">
        <f t="shared" si="2"/>
        <v>37200</v>
      </c>
      <c r="H13" s="2">
        <f t="shared" si="0"/>
        <v>1000000</v>
      </c>
      <c r="I13" s="2">
        <f>新鍾心滿福[[#This Row],[一般身故]]</f>
        <v>1000000</v>
      </c>
      <c r="J13" s="2">
        <f>新鍾心滿福[[#This Row],[一般身故]]</f>
        <v>1000000</v>
      </c>
      <c r="K13" s="2">
        <f t="shared" si="3"/>
        <v>1000000</v>
      </c>
      <c r="L13" s="2">
        <f t="shared" si="4"/>
        <v>1000000</v>
      </c>
      <c r="M13" s="2">
        <f t="shared" si="1"/>
        <v>0</v>
      </c>
    </row>
    <row r="14" spans="1:13" x14ac:dyDescent="0.2">
      <c r="D14">
        <v>13</v>
      </c>
      <c r="E14">
        <f>新鍾心滿福[[#This Row],[西元年]]-2002</f>
        <v>34</v>
      </c>
      <c r="F14">
        <v>2036</v>
      </c>
      <c r="G14" s="2">
        <f t="shared" si="2"/>
        <v>37200</v>
      </c>
      <c r="H14" s="2">
        <f t="shared" si="0"/>
        <v>1000000</v>
      </c>
      <c r="I14" s="2">
        <f>新鍾心滿福[[#This Row],[一般身故]]</f>
        <v>1000000</v>
      </c>
      <c r="J14" s="2">
        <f>新鍾心滿福[[#This Row],[一般身故]]</f>
        <v>1000000</v>
      </c>
      <c r="K14" s="2">
        <f t="shared" si="3"/>
        <v>1000000</v>
      </c>
      <c r="L14" s="2">
        <f t="shared" si="4"/>
        <v>1000000</v>
      </c>
      <c r="M14" s="2">
        <f t="shared" si="1"/>
        <v>0</v>
      </c>
    </row>
    <row r="15" spans="1:13" x14ac:dyDescent="0.2">
      <c r="D15">
        <v>14</v>
      </c>
      <c r="E15">
        <f>新鍾心滿福[[#This Row],[西元年]]-2002</f>
        <v>35</v>
      </c>
      <c r="F15">
        <v>2037</v>
      </c>
      <c r="G15" s="2">
        <f t="shared" si="2"/>
        <v>37200</v>
      </c>
      <c r="H15" s="2">
        <f t="shared" si="0"/>
        <v>1000000</v>
      </c>
      <c r="I15" s="2">
        <f>新鍾心滿福[[#This Row],[一般身故]]</f>
        <v>1000000</v>
      </c>
      <c r="J15" s="2">
        <f>新鍾心滿福[[#This Row],[一般身故]]</f>
        <v>1000000</v>
      </c>
      <c r="K15" s="2">
        <f t="shared" si="3"/>
        <v>1000000</v>
      </c>
      <c r="L15" s="2">
        <f t="shared" si="4"/>
        <v>1000000</v>
      </c>
      <c r="M15" s="2">
        <f t="shared" si="1"/>
        <v>0</v>
      </c>
    </row>
    <row r="16" spans="1:13" x14ac:dyDescent="0.2">
      <c r="D16">
        <v>15</v>
      </c>
      <c r="E16">
        <f>新鍾心滿福[[#This Row],[西元年]]-2002</f>
        <v>36</v>
      </c>
      <c r="F16">
        <v>2038</v>
      </c>
      <c r="G16" s="2">
        <f t="shared" si="2"/>
        <v>37200</v>
      </c>
      <c r="H16" s="2">
        <f t="shared" si="0"/>
        <v>1000000</v>
      </c>
      <c r="I16" s="2">
        <f>新鍾心滿福[[#This Row],[一般身故]]</f>
        <v>1000000</v>
      </c>
      <c r="J16" s="2">
        <f>新鍾心滿福[[#This Row],[一般身故]]</f>
        <v>1000000</v>
      </c>
      <c r="K16" s="2">
        <f t="shared" si="3"/>
        <v>1000000</v>
      </c>
      <c r="L16" s="2">
        <f t="shared" si="4"/>
        <v>1000000</v>
      </c>
      <c r="M16" s="2">
        <f t="shared" si="1"/>
        <v>0</v>
      </c>
    </row>
    <row r="17" spans="4:13" x14ac:dyDescent="0.2">
      <c r="D17">
        <v>16</v>
      </c>
      <c r="E17">
        <f>新鍾心滿福[[#This Row],[西元年]]-2002</f>
        <v>37</v>
      </c>
      <c r="F17">
        <v>2039</v>
      </c>
      <c r="G17" s="2">
        <f t="shared" si="2"/>
        <v>37200</v>
      </c>
      <c r="H17" s="2">
        <f t="shared" si="0"/>
        <v>1000000</v>
      </c>
      <c r="I17" s="2">
        <f>新鍾心滿福[[#This Row],[一般身故]]</f>
        <v>1000000</v>
      </c>
      <c r="J17" s="2">
        <f>新鍾心滿福[[#This Row],[一般身故]]</f>
        <v>1000000</v>
      </c>
      <c r="K17" s="2">
        <f t="shared" si="3"/>
        <v>1000000</v>
      </c>
      <c r="L17" s="2">
        <f t="shared" si="4"/>
        <v>1000000</v>
      </c>
      <c r="M17" s="2">
        <f t="shared" si="1"/>
        <v>0</v>
      </c>
    </row>
    <row r="18" spans="4:13" x14ac:dyDescent="0.2">
      <c r="D18">
        <v>17</v>
      </c>
      <c r="E18">
        <f>新鍾心滿福[[#This Row],[西元年]]-2002</f>
        <v>38</v>
      </c>
      <c r="F18">
        <v>2040</v>
      </c>
      <c r="G18" s="2">
        <f t="shared" si="2"/>
        <v>37200</v>
      </c>
      <c r="H18" s="2">
        <f t="shared" si="0"/>
        <v>1000000</v>
      </c>
      <c r="I18" s="2">
        <f>新鍾心滿福[[#This Row],[一般身故]]</f>
        <v>1000000</v>
      </c>
      <c r="J18" s="2">
        <f>新鍾心滿福[[#This Row],[一般身故]]</f>
        <v>1000000</v>
      </c>
      <c r="K18" s="2">
        <f t="shared" si="3"/>
        <v>1000000</v>
      </c>
      <c r="L18" s="2">
        <f t="shared" si="4"/>
        <v>1000000</v>
      </c>
      <c r="M18" s="2">
        <f t="shared" si="1"/>
        <v>0</v>
      </c>
    </row>
    <row r="19" spans="4:13" x14ac:dyDescent="0.2">
      <c r="D19">
        <v>18</v>
      </c>
      <c r="E19">
        <f>新鍾心滿福[[#This Row],[西元年]]-2002</f>
        <v>39</v>
      </c>
      <c r="F19">
        <v>2041</v>
      </c>
      <c r="G19" s="2">
        <f t="shared" si="2"/>
        <v>37200</v>
      </c>
      <c r="H19" s="2">
        <f t="shared" si="0"/>
        <v>1000000</v>
      </c>
      <c r="I19" s="2">
        <f>新鍾心滿福[[#This Row],[一般身故]]</f>
        <v>1000000</v>
      </c>
      <c r="J19" s="2">
        <f>新鍾心滿福[[#This Row],[一般身故]]</f>
        <v>1000000</v>
      </c>
      <c r="K19" s="2">
        <f t="shared" si="3"/>
        <v>1000000</v>
      </c>
      <c r="L19" s="2">
        <f t="shared" si="4"/>
        <v>1000000</v>
      </c>
      <c r="M19" s="2">
        <f t="shared" si="1"/>
        <v>0</v>
      </c>
    </row>
    <row r="20" spans="4:13" x14ac:dyDescent="0.2">
      <c r="D20">
        <v>19</v>
      </c>
      <c r="E20">
        <f>新鍾心滿福[[#This Row],[西元年]]-2002</f>
        <v>40</v>
      </c>
      <c r="F20">
        <v>2042</v>
      </c>
      <c r="G20" s="2">
        <f t="shared" si="2"/>
        <v>37200</v>
      </c>
      <c r="H20" s="2">
        <f t="shared" si="0"/>
        <v>1000000</v>
      </c>
      <c r="I20" s="2">
        <f>新鍾心滿福[[#This Row],[一般身故]]</f>
        <v>1000000</v>
      </c>
      <c r="J20" s="2">
        <f>新鍾心滿福[[#This Row],[一般身故]]</f>
        <v>1000000</v>
      </c>
      <c r="K20" s="2">
        <f t="shared" si="3"/>
        <v>1000000</v>
      </c>
      <c r="L20" s="2">
        <f t="shared" si="4"/>
        <v>1000000</v>
      </c>
      <c r="M20" s="2">
        <f t="shared" si="1"/>
        <v>0</v>
      </c>
    </row>
    <row r="21" spans="4:13" x14ac:dyDescent="0.2">
      <c r="D21">
        <v>20</v>
      </c>
      <c r="E21">
        <f>新鍾心滿福[[#This Row],[西元年]]-2002</f>
        <v>41</v>
      </c>
      <c r="F21">
        <v>2043</v>
      </c>
      <c r="G21" s="2">
        <f t="shared" si="2"/>
        <v>37200</v>
      </c>
      <c r="H21" s="2">
        <f t="shared" si="0"/>
        <v>1000000</v>
      </c>
      <c r="I21" s="2">
        <f>新鍾心滿福[[#This Row],[一般身故]]</f>
        <v>1000000</v>
      </c>
      <c r="J21" s="2">
        <f>新鍾心滿福[[#This Row],[一般身故]]</f>
        <v>1000000</v>
      </c>
      <c r="K21" s="2">
        <f t="shared" si="3"/>
        <v>1000000</v>
      </c>
      <c r="L21" s="2">
        <f t="shared" si="4"/>
        <v>1000000</v>
      </c>
      <c r="M21" s="2">
        <f t="shared" si="1"/>
        <v>0</v>
      </c>
    </row>
    <row r="22" spans="4:13" x14ac:dyDescent="0.2">
      <c r="D22">
        <v>21</v>
      </c>
      <c r="E22">
        <f>新鍾心滿福[[#This Row],[西元年]]-2002</f>
        <v>42</v>
      </c>
      <c r="F22">
        <v>2044</v>
      </c>
      <c r="G22" s="2">
        <f t="shared" si="2"/>
        <v>0</v>
      </c>
      <c r="H22" s="2">
        <f t="shared" si="0"/>
        <v>1000000</v>
      </c>
      <c r="I22" s="2">
        <f>新鍾心滿福[[#This Row],[一般身故]]</f>
        <v>1000000</v>
      </c>
      <c r="J22" s="2">
        <f>新鍾心滿福[[#This Row],[一般身故]]</f>
        <v>1000000</v>
      </c>
      <c r="K22" s="2">
        <f t="shared" si="3"/>
        <v>1000000</v>
      </c>
      <c r="L22" s="2">
        <f t="shared" si="4"/>
        <v>1000000</v>
      </c>
      <c r="M22" s="2">
        <f t="shared" si="1"/>
        <v>0</v>
      </c>
    </row>
    <row r="23" spans="4:13" x14ac:dyDescent="0.2">
      <c r="D23">
        <v>22</v>
      </c>
      <c r="E23">
        <f>新鍾心滿福[[#This Row],[西元年]]-2002</f>
        <v>43</v>
      </c>
      <c r="F23">
        <v>2045</v>
      </c>
      <c r="G23" s="2">
        <f t="shared" si="2"/>
        <v>0</v>
      </c>
      <c r="H23" s="2">
        <f t="shared" si="0"/>
        <v>1000000</v>
      </c>
      <c r="I23" s="2">
        <f>新鍾心滿福[[#This Row],[一般身故]]</f>
        <v>1000000</v>
      </c>
      <c r="J23" s="2">
        <f>新鍾心滿福[[#This Row],[一般身故]]</f>
        <v>1000000</v>
      </c>
      <c r="K23" s="2">
        <f t="shared" si="3"/>
        <v>1000000</v>
      </c>
      <c r="L23" s="2">
        <f t="shared" si="4"/>
        <v>1000000</v>
      </c>
      <c r="M23" s="2">
        <f t="shared" si="1"/>
        <v>0</v>
      </c>
    </row>
    <row r="24" spans="4:13" x14ac:dyDescent="0.2">
      <c r="D24">
        <v>23</v>
      </c>
      <c r="E24">
        <f>新鍾心滿福[[#This Row],[西元年]]-2002</f>
        <v>44</v>
      </c>
      <c r="F24">
        <v>2046</v>
      </c>
      <c r="G24" s="2">
        <f t="shared" si="2"/>
        <v>0</v>
      </c>
      <c r="H24" s="2">
        <f t="shared" si="0"/>
        <v>1000000</v>
      </c>
      <c r="I24" s="2">
        <f>新鍾心滿福[[#This Row],[一般身故]]</f>
        <v>1000000</v>
      </c>
      <c r="J24" s="2">
        <f>新鍾心滿福[[#This Row],[一般身故]]</f>
        <v>1000000</v>
      </c>
      <c r="K24" s="2">
        <f t="shared" si="3"/>
        <v>1000000</v>
      </c>
      <c r="L24" s="2">
        <f t="shared" si="4"/>
        <v>1000000</v>
      </c>
      <c r="M24" s="2">
        <f t="shared" si="1"/>
        <v>0</v>
      </c>
    </row>
    <row r="25" spans="4:13" x14ac:dyDescent="0.2">
      <c r="D25">
        <v>24</v>
      </c>
      <c r="E25">
        <f>新鍾心滿福[[#This Row],[西元年]]-2002</f>
        <v>45</v>
      </c>
      <c r="F25">
        <v>2047</v>
      </c>
      <c r="G25" s="2">
        <f t="shared" si="2"/>
        <v>0</v>
      </c>
      <c r="H25" s="2">
        <f t="shared" si="0"/>
        <v>1000000</v>
      </c>
      <c r="I25" s="2">
        <f>新鍾心滿福[[#This Row],[一般身故]]</f>
        <v>1000000</v>
      </c>
      <c r="J25" s="2">
        <f>新鍾心滿福[[#This Row],[一般身故]]</f>
        <v>1000000</v>
      </c>
      <c r="K25" s="2">
        <f t="shared" si="3"/>
        <v>1000000</v>
      </c>
      <c r="L25" s="2">
        <f t="shared" si="4"/>
        <v>1000000</v>
      </c>
      <c r="M25" s="2">
        <f t="shared" si="1"/>
        <v>0</v>
      </c>
    </row>
    <row r="26" spans="4:13" x14ac:dyDescent="0.2">
      <c r="D26">
        <v>25</v>
      </c>
      <c r="E26">
        <f>新鍾心滿福[[#This Row],[西元年]]-2002</f>
        <v>46</v>
      </c>
      <c r="F26">
        <v>2048</v>
      </c>
      <c r="G26" s="2">
        <f t="shared" si="2"/>
        <v>0</v>
      </c>
      <c r="H26" s="2">
        <f t="shared" si="0"/>
        <v>1000000</v>
      </c>
      <c r="I26" s="2">
        <f>新鍾心滿福[[#This Row],[一般身故]]</f>
        <v>1000000</v>
      </c>
      <c r="J26" s="2">
        <f>新鍾心滿福[[#This Row],[一般身故]]</f>
        <v>1000000</v>
      </c>
      <c r="K26" s="2">
        <f t="shared" si="3"/>
        <v>1000000</v>
      </c>
      <c r="L26" s="2">
        <f t="shared" si="4"/>
        <v>1000000</v>
      </c>
      <c r="M26" s="2">
        <f t="shared" si="1"/>
        <v>0</v>
      </c>
    </row>
    <row r="27" spans="4:13" x14ac:dyDescent="0.2">
      <c r="D27">
        <v>26</v>
      </c>
      <c r="E27">
        <f>新鍾心滿福[[#This Row],[西元年]]-2002</f>
        <v>47</v>
      </c>
      <c r="F27">
        <v>2049</v>
      </c>
      <c r="G27" s="2">
        <f t="shared" si="2"/>
        <v>0</v>
      </c>
      <c r="H27" s="2">
        <f t="shared" si="0"/>
        <v>1000000</v>
      </c>
      <c r="I27" s="2">
        <f>新鍾心滿福[[#This Row],[一般身故]]</f>
        <v>1000000</v>
      </c>
      <c r="J27" s="2">
        <f>新鍾心滿福[[#This Row],[一般身故]]</f>
        <v>1000000</v>
      </c>
      <c r="K27" s="2">
        <f t="shared" si="3"/>
        <v>1000000</v>
      </c>
      <c r="L27" s="2">
        <f t="shared" si="4"/>
        <v>1000000</v>
      </c>
      <c r="M27" s="2">
        <f t="shared" si="1"/>
        <v>0</v>
      </c>
    </row>
    <row r="28" spans="4:13" x14ac:dyDescent="0.2">
      <c r="D28">
        <v>27</v>
      </c>
      <c r="E28">
        <f>新鍾心滿福[[#This Row],[西元年]]-2002</f>
        <v>48</v>
      </c>
      <c r="F28">
        <v>2050</v>
      </c>
      <c r="G28" s="2">
        <f t="shared" si="2"/>
        <v>0</v>
      </c>
      <c r="H28" s="2">
        <f t="shared" si="0"/>
        <v>1000000</v>
      </c>
      <c r="I28" s="2">
        <f>新鍾心滿福[[#This Row],[一般身故]]</f>
        <v>1000000</v>
      </c>
      <c r="J28" s="2">
        <f>新鍾心滿福[[#This Row],[一般身故]]</f>
        <v>1000000</v>
      </c>
      <c r="K28" s="2">
        <f t="shared" si="3"/>
        <v>1000000</v>
      </c>
      <c r="L28" s="2">
        <f t="shared" si="4"/>
        <v>1000000</v>
      </c>
      <c r="M28" s="2">
        <f t="shared" si="1"/>
        <v>0</v>
      </c>
    </row>
    <row r="29" spans="4:13" x14ac:dyDescent="0.2">
      <c r="D29">
        <v>28</v>
      </c>
      <c r="E29">
        <f>新鍾心滿福[[#This Row],[西元年]]-2002</f>
        <v>49</v>
      </c>
      <c r="F29">
        <v>2051</v>
      </c>
      <c r="G29" s="2">
        <f t="shared" si="2"/>
        <v>0</v>
      </c>
      <c r="H29" s="2">
        <f t="shared" si="0"/>
        <v>1000000</v>
      </c>
      <c r="I29" s="2">
        <f>新鍾心滿福[[#This Row],[一般身故]]</f>
        <v>1000000</v>
      </c>
      <c r="J29" s="2">
        <f>新鍾心滿福[[#This Row],[一般身故]]</f>
        <v>1000000</v>
      </c>
      <c r="K29" s="2">
        <f t="shared" si="3"/>
        <v>1000000</v>
      </c>
      <c r="L29" s="2">
        <f t="shared" si="4"/>
        <v>1000000</v>
      </c>
      <c r="M29" s="2">
        <f t="shared" si="1"/>
        <v>0</v>
      </c>
    </row>
    <row r="30" spans="4:13" x14ac:dyDescent="0.2">
      <c r="D30">
        <v>29</v>
      </c>
      <c r="E30">
        <f>新鍾心滿福[[#This Row],[西元年]]-2002</f>
        <v>50</v>
      </c>
      <c r="F30">
        <v>2052</v>
      </c>
      <c r="G30" s="2">
        <f t="shared" si="2"/>
        <v>0</v>
      </c>
      <c r="H30" s="2">
        <f t="shared" si="0"/>
        <v>1000000</v>
      </c>
      <c r="I30" s="2">
        <f>新鍾心滿福[[#This Row],[一般身故]]</f>
        <v>1000000</v>
      </c>
      <c r="J30" s="2">
        <f>新鍾心滿福[[#This Row],[一般身故]]</f>
        <v>1000000</v>
      </c>
      <c r="K30" s="2">
        <f t="shared" si="3"/>
        <v>1000000</v>
      </c>
      <c r="L30" s="2">
        <f t="shared" si="4"/>
        <v>1000000</v>
      </c>
      <c r="M30" s="2">
        <f t="shared" si="1"/>
        <v>0</v>
      </c>
    </row>
    <row r="31" spans="4:13" x14ac:dyDescent="0.2">
      <c r="D31">
        <v>30</v>
      </c>
      <c r="E31">
        <f>新鍾心滿福[[#This Row],[西元年]]-2002</f>
        <v>51</v>
      </c>
      <c r="F31">
        <v>2053</v>
      </c>
      <c r="G31" s="2">
        <f t="shared" si="2"/>
        <v>0</v>
      </c>
      <c r="H31" s="2">
        <f t="shared" si="0"/>
        <v>1000000</v>
      </c>
      <c r="I31" s="2">
        <f>新鍾心滿福[[#This Row],[一般身故]]</f>
        <v>1000000</v>
      </c>
      <c r="J31" s="2">
        <f>新鍾心滿福[[#This Row],[一般身故]]</f>
        <v>1000000</v>
      </c>
      <c r="K31" s="2">
        <f t="shared" si="3"/>
        <v>1000000</v>
      </c>
      <c r="L31" s="2">
        <f t="shared" si="4"/>
        <v>1000000</v>
      </c>
      <c r="M31" s="2">
        <f t="shared" si="1"/>
        <v>0</v>
      </c>
    </row>
    <row r="32" spans="4:13" x14ac:dyDescent="0.2">
      <c r="D32">
        <v>31</v>
      </c>
      <c r="E32">
        <f>新鍾心滿福[[#This Row],[西元年]]-2002</f>
        <v>52</v>
      </c>
      <c r="F32">
        <v>2054</v>
      </c>
      <c r="G32" s="2">
        <f t="shared" si="2"/>
        <v>0</v>
      </c>
      <c r="H32" s="2">
        <f t="shared" si="0"/>
        <v>1000000</v>
      </c>
      <c r="I32" s="2">
        <f>新鍾心滿福[[#This Row],[一般身故]]</f>
        <v>1000000</v>
      </c>
      <c r="J32" s="2">
        <f>新鍾心滿福[[#This Row],[一般身故]]</f>
        <v>1000000</v>
      </c>
      <c r="K32" s="2">
        <f t="shared" si="3"/>
        <v>1000000</v>
      </c>
      <c r="L32" s="2">
        <f t="shared" si="4"/>
        <v>1000000</v>
      </c>
      <c r="M32" s="2">
        <f t="shared" si="1"/>
        <v>0</v>
      </c>
    </row>
    <row r="33" spans="4:13" x14ac:dyDescent="0.2">
      <c r="D33">
        <v>32</v>
      </c>
      <c r="E33">
        <f>新鍾心滿福[[#This Row],[西元年]]-2002</f>
        <v>53</v>
      </c>
      <c r="F33">
        <v>2055</v>
      </c>
      <c r="G33" s="2">
        <f t="shared" si="2"/>
        <v>0</v>
      </c>
      <c r="H33" s="2">
        <f t="shared" si="0"/>
        <v>1000000</v>
      </c>
      <c r="I33" s="2">
        <f>新鍾心滿福[[#This Row],[一般身故]]</f>
        <v>1000000</v>
      </c>
      <c r="J33" s="2">
        <f>新鍾心滿福[[#This Row],[一般身故]]</f>
        <v>1000000</v>
      </c>
      <c r="K33" s="2">
        <f t="shared" si="3"/>
        <v>1000000</v>
      </c>
      <c r="L33" s="2">
        <f t="shared" si="4"/>
        <v>1000000</v>
      </c>
      <c r="M33" s="2">
        <f t="shared" si="1"/>
        <v>0</v>
      </c>
    </row>
    <row r="34" spans="4:13" x14ac:dyDescent="0.2">
      <c r="D34">
        <v>33</v>
      </c>
      <c r="E34">
        <f>新鍾心滿福[[#This Row],[西元年]]-2002</f>
        <v>54</v>
      </c>
      <c r="F34">
        <v>2056</v>
      </c>
      <c r="G34" s="2">
        <f t="shared" si="2"/>
        <v>0</v>
      </c>
      <c r="H34" s="2">
        <f t="shared" si="0"/>
        <v>1000000</v>
      </c>
      <c r="I34" s="2">
        <f>新鍾心滿福[[#This Row],[一般身故]]</f>
        <v>1000000</v>
      </c>
      <c r="J34" s="2">
        <f>新鍾心滿福[[#This Row],[一般身故]]</f>
        <v>1000000</v>
      </c>
      <c r="K34" s="2">
        <f t="shared" si="3"/>
        <v>1000000</v>
      </c>
      <c r="L34" s="2">
        <f t="shared" si="4"/>
        <v>1000000</v>
      </c>
      <c r="M34" s="2">
        <f t="shared" si="1"/>
        <v>0</v>
      </c>
    </row>
    <row r="35" spans="4:13" x14ac:dyDescent="0.2">
      <c r="D35">
        <v>34</v>
      </c>
      <c r="E35">
        <f>新鍾心滿福[[#This Row],[西元年]]-2002</f>
        <v>55</v>
      </c>
      <c r="F35">
        <v>2057</v>
      </c>
      <c r="G35" s="2">
        <f t="shared" si="2"/>
        <v>0</v>
      </c>
      <c r="H35" s="2">
        <f t="shared" si="0"/>
        <v>1000000</v>
      </c>
      <c r="I35" s="2">
        <f>新鍾心滿福[[#This Row],[一般身故]]</f>
        <v>1000000</v>
      </c>
      <c r="J35" s="2">
        <f>新鍾心滿福[[#This Row],[一般身故]]</f>
        <v>1000000</v>
      </c>
      <c r="K35" s="2">
        <f t="shared" si="3"/>
        <v>1000000</v>
      </c>
      <c r="L35" s="2">
        <f t="shared" si="4"/>
        <v>1000000</v>
      </c>
      <c r="M35" s="2">
        <f t="shared" si="1"/>
        <v>0</v>
      </c>
    </row>
    <row r="36" spans="4:13" x14ac:dyDescent="0.2">
      <c r="D36">
        <v>35</v>
      </c>
      <c r="E36">
        <f>新鍾心滿福[[#This Row],[西元年]]-2002</f>
        <v>56</v>
      </c>
      <c r="F36">
        <v>2058</v>
      </c>
      <c r="G36" s="2">
        <f t="shared" si="2"/>
        <v>0</v>
      </c>
      <c r="H36" s="2">
        <f t="shared" si="0"/>
        <v>1000000</v>
      </c>
      <c r="I36" s="2">
        <f>新鍾心滿福[[#This Row],[一般身故]]</f>
        <v>1000000</v>
      </c>
      <c r="J36" s="2">
        <f>新鍾心滿福[[#This Row],[一般身故]]</f>
        <v>1000000</v>
      </c>
      <c r="K36" s="2">
        <f t="shared" si="3"/>
        <v>1000000</v>
      </c>
      <c r="L36" s="2">
        <f t="shared" si="4"/>
        <v>1000000</v>
      </c>
      <c r="M36" s="2">
        <f t="shared" si="1"/>
        <v>0</v>
      </c>
    </row>
    <row r="37" spans="4:13" x14ac:dyDescent="0.2">
      <c r="D37">
        <v>36</v>
      </c>
      <c r="E37">
        <f>新鍾心滿福[[#This Row],[西元年]]-2002</f>
        <v>57</v>
      </c>
      <c r="F37">
        <v>2059</v>
      </c>
      <c r="G37" s="2">
        <f t="shared" si="2"/>
        <v>0</v>
      </c>
      <c r="H37" s="2">
        <f t="shared" si="0"/>
        <v>1000000</v>
      </c>
      <c r="I37" s="2">
        <f>新鍾心滿福[[#This Row],[一般身故]]</f>
        <v>1000000</v>
      </c>
      <c r="J37" s="2">
        <f>新鍾心滿福[[#This Row],[一般身故]]</f>
        <v>1000000</v>
      </c>
      <c r="K37" s="2">
        <f t="shared" si="3"/>
        <v>1000000</v>
      </c>
      <c r="L37" s="2">
        <f t="shared" si="4"/>
        <v>1000000</v>
      </c>
      <c r="M37" s="2">
        <f t="shared" si="1"/>
        <v>0</v>
      </c>
    </row>
    <row r="38" spans="4:13" x14ac:dyDescent="0.2">
      <c r="D38">
        <v>37</v>
      </c>
      <c r="E38">
        <f>新鍾心滿福[[#This Row],[西元年]]-2002</f>
        <v>58</v>
      </c>
      <c r="F38">
        <v>2060</v>
      </c>
      <c r="G38" s="2">
        <f t="shared" si="2"/>
        <v>0</v>
      </c>
      <c r="H38" s="2">
        <f t="shared" si="0"/>
        <v>1000000</v>
      </c>
      <c r="I38" s="2">
        <f>新鍾心滿福[[#This Row],[一般身故]]</f>
        <v>1000000</v>
      </c>
      <c r="J38" s="2">
        <f>新鍾心滿福[[#This Row],[一般身故]]</f>
        <v>1000000</v>
      </c>
      <c r="K38" s="2">
        <f t="shared" si="3"/>
        <v>1000000</v>
      </c>
      <c r="L38" s="2">
        <f t="shared" si="4"/>
        <v>1000000</v>
      </c>
      <c r="M38" s="2">
        <f t="shared" si="1"/>
        <v>0</v>
      </c>
    </row>
    <row r="39" spans="4:13" x14ac:dyDescent="0.2">
      <c r="D39">
        <v>38</v>
      </c>
      <c r="E39">
        <f>新鍾心滿福[[#This Row],[西元年]]-2002</f>
        <v>59</v>
      </c>
      <c r="F39">
        <v>2061</v>
      </c>
      <c r="G39" s="2">
        <f t="shared" si="2"/>
        <v>0</v>
      </c>
      <c r="H39" s="2">
        <f t="shared" si="0"/>
        <v>1000000</v>
      </c>
      <c r="I39" s="2">
        <f>新鍾心滿福[[#This Row],[一般身故]]</f>
        <v>1000000</v>
      </c>
      <c r="J39" s="2">
        <f>新鍾心滿福[[#This Row],[一般身故]]</f>
        <v>1000000</v>
      </c>
      <c r="K39" s="2">
        <f t="shared" si="3"/>
        <v>1000000</v>
      </c>
      <c r="L39" s="2">
        <f t="shared" si="4"/>
        <v>1000000</v>
      </c>
      <c r="M39" s="2">
        <f t="shared" si="1"/>
        <v>0</v>
      </c>
    </row>
    <row r="40" spans="4:13" x14ac:dyDescent="0.2">
      <c r="D40">
        <v>39</v>
      </c>
      <c r="E40">
        <f>新鍾心滿福[[#This Row],[西元年]]-2002</f>
        <v>60</v>
      </c>
      <c r="F40">
        <v>2062</v>
      </c>
      <c r="G40" s="2">
        <f t="shared" si="2"/>
        <v>0</v>
      </c>
      <c r="H40" s="2">
        <f t="shared" si="0"/>
        <v>1000000</v>
      </c>
      <c r="I40" s="2">
        <f>新鍾心滿福[[#This Row],[一般身故]]</f>
        <v>1000000</v>
      </c>
      <c r="J40" s="2">
        <f>新鍾心滿福[[#This Row],[一般身故]]</f>
        <v>1000000</v>
      </c>
      <c r="K40" s="2">
        <f t="shared" si="3"/>
        <v>1000000</v>
      </c>
      <c r="L40" s="2">
        <f t="shared" si="4"/>
        <v>1000000</v>
      </c>
      <c r="M40" s="2">
        <f t="shared" si="1"/>
        <v>0</v>
      </c>
    </row>
    <row r="41" spans="4:13" x14ac:dyDescent="0.2">
      <c r="D41">
        <v>40</v>
      </c>
      <c r="E41">
        <f>新鍾心滿福[[#This Row],[西元年]]-2002</f>
        <v>61</v>
      </c>
      <c r="F41">
        <v>2063</v>
      </c>
      <c r="G41" s="2">
        <f t="shared" si="2"/>
        <v>0</v>
      </c>
      <c r="H41" s="2">
        <f t="shared" si="0"/>
        <v>1000000</v>
      </c>
      <c r="I41" s="2">
        <f>新鍾心滿福[[#This Row],[一般身故]]</f>
        <v>1000000</v>
      </c>
      <c r="J41" s="2">
        <f>新鍾心滿福[[#This Row],[一般身故]]</f>
        <v>1000000</v>
      </c>
      <c r="K41" s="2">
        <f t="shared" si="3"/>
        <v>1000000</v>
      </c>
      <c r="L41" s="2">
        <f t="shared" si="4"/>
        <v>1000000</v>
      </c>
      <c r="M41" s="2">
        <f t="shared" si="1"/>
        <v>0</v>
      </c>
    </row>
    <row r="42" spans="4:13" x14ac:dyDescent="0.2">
      <c r="D42">
        <v>41</v>
      </c>
      <c r="E42">
        <f>新鍾心滿福[[#This Row],[西元年]]-2002</f>
        <v>62</v>
      </c>
      <c r="F42">
        <v>2064</v>
      </c>
      <c r="G42" s="2">
        <f t="shared" si="2"/>
        <v>0</v>
      </c>
      <c r="H42" s="2">
        <f t="shared" si="0"/>
        <v>1000000</v>
      </c>
      <c r="I42" s="2">
        <f>新鍾心滿福[[#This Row],[一般身故]]</f>
        <v>1000000</v>
      </c>
      <c r="J42" s="2">
        <f>新鍾心滿福[[#This Row],[一般身故]]</f>
        <v>1000000</v>
      </c>
      <c r="K42" s="2">
        <f t="shared" si="3"/>
        <v>1000000</v>
      </c>
      <c r="L42" s="2">
        <f t="shared" si="4"/>
        <v>1000000</v>
      </c>
      <c r="M42" s="2">
        <f t="shared" si="1"/>
        <v>0</v>
      </c>
    </row>
    <row r="43" spans="4:13" x14ac:dyDescent="0.2">
      <c r="D43">
        <v>42</v>
      </c>
      <c r="E43">
        <f>新鍾心滿福[[#This Row],[西元年]]-2002</f>
        <v>63</v>
      </c>
      <c r="F43">
        <v>2065</v>
      </c>
      <c r="G43" s="2">
        <f t="shared" si="2"/>
        <v>0</v>
      </c>
      <c r="H43" s="2">
        <f t="shared" si="0"/>
        <v>1000000</v>
      </c>
      <c r="I43" s="2">
        <f>新鍾心滿福[[#This Row],[一般身故]]</f>
        <v>1000000</v>
      </c>
      <c r="J43" s="2">
        <f>新鍾心滿福[[#This Row],[一般身故]]</f>
        <v>1000000</v>
      </c>
      <c r="K43" s="2">
        <f t="shared" si="3"/>
        <v>1000000</v>
      </c>
      <c r="L43" s="2">
        <f t="shared" si="4"/>
        <v>1000000</v>
      </c>
      <c r="M43" s="2">
        <f t="shared" si="1"/>
        <v>0</v>
      </c>
    </row>
    <row r="44" spans="4:13" x14ac:dyDescent="0.2">
      <c r="D44">
        <v>43</v>
      </c>
      <c r="E44">
        <f>新鍾心滿福[[#This Row],[西元年]]-2002</f>
        <v>64</v>
      </c>
      <c r="F44">
        <v>2066</v>
      </c>
      <c r="G44" s="2">
        <f t="shared" si="2"/>
        <v>0</v>
      </c>
      <c r="H44" s="2">
        <f t="shared" si="0"/>
        <v>1000000</v>
      </c>
      <c r="I44" s="2">
        <f>新鍾心滿福[[#This Row],[一般身故]]</f>
        <v>1000000</v>
      </c>
      <c r="J44" s="2">
        <f>新鍾心滿福[[#This Row],[一般身故]]</f>
        <v>1000000</v>
      </c>
      <c r="K44" s="2">
        <f t="shared" si="3"/>
        <v>1000000</v>
      </c>
      <c r="L44" s="2">
        <f t="shared" si="4"/>
        <v>1000000</v>
      </c>
      <c r="M44" s="2">
        <f t="shared" si="1"/>
        <v>0</v>
      </c>
    </row>
    <row r="45" spans="4:13" x14ac:dyDescent="0.2">
      <c r="D45">
        <v>44</v>
      </c>
      <c r="E45">
        <f>新鍾心滿福[[#This Row],[西元年]]-2002</f>
        <v>65</v>
      </c>
      <c r="F45">
        <v>2067</v>
      </c>
      <c r="G45" s="2">
        <f t="shared" si="2"/>
        <v>0</v>
      </c>
      <c r="H45" s="2">
        <f t="shared" si="0"/>
        <v>1000000</v>
      </c>
      <c r="I45" s="2">
        <f>新鍾心滿福[[#This Row],[一般身故]]</f>
        <v>1000000</v>
      </c>
      <c r="J45" s="2">
        <f>新鍾心滿福[[#This Row],[一般身故]]</f>
        <v>1000000</v>
      </c>
      <c r="K45" s="2">
        <f t="shared" si="3"/>
        <v>1000000</v>
      </c>
      <c r="L45" s="2">
        <f t="shared" si="4"/>
        <v>1000000</v>
      </c>
      <c r="M45" s="2">
        <f t="shared" si="1"/>
        <v>0</v>
      </c>
    </row>
    <row r="46" spans="4:13" x14ac:dyDescent="0.2">
      <c r="D46">
        <v>45</v>
      </c>
      <c r="E46">
        <f>新鍾心滿福[[#This Row],[西元年]]-2002</f>
        <v>66</v>
      </c>
      <c r="F46">
        <v>2068</v>
      </c>
      <c r="G46" s="2">
        <f t="shared" si="2"/>
        <v>0</v>
      </c>
      <c r="H46" s="2">
        <f t="shared" si="0"/>
        <v>1000000</v>
      </c>
      <c r="I46" s="2">
        <f>新鍾心滿福[[#This Row],[一般身故]]</f>
        <v>1000000</v>
      </c>
      <c r="J46" s="2">
        <f>新鍾心滿福[[#This Row],[一般身故]]</f>
        <v>1000000</v>
      </c>
      <c r="K46" s="2">
        <f t="shared" si="3"/>
        <v>1000000</v>
      </c>
      <c r="L46" s="2">
        <f t="shared" si="4"/>
        <v>1000000</v>
      </c>
      <c r="M46" s="2">
        <f t="shared" si="1"/>
        <v>0</v>
      </c>
    </row>
    <row r="47" spans="4:13" x14ac:dyDescent="0.2">
      <c r="D47">
        <v>46</v>
      </c>
      <c r="E47">
        <f>新鍾心滿福[[#This Row],[西元年]]-2002</f>
        <v>67</v>
      </c>
      <c r="F47">
        <v>2069</v>
      </c>
      <c r="G47" s="2">
        <f t="shared" si="2"/>
        <v>0</v>
      </c>
      <c r="H47" s="2">
        <f t="shared" si="0"/>
        <v>1000000</v>
      </c>
      <c r="I47" s="2">
        <f>新鍾心滿福[[#This Row],[一般身故]]</f>
        <v>1000000</v>
      </c>
      <c r="J47" s="2">
        <f>新鍾心滿福[[#This Row],[一般身故]]</f>
        <v>1000000</v>
      </c>
      <c r="K47" s="2">
        <f t="shared" si="3"/>
        <v>1000000</v>
      </c>
      <c r="L47" s="2">
        <f t="shared" si="4"/>
        <v>1000000</v>
      </c>
      <c r="M47" s="2">
        <f t="shared" si="1"/>
        <v>0</v>
      </c>
    </row>
    <row r="48" spans="4:13" x14ac:dyDescent="0.2">
      <c r="D48">
        <v>47</v>
      </c>
      <c r="E48">
        <f>新鍾心滿福[[#This Row],[西元年]]-2002</f>
        <v>68</v>
      </c>
      <c r="F48">
        <v>2070</v>
      </c>
      <c r="G48" s="2">
        <f t="shared" si="2"/>
        <v>0</v>
      </c>
      <c r="H48" s="2">
        <f t="shared" si="0"/>
        <v>1000000</v>
      </c>
      <c r="I48" s="2">
        <f>新鍾心滿福[[#This Row],[一般身故]]</f>
        <v>1000000</v>
      </c>
      <c r="J48" s="2">
        <f>新鍾心滿福[[#This Row],[一般身故]]</f>
        <v>1000000</v>
      </c>
      <c r="K48" s="2">
        <f t="shared" si="3"/>
        <v>1000000</v>
      </c>
      <c r="L48" s="2">
        <f t="shared" si="4"/>
        <v>1000000</v>
      </c>
      <c r="M48" s="2">
        <f t="shared" si="1"/>
        <v>0</v>
      </c>
    </row>
    <row r="49" spans="4:13" x14ac:dyDescent="0.2">
      <c r="D49">
        <v>48</v>
      </c>
      <c r="E49">
        <f>新鍾心滿福[[#This Row],[西元年]]-2002</f>
        <v>69</v>
      </c>
      <c r="F49">
        <v>2071</v>
      </c>
      <c r="G49" s="2">
        <f t="shared" si="2"/>
        <v>0</v>
      </c>
      <c r="H49" s="2">
        <f t="shared" si="0"/>
        <v>1000000</v>
      </c>
      <c r="I49" s="2">
        <f>新鍾心滿福[[#This Row],[一般身故]]</f>
        <v>1000000</v>
      </c>
      <c r="J49" s="2">
        <f>新鍾心滿福[[#This Row],[一般身故]]</f>
        <v>1000000</v>
      </c>
      <c r="K49" s="2">
        <f t="shared" si="3"/>
        <v>1000000</v>
      </c>
      <c r="L49" s="2">
        <f t="shared" si="4"/>
        <v>1000000</v>
      </c>
      <c r="M49" s="2">
        <f t="shared" si="1"/>
        <v>0</v>
      </c>
    </row>
    <row r="50" spans="4:13" x14ac:dyDescent="0.2">
      <c r="D50">
        <v>49</v>
      </c>
      <c r="E50">
        <f>新鍾心滿福[[#This Row],[西元年]]-2002</f>
        <v>70</v>
      </c>
      <c r="F50">
        <v>2072</v>
      </c>
      <c r="G50" s="2">
        <f t="shared" si="2"/>
        <v>0</v>
      </c>
      <c r="H50" s="2">
        <f t="shared" si="0"/>
        <v>1000000</v>
      </c>
      <c r="I50" s="2">
        <f>新鍾心滿福[[#This Row],[一般身故]]</f>
        <v>1000000</v>
      </c>
      <c r="J50" s="2">
        <f>新鍾心滿福[[#This Row],[一般身故]]</f>
        <v>1000000</v>
      </c>
      <c r="K50" s="2">
        <f t="shared" si="3"/>
        <v>1000000</v>
      </c>
      <c r="L50" s="2">
        <f t="shared" si="4"/>
        <v>1000000</v>
      </c>
      <c r="M50" s="2">
        <f t="shared" si="1"/>
        <v>0</v>
      </c>
    </row>
    <row r="51" spans="4:13" x14ac:dyDescent="0.2">
      <c r="D51">
        <v>50</v>
      </c>
      <c r="E51">
        <f>新鍾心滿福[[#This Row],[西元年]]-2002</f>
        <v>71</v>
      </c>
      <c r="F51">
        <v>2073</v>
      </c>
      <c r="G51" s="2">
        <f t="shared" si="2"/>
        <v>0</v>
      </c>
      <c r="H51" s="2">
        <f t="shared" si="0"/>
        <v>1000000</v>
      </c>
      <c r="I51" s="2">
        <f>新鍾心滿福[[#This Row],[一般身故]]</f>
        <v>1000000</v>
      </c>
      <c r="J51" s="2">
        <f>新鍾心滿福[[#This Row],[一般身故]]</f>
        <v>1000000</v>
      </c>
      <c r="K51" s="2">
        <f t="shared" si="3"/>
        <v>1000000</v>
      </c>
      <c r="L51" s="2">
        <f t="shared" si="4"/>
        <v>1000000</v>
      </c>
      <c r="M51" s="2">
        <f t="shared" si="1"/>
        <v>0</v>
      </c>
    </row>
    <row r="52" spans="4:13" x14ac:dyDescent="0.2">
      <c r="D52">
        <v>51</v>
      </c>
      <c r="E52">
        <f>新鍾心滿福[[#This Row],[西元年]]-2002</f>
        <v>72</v>
      </c>
      <c r="F52">
        <v>2074</v>
      </c>
      <c r="G52" s="2">
        <f t="shared" si="2"/>
        <v>0</v>
      </c>
      <c r="H52" s="2">
        <f t="shared" si="0"/>
        <v>1000000</v>
      </c>
      <c r="I52" s="2">
        <f>新鍾心滿福[[#This Row],[一般身故]]</f>
        <v>1000000</v>
      </c>
      <c r="J52" s="2">
        <f>新鍾心滿福[[#This Row],[一般身故]]</f>
        <v>1000000</v>
      </c>
      <c r="K52" s="2">
        <f t="shared" si="3"/>
        <v>1000000</v>
      </c>
      <c r="L52" s="2">
        <f t="shared" si="4"/>
        <v>1000000</v>
      </c>
      <c r="M52" s="2">
        <f t="shared" si="1"/>
        <v>0</v>
      </c>
    </row>
    <row r="53" spans="4:13" x14ac:dyDescent="0.2">
      <c r="D53">
        <v>52</v>
      </c>
      <c r="E53">
        <f>新鍾心滿福[[#This Row],[西元年]]-2002</f>
        <v>73</v>
      </c>
      <c r="F53">
        <v>2075</v>
      </c>
      <c r="G53" s="2">
        <f t="shared" si="2"/>
        <v>0</v>
      </c>
      <c r="H53" s="2">
        <f t="shared" si="0"/>
        <v>1000000</v>
      </c>
      <c r="I53" s="2">
        <f>新鍾心滿福[[#This Row],[一般身故]]</f>
        <v>1000000</v>
      </c>
      <c r="J53" s="2">
        <f>新鍾心滿福[[#This Row],[一般身故]]</f>
        <v>1000000</v>
      </c>
      <c r="K53" s="2">
        <f t="shared" si="3"/>
        <v>1000000</v>
      </c>
      <c r="L53" s="2">
        <f t="shared" si="4"/>
        <v>1000000</v>
      </c>
      <c r="M53" s="2">
        <f t="shared" si="1"/>
        <v>0</v>
      </c>
    </row>
    <row r="54" spans="4:13" x14ac:dyDescent="0.2">
      <c r="D54">
        <v>53</v>
      </c>
      <c r="E54">
        <f>新鍾心滿福[[#This Row],[西元年]]-2002</f>
        <v>74</v>
      </c>
      <c r="F54">
        <v>2076</v>
      </c>
      <c r="G54" s="2">
        <f t="shared" si="2"/>
        <v>0</v>
      </c>
      <c r="H54" s="2">
        <f t="shared" si="0"/>
        <v>1000000</v>
      </c>
      <c r="I54" s="2">
        <f>新鍾心滿福[[#This Row],[一般身故]]</f>
        <v>1000000</v>
      </c>
      <c r="J54" s="2">
        <f>新鍾心滿福[[#This Row],[一般身故]]</f>
        <v>1000000</v>
      </c>
      <c r="K54" s="2">
        <f t="shared" si="3"/>
        <v>1000000</v>
      </c>
      <c r="L54" s="2">
        <f t="shared" si="4"/>
        <v>1000000</v>
      </c>
      <c r="M54" s="2">
        <f t="shared" si="1"/>
        <v>0</v>
      </c>
    </row>
    <row r="55" spans="4:13" x14ac:dyDescent="0.2">
      <c r="D55">
        <v>54</v>
      </c>
      <c r="E55">
        <f>新鍾心滿福[[#This Row],[西元年]]-2002</f>
        <v>75</v>
      </c>
      <c r="F55">
        <v>2077</v>
      </c>
      <c r="G55" s="2">
        <f t="shared" si="2"/>
        <v>0</v>
      </c>
      <c r="H55" s="2">
        <f t="shared" si="0"/>
        <v>1000000</v>
      </c>
      <c r="I55" s="2">
        <f>新鍾心滿福[[#This Row],[一般身故]]</f>
        <v>1000000</v>
      </c>
      <c r="J55" s="2">
        <f>新鍾心滿福[[#This Row],[一般身故]]</f>
        <v>1000000</v>
      </c>
      <c r="K55" s="2">
        <f t="shared" si="3"/>
        <v>1000000</v>
      </c>
      <c r="L55" s="2">
        <f t="shared" si="4"/>
        <v>1000000</v>
      </c>
      <c r="M55" s="2">
        <f t="shared" si="1"/>
        <v>0</v>
      </c>
    </row>
    <row r="56" spans="4:13" x14ac:dyDescent="0.2">
      <c r="D56">
        <v>55</v>
      </c>
      <c r="E56">
        <f>新鍾心滿福[[#This Row],[西元年]]-2002</f>
        <v>76</v>
      </c>
      <c r="F56">
        <v>2078</v>
      </c>
      <c r="G56" s="2">
        <f t="shared" si="2"/>
        <v>0</v>
      </c>
      <c r="H56" s="2">
        <f t="shared" si="0"/>
        <v>1000000</v>
      </c>
      <c r="I56" s="2">
        <f>新鍾心滿福[[#This Row],[一般身故]]</f>
        <v>1000000</v>
      </c>
      <c r="J56" s="2">
        <f>新鍾心滿福[[#This Row],[一般身故]]</f>
        <v>1000000</v>
      </c>
      <c r="K56" s="2">
        <f t="shared" si="3"/>
        <v>1000000</v>
      </c>
      <c r="L56" s="2">
        <f t="shared" si="4"/>
        <v>1000000</v>
      </c>
      <c r="M56" s="2">
        <f t="shared" si="1"/>
        <v>0</v>
      </c>
    </row>
    <row r="57" spans="4:13" x14ac:dyDescent="0.2">
      <c r="D57">
        <v>56</v>
      </c>
      <c r="E57">
        <f>新鍾心滿福[[#This Row],[西元年]]-2002</f>
        <v>77</v>
      </c>
      <c r="F57">
        <v>2079</v>
      </c>
      <c r="G57" s="2">
        <f t="shared" si="2"/>
        <v>0</v>
      </c>
      <c r="H57" s="2">
        <f t="shared" si="0"/>
        <v>1000000</v>
      </c>
      <c r="I57" s="2">
        <f>新鍾心滿福[[#This Row],[一般身故]]</f>
        <v>1000000</v>
      </c>
      <c r="J57" s="2">
        <f>新鍾心滿福[[#This Row],[一般身故]]</f>
        <v>1000000</v>
      </c>
      <c r="K57" s="2">
        <f t="shared" si="3"/>
        <v>1000000</v>
      </c>
      <c r="L57" s="2">
        <f t="shared" si="4"/>
        <v>1000000</v>
      </c>
      <c r="M57" s="2">
        <f t="shared" si="1"/>
        <v>0</v>
      </c>
    </row>
    <row r="58" spans="4:13" x14ac:dyDescent="0.2">
      <c r="D58">
        <v>57</v>
      </c>
      <c r="E58">
        <f>新鍾心滿福[[#This Row],[西元年]]-2002</f>
        <v>78</v>
      </c>
      <c r="F58">
        <v>2080</v>
      </c>
      <c r="G58" s="2">
        <f t="shared" si="2"/>
        <v>0</v>
      </c>
      <c r="H58" s="2">
        <f t="shared" si="0"/>
        <v>1000000</v>
      </c>
      <c r="I58" s="2">
        <f>新鍾心滿福[[#This Row],[一般身故]]</f>
        <v>1000000</v>
      </c>
      <c r="J58" s="2">
        <f>新鍾心滿福[[#This Row],[一般身故]]</f>
        <v>1000000</v>
      </c>
      <c r="K58" s="2">
        <f t="shared" si="3"/>
        <v>1000000</v>
      </c>
      <c r="L58" s="2">
        <f t="shared" si="4"/>
        <v>1000000</v>
      </c>
      <c r="M58" s="2">
        <f t="shared" si="1"/>
        <v>0</v>
      </c>
    </row>
    <row r="59" spans="4:13" x14ac:dyDescent="0.2">
      <c r="D59">
        <v>58</v>
      </c>
      <c r="E59">
        <f>新鍾心滿福[[#This Row],[西元年]]-2002</f>
        <v>79</v>
      </c>
      <c r="F59">
        <v>2081</v>
      </c>
      <c r="G59" s="2">
        <f t="shared" si="2"/>
        <v>0</v>
      </c>
      <c r="H59" s="2">
        <f t="shared" si="0"/>
        <v>1000000</v>
      </c>
      <c r="I59" s="2">
        <f>新鍾心滿福[[#This Row],[一般身故]]</f>
        <v>1000000</v>
      </c>
      <c r="J59" s="2">
        <f>新鍾心滿福[[#This Row],[一般身故]]</f>
        <v>1000000</v>
      </c>
      <c r="K59" s="2">
        <f t="shared" si="3"/>
        <v>1000000</v>
      </c>
      <c r="L59" s="2">
        <f t="shared" si="4"/>
        <v>1000000</v>
      </c>
      <c r="M59" s="2">
        <f t="shared" si="1"/>
        <v>0</v>
      </c>
    </row>
    <row r="60" spans="4:13" x14ac:dyDescent="0.2">
      <c r="D60">
        <v>59</v>
      </c>
      <c r="E60">
        <f>新鍾心滿福[[#This Row],[西元年]]-2002</f>
        <v>80</v>
      </c>
      <c r="F60">
        <v>2082</v>
      </c>
      <c r="G60" s="2">
        <f t="shared" si="2"/>
        <v>0</v>
      </c>
      <c r="H60" s="2">
        <f t="shared" si="0"/>
        <v>1000000</v>
      </c>
      <c r="I60" s="2">
        <f>新鍾心滿福[[#This Row],[一般身故]]</f>
        <v>1000000</v>
      </c>
      <c r="J60" s="2">
        <f>新鍾心滿福[[#This Row],[一般身故]]</f>
        <v>1000000</v>
      </c>
      <c r="K60" s="2">
        <f t="shared" si="3"/>
        <v>1000000</v>
      </c>
      <c r="L60" s="2">
        <f t="shared" si="4"/>
        <v>1000000</v>
      </c>
      <c r="M60" s="2">
        <f t="shared" si="1"/>
        <v>0</v>
      </c>
    </row>
    <row r="61" spans="4:13" x14ac:dyDescent="0.2">
      <c r="D61">
        <v>60</v>
      </c>
      <c r="E61">
        <f>新鍾心滿福[[#This Row],[西元年]]-2002</f>
        <v>81</v>
      </c>
      <c r="F61">
        <v>2083</v>
      </c>
      <c r="G61" s="2">
        <f t="shared" si="2"/>
        <v>0</v>
      </c>
      <c r="H61" s="2">
        <f t="shared" si="0"/>
        <v>1000000</v>
      </c>
      <c r="I61" s="2">
        <f>新鍾心滿福[[#This Row],[一般身故]]</f>
        <v>1000000</v>
      </c>
      <c r="J61" s="2">
        <f>新鍾心滿福[[#This Row],[一般身故]]</f>
        <v>1000000</v>
      </c>
      <c r="K61" s="2">
        <f t="shared" si="3"/>
        <v>1000000</v>
      </c>
      <c r="L61" s="2">
        <f t="shared" si="4"/>
        <v>1000000</v>
      </c>
      <c r="M61" s="2">
        <f t="shared" si="1"/>
        <v>0</v>
      </c>
    </row>
    <row r="62" spans="4:13" x14ac:dyDescent="0.2">
      <c r="D62">
        <v>61</v>
      </c>
      <c r="E62">
        <f>新鍾心滿福[[#This Row],[西元年]]-2002</f>
        <v>82</v>
      </c>
      <c r="F62">
        <v>2084</v>
      </c>
      <c r="G62" s="2">
        <f t="shared" si="2"/>
        <v>0</v>
      </c>
      <c r="H62" s="2">
        <f t="shared" si="0"/>
        <v>1000000</v>
      </c>
      <c r="I62" s="2">
        <f>新鍾心滿福[[#This Row],[一般身故]]</f>
        <v>1000000</v>
      </c>
      <c r="J62" s="2">
        <f>新鍾心滿福[[#This Row],[一般身故]]</f>
        <v>1000000</v>
      </c>
      <c r="K62" s="2">
        <f t="shared" si="3"/>
        <v>1000000</v>
      </c>
      <c r="L62" s="2">
        <f t="shared" si="4"/>
        <v>1000000</v>
      </c>
      <c r="M62" s="2">
        <f t="shared" si="1"/>
        <v>0</v>
      </c>
    </row>
    <row r="63" spans="4:13" x14ac:dyDescent="0.2">
      <c r="D63">
        <v>62</v>
      </c>
      <c r="E63">
        <f>新鍾心滿福[[#This Row],[西元年]]-2002</f>
        <v>83</v>
      </c>
      <c r="F63">
        <v>2085</v>
      </c>
      <c r="G63" s="2">
        <f t="shared" si="2"/>
        <v>0</v>
      </c>
      <c r="H63" s="2">
        <f t="shared" si="0"/>
        <v>1000000</v>
      </c>
      <c r="I63" s="2">
        <f>新鍾心滿福[[#This Row],[一般身故]]</f>
        <v>1000000</v>
      </c>
      <c r="J63" s="2">
        <f>新鍾心滿福[[#This Row],[一般身故]]</f>
        <v>1000000</v>
      </c>
      <c r="K63" s="2">
        <f t="shared" si="3"/>
        <v>1000000</v>
      </c>
      <c r="L63" s="2">
        <f t="shared" si="4"/>
        <v>1000000</v>
      </c>
      <c r="M63" s="2">
        <f t="shared" si="1"/>
        <v>0</v>
      </c>
    </row>
    <row r="64" spans="4:13" x14ac:dyDescent="0.2">
      <c r="D64">
        <v>63</v>
      </c>
      <c r="E64">
        <f>新鍾心滿福[[#This Row],[西元年]]-2002</f>
        <v>84</v>
      </c>
      <c r="F64">
        <v>2086</v>
      </c>
      <c r="G64" s="2">
        <f t="shared" si="2"/>
        <v>0</v>
      </c>
      <c r="H64" s="2">
        <f t="shared" si="0"/>
        <v>1000000</v>
      </c>
      <c r="I64" s="2">
        <f>新鍾心滿福[[#This Row],[一般身故]]</f>
        <v>1000000</v>
      </c>
      <c r="J64" s="2">
        <f>新鍾心滿福[[#This Row],[一般身故]]</f>
        <v>1000000</v>
      </c>
      <c r="K64" s="2">
        <f t="shared" si="3"/>
        <v>1000000</v>
      </c>
      <c r="L64" s="2">
        <f t="shared" si="4"/>
        <v>1000000</v>
      </c>
      <c r="M64" s="2">
        <f t="shared" si="1"/>
        <v>0</v>
      </c>
    </row>
    <row r="65" spans="4:13" x14ac:dyDescent="0.2">
      <c r="D65">
        <v>64</v>
      </c>
      <c r="E65">
        <f>新鍾心滿福[[#This Row],[西元年]]-2002</f>
        <v>85</v>
      </c>
      <c r="F65">
        <v>2087</v>
      </c>
      <c r="G65" s="2">
        <f t="shared" si="2"/>
        <v>0</v>
      </c>
      <c r="H65" s="2">
        <f t="shared" si="0"/>
        <v>1000000</v>
      </c>
      <c r="I65" s="2">
        <f>新鍾心滿福[[#This Row],[一般身故]]</f>
        <v>1000000</v>
      </c>
      <c r="J65" s="2">
        <f>新鍾心滿福[[#This Row],[一般身故]]</f>
        <v>1000000</v>
      </c>
      <c r="K65" s="2">
        <f t="shared" si="3"/>
        <v>1000000</v>
      </c>
      <c r="L65" s="2">
        <f t="shared" si="4"/>
        <v>1000000</v>
      </c>
      <c r="M65" s="2">
        <f t="shared" si="1"/>
        <v>0</v>
      </c>
    </row>
    <row r="66" spans="4:13" x14ac:dyDescent="0.2">
      <c r="D66">
        <v>65</v>
      </c>
      <c r="E66">
        <f>新鍾心滿福[[#This Row],[西元年]]-2002</f>
        <v>86</v>
      </c>
      <c r="F66">
        <v>2088</v>
      </c>
      <c r="G66" s="2">
        <f t="shared" si="2"/>
        <v>0</v>
      </c>
      <c r="H66" s="2">
        <f t="shared" ref="H66:H80" si="5">IF(E66&lt;=$B$4,$B$6,0)</f>
        <v>1000000</v>
      </c>
      <c r="I66" s="2">
        <f>新鍾心滿福[[#This Row],[一般身故]]</f>
        <v>1000000</v>
      </c>
      <c r="J66" s="2">
        <f>新鍾心滿福[[#This Row],[一般身故]]</f>
        <v>1000000</v>
      </c>
      <c r="K66" s="2">
        <f t="shared" si="3"/>
        <v>1000000</v>
      </c>
      <c r="L66" s="2">
        <f t="shared" si="4"/>
        <v>1000000</v>
      </c>
      <c r="M66" s="2">
        <f t="shared" ref="M66:M80" si="6">IF(E66=$B$4+1,$B$6,0)</f>
        <v>0</v>
      </c>
    </row>
    <row r="67" spans="4:13" x14ac:dyDescent="0.2">
      <c r="D67">
        <v>66</v>
      </c>
      <c r="E67">
        <f>新鍾心滿福[[#This Row],[西元年]]-2002</f>
        <v>87</v>
      </c>
      <c r="F67">
        <v>2089</v>
      </c>
      <c r="G67" s="2">
        <f t="shared" ref="G67:G80" si="7">IF(D67&lt;=$B$5,37200,0)</f>
        <v>0</v>
      </c>
      <c r="H67" s="2">
        <f t="shared" si="5"/>
        <v>1000000</v>
      </c>
      <c r="I67" s="2">
        <f>新鍾心滿福[[#This Row],[一般身故]]</f>
        <v>1000000</v>
      </c>
      <c r="J67" s="2">
        <f>新鍾心滿福[[#This Row],[一般身故]]</f>
        <v>1000000</v>
      </c>
      <c r="K67" s="2">
        <f t="shared" si="3"/>
        <v>1000000</v>
      </c>
      <c r="L67" s="2">
        <f t="shared" si="4"/>
        <v>1000000</v>
      </c>
      <c r="M67" s="2">
        <f t="shared" si="6"/>
        <v>0</v>
      </c>
    </row>
    <row r="68" spans="4:13" x14ac:dyDescent="0.2">
      <c r="D68">
        <v>67</v>
      </c>
      <c r="E68">
        <f>新鍾心滿福[[#This Row],[西元年]]-2002</f>
        <v>88</v>
      </c>
      <c r="F68">
        <v>2090</v>
      </c>
      <c r="G68" s="2">
        <f t="shared" si="7"/>
        <v>0</v>
      </c>
      <c r="H68" s="2">
        <f t="shared" si="5"/>
        <v>1000000</v>
      </c>
      <c r="I68" s="2">
        <f>新鍾心滿福[[#This Row],[一般身故]]</f>
        <v>1000000</v>
      </c>
      <c r="J68" s="2">
        <f>新鍾心滿福[[#This Row],[一般身故]]</f>
        <v>1000000</v>
      </c>
      <c r="K68" s="2">
        <f t="shared" ref="K68:K80" si="8">IF(E68&lt;=$B$4,$B$6,0)</f>
        <v>1000000</v>
      </c>
      <c r="L68" s="2">
        <f t="shared" ref="L68:L80" si="9">IF(E68&lt;=$B$4,$B$6,0)</f>
        <v>1000000</v>
      </c>
      <c r="M68" s="2">
        <f t="shared" si="6"/>
        <v>0</v>
      </c>
    </row>
    <row r="69" spans="4:13" x14ac:dyDescent="0.2">
      <c r="D69">
        <v>68</v>
      </c>
      <c r="E69">
        <f>新鍾心滿福[[#This Row],[西元年]]-2002</f>
        <v>89</v>
      </c>
      <c r="F69">
        <v>2091</v>
      </c>
      <c r="G69" s="2">
        <f t="shared" si="7"/>
        <v>0</v>
      </c>
      <c r="H69" s="2">
        <f t="shared" si="5"/>
        <v>1000000</v>
      </c>
      <c r="I69" s="2">
        <f>新鍾心滿福[[#This Row],[一般身故]]</f>
        <v>1000000</v>
      </c>
      <c r="J69" s="2">
        <f>新鍾心滿福[[#This Row],[一般身故]]</f>
        <v>1000000</v>
      </c>
      <c r="K69" s="2">
        <f t="shared" si="8"/>
        <v>1000000</v>
      </c>
      <c r="L69" s="2">
        <f t="shared" si="9"/>
        <v>1000000</v>
      </c>
      <c r="M69" s="2">
        <f t="shared" si="6"/>
        <v>0</v>
      </c>
    </row>
    <row r="70" spans="4:13" x14ac:dyDescent="0.2">
      <c r="D70">
        <v>69</v>
      </c>
      <c r="E70">
        <f>新鍾心滿福[[#This Row],[西元年]]-2002</f>
        <v>90</v>
      </c>
      <c r="F70">
        <v>2092</v>
      </c>
      <c r="G70" s="2">
        <f t="shared" si="7"/>
        <v>0</v>
      </c>
      <c r="H70" s="2">
        <f t="shared" si="5"/>
        <v>0</v>
      </c>
      <c r="I70" s="2">
        <f>新鍾心滿福[[#This Row],[一般身故]]</f>
        <v>0</v>
      </c>
      <c r="J70" s="2">
        <f>新鍾心滿福[[#This Row],[一般身故]]</f>
        <v>0</v>
      </c>
      <c r="K70" s="2">
        <f t="shared" si="8"/>
        <v>0</v>
      </c>
      <c r="L70" s="2">
        <f t="shared" si="9"/>
        <v>0</v>
      </c>
      <c r="M70" s="2">
        <f t="shared" si="6"/>
        <v>1000000</v>
      </c>
    </row>
    <row r="71" spans="4:13" x14ac:dyDescent="0.2">
      <c r="D71">
        <v>70</v>
      </c>
      <c r="E71">
        <f>新鍾心滿福[[#This Row],[西元年]]-2002</f>
        <v>91</v>
      </c>
      <c r="F71">
        <v>2093</v>
      </c>
      <c r="G71" s="2">
        <f t="shared" si="7"/>
        <v>0</v>
      </c>
      <c r="H71" s="2">
        <f t="shared" si="5"/>
        <v>0</v>
      </c>
      <c r="I71" s="2">
        <f>新鍾心滿福[[#This Row],[一般身故]]</f>
        <v>0</v>
      </c>
      <c r="J71" s="2">
        <f>新鍾心滿福[[#This Row],[一般身故]]</f>
        <v>0</v>
      </c>
      <c r="K71" s="2">
        <f t="shared" si="8"/>
        <v>0</v>
      </c>
      <c r="L71" s="2">
        <f t="shared" si="9"/>
        <v>0</v>
      </c>
      <c r="M71" s="2">
        <f t="shared" si="6"/>
        <v>0</v>
      </c>
    </row>
    <row r="72" spans="4:13" x14ac:dyDescent="0.2">
      <c r="D72">
        <v>71</v>
      </c>
      <c r="E72">
        <f>新鍾心滿福[[#This Row],[西元年]]-2002</f>
        <v>92</v>
      </c>
      <c r="F72">
        <v>2094</v>
      </c>
      <c r="G72" s="2">
        <f t="shared" si="7"/>
        <v>0</v>
      </c>
      <c r="H72" s="2">
        <f t="shared" si="5"/>
        <v>0</v>
      </c>
      <c r="I72" s="2">
        <f>新鍾心滿福[[#This Row],[一般身故]]</f>
        <v>0</v>
      </c>
      <c r="J72" s="2">
        <f>新鍾心滿福[[#This Row],[一般身故]]</f>
        <v>0</v>
      </c>
      <c r="K72" s="2">
        <f t="shared" si="8"/>
        <v>0</v>
      </c>
      <c r="L72" s="2">
        <f t="shared" si="9"/>
        <v>0</v>
      </c>
      <c r="M72" s="2">
        <f t="shared" si="6"/>
        <v>0</v>
      </c>
    </row>
    <row r="73" spans="4:13" x14ac:dyDescent="0.2">
      <c r="D73">
        <v>72</v>
      </c>
      <c r="E73">
        <f>新鍾心滿福[[#This Row],[西元年]]-2002</f>
        <v>93</v>
      </c>
      <c r="F73">
        <v>2095</v>
      </c>
      <c r="G73" s="2">
        <f t="shared" si="7"/>
        <v>0</v>
      </c>
      <c r="H73" s="2">
        <f t="shared" si="5"/>
        <v>0</v>
      </c>
      <c r="I73" s="2">
        <f>新鍾心滿福[[#This Row],[一般身故]]</f>
        <v>0</v>
      </c>
      <c r="J73" s="2">
        <f>新鍾心滿福[[#This Row],[一般身故]]</f>
        <v>0</v>
      </c>
      <c r="K73" s="2">
        <f t="shared" si="8"/>
        <v>0</v>
      </c>
      <c r="L73" s="2">
        <f t="shared" si="9"/>
        <v>0</v>
      </c>
      <c r="M73" s="2">
        <f t="shared" si="6"/>
        <v>0</v>
      </c>
    </row>
    <row r="74" spans="4:13" x14ac:dyDescent="0.2">
      <c r="D74">
        <v>73</v>
      </c>
      <c r="E74">
        <f>新鍾心滿福[[#This Row],[西元年]]-2002</f>
        <v>94</v>
      </c>
      <c r="F74">
        <v>2096</v>
      </c>
      <c r="G74" s="2">
        <f t="shared" si="7"/>
        <v>0</v>
      </c>
      <c r="H74" s="2">
        <f t="shared" si="5"/>
        <v>0</v>
      </c>
      <c r="I74" s="2">
        <f>新鍾心滿福[[#This Row],[一般身故]]</f>
        <v>0</v>
      </c>
      <c r="J74" s="2">
        <f>新鍾心滿福[[#This Row],[一般身故]]</f>
        <v>0</v>
      </c>
      <c r="K74" s="2">
        <f t="shared" si="8"/>
        <v>0</v>
      </c>
      <c r="L74" s="2">
        <f t="shared" si="9"/>
        <v>0</v>
      </c>
      <c r="M74" s="2">
        <f t="shared" si="6"/>
        <v>0</v>
      </c>
    </row>
    <row r="75" spans="4:13" x14ac:dyDescent="0.2">
      <c r="D75">
        <v>74</v>
      </c>
      <c r="E75">
        <f>新鍾心滿福[[#This Row],[西元年]]-2002</f>
        <v>95</v>
      </c>
      <c r="F75">
        <v>2097</v>
      </c>
      <c r="G75" s="2">
        <f t="shared" si="7"/>
        <v>0</v>
      </c>
      <c r="H75" s="2">
        <f t="shared" si="5"/>
        <v>0</v>
      </c>
      <c r="I75" s="2">
        <f>新鍾心滿福[[#This Row],[一般身故]]</f>
        <v>0</v>
      </c>
      <c r="J75" s="2">
        <f>新鍾心滿福[[#This Row],[一般身故]]</f>
        <v>0</v>
      </c>
      <c r="K75" s="2">
        <f t="shared" si="8"/>
        <v>0</v>
      </c>
      <c r="L75" s="2">
        <f t="shared" si="9"/>
        <v>0</v>
      </c>
      <c r="M75" s="2">
        <f t="shared" si="6"/>
        <v>0</v>
      </c>
    </row>
    <row r="76" spans="4:13" x14ac:dyDescent="0.2">
      <c r="D76">
        <v>75</v>
      </c>
      <c r="E76">
        <f>新鍾心滿福[[#This Row],[西元年]]-2002</f>
        <v>96</v>
      </c>
      <c r="F76">
        <v>2098</v>
      </c>
      <c r="G76" s="2">
        <f t="shared" si="7"/>
        <v>0</v>
      </c>
      <c r="H76" s="2">
        <f t="shared" si="5"/>
        <v>0</v>
      </c>
      <c r="I76" s="2">
        <f>新鍾心滿福[[#This Row],[一般身故]]</f>
        <v>0</v>
      </c>
      <c r="J76" s="2">
        <f>新鍾心滿福[[#This Row],[一般身故]]</f>
        <v>0</v>
      </c>
      <c r="K76" s="2">
        <f t="shared" si="8"/>
        <v>0</v>
      </c>
      <c r="L76" s="2">
        <f t="shared" si="9"/>
        <v>0</v>
      </c>
      <c r="M76" s="2">
        <f t="shared" si="6"/>
        <v>0</v>
      </c>
    </row>
    <row r="77" spans="4:13" x14ac:dyDescent="0.2">
      <c r="D77">
        <v>76</v>
      </c>
      <c r="E77">
        <f>新鍾心滿福[[#This Row],[西元年]]-2002</f>
        <v>97</v>
      </c>
      <c r="F77">
        <v>2099</v>
      </c>
      <c r="G77" s="2">
        <f t="shared" si="7"/>
        <v>0</v>
      </c>
      <c r="H77" s="2">
        <f t="shared" si="5"/>
        <v>0</v>
      </c>
      <c r="I77" s="2">
        <f>新鍾心滿福[[#This Row],[一般身故]]</f>
        <v>0</v>
      </c>
      <c r="J77" s="2">
        <f>新鍾心滿福[[#This Row],[一般身故]]</f>
        <v>0</v>
      </c>
      <c r="K77" s="2">
        <f t="shared" si="8"/>
        <v>0</v>
      </c>
      <c r="L77" s="2">
        <f t="shared" si="9"/>
        <v>0</v>
      </c>
      <c r="M77" s="2">
        <f t="shared" si="6"/>
        <v>0</v>
      </c>
    </row>
    <row r="78" spans="4:13" x14ac:dyDescent="0.2">
      <c r="D78">
        <v>77</v>
      </c>
      <c r="E78">
        <f>新鍾心滿福[[#This Row],[西元年]]-2002</f>
        <v>98</v>
      </c>
      <c r="F78">
        <v>2100</v>
      </c>
      <c r="G78" s="2">
        <f t="shared" si="7"/>
        <v>0</v>
      </c>
      <c r="H78" s="2">
        <f t="shared" si="5"/>
        <v>0</v>
      </c>
      <c r="I78" s="2">
        <f>新鍾心滿福[[#This Row],[一般身故]]</f>
        <v>0</v>
      </c>
      <c r="J78" s="2">
        <f>新鍾心滿福[[#This Row],[一般身故]]</f>
        <v>0</v>
      </c>
      <c r="K78" s="2">
        <f t="shared" si="8"/>
        <v>0</v>
      </c>
      <c r="L78" s="2">
        <f t="shared" si="9"/>
        <v>0</v>
      </c>
      <c r="M78" s="2">
        <f t="shared" si="6"/>
        <v>0</v>
      </c>
    </row>
    <row r="79" spans="4:13" x14ac:dyDescent="0.2">
      <c r="D79">
        <v>78</v>
      </c>
      <c r="E79">
        <f>新鍾心滿福[[#This Row],[西元年]]-2002</f>
        <v>99</v>
      </c>
      <c r="F79">
        <v>2101</v>
      </c>
      <c r="G79" s="2">
        <f t="shared" si="7"/>
        <v>0</v>
      </c>
      <c r="H79" s="2">
        <f t="shared" si="5"/>
        <v>0</v>
      </c>
      <c r="I79" s="2">
        <f>新鍾心滿福[[#This Row],[一般身故]]</f>
        <v>0</v>
      </c>
      <c r="J79" s="2">
        <f>新鍾心滿福[[#This Row],[一般身故]]</f>
        <v>0</v>
      </c>
      <c r="K79" s="2">
        <f t="shared" si="8"/>
        <v>0</v>
      </c>
      <c r="L79" s="2">
        <f t="shared" si="9"/>
        <v>0</v>
      </c>
      <c r="M79" s="2">
        <f t="shared" si="6"/>
        <v>0</v>
      </c>
    </row>
    <row r="80" spans="4:13" x14ac:dyDescent="0.2">
      <c r="D80">
        <v>79</v>
      </c>
      <c r="E80">
        <f>新鍾心滿福[[#This Row],[西元年]]-2002</f>
        <v>100</v>
      </c>
      <c r="F80">
        <v>2102</v>
      </c>
      <c r="G80" s="2">
        <f t="shared" si="7"/>
        <v>0</v>
      </c>
      <c r="H80" s="2">
        <f t="shared" si="5"/>
        <v>0</v>
      </c>
      <c r="I80" s="2">
        <f>新鍾心滿福[[#This Row],[一般身故]]</f>
        <v>0</v>
      </c>
      <c r="J80" s="2">
        <f>新鍾心滿福[[#This Row],[一般身故]]</f>
        <v>0</v>
      </c>
      <c r="K80" s="2">
        <f t="shared" si="8"/>
        <v>0</v>
      </c>
      <c r="L80" s="2">
        <f t="shared" si="9"/>
        <v>0</v>
      </c>
      <c r="M80" s="2">
        <f t="shared" si="6"/>
        <v>0</v>
      </c>
    </row>
    <row r="81" spans="4:13" x14ac:dyDescent="0.2">
      <c r="D81">
        <v>80</v>
      </c>
      <c r="E81">
        <f>新鍾心滿福[[#This Row],[西元年]]-2002</f>
        <v>101</v>
      </c>
      <c r="F81">
        <v>2103</v>
      </c>
      <c r="G81" s="2">
        <f t="shared" ref="G81:G90" si="10">IF(D81&lt;=$B$5,37200,0)</f>
        <v>0</v>
      </c>
      <c r="H81" s="2">
        <f t="shared" ref="H81:H90" si="11">IF(E81&lt;=$B$4,$B$6,0)</f>
        <v>0</v>
      </c>
      <c r="I81" s="2">
        <f>新鍾心滿福[[#This Row],[一般身故]]</f>
        <v>0</v>
      </c>
      <c r="J81" s="2">
        <f>新鍾心滿福[[#This Row],[一般身故]]</f>
        <v>0</v>
      </c>
      <c r="K81" s="2">
        <f t="shared" ref="K81:K90" si="12">IF(E81&lt;=$B$4,$B$6,0)</f>
        <v>0</v>
      </c>
      <c r="L81" s="2">
        <f t="shared" ref="L81:L90" si="13">IF(E81&lt;=$B$4,$B$6,0)</f>
        <v>0</v>
      </c>
      <c r="M81" s="2">
        <f t="shared" ref="M81:M90" si="14">IF(E81=$B$4+1,$B$6,0)</f>
        <v>0</v>
      </c>
    </row>
    <row r="82" spans="4:13" x14ac:dyDescent="0.2">
      <c r="D82">
        <v>81</v>
      </c>
      <c r="E82">
        <f>新鍾心滿福[[#This Row],[西元年]]-2002</f>
        <v>102</v>
      </c>
      <c r="F82">
        <v>2104</v>
      </c>
      <c r="G82" s="2">
        <f t="shared" si="10"/>
        <v>0</v>
      </c>
      <c r="H82" s="2">
        <f t="shared" si="11"/>
        <v>0</v>
      </c>
      <c r="I82" s="2">
        <f>新鍾心滿福[[#This Row],[一般身故]]</f>
        <v>0</v>
      </c>
      <c r="J82" s="2">
        <f>新鍾心滿福[[#This Row],[一般身故]]</f>
        <v>0</v>
      </c>
      <c r="K82" s="2">
        <f t="shared" si="12"/>
        <v>0</v>
      </c>
      <c r="L82" s="2">
        <f t="shared" si="13"/>
        <v>0</v>
      </c>
      <c r="M82" s="2">
        <f t="shared" si="14"/>
        <v>0</v>
      </c>
    </row>
    <row r="83" spans="4:13" x14ac:dyDescent="0.2">
      <c r="D83">
        <v>82</v>
      </c>
      <c r="E83">
        <f>新鍾心滿福[[#This Row],[西元年]]-2002</f>
        <v>103</v>
      </c>
      <c r="F83">
        <v>2105</v>
      </c>
      <c r="G83" s="2">
        <f t="shared" si="10"/>
        <v>0</v>
      </c>
      <c r="H83" s="2">
        <f t="shared" si="11"/>
        <v>0</v>
      </c>
      <c r="I83" s="2">
        <f>新鍾心滿福[[#This Row],[一般身故]]</f>
        <v>0</v>
      </c>
      <c r="J83" s="2">
        <f>新鍾心滿福[[#This Row],[一般身故]]</f>
        <v>0</v>
      </c>
      <c r="K83" s="2">
        <f t="shared" si="12"/>
        <v>0</v>
      </c>
      <c r="L83" s="2">
        <f t="shared" si="13"/>
        <v>0</v>
      </c>
      <c r="M83" s="2">
        <f t="shared" si="14"/>
        <v>0</v>
      </c>
    </row>
    <row r="84" spans="4:13" x14ac:dyDescent="0.2">
      <c r="D84">
        <v>83</v>
      </c>
      <c r="E84">
        <f>新鍾心滿福[[#This Row],[西元年]]-2002</f>
        <v>104</v>
      </c>
      <c r="F84">
        <v>2106</v>
      </c>
      <c r="G84" s="2">
        <f t="shared" si="10"/>
        <v>0</v>
      </c>
      <c r="H84" s="2">
        <f t="shared" si="11"/>
        <v>0</v>
      </c>
      <c r="I84" s="2">
        <f>新鍾心滿福[[#This Row],[一般身故]]</f>
        <v>0</v>
      </c>
      <c r="J84" s="2">
        <f>新鍾心滿福[[#This Row],[一般身故]]</f>
        <v>0</v>
      </c>
      <c r="K84" s="2">
        <f t="shared" si="12"/>
        <v>0</v>
      </c>
      <c r="L84" s="2">
        <f t="shared" si="13"/>
        <v>0</v>
      </c>
      <c r="M84" s="2">
        <f t="shared" si="14"/>
        <v>0</v>
      </c>
    </row>
    <row r="85" spans="4:13" x14ac:dyDescent="0.2">
      <c r="D85">
        <v>84</v>
      </c>
      <c r="E85">
        <f>新鍾心滿福[[#This Row],[西元年]]-2002</f>
        <v>105</v>
      </c>
      <c r="F85">
        <v>2107</v>
      </c>
      <c r="G85" s="2">
        <f t="shared" si="10"/>
        <v>0</v>
      </c>
      <c r="H85" s="2">
        <f t="shared" si="11"/>
        <v>0</v>
      </c>
      <c r="I85" s="2">
        <f>新鍾心滿福[[#This Row],[一般身故]]</f>
        <v>0</v>
      </c>
      <c r="J85" s="2">
        <f>新鍾心滿福[[#This Row],[一般身故]]</f>
        <v>0</v>
      </c>
      <c r="K85" s="2">
        <f t="shared" si="12"/>
        <v>0</v>
      </c>
      <c r="L85" s="2">
        <f t="shared" si="13"/>
        <v>0</v>
      </c>
      <c r="M85" s="2">
        <f t="shared" si="14"/>
        <v>0</v>
      </c>
    </row>
    <row r="86" spans="4:13" x14ac:dyDescent="0.2">
      <c r="D86">
        <v>85</v>
      </c>
      <c r="E86">
        <f>新鍾心滿福[[#This Row],[西元年]]-2002</f>
        <v>106</v>
      </c>
      <c r="F86">
        <v>2108</v>
      </c>
      <c r="G86" s="2">
        <f t="shared" si="10"/>
        <v>0</v>
      </c>
      <c r="H86" s="2">
        <f t="shared" si="11"/>
        <v>0</v>
      </c>
      <c r="I86" s="2">
        <f>新鍾心滿福[[#This Row],[一般身故]]</f>
        <v>0</v>
      </c>
      <c r="J86" s="2">
        <f>新鍾心滿福[[#This Row],[一般身故]]</f>
        <v>0</v>
      </c>
      <c r="K86" s="2">
        <f t="shared" si="12"/>
        <v>0</v>
      </c>
      <c r="L86" s="2">
        <f t="shared" si="13"/>
        <v>0</v>
      </c>
      <c r="M86" s="2">
        <f t="shared" si="14"/>
        <v>0</v>
      </c>
    </row>
    <row r="87" spans="4:13" x14ac:dyDescent="0.2">
      <c r="D87">
        <v>86</v>
      </c>
      <c r="E87">
        <f>新鍾心滿福[[#This Row],[西元年]]-2002</f>
        <v>107</v>
      </c>
      <c r="F87">
        <v>2109</v>
      </c>
      <c r="G87" s="2">
        <f t="shared" si="10"/>
        <v>0</v>
      </c>
      <c r="H87" s="2">
        <f t="shared" si="11"/>
        <v>0</v>
      </c>
      <c r="I87" s="2">
        <f>新鍾心滿福[[#This Row],[一般身故]]</f>
        <v>0</v>
      </c>
      <c r="J87" s="2">
        <f>新鍾心滿福[[#This Row],[一般身故]]</f>
        <v>0</v>
      </c>
      <c r="K87" s="2">
        <f t="shared" si="12"/>
        <v>0</v>
      </c>
      <c r="L87" s="2">
        <f t="shared" si="13"/>
        <v>0</v>
      </c>
      <c r="M87" s="2">
        <f t="shared" si="14"/>
        <v>0</v>
      </c>
    </row>
    <row r="88" spans="4:13" x14ac:dyDescent="0.2">
      <c r="D88">
        <v>87</v>
      </c>
      <c r="E88">
        <f>新鍾心滿福[[#This Row],[西元年]]-2002</f>
        <v>108</v>
      </c>
      <c r="F88">
        <v>2110</v>
      </c>
      <c r="G88" s="2">
        <f t="shared" si="10"/>
        <v>0</v>
      </c>
      <c r="H88" s="2">
        <f t="shared" si="11"/>
        <v>0</v>
      </c>
      <c r="I88" s="2">
        <f>新鍾心滿福[[#This Row],[一般身故]]</f>
        <v>0</v>
      </c>
      <c r="J88" s="2">
        <f>新鍾心滿福[[#This Row],[一般身故]]</f>
        <v>0</v>
      </c>
      <c r="K88" s="2">
        <f t="shared" si="12"/>
        <v>0</v>
      </c>
      <c r="L88" s="2">
        <f t="shared" si="13"/>
        <v>0</v>
      </c>
      <c r="M88" s="2">
        <f t="shared" si="14"/>
        <v>0</v>
      </c>
    </row>
    <row r="89" spans="4:13" x14ac:dyDescent="0.2">
      <c r="D89">
        <v>88</v>
      </c>
      <c r="E89">
        <f>新鍾心滿福[[#This Row],[西元年]]-2002</f>
        <v>109</v>
      </c>
      <c r="F89">
        <v>2111</v>
      </c>
      <c r="G89" s="2">
        <f t="shared" si="10"/>
        <v>0</v>
      </c>
      <c r="H89" s="2">
        <f t="shared" si="11"/>
        <v>0</v>
      </c>
      <c r="I89" s="2">
        <f>新鍾心滿福[[#This Row],[一般身故]]</f>
        <v>0</v>
      </c>
      <c r="J89" s="2">
        <f>新鍾心滿福[[#This Row],[一般身故]]</f>
        <v>0</v>
      </c>
      <c r="K89" s="2">
        <f t="shared" si="12"/>
        <v>0</v>
      </c>
      <c r="L89" s="2">
        <f t="shared" si="13"/>
        <v>0</v>
      </c>
      <c r="M89" s="2">
        <f t="shared" si="14"/>
        <v>0</v>
      </c>
    </row>
    <row r="90" spans="4:13" x14ac:dyDescent="0.2">
      <c r="D90">
        <v>89</v>
      </c>
      <c r="E90">
        <f>新鍾心滿福[[#This Row],[西元年]]-2002</f>
        <v>110</v>
      </c>
      <c r="F90">
        <v>2112</v>
      </c>
      <c r="G90" s="2">
        <f t="shared" si="10"/>
        <v>0</v>
      </c>
      <c r="H90" s="2">
        <f t="shared" si="11"/>
        <v>0</v>
      </c>
      <c r="I90" s="2">
        <f>新鍾心滿福[[#This Row],[一般身故]]</f>
        <v>0</v>
      </c>
      <c r="J90" s="2">
        <f>新鍾心滿福[[#This Row],[一般身故]]</f>
        <v>0</v>
      </c>
      <c r="K90" s="2">
        <f t="shared" si="12"/>
        <v>0</v>
      </c>
      <c r="L90" s="2">
        <f t="shared" si="13"/>
        <v>0</v>
      </c>
      <c r="M90" s="2">
        <f t="shared" si="14"/>
        <v>0</v>
      </c>
    </row>
  </sheetData>
  <dataConsolidate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AA4F0-283E-3B4D-8F15-714C0AE8C409}">
  <dimension ref="A1:J103"/>
  <sheetViews>
    <sheetView workbookViewId="0">
      <selection activeCell="I17" sqref="I17"/>
    </sheetView>
  </sheetViews>
  <sheetFormatPr baseColWidth="10" defaultRowHeight="16" x14ac:dyDescent="0.2"/>
  <cols>
    <col min="2" max="2" width="40.6640625" bestFit="1" customWidth="1"/>
    <col min="4" max="4" width="11.33203125" customWidth="1"/>
    <col min="7" max="7" width="11.5" bestFit="1" customWidth="1"/>
    <col min="8" max="8" width="14.83203125" bestFit="1" customWidth="1"/>
    <col min="9" max="10" width="11.5" bestFit="1" customWidth="1"/>
  </cols>
  <sheetData>
    <row r="1" spans="1:10" ht="23" x14ac:dyDescent="0.3">
      <c r="A1" t="s">
        <v>5</v>
      </c>
      <c r="B1" s="5" t="s">
        <v>22</v>
      </c>
      <c r="D1" t="s">
        <v>2</v>
      </c>
      <c r="E1" t="s">
        <v>6</v>
      </c>
      <c r="F1" t="s">
        <v>3</v>
      </c>
      <c r="G1" t="s">
        <v>1</v>
      </c>
      <c r="H1" t="s">
        <v>14</v>
      </c>
      <c r="I1" t="s">
        <v>9</v>
      </c>
      <c r="J1" t="s">
        <v>10</v>
      </c>
    </row>
    <row r="2" spans="1:10" x14ac:dyDescent="0.2">
      <c r="A2" t="s">
        <v>4</v>
      </c>
      <c r="B2" s="1">
        <v>41052</v>
      </c>
      <c r="D2">
        <v>1</v>
      </c>
      <c r="E2">
        <f>新呵護久久4[[#This Row],[西元年]]-2002</f>
        <v>10</v>
      </c>
      <c r="F2">
        <f>YEAR(B2)</f>
        <v>2012</v>
      </c>
      <c r="G2" s="2">
        <f>IF(D2&lt;=$B$5,13910,0)</f>
        <v>13910</v>
      </c>
      <c r="H2" s="4">
        <v>13910</v>
      </c>
      <c r="I2" s="2">
        <v>13910</v>
      </c>
      <c r="J2" s="2">
        <v>13910</v>
      </c>
    </row>
    <row r="3" spans="1:10" x14ac:dyDescent="0.2">
      <c r="A3" t="s">
        <v>6</v>
      </c>
      <c r="B3">
        <v>10</v>
      </c>
      <c r="D3">
        <v>2</v>
      </c>
      <c r="E3">
        <f>新呵護久久4[[#This Row],[西元年]]-2002</f>
        <v>11</v>
      </c>
      <c r="F3">
        <f>F2+1</f>
        <v>2013</v>
      </c>
      <c r="G3" s="2">
        <f t="shared" ref="G3:G66" si="0">IF(D3&lt;=$B$5,13910,0)</f>
        <v>13910</v>
      </c>
      <c r="H3" s="4">
        <v>27820</v>
      </c>
      <c r="I3" s="2">
        <v>27820</v>
      </c>
      <c r="J3" s="2">
        <v>27820</v>
      </c>
    </row>
    <row r="4" spans="1:10" x14ac:dyDescent="0.2">
      <c r="A4" t="s">
        <v>7</v>
      </c>
      <c r="B4">
        <v>110</v>
      </c>
      <c r="D4">
        <v>3</v>
      </c>
      <c r="E4">
        <f>新呵護久久4[[#This Row],[西元年]]-2002</f>
        <v>12</v>
      </c>
      <c r="F4">
        <f t="shared" ref="F4:F67" si="1">F3+1</f>
        <v>2014</v>
      </c>
      <c r="G4" s="2">
        <f t="shared" si="0"/>
        <v>13910</v>
      </c>
      <c r="H4" s="4">
        <v>41730</v>
      </c>
      <c r="I4" s="2">
        <v>41730</v>
      </c>
      <c r="J4" s="2">
        <v>41730</v>
      </c>
    </row>
    <row r="5" spans="1:10" x14ac:dyDescent="0.2">
      <c r="A5" t="s">
        <v>8</v>
      </c>
      <c r="B5">
        <v>20</v>
      </c>
      <c r="D5">
        <v>4</v>
      </c>
      <c r="E5">
        <f>新呵護久久4[[#This Row],[西元年]]-2002</f>
        <v>13</v>
      </c>
      <c r="F5">
        <f t="shared" si="1"/>
        <v>2015</v>
      </c>
      <c r="G5" s="2">
        <f t="shared" si="0"/>
        <v>13910</v>
      </c>
      <c r="H5" s="4">
        <v>55640</v>
      </c>
      <c r="I5" s="2">
        <v>55640</v>
      </c>
      <c r="J5" s="2">
        <v>55640</v>
      </c>
    </row>
    <row r="6" spans="1:10" x14ac:dyDescent="0.2">
      <c r="A6" t="s">
        <v>13</v>
      </c>
      <c r="B6" s="2">
        <v>100000</v>
      </c>
      <c r="D6">
        <v>5</v>
      </c>
      <c r="E6">
        <f>新呵護久久4[[#This Row],[西元年]]-2002</f>
        <v>14</v>
      </c>
      <c r="F6">
        <f t="shared" si="1"/>
        <v>2016</v>
      </c>
      <c r="G6" s="2">
        <f t="shared" si="0"/>
        <v>13910</v>
      </c>
      <c r="H6" s="4">
        <v>69550</v>
      </c>
      <c r="I6" s="2">
        <v>69550</v>
      </c>
      <c r="J6" s="2">
        <v>69550</v>
      </c>
    </row>
    <row r="7" spans="1:10" x14ac:dyDescent="0.2">
      <c r="A7" t="s">
        <v>19</v>
      </c>
      <c r="B7" s="3">
        <v>2.2499999999999999E-2</v>
      </c>
      <c r="D7">
        <v>6</v>
      </c>
      <c r="E7">
        <f>新呵護久久4[[#This Row],[西元年]]-2002</f>
        <v>15</v>
      </c>
      <c r="F7">
        <f t="shared" si="1"/>
        <v>2017</v>
      </c>
      <c r="G7" s="2">
        <f t="shared" si="0"/>
        <v>13910</v>
      </c>
      <c r="H7" s="4">
        <v>83460</v>
      </c>
      <c r="I7" s="2">
        <v>83460</v>
      </c>
      <c r="J7" s="2">
        <v>83460</v>
      </c>
    </row>
    <row r="8" spans="1:10" x14ac:dyDescent="0.2">
      <c r="D8">
        <v>7</v>
      </c>
      <c r="E8">
        <f>新呵護久久4[[#This Row],[西元年]]-2002</f>
        <v>16</v>
      </c>
      <c r="F8">
        <f t="shared" si="1"/>
        <v>2018</v>
      </c>
      <c r="G8" s="2">
        <f t="shared" si="0"/>
        <v>13910</v>
      </c>
      <c r="H8" s="4">
        <v>97370</v>
      </c>
      <c r="I8" s="2">
        <v>97370</v>
      </c>
      <c r="J8" s="2">
        <v>97370</v>
      </c>
    </row>
    <row r="9" spans="1:10" x14ac:dyDescent="0.2">
      <c r="D9">
        <v>8</v>
      </c>
      <c r="E9">
        <f>新呵護久久4[[#This Row],[西元年]]-2002</f>
        <v>17</v>
      </c>
      <c r="F9">
        <f t="shared" si="1"/>
        <v>2019</v>
      </c>
      <c r="G9" s="2">
        <f t="shared" si="0"/>
        <v>13910</v>
      </c>
      <c r="H9" s="4">
        <v>111280</v>
      </c>
      <c r="I9" s="2">
        <v>111280</v>
      </c>
      <c r="J9" s="2">
        <v>111280</v>
      </c>
    </row>
    <row r="10" spans="1:10" x14ac:dyDescent="0.2">
      <c r="D10">
        <v>9</v>
      </c>
      <c r="E10">
        <f>新呵護久久4[[#This Row],[西元年]]-2002</f>
        <v>18</v>
      </c>
      <c r="F10">
        <f t="shared" si="1"/>
        <v>2020</v>
      </c>
      <c r="G10" s="2">
        <f t="shared" si="0"/>
        <v>13910</v>
      </c>
      <c r="H10" s="4">
        <v>125190</v>
      </c>
      <c r="I10" s="2">
        <v>125190</v>
      </c>
      <c r="J10" s="2">
        <v>125190</v>
      </c>
    </row>
    <row r="11" spans="1:10" x14ac:dyDescent="0.2">
      <c r="D11">
        <v>10</v>
      </c>
      <c r="E11">
        <f>新呵護久久4[[#This Row],[西元年]]-2002</f>
        <v>19</v>
      </c>
      <c r="F11">
        <f t="shared" si="1"/>
        <v>2021</v>
      </c>
      <c r="G11" s="2">
        <f t="shared" si="0"/>
        <v>13910</v>
      </c>
      <c r="H11" s="4">
        <v>139100</v>
      </c>
      <c r="I11" s="2">
        <v>139100</v>
      </c>
      <c r="J11" s="2">
        <v>139100</v>
      </c>
    </row>
    <row r="12" spans="1:10" x14ac:dyDescent="0.2">
      <c r="D12">
        <v>11</v>
      </c>
      <c r="E12">
        <f>新呵護久久4[[#This Row],[西元年]]-2002</f>
        <v>20</v>
      </c>
      <c r="F12">
        <f t="shared" si="1"/>
        <v>2022</v>
      </c>
      <c r="G12" s="2">
        <f t="shared" si="0"/>
        <v>13910</v>
      </c>
      <c r="H12" s="4">
        <v>153010</v>
      </c>
      <c r="I12" s="2">
        <v>153010</v>
      </c>
      <c r="J12" s="2">
        <v>153010</v>
      </c>
    </row>
    <row r="13" spans="1:10" x14ac:dyDescent="0.2">
      <c r="D13">
        <v>12</v>
      </c>
      <c r="E13">
        <f>新呵護久久4[[#This Row],[西元年]]-2002</f>
        <v>21</v>
      </c>
      <c r="F13">
        <f t="shared" si="1"/>
        <v>2023</v>
      </c>
      <c r="G13" s="2">
        <f t="shared" si="0"/>
        <v>13910</v>
      </c>
      <c r="H13" s="4">
        <v>166920</v>
      </c>
      <c r="I13" s="2">
        <v>166920</v>
      </c>
      <c r="J13" s="2">
        <v>166920</v>
      </c>
    </row>
    <row r="14" spans="1:10" x14ac:dyDescent="0.2">
      <c r="D14">
        <v>13</v>
      </c>
      <c r="E14">
        <f>新呵護久久4[[#This Row],[西元年]]-2002</f>
        <v>22</v>
      </c>
      <c r="F14">
        <f t="shared" si="1"/>
        <v>2024</v>
      </c>
      <c r="G14" s="2">
        <f t="shared" si="0"/>
        <v>13910</v>
      </c>
      <c r="H14" s="4">
        <v>180830</v>
      </c>
      <c r="I14" s="2">
        <v>180830</v>
      </c>
      <c r="J14" s="2">
        <v>180830</v>
      </c>
    </row>
    <row r="15" spans="1:10" x14ac:dyDescent="0.2">
      <c r="D15">
        <v>14</v>
      </c>
      <c r="E15">
        <f>新呵護久久4[[#This Row],[西元年]]-2002</f>
        <v>23</v>
      </c>
      <c r="F15">
        <f t="shared" si="1"/>
        <v>2025</v>
      </c>
      <c r="G15" s="2">
        <f t="shared" si="0"/>
        <v>13910</v>
      </c>
      <c r="H15" s="4">
        <v>194740</v>
      </c>
      <c r="I15" s="2">
        <v>194740</v>
      </c>
      <c r="J15" s="2">
        <v>194740</v>
      </c>
    </row>
    <row r="16" spans="1:10" x14ac:dyDescent="0.2">
      <c r="D16">
        <v>15</v>
      </c>
      <c r="E16">
        <f>新呵護久久4[[#This Row],[西元年]]-2002</f>
        <v>24</v>
      </c>
      <c r="F16">
        <f t="shared" si="1"/>
        <v>2026</v>
      </c>
      <c r="G16" s="2">
        <f t="shared" si="0"/>
        <v>13910</v>
      </c>
      <c r="H16" s="4">
        <v>208650</v>
      </c>
      <c r="I16" s="2">
        <v>208650</v>
      </c>
      <c r="J16" s="2">
        <v>208650</v>
      </c>
    </row>
    <row r="17" spans="4:10" x14ac:dyDescent="0.2">
      <c r="D17">
        <v>16</v>
      </c>
      <c r="E17">
        <f>新呵護久久4[[#This Row],[西元年]]-2002</f>
        <v>25</v>
      </c>
      <c r="F17">
        <f t="shared" si="1"/>
        <v>2027</v>
      </c>
      <c r="G17" s="2">
        <f t="shared" si="0"/>
        <v>13910</v>
      </c>
      <c r="H17" s="4">
        <v>222560</v>
      </c>
      <c r="I17" s="2">
        <v>222560</v>
      </c>
      <c r="J17" s="2">
        <v>222560</v>
      </c>
    </row>
    <row r="18" spans="4:10" x14ac:dyDescent="0.2">
      <c r="D18">
        <v>17</v>
      </c>
      <c r="E18">
        <f>新呵護久久4[[#This Row],[西元年]]-2002</f>
        <v>26</v>
      </c>
      <c r="F18">
        <f t="shared" si="1"/>
        <v>2028</v>
      </c>
      <c r="G18" s="2">
        <f t="shared" si="0"/>
        <v>13910</v>
      </c>
      <c r="H18" s="4">
        <v>236470</v>
      </c>
      <c r="I18" s="2">
        <v>236470</v>
      </c>
      <c r="J18" s="2">
        <v>236470</v>
      </c>
    </row>
    <row r="19" spans="4:10" x14ac:dyDescent="0.2">
      <c r="D19">
        <v>18</v>
      </c>
      <c r="E19">
        <f>新呵護久久4[[#This Row],[西元年]]-2002</f>
        <v>27</v>
      </c>
      <c r="F19">
        <f t="shared" si="1"/>
        <v>2029</v>
      </c>
      <c r="G19" s="2">
        <f t="shared" si="0"/>
        <v>13910</v>
      </c>
      <c r="H19" s="4">
        <v>250380</v>
      </c>
      <c r="I19" s="2">
        <v>250380</v>
      </c>
      <c r="J19" s="2">
        <v>250380</v>
      </c>
    </row>
    <row r="20" spans="4:10" x14ac:dyDescent="0.2">
      <c r="D20">
        <v>19</v>
      </c>
      <c r="E20">
        <f>新呵護久久4[[#This Row],[西元年]]-2002</f>
        <v>28</v>
      </c>
      <c r="F20">
        <f t="shared" si="1"/>
        <v>2030</v>
      </c>
      <c r="G20" s="2">
        <f t="shared" si="0"/>
        <v>13910</v>
      </c>
      <c r="H20" s="4">
        <v>264290</v>
      </c>
      <c r="I20" s="2">
        <v>264290</v>
      </c>
      <c r="J20" s="2">
        <v>264290</v>
      </c>
    </row>
    <row r="21" spans="4:10" x14ac:dyDescent="0.2">
      <c r="D21">
        <v>20</v>
      </c>
      <c r="E21">
        <f>新呵護久久4[[#This Row],[西元年]]-2002</f>
        <v>29</v>
      </c>
      <c r="F21">
        <f t="shared" si="1"/>
        <v>2031</v>
      </c>
      <c r="G21" s="2">
        <f t="shared" si="0"/>
        <v>13910</v>
      </c>
      <c r="H21" s="4">
        <v>278200</v>
      </c>
      <c r="I21" s="2">
        <v>278200</v>
      </c>
      <c r="J21" s="2">
        <v>278200</v>
      </c>
    </row>
    <row r="22" spans="4:10" x14ac:dyDescent="0.2">
      <c r="D22">
        <v>21</v>
      </c>
      <c r="E22">
        <f>新呵護久久4[[#This Row],[西元年]]-2002</f>
        <v>30</v>
      </c>
      <c r="F22">
        <f t="shared" si="1"/>
        <v>2032</v>
      </c>
      <c r="G22" s="2">
        <f t="shared" si="0"/>
        <v>0</v>
      </c>
      <c r="H22" s="4">
        <v>278200</v>
      </c>
      <c r="I22" s="2">
        <v>278200</v>
      </c>
      <c r="J22" s="2">
        <v>278200</v>
      </c>
    </row>
    <row r="23" spans="4:10" x14ac:dyDescent="0.2">
      <c r="D23">
        <v>22</v>
      </c>
      <c r="E23">
        <f>新呵護久久4[[#This Row],[西元年]]-2002</f>
        <v>31</v>
      </c>
      <c r="F23">
        <f t="shared" si="1"/>
        <v>2033</v>
      </c>
      <c r="G23" s="2">
        <f t="shared" si="0"/>
        <v>0</v>
      </c>
      <c r="H23" s="4">
        <v>278200</v>
      </c>
      <c r="I23" s="2">
        <v>278200</v>
      </c>
      <c r="J23" s="2">
        <v>278200</v>
      </c>
    </row>
    <row r="24" spans="4:10" x14ac:dyDescent="0.2">
      <c r="D24">
        <v>23</v>
      </c>
      <c r="E24">
        <f>新呵護久久4[[#This Row],[西元年]]-2002</f>
        <v>32</v>
      </c>
      <c r="F24">
        <f t="shared" si="1"/>
        <v>2034</v>
      </c>
      <c r="G24" s="2">
        <f t="shared" si="0"/>
        <v>0</v>
      </c>
      <c r="H24" s="4">
        <v>286860</v>
      </c>
      <c r="I24" s="2">
        <v>286860</v>
      </c>
      <c r="J24" s="2">
        <v>286860</v>
      </c>
    </row>
    <row r="25" spans="4:10" x14ac:dyDescent="0.2">
      <c r="D25">
        <v>24</v>
      </c>
      <c r="E25">
        <f>新呵護久久4[[#This Row],[西元年]]-2002</f>
        <v>33</v>
      </c>
      <c r="F25">
        <f t="shared" si="1"/>
        <v>2035</v>
      </c>
      <c r="G25" s="2">
        <f t="shared" si="0"/>
        <v>0</v>
      </c>
      <c r="H25" s="4">
        <v>300410</v>
      </c>
      <c r="I25" s="2">
        <v>300410</v>
      </c>
      <c r="J25" s="2">
        <v>300410</v>
      </c>
    </row>
    <row r="26" spans="4:10" x14ac:dyDescent="0.2">
      <c r="D26">
        <v>25</v>
      </c>
      <c r="E26">
        <f>新呵護久久4[[#This Row],[西元年]]-2002</f>
        <v>34</v>
      </c>
      <c r="F26">
        <f t="shared" si="1"/>
        <v>2036</v>
      </c>
      <c r="G26" s="2">
        <f t="shared" si="0"/>
        <v>0</v>
      </c>
      <c r="H26" s="4">
        <v>313950</v>
      </c>
      <c r="I26" s="2">
        <v>313950</v>
      </c>
      <c r="J26" s="2">
        <v>313950</v>
      </c>
    </row>
    <row r="27" spans="4:10" x14ac:dyDescent="0.2">
      <c r="D27">
        <v>26</v>
      </c>
      <c r="E27">
        <f>新呵護久久4[[#This Row],[西元年]]-2002</f>
        <v>35</v>
      </c>
      <c r="F27">
        <f t="shared" si="1"/>
        <v>2037</v>
      </c>
      <c r="G27" s="2">
        <f t="shared" si="0"/>
        <v>0</v>
      </c>
      <c r="H27" s="4">
        <v>327490</v>
      </c>
      <c r="I27" s="2">
        <v>327490</v>
      </c>
      <c r="J27" s="2">
        <v>327490</v>
      </c>
    </row>
    <row r="28" spans="4:10" x14ac:dyDescent="0.2">
      <c r="D28">
        <v>27</v>
      </c>
      <c r="E28">
        <f>新呵護久久4[[#This Row],[西元年]]-2002</f>
        <v>36</v>
      </c>
      <c r="F28">
        <f t="shared" si="1"/>
        <v>2038</v>
      </c>
      <c r="G28" s="2">
        <f t="shared" si="0"/>
        <v>0</v>
      </c>
      <c r="H28" s="4">
        <v>341040</v>
      </c>
      <c r="I28" s="2">
        <v>341040</v>
      </c>
      <c r="J28" s="2">
        <v>341040</v>
      </c>
    </row>
    <row r="29" spans="4:10" x14ac:dyDescent="0.2">
      <c r="D29">
        <v>28</v>
      </c>
      <c r="E29">
        <f>新呵護久久4[[#This Row],[西元年]]-2002</f>
        <v>37</v>
      </c>
      <c r="F29">
        <f t="shared" si="1"/>
        <v>2039</v>
      </c>
      <c r="G29" s="2">
        <f t="shared" si="0"/>
        <v>0</v>
      </c>
      <c r="H29" s="4">
        <v>354580</v>
      </c>
      <c r="I29" s="2">
        <v>354580</v>
      </c>
      <c r="J29" s="2">
        <v>354580</v>
      </c>
    </row>
    <row r="30" spans="4:10" x14ac:dyDescent="0.2">
      <c r="D30">
        <v>29</v>
      </c>
      <c r="E30">
        <f>新呵護久久4[[#This Row],[西元年]]-2002</f>
        <v>38</v>
      </c>
      <c r="F30">
        <f t="shared" si="1"/>
        <v>2040</v>
      </c>
      <c r="G30" s="2">
        <f t="shared" si="0"/>
        <v>0</v>
      </c>
      <c r="H30" s="4">
        <v>368120</v>
      </c>
      <c r="I30" s="2">
        <v>368120</v>
      </c>
      <c r="J30" s="2">
        <v>368120</v>
      </c>
    </row>
    <row r="31" spans="4:10" x14ac:dyDescent="0.2">
      <c r="D31">
        <v>30</v>
      </c>
      <c r="E31">
        <f>新呵護久久4[[#This Row],[西元年]]-2002</f>
        <v>39</v>
      </c>
      <c r="F31">
        <f t="shared" si="1"/>
        <v>2041</v>
      </c>
      <c r="G31" s="2">
        <f t="shared" si="0"/>
        <v>0</v>
      </c>
      <c r="H31" s="4">
        <v>381670</v>
      </c>
      <c r="I31" s="2">
        <v>381670</v>
      </c>
      <c r="J31" s="2">
        <v>381670</v>
      </c>
    </row>
    <row r="32" spans="4:10" x14ac:dyDescent="0.2">
      <c r="D32">
        <v>31</v>
      </c>
      <c r="E32">
        <f>新呵護久久4[[#This Row],[西元年]]-2002</f>
        <v>40</v>
      </c>
      <c r="F32">
        <f t="shared" si="1"/>
        <v>2042</v>
      </c>
      <c r="G32" s="2">
        <f t="shared" si="0"/>
        <v>0</v>
      </c>
      <c r="H32" s="4">
        <v>395210</v>
      </c>
      <c r="I32" s="2">
        <v>395210</v>
      </c>
      <c r="J32" s="2">
        <v>395210</v>
      </c>
    </row>
    <row r="33" spans="4:10" x14ac:dyDescent="0.2">
      <c r="D33">
        <v>32</v>
      </c>
      <c r="E33">
        <f>新呵護久久4[[#This Row],[西元年]]-2002</f>
        <v>41</v>
      </c>
      <c r="F33">
        <f t="shared" si="1"/>
        <v>2043</v>
      </c>
      <c r="G33" s="2">
        <f t="shared" si="0"/>
        <v>0</v>
      </c>
      <c r="H33" s="4">
        <v>408750</v>
      </c>
      <c r="I33" s="2">
        <v>408750</v>
      </c>
      <c r="J33" s="2">
        <v>408750</v>
      </c>
    </row>
    <row r="34" spans="4:10" x14ac:dyDescent="0.2">
      <c r="D34">
        <v>33</v>
      </c>
      <c r="E34">
        <f>新呵護久久4[[#This Row],[西元年]]-2002</f>
        <v>42</v>
      </c>
      <c r="F34">
        <f t="shared" si="1"/>
        <v>2044</v>
      </c>
      <c r="G34" s="2">
        <f t="shared" si="0"/>
        <v>0</v>
      </c>
      <c r="H34" s="4">
        <v>422290</v>
      </c>
      <c r="I34" s="2">
        <v>422290</v>
      </c>
      <c r="J34" s="2">
        <v>422290</v>
      </c>
    </row>
    <row r="35" spans="4:10" x14ac:dyDescent="0.2">
      <c r="D35">
        <v>34</v>
      </c>
      <c r="E35">
        <f>新呵護久久4[[#This Row],[西元年]]-2002</f>
        <v>43</v>
      </c>
      <c r="F35">
        <f t="shared" si="1"/>
        <v>2045</v>
      </c>
      <c r="G35" s="2">
        <f t="shared" si="0"/>
        <v>0</v>
      </c>
      <c r="H35" s="4">
        <v>435840</v>
      </c>
      <c r="I35" s="2">
        <v>435840</v>
      </c>
      <c r="J35" s="2">
        <v>435840</v>
      </c>
    </row>
    <row r="36" spans="4:10" x14ac:dyDescent="0.2">
      <c r="D36">
        <v>35</v>
      </c>
      <c r="E36">
        <f>新呵護久久4[[#This Row],[西元年]]-2002</f>
        <v>44</v>
      </c>
      <c r="F36">
        <f t="shared" si="1"/>
        <v>2046</v>
      </c>
      <c r="G36" s="2">
        <f t="shared" si="0"/>
        <v>0</v>
      </c>
      <c r="H36" s="4">
        <v>449380</v>
      </c>
      <c r="I36" s="2">
        <v>449380</v>
      </c>
      <c r="J36" s="2">
        <v>449380</v>
      </c>
    </row>
    <row r="37" spans="4:10" x14ac:dyDescent="0.2">
      <c r="D37">
        <v>36</v>
      </c>
      <c r="E37">
        <f>新呵護久久4[[#This Row],[西元年]]-2002</f>
        <v>45</v>
      </c>
      <c r="F37">
        <f t="shared" si="1"/>
        <v>2047</v>
      </c>
      <c r="G37" s="2">
        <f t="shared" si="0"/>
        <v>0</v>
      </c>
      <c r="H37" s="4">
        <v>462920</v>
      </c>
      <c r="I37" s="2">
        <v>462920</v>
      </c>
      <c r="J37" s="2">
        <v>462920</v>
      </c>
    </row>
    <row r="38" spans="4:10" x14ac:dyDescent="0.2">
      <c r="D38">
        <v>37</v>
      </c>
      <c r="E38">
        <f>新呵護久久4[[#This Row],[西元年]]-2002</f>
        <v>46</v>
      </c>
      <c r="F38">
        <f t="shared" si="1"/>
        <v>2048</v>
      </c>
      <c r="G38" s="2">
        <f t="shared" si="0"/>
        <v>0</v>
      </c>
      <c r="H38" s="4">
        <v>476470</v>
      </c>
      <c r="I38" s="2">
        <v>476470</v>
      </c>
      <c r="J38" s="2">
        <v>476470</v>
      </c>
    </row>
    <row r="39" spans="4:10" x14ac:dyDescent="0.2">
      <c r="D39">
        <v>38</v>
      </c>
      <c r="E39">
        <f>新呵護久久4[[#This Row],[西元年]]-2002</f>
        <v>47</v>
      </c>
      <c r="F39">
        <f t="shared" si="1"/>
        <v>2049</v>
      </c>
      <c r="G39" s="2">
        <f t="shared" si="0"/>
        <v>0</v>
      </c>
      <c r="H39" s="4">
        <v>490010</v>
      </c>
      <c r="I39" s="2">
        <v>490010</v>
      </c>
      <c r="J39" s="2">
        <v>490010</v>
      </c>
    </row>
    <row r="40" spans="4:10" x14ac:dyDescent="0.2">
      <c r="D40">
        <v>39</v>
      </c>
      <c r="E40">
        <f>新呵護久久4[[#This Row],[西元年]]-2002</f>
        <v>48</v>
      </c>
      <c r="F40">
        <f t="shared" si="1"/>
        <v>2050</v>
      </c>
      <c r="G40" s="2">
        <f t="shared" si="0"/>
        <v>0</v>
      </c>
      <c r="H40" s="4">
        <v>503550</v>
      </c>
      <c r="I40" s="2">
        <v>503550</v>
      </c>
      <c r="J40" s="2">
        <v>503550</v>
      </c>
    </row>
    <row r="41" spans="4:10" x14ac:dyDescent="0.2">
      <c r="D41">
        <v>40</v>
      </c>
      <c r="E41">
        <f>新呵護久久4[[#This Row],[西元年]]-2002</f>
        <v>49</v>
      </c>
      <c r="F41">
        <f t="shared" si="1"/>
        <v>2051</v>
      </c>
      <c r="G41" s="2">
        <f t="shared" si="0"/>
        <v>0</v>
      </c>
      <c r="H41" s="4">
        <v>517100</v>
      </c>
      <c r="I41" s="2">
        <v>517100</v>
      </c>
      <c r="J41" s="2">
        <v>517100</v>
      </c>
    </row>
    <row r="42" spans="4:10" x14ac:dyDescent="0.2">
      <c r="D42">
        <v>41</v>
      </c>
      <c r="E42">
        <f>新呵護久久4[[#This Row],[西元年]]-2002</f>
        <v>50</v>
      </c>
      <c r="F42">
        <f t="shared" si="1"/>
        <v>2052</v>
      </c>
      <c r="G42" s="2">
        <f t="shared" si="0"/>
        <v>0</v>
      </c>
      <c r="H42" s="4">
        <v>530640</v>
      </c>
      <c r="I42" s="2">
        <v>530640</v>
      </c>
      <c r="J42" s="2">
        <v>530640</v>
      </c>
    </row>
    <row r="43" spans="4:10" x14ac:dyDescent="0.2">
      <c r="D43">
        <v>42</v>
      </c>
      <c r="E43">
        <f>新呵護久久4[[#This Row],[西元年]]-2002</f>
        <v>51</v>
      </c>
      <c r="F43">
        <f t="shared" si="1"/>
        <v>2053</v>
      </c>
      <c r="G43" s="2">
        <f t="shared" si="0"/>
        <v>0</v>
      </c>
      <c r="H43" s="4">
        <v>544180</v>
      </c>
      <c r="I43" s="2">
        <v>544180</v>
      </c>
      <c r="J43" s="2">
        <v>544180</v>
      </c>
    </row>
    <row r="44" spans="4:10" x14ac:dyDescent="0.2">
      <c r="D44">
        <v>43</v>
      </c>
      <c r="E44">
        <f>新呵護久久4[[#This Row],[西元年]]-2002</f>
        <v>52</v>
      </c>
      <c r="F44">
        <f t="shared" si="1"/>
        <v>2054</v>
      </c>
      <c r="G44" s="2">
        <f t="shared" si="0"/>
        <v>0</v>
      </c>
      <c r="H44" s="4">
        <v>557730</v>
      </c>
      <c r="I44" s="2">
        <v>557730</v>
      </c>
      <c r="J44" s="2">
        <v>557730</v>
      </c>
    </row>
    <row r="45" spans="4:10" x14ac:dyDescent="0.2">
      <c r="D45">
        <v>44</v>
      </c>
      <c r="E45">
        <f>新呵護久久4[[#This Row],[西元年]]-2002</f>
        <v>53</v>
      </c>
      <c r="F45">
        <f t="shared" si="1"/>
        <v>2055</v>
      </c>
      <c r="G45" s="2">
        <f t="shared" si="0"/>
        <v>0</v>
      </c>
      <c r="H45" s="4">
        <v>571270</v>
      </c>
      <c r="I45" s="2">
        <v>571270</v>
      </c>
      <c r="J45" s="2">
        <v>571270</v>
      </c>
    </row>
    <row r="46" spans="4:10" x14ac:dyDescent="0.2">
      <c r="D46">
        <v>45</v>
      </c>
      <c r="E46">
        <f>新呵護久久4[[#This Row],[西元年]]-2002</f>
        <v>54</v>
      </c>
      <c r="F46">
        <f t="shared" si="1"/>
        <v>2056</v>
      </c>
      <c r="G46" s="2">
        <f t="shared" si="0"/>
        <v>0</v>
      </c>
      <c r="H46" s="4">
        <v>584810</v>
      </c>
      <c r="I46" s="2">
        <v>584810</v>
      </c>
      <c r="J46" s="2">
        <v>584810</v>
      </c>
    </row>
    <row r="47" spans="4:10" x14ac:dyDescent="0.2">
      <c r="D47">
        <v>46</v>
      </c>
      <c r="E47">
        <f>新呵護久久4[[#This Row],[西元年]]-2002</f>
        <v>55</v>
      </c>
      <c r="F47">
        <f t="shared" si="1"/>
        <v>2057</v>
      </c>
      <c r="G47" s="2">
        <f t="shared" si="0"/>
        <v>0</v>
      </c>
      <c r="H47" s="4">
        <v>598360</v>
      </c>
      <c r="I47" s="2">
        <v>598360</v>
      </c>
      <c r="J47" s="2">
        <v>598360</v>
      </c>
    </row>
    <row r="48" spans="4:10" x14ac:dyDescent="0.2">
      <c r="D48">
        <v>47</v>
      </c>
      <c r="E48">
        <f>新呵護久久4[[#This Row],[西元年]]-2002</f>
        <v>56</v>
      </c>
      <c r="F48">
        <f t="shared" si="1"/>
        <v>2058</v>
      </c>
      <c r="G48" s="2">
        <f t="shared" si="0"/>
        <v>0</v>
      </c>
      <c r="H48" s="4">
        <v>611900</v>
      </c>
      <c r="I48" s="2">
        <v>611900</v>
      </c>
      <c r="J48" s="2">
        <v>611900</v>
      </c>
    </row>
    <row r="49" spans="4:10" x14ac:dyDescent="0.2">
      <c r="D49">
        <v>48</v>
      </c>
      <c r="E49">
        <f>新呵護久久4[[#This Row],[西元年]]-2002</f>
        <v>57</v>
      </c>
      <c r="F49">
        <f t="shared" si="1"/>
        <v>2059</v>
      </c>
      <c r="G49" s="2">
        <f t="shared" si="0"/>
        <v>0</v>
      </c>
      <c r="H49" s="4">
        <v>625440</v>
      </c>
      <c r="I49" s="2">
        <v>625440</v>
      </c>
      <c r="J49" s="2">
        <v>625440</v>
      </c>
    </row>
    <row r="50" spans="4:10" x14ac:dyDescent="0.2">
      <c r="D50">
        <v>49</v>
      </c>
      <c r="E50">
        <f>新呵護久久4[[#This Row],[西元年]]-2002</f>
        <v>58</v>
      </c>
      <c r="F50">
        <f t="shared" si="1"/>
        <v>2060</v>
      </c>
      <c r="G50" s="2">
        <f t="shared" si="0"/>
        <v>0</v>
      </c>
      <c r="H50" s="4">
        <v>638980</v>
      </c>
      <c r="I50" s="2">
        <v>638980</v>
      </c>
      <c r="J50" s="2">
        <v>638980</v>
      </c>
    </row>
    <row r="51" spans="4:10" x14ac:dyDescent="0.2">
      <c r="D51">
        <v>50</v>
      </c>
      <c r="E51">
        <f>新呵護久久4[[#This Row],[西元年]]-2002</f>
        <v>59</v>
      </c>
      <c r="F51">
        <f t="shared" si="1"/>
        <v>2061</v>
      </c>
      <c r="G51" s="2">
        <f t="shared" si="0"/>
        <v>0</v>
      </c>
      <c r="H51" s="4">
        <v>652530</v>
      </c>
      <c r="I51" s="2">
        <v>652530</v>
      </c>
      <c r="J51" s="2">
        <v>652530</v>
      </c>
    </row>
    <row r="52" spans="4:10" x14ac:dyDescent="0.2">
      <c r="D52">
        <v>51</v>
      </c>
      <c r="E52">
        <f>新呵護久久4[[#This Row],[西元年]]-2002</f>
        <v>60</v>
      </c>
      <c r="F52">
        <f t="shared" si="1"/>
        <v>2062</v>
      </c>
      <c r="G52" s="2">
        <f t="shared" si="0"/>
        <v>0</v>
      </c>
      <c r="H52" s="4">
        <v>666070</v>
      </c>
      <c r="I52" s="2">
        <v>666070</v>
      </c>
      <c r="J52" s="2">
        <v>666070</v>
      </c>
    </row>
    <row r="53" spans="4:10" x14ac:dyDescent="0.2">
      <c r="D53">
        <v>52</v>
      </c>
      <c r="E53">
        <f>新呵護久久4[[#This Row],[西元年]]-2002</f>
        <v>61</v>
      </c>
      <c r="F53">
        <f t="shared" si="1"/>
        <v>2063</v>
      </c>
      <c r="G53" s="2">
        <f t="shared" si="0"/>
        <v>0</v>
      </c>
      <c r="H53" s="4">
        <v>679610</v>
      </c>
      <c r="I53" s="2">
        <v>679610</v>
      </c>
      <c r="J53" s="2">
        <v>679610</v>
      </c>
    </row>
    <row r="54" spans="4:10" x14ac:dyDescent="0.2">
      <c r="D54">
        <v>53</v>
      </c>
      <c r="E54">
        <f>新呵護久久4[[#This Row],[西元年]]-2002</f>
        <v>62</v>
      </c>
      <c r="F54">
        <f t="shared" si="1"/>
        <v>2064</v>
      </c>
      <c r="G54" s="2">
        <f t="shared" si="0"/>
        <v>0</v>
      </c>
      <c r="H54" s="4">
        <v>693160</v>
      </c>
      <c r="I54" s="2">
        <v>693160</v>
      </c>
      <c r="J54" s="2">
        <v>693160</v>
      </c>
    </row>
    <row r="55" spans="4:10" x14ac:dyDescent="0.2">
      <c r="D55">
        <v>54</v>
      </c>
      <c r="E55">
        <f>新呵護久久4[[#This Row],[西元年]]-2002</f>
        <v>63</v>
      </c>
      <c r="F55">
        <f t="shared" si="1"/>
        <v>2065</v>
      </c>
      <c r="G55" s="2">
        <f t="shared" si="0"/>
        <v>0</v>
      </c>
      <c r="H55" s="4">
        <v>706700</v>
      </c>
      <c r="I55" s="2">
        <v>706700</v>
      </c>
      <c r="J55" s="2">
        <v>706700</v>
      </c>
    </row>
    <row r="56" spans="4:10" x14ac:dyDescent="0.2">
      <c r="D56">
        <v>55</v>
      </c>
      <c r="E56">
        <f>新呵護久久4[[#This Row],[西元年]]-2002</f>
        <v>64</v>
      </c>
      <c r="F56">
        <f t="shared" si="1"/>
        <v>2066</v>
      </c>
      <c r="G56" s="2">
        <f t="shared" si="0"/>
        <v>0</v>
      </c>
      <c r="H56" s="4">
        <v>720240</v>
      </c>
      <c r="I56" s="2">
        <v>720240</v>
      </c>
      <c r="J56" s="2">
        <v>720240</v>
      </c>
    </row>
    <row r="57" spans="4:10" x14ac:dyDescent="0.2">
      <c r="D57">
        <v>56</v>
      </c>
      <c r="E57">
        <f>新呵護久久4[[#This Row],[西元年]]-2002</f>
        <v>65</v>
      </c>
      <c r="F57">
        <f t="shared" si="1"/>
        <v>2067</v>
      </c>
      <c r="G57" s="2">
        <f t="shared" si="0"/>
        <v>0</v>
      </c>
      <c r="H57" s="4">
        <v>733790</v>
      </c>
      <c r="I57" s="2">
        <v>733790</v>
      </c>
      <c r="J57" s="2">
        <v>733790</v>
      </c>
    </row>
    <row r="58" spans="4:10" x14ac:dyDescent="0.2">
      <c r="D58">
        <v>57</v>
      </c>
      <c r="E58">
        <f>新呵護久久4[[#This Row],[西元年]]-2002</f>
        <v>66</v>
      </c>
      <c r="F58">
        <f t="shared" si="1"/>
        <v>2068</v>
      </c>
      <c r="G58" s="2">
        <f t="shared" si="0"/>
        <v>0</v>
      </c>
      <c r="H58" s="4">
        <v>747330</v>
      </c>
      <c r="I58" s="2">
        <v>747330</v>
      </c>
      <c r="J58" s="2">
        <v>747330</v>
      </c>
    </row>
    <row r="59" spans="4:10" x14ac:dyDescent="0.2">
      <c r="D59">
        <v>58</v>
      </c>
      <c r="E59">
        <f>新呵護久久4[[#This Row],[西元年]]-2002</f>
        <v>67</v>
      </c>
      <c r="F59">
        <f t="shared" si="1"/>
        <v>2069</v>
      </c>
      <c r="G59" s="2">
        <f t="shared" si="0"/>
        <v>0</v>
      </c>
      <c r="H59" s="4">
        <v>760870</v>
      </c>
      <c r="I59" s="2">
        <v>760870</v>
      </c>
      <c r="J59" s="2">
        <v>760870</v>
      </c>
    </row>
    <row r="60" spans="4:10" x14ac:dyDescent="0.2">
      <c r="D60">
        <v>59</v>
      </c>
      <c r="E60">
        <f>新呵護久久4[[#This Row],[西元年]]-2002</f>
        <v>68</v>
      </c>
      <c r="F60">
        <f t="shared" si="1"/>
        <v>2070</v>
      </c>
      <c r="G60" s="2">
        <f t="shared" si="0"/>
        <v>0</v>
      </c>
      <c r="H60" s="4">
        <v>774420</v>
      </c>
      <c r="I60" s="2">
        <v>774420</v>
      </c>
      <c r="J60" s="2">
        <v>774420</v>
      </c>
    </row>
    <row r="61" spans="4:10" x14ac:dyDescent="0.2">
      <c r="D61">
        <v>60</v>
      </c>
      <c r="E61">
        <f>新呵護久久4[[#This Row],[西元年]]-2002</f>
        <v>69</v>
      </c>
      <c r="F61">
        <f t="shared" si="1"/>
        <v>2071</v>
      </c>
      <c r="G61" s="2">
        <f t="shared" si="0"/>
        <v>0</v>
      </c>
      <c r="H61" s="4">
        <v>787960</v>
      </c>
      <c r="I61" s="2">
        <v>787960</v>
      </c>
      <c r="J61" s="2">
        <v>787960</v>
      </c>
    </row>
    <row r="62" spans="4:10" x14ac:dyDescent="0.2">
      <c r="D62">
        <v>61</v>
      </c>
      <c r="E62">
        <f>新呵護久久4[[#This Row],[西元年]]-2002</f>
        <v>70</v>
      </c>
      <c r="F62">
        <f t="shared" si="1"/>
        <v>2072</v>
      </c>
      <c r="G62" s="2">
        <f t="shared" si="0"/>
        <v>0</v>
      </c>
      <c r="H62" s="4">
        <v>801500</v>
      </c>
      <c r="I62" s="2">
        <v>801500</v>
      </c>
      <c r="J62" s="2">
        <v>801500</v>
      </c>
    </row>
    <row r="63" spans="4:10" x14ac:dyDescent="0.2">
      <c r="D63">
        <v>62</v>
      </c>
      <c r="E63">
        <f>新呵護久久4[[#This Row],[西元年]]-2002</f>
        <v>71</v>
      </c>
      <c r="F63">
        <f t="shared" si="1"/>
        <v>2073</v>
      </c>
      <c r="G63" s="2">
        <f t="shared" si="0"/>
        <v>0</v>
      </c>
      <c r="H63" s="4">
        <v>815050</v>
      </c>
      <c r="I63" s="2">
        <v>815050</v>
      </c>
      <c r="J63" s="2">
        <v>815050</v>
      </c>
    </row>
    <row r="64" spans="4:10" x14ac:dyDescent="0.2">
      <c r="D64">
        <v>63</v>
      </c>
      <c r="E64">
        <f>新呵護久久4[[#This Row],[西元年]]-2002</f>
        <v>72</v>
      </c>
      <c r="F64">
        <f t="shared" si="1"/>
        <v>2074</v>
      </c>
      <c r="G64" s="2">
        <f t="shared" si="0"/>
        <v>0</v>
      </c>
      <c r="H64" s="4">
        <v>828590</v>
      </c>
      <c r="I64" s="2">
        <v>828590</v>
      </c>
      <c r="J64" s="2">
        <v>828590</v>
      </c>
    </row>
    <row r="65" spans="4:10" x14ac:dyDescent="0.2">
      <c r="D65">
        <v>64</v>
      </c>
      <c r="E65">
        <f>新呵護久久4[[#This Row],[西元年]]-2002</f>
        <v>73</v>
      </c>
      <c r="F65">
        <f t="shared" si="1"/>
        <v>2075</v>
      </c>
      <c r="G65" s="2">
        <f t="shared" si="0"/>
        <v>0</v>
      </c>
      <c r="H65" s="4">
        <v>842130</v>
      </c>
      <c r="I65" s="2">
        <v>842130</v>
      </c>
      <c r="J65" s="2">
        <v>842130</v>
      </c>
    </row>
    <row r="66" spans="4:10" x14ac:dyDescent="0.2">
      <c r="D66">
        <v>65</v>
      </c>
      <c r="E66">
        <f>新呵護久久4[[#This Row],[西元年]]-2002</f>
        <v>74</v>
      </c>
      <c r="F66">
        <f t="shared" si="1"/>
        <v>2076</v>
      </c>
      <c r="G66" s="2">
        <f t="shared" si="0"/>
        <v>0</v>
      </c>
      <c r="H66" s="4">
        <v>855680</v>
      </c>
      <c r="I66" s="2">
        <v>855680</v>
      </c>
      <c r="J66" s="2">
        <v>855680</v>
      </c>
    </row>
    <row r="67" spans="4:10" x14ac:dyDescent="0.2">
      <c r="D67">
        <v>66</v>
      </c>
      <c r="E67">
        <f>新呵護久久4[[#This Row],[西元年]]-2002</f>
        <v>75</v>
      </c>
      <c r="F67">
        <f t="shared" si="1"/>
        <v>2077</v>
      </c>
      <c r="G67" s="2">
        <f t="shared" ref="G67:G103" si="2">IF(D67&lt;=$B$5,13910,0)</f>
        <v>0</v>
      </c>
      <c r="H67" s="4">
        <v>869220</v>
      </c>
      <c r="I67" s="2">
        <v>869220</v>
      </c>
      <c r="J67" s="2">
        <v>869220</v>
      </c>
    </row>
    <row r="68" spans="4:10" x14ac:dyDescent="0.2">
      <c r="D68">
        <v>67</v>
      </c>
      <c r="E68">
        <f>新呵護久久4[[#This Row],[西元年]]-2002</f>
        <v>76</v>
      </c>
      <c r="F68">
        <f t="shared" ref="F68:F103" si="3">F67+1</f>
        <v>2078</v>
      </c>
      <c r="G68" s="2">
        <f t="shared" si="2"/>
        <v>0</v>
      </c>
      <c r="H68" s="4">
        <v>882760</v>
      </c>
      <c r="I68" s="2">
        <v>882760</v>
      </c>
      <c r="J68" s="2">
        <v>882760</v>
      </c>
    </row>
    <row r="69" spans="4:10" x14ac:dyDescent="0.2">
      <c r="D69">
        <v>68</v>
      </c>
      <c r="E69">
        <f>新呵護久久4[[#This Row],[西元年]]-2002</f>
        <v>77</v>
      </c>
      <c r="F69">
        <f t="shared" si="3"/>
        <v>2079</v>
      </c>
      <c r="G69" s="2">
        <f t="shared" si="2"/>
        <v>0</v>
      </c>
      <c r="H69" s="4">
        <v>896310</v>
      </c>
      <c r="I69" s="2">
        <v>896310</v>
      </c>
      <c r="J69" s="2">
        <v>896310</v>
      </c>
    </row>
    <row r="70" spans="4:10" x14ac:dyDescent="0.2">
      <c r="D70">
        <v>69</v>
      </c>
      <c r="E70">
        <f>新呵護久久4[[#This Row],[西元年]]-2002</f>
        <v>78</v>
      </c>
      <c r="F70">
        <f t="shared" si="3"/>
        <v>2080</v>
      </c>
      <c r="G70" s="2">
        <f t="shared" si="2"/>
        <v>0</v>
      </c>
      <c r="H70" s="4">
        <v>909850</v>
      </c>
      <c r="I70" s="2">
        <v>909850</v>
      </c>
      <c r="J70" s="2">
        <v>909850</v>
      </c>
    </row>
    <row r="71" spans="4:10" x14ac:dyDescent="0.2">
      <c r="D71">
        <v>70</v>
      </c>
      <c r="E71">
        <f>新呵護久久4[[#This Row],[西元年]]-2002</f>
        <v>79</v>
      </c>
      <c r="F71">
        <f t="shared" si="3"/>
        <v>2081</v>
      </c>
      <c r="G71" s="2">
        <f t="shared" si="2"/>
        <v>0</v>
      </c>
      <c r="H71" s="4">
        <v>923390</v>
      </c>
      <c r="I71" s="2">
        <v>923390</v>
      </c>
      <c r="J71" s="2">
        <v>923390</v>
      </c>
    </row>
    <row r="72" spans="4:10" x14ac:dyDescent="0.2">
      <c r="D72">
        <v>71</v>
      </c>
      <c r="E72">
        <f>新呵護久久4[[#This Row],[西元年]]-2002</f>
        <v>80</v>
      </c>
      <c r="F72">
        <f t="shared" si="3"/>
        <v>2082</v>
      </c>
      <c r="G72" s="2">
        <f t="shared" si="2"/>
        <v>0</v>
      </c>
      <c r="H72" s="4">
        <v>936940</v>
      </c>
      <c r="I72" s="2">
        <v>936940</v>
      </c>
      <c r="J72" s="2">
        <v>936940</v>
      </c>
    </row>
    <row r="73" spans="4:10" x14ac:dyDescent="0.2">
      <c r="D73">
        <v>72</v>
      </c>
      <c r="E73">
        <f>新呵護久久4[[#This Row],[西元年]]-2002</f>
        <v>81</v>
      </c>
      <c r="F73">
        <f t="shared" si="3"/>
        <v>2083</v>
      </c>
      <c r="G73" s="2">
        <f t="shared" si="2"/>
        <v>0</v>
      </c>
      <c r="H73" s="4">
        <v>950480</v>
      </c>
      <c r="I73" s="2">
        <v>950480</v>
      </c>
      <c r="J73" s="2">
        <v>950480</v>
      </c>
    </row>
    <row r="74" spans="4:10" x14ac:dyDescent="0.2">
      <c r="D74">
        <v>73</v>
      </c>
      <c r="E74">
        <f>新呵護久久4[[#This Row],[西元年]]-2002</f>
        <v>82</v>
      </c>
      <c r="F74">
        <f t="shared" si="3"/>
        <v>2084</v>
      </c>
      <c r="G74" s="2">
        <f t="shared" si="2"/>
        <v>0</v>
      </c>
      <c r="H74" s="4">
        <v>964020</v>
      </c>
      <c r="I74" s="2">
        <v>964020</v>
      </c>
      <c r="J74" s="2">
        <v>964020</v>
      </c>
    </row>
    <row r="75" spans="4:10" x14ac:dyDescent="0.2">
      <c r="D75">
        <v>74</v>
      </c>
      <c r="E75">
        <f>新呵護久久4[[#This Row],[西元年]]-2002</f>
        <v>83</v>
      </c>
      <c r="F75">
        <f t="shared" si="3"/>
        <v>2085</v>
      </c>
      <c r="G75" s="2">
        <f t="shared" si="2"/>
        <v>0</v>
      </c>
      <c r="H75" s="4">
        <v>977570</v>
      </c>
      <c r="I75" s="2">
        <v>977570</v>
      </c>
      <c r="J75" s="2">
        <v>977570</v>
      </c>
    </row>
    <row r="76" spans="4:10" x14ac:dyDescent="0.2">
      <c r="D76">
        <v>75</v>
      </c>
      <c r="E76">
        <f>新呵護久久4[[#This Row],[西元年]]-2002</f>
        <v>84</v>
      </c>
      <c r="F76">
        <f t="shared" si="3"/>
        <v>2086</v>
      </c>
      <c r="G76" s="2">
        <f t="shared" si="2"/>
        <v>0</v>
      </c>
      <c r="H76" s="4">
        <v>991110</v>
      </c>
      <c r="I76" s="2">
        <v>991110</v>
      </c>
      <c r="J76" s="2">
        <v>991110</v>
      </c>
    </row>
    <row r="77" spans="4:10" x14ac:dyDescent="0.2">
      <c r="D77">
        <v>76</v>
      </c>
      <c r="E77">
        <f>新呵護久久4[[#This Row],[西元年]]-2002</f>
        <v>85</v>
      </c>
      <c r="F77">
        <f t="shared" si="3"/>
        <v>2087</v>
      </c>
      <c r="G77" s="2">
        <f t="shared" si="2"/>
        <v>0</v>
      </c>
      <c r="H77" s="4">
        <v>1004650</v>
      </c>
      <c r="I77" s="2">
        <v>1004650</v>
      </c>
      <c r="J77" s="2">
        <v>1004650</v>
      </c>
    </row>
    <row r="78" spans="4:10" x14ac:dyDescent="0.2">
      <c r="D78">
        <v>77</v>
      </c>
      <c r="E78">
        <f>新呵護久久4[[#This Row],[西元年]]-2002</f>
        <v>86</v>
      </c>
      <c r="F78">
        <f t="shared" si="3"/>
        <v>2088</v>
      </c>
      <c r="G78" s="2">
        <f t="shared" si="2"/>
        <v>0</v>
      </c>
      <c r="H78" s="4">
        <v>1018200</v>
      </c>
      <c r="I78" s="2">
        <v>1018200</v>
      </c>
      <c r="J78" s="2">
        <v>1018200</v>
      </c>
    </row>
    <row r="79" spans="4:10" x14ac:dyDescent="0.2">
      <c r="D79">
        <v>78</v>
      </c>
      <c r="E79">
        <f>新呵護久久4[[#This Row],[西元年]]-2002</f>
        <v>87</v>
      </c>
      <c r="F79">
        <f t="shared" si="3"/>
        <v>2089</v>
      </c>
      <c r="G79" s="2">
        <f t="shared" si="2"/>
        <v>0</v>
      </c>
      <c r="H79" s="4">
        <v>1031740</v>
      </c>
      <c r="I79" s="2">
        <v>1031740</v>
      </c>
      <c r="J79" s="2">
        <v>1031740</v>
      </c>
    </row>
    <row r="80" spans="4:10" x14ac:dyDescent="0.2">
      <c r="D80">
        <v>79</v>
      </c>
      <c r="E80">
        <f>新呵護久久4[[#This Row],[西元年]]-2002</f>
        <v>88</v>
      </c>
      <c r="F80">
        <f t="shared" si="3"/>
        <v>2090</v>
      </c>
      <c r="G80" s="2">
        <f t="shared" si="2"/>
        <v>0</v>
      </c>
      <c r="H80" s="4">
        <v>1045280</v>
      </c>
      <c r="I80" s="2">
        <v>1045280</v>
      </c>
      <c r="J80" s="2">
        <v>1045280</v>
      </c>
    </row>
    <row r="81" spans="4:10" x14ac:dyDescent="0.2">
      <c r="D81">
        <v>80</v>
      </c>
      <c r="E81">
        <f>新呵護久久4[[#This Row],[西元年]]-2002</f>
        <v>89</v>
      </c>
      <c r="F81">
        <f t="shared" si="3"/>
        <v>2091</v>
      </c>
      <c r="G81" s="2">
        <f t="shared" si="2"/>
        <v>0</v>
      </c>
      <c r="H81" s="4">
        <v>1058830</v>
      </c>
      <c r="I81" s="2">
        <v>1058830</v>
      </c>
      <c r="J81" s="2">
        <v>1058830</v>
      </c>
    </row>
    <row r="82" spans="4:10" x14ac:dyDescent="0.2">
      <c r="D82">
        <v>81</v>
      </c>
      <c r="E82">
        <f>新呵護久久4[[#This Row],[西元年]]-2002</f>
        <v>90</v>
      </c>
      <c r="F82">
        <f t="shared" si="3"/>
        <v>2092</v>
      </c>
      <c r="G82" s="2">
        <f t="shared" si="2"/>
        <v>0</v>
      </c>
      <c r="H82" s="4">
        <v>1072370</v>
      </c>
      <c r="I82" s="2">
        <v>1072370</v>
      </c>
      <c r="J82" s="2">
        <v>1072370</v>
      </c>
    </row>
    <row r="83" spans="4:10" x14ac:dyDescent="0.2">
      <c r="D83">
        <v>82</v>
      </c>
      <c r="E83">
        <f>新呵護久久4[[#This Row],[西元年]]-2002</f>
        <v>91</v>
      </c>
      <c r="F83">
        <f t="shared" si="3"/>
        <v>2093</v>
      </c>
      <c r="G83" s="2">
        <f t="shared" si="2"/>
        <v>0</v>
      </c>
      <c r="H83" s="4">
        <v>1085910</v>
      </c>
      <c r="I83" s="2">
        <v>1085910</v>
      </c>
      <c r="J83" s="2">
        <v>1085910</v>
      </c>
    </row>
    <row r="84" spans="4:10" x14ac:dyDescent="0.2">
      <c r="D84">
        <v>83</v>
      </c>
      <c r="E84">
        <f>新呵護久久4[[#This Row],[西元年]]-2002</f>
        <v>92</v>
      </c>
      <c r="F84">
        <f t="shared" si="3"/>
        <v>2094</v>
      </c>
      <c r="G84" s="2">
        <f t="shared" si="2"/>
        <v>0</v>
      </c>
      <c r="H84" s="4">
        <v>1099460</v>
      </c>
      <c r="I84" s="2">
        <v>1099460</v>
      </c>
      <c r="J84" s="2">
        <v>1099460</v>
      </c>
    </row>
    <row r="85" spans="4:10" x14ac:dyDescent="0.2">
      <c r="D85">
        <v>84</v>
      </c>
      <c r="E85">
        <f>新呵護久久4[[#This Row],[西元年]]-2002</f>
        <v>93</v>
      </c>
      <c r="F85">
        <f t="shared" si="3"/>
        <v>2095</v>
      </c>
      <c r="G85" s="2">
        <f t="shared" si="2"/>
        <v>0</v>
      </c>
      <c r="H85" s="4">
        <v>1113000</v>
      </c>
      <c r="I85" s="2">
        <v>1113000</v>
      </c>
      <c r="J85" s="2">
        <v>1113000</v>
      </c>
    </row>
    <row r="86" spans="4:10" x14ac:dyDescent="0.2">
      <c r="D86">
        <v>85</v>
      </c>
      <c r="E86">
        <f>新呵護久久4[[#This Row],[西元年]]-2002</f>
        <v>94</v>
      </c>
      <c r="F86">
        <f t="shared" si="3"/>
        <v>2096</v>
      </c>
      <c r="G86" s="2">
        <f t="shared" si="2"/>
        <v>0</v>
      </c>
      <c r="H86" s="4">
        <v>1126540</v>
      </c>
      <c r="I86" s="2">
        <v>1126540</v>
      </c>
      <c r="J86" s="2">
        <v>1126540</v>
      </c>
    </row>
    <row r="87" spans="4:10" x14ac:dyDescent="0.2">
      <c r="D87">
        <v>86</v>
      </c>
      <c r="E87">
        <f>新呵護久久4[[#This Row],[西元年]]-2002</f>
        <v>95</v>
      </c>
      <c r="F87">
        <f t="shared" si="3"/>
        <v>2097</v>
      </c>
      <c r="G87" s="2">
        <f t="shared" si="2"/>
        <v>0</v>
      </c>
      <c r="H87" s="4">
        <v>1140090</v>
      </c>
      <c r="I87" s="2">
        <v>1140090</v>
      </c>
      <c r="J87" s="2">
        <v>1140090</v>
      </c>
    </row>
    <row r="88" spans="4:10" x14ac:dyDescent="0.2">
      <c r="D88">
        <v>87</v>
      </c>
      <c r="E88">
        <f>新呵護久久4[[#This Row],[西元年]]-2002</f>
        <v>96</v>
      </c>
      <c r="F88">
        <f t="shared" si="3"/>
        <v>2098</v>
      </c>
      <c r="G88" s="2">
        <f t="shared" si="2"/>
        <v>0</v>
      </c>
      <c r="H88" s="4">
        <v>1153630</v>
      </c>
      <c r="I88" s="2">
        <v>1153630</v>
      </c>
      <c r="J88" s="2">
        <v>1153630</v>
      </c>
    </row>
    <row r="89" spans="4:10" x14ac:dyDescent="0.2">
      <c r="D89">
        <v>88</v>
      </c>
      <c r="E89">
        <f>新呵護久久4[[#This Row],[西元年]]-2002</f>
        <v>97</v>
      </c>
      <c r="F89">
        <f t="shared" si="3"/>
        <v>2099</v>
      </c>
      <c r="G89" s="2">
        <f t="shared" si="2"/>
        <v>0</v>
      </c>
      <c r="H89" s="4">
        <v>1167170</v>
      </c>
      <c r="I89" s="2">
        <v>1167170</v>
      </c>
      <c r="J89" s="2">
        <v>1167170</v>
      </c>
    </row>
    <row r="90" spans="4:10" x14ac:dyDescent="0.2">
      <c r="D90">
        <v>89</v>
      </c>
      <c r="E90">
        <f>新呵護久久4[[#This Row],[西元年]]-2002</f>
        <v>98</v>
      </c>
      <c r="F90">
        <f t="shared" si="3"/>
        <v>2100</v>
      </c>
      <c r="G90" s="2">
        <f t="shared" si="2"/>
        <v>0</v>
      </c>
      <c r="H90" s="4">
        <v>1180720</v>
      </c>
      <c r="I90" s="2">
        <v>1180720</v>
      </c>
      <c r="J90" s="2">
        <v>1180720</v>
      </c>
    </row>
    <row r="91" spans="4:10" x14ac:dyDescent="0.2">
      <c r="D91">
        <v>90</v>
      </c>
      <c r="E91">
        <f>新呵護久久4[[#This Row],[西元年]]-2002</f>
        <v>99</v>
      </c>
      <c r="F91">
        <f t="shared" si="3"/>
        <v>2101</v>
      </c>
      <c r="G91" s="2">
        <f t="shared" si="2"/>
        <v>0</v>
      </c>
      <c r="H91" s="4">
        <v>1194260</v>
      </c>
      <c r="I91" s="2">
        <v>1194260</v>
      </c>
      <c r="J91" s="2">
        <v>1194260</v>
      </c>
    </row>
    <row r="92" spans="4:10" x14ac:dyDescent="0.2">
      <c r="D92">
        <v>91</v>
      </c>
      <c r="E92">
        <f>新呵護久久4[[#This Row],[西元年]]-2002</f>
        <v>100</v>
      </c>
      <c r="F92">
        <f t="shared" si="3"/>
        <v>2102</v>
      </c>
      <c r="G92" s="2">
        <f t="shared" si="2"/>
        <v>0</v>
      </c>
      <c r="H92" s="4">
        <v>1207800</v>
      </c>
      <c r="I92" s="2">
        <v>1207800</v>
      </c>
      <c r="J92" s="2">
        <v>1207800</v>
      </c>
    </row>
    <row r="93" spans="4:10" x14ac:dyDescent="0.2">
      <c r="D93">
        <v>92</v>
      </c>
      <c r="E93">
        <f>新呵護久久4[[#This Row],[西元年]]-2002</f>
        <v>101</v>
      </c>
      <c r="F93">
        <f t="shared" si="3"/>
        <v>2103</v>
      </c>
      <c r="G93" s="2">
        <f t="shared" si="2"/>
        <v>0</v>
      </c>
      <c r="H93" s="4">
        <v>1221350</v>
      </c>
      <c r="I93" s="2">
        <v>1221350</v>
      </c>
      <c r="J93" s="2">
        <v>1221350</v>
      </c>
    </row>
    <row r="94" spans="4:10" x14ac:dyDescent="0.2">
      <c r="D94">
        <v>93</v>
      </c>
      <c r="E94">
        <f>新呵護久久4[[#This Row],[西元年]]-2002</f>
        <v>102</v>
      </c>
      <c r="F94">
        <f t="shared" si="3"/>
        <v>2104</v>
      </c>
      <c r="G94" s="2">
        <f t="shared" si="2"/>
        <v>0</v>
      </c>
      <c r="H94" s="4">
        <v>1234890</v>
      </c>
      <c r="I94" s="2">
        <v>1234890</v>
      </c>
      <c r="J94" s="2">
        <v>1234890</v>
      </c>
    </row>
    <row r="95" spans="4:10" x14ac:dyDescent="0.2">
      <c r="D95">
        <v>94</v>
      </c>
      <c r="E95">
        <f>新呵護久久4[[#This Row],[西元年]]-2002</f>
        <v>103</v>
      </c>
      <c r="F95">
        <f t="shared" si="3"/>
        <v>2105</v>
      </c>
      <c r="G95" s="2">
        <f t="shared" si="2"/>
        <v>0</v>
      </c>
      <c r="H95" s="4">
        <v>1248430</v>
      </c>
      <c r="I95" s="2">
        <v>1248430</v>
      </c>
      <c r="J95" s="2">
        <v>1248430</v>
      </c>
    </row>
    <row r="96" spans="4:10" x14ac:dyDescent="0.2">
      <c r="D96">
        <v>95</v>
      </c>
      <c r="E96">
        <f>新呵護久久4[[#This Row],[西元年]]-2002</f>
        <v>104</v>
      </c>
      <c r="F96">
        <f t="shared" si="3"/>
        <v>2106</v>
      </c>
      <c r="G96" s="2">
        <f t="shared" si="2"/>
        <v>0</v>
      </c>
      <c r="H96" s="4">
        <v>1261980</v>
      </c>
      <c r="I96" s="2">
        <v>1261980</v>
      </c>
      <c r="J96" s="2">
        <v>1261980</v>
      </c>
    </row>
    <row r="97" spans="4:10" x14ac:dyDescent="0.2">
      <c r="D97">
        <v>96</v>
      </c>
      <c r="E97">
        <f>新呵護久久4[[#This Row],[西元年]]-2002</f>
        <v>105</v>
      </c>
      <c r="F97">
        <f t="shared" si="3"/>
        <v>2107</v>
      </c>
      <c r="G97" s="2">
        <f t="shared" si="2"/>
        <v>0</v>
      </c>
      <c r="H97" s="4">
        <v>1275520</v>
      </c>
      <c r="I97" s="2">
        <v>1275520</v>
      </c>
      <c r="J97" s="2">
        <v>1275520</v>
      </c>
    </row>
    <row r="98" spans="4:10" x14ac:dyDescent="0.2">
      <c r="D98">
        <v>97</v>
      </c>
      <c r="E98">
        <f>新呵護久久4[[#This Row],[西元年]]-2002</f>
        <v>106</v>
      </c>
      <c r="F98">
        <f t="shared" si="3"/>
        <v>2108</v>
      </c>
      <c r="G98" s="2">
        <f t="shared" si="2"/>
        <v>0</v>
      </c>
      <c r="H98" s="4">
        <v>1289060</v>
      </c>
      <c r="I98" s="2">
        <v>1289060</v>
      </c>
      <c r="J98" s="2">
        <v>1289060</v>
      </c>
    </row>
    <row r="99" spans="4:10" x14ac:dyDescent="0.2">
      <c r="D99">
        <v>98</v>
      </c>
      <c r="E99">
        <f>新呵護久久4[[#This Row],[西元年]]-2002</f>
        <v>107</v>
      </c>
      <c r="F99">
        <f t="shared" si="3"/>
        <v>2109</v>
      </c>
      <c r="G99" s="2">
        <f t="shared" si="2"/>
        <v>0</v>
      </c>
      <c r="H99" s="4">
        <v>1302610</v>
      </c>
      <c r="I99" s="2">
        <v>1302610</v>
      </c>
      <c r="J99" s="2">
        <v>1302610</v>
      </c>
    </row>
    <row r="100" spans="4:10" x14ac:dyDescent="0.2">
      <c r="D100">
        <v>99</v>
      </c>
      <c r="E100">
        <f>新呵護久久4[[#This Row],[西元年]]-2002</f>
        <v>108</v>
      </c>
      <c r="F100">
        <f t="shared" si="3"/>
        <v>2110</v>
      </c>
      <c r="G100" s="2">
        <f t="shared" si="2"/>
        <v>0</v>
      </c>
      <c r="H100" s="4">
        <v>1316150</v>
      </c>
      <c r="I100" s="2">
        <v>1316150</v>
      </c>
      <c r="J100" s="2">
        <v>1316150</v>
      </c>
    </row>
    <row r="101" spans="4:10" x14ac:dyDescent="0.2">
      <c r="D101">
        <v>100</v>
      </c>
      <c r="E101">
        <f>新呵護久久4[[#This Row],[西元年]]-2002</f>
        <v>109</v>
      </c>
      <c r="F101">
        <f t="shared" si="3"/>
        <v>2111</v>
      </c>
      <c r="G101" s="2">
        <f t="shared" si="2"/>
        <v>0</v>
      </c>
      <c r="H101" s="4">
        <v>1329690</v>
      </c>
      <c r="I101" s="2">
        <v>1329690</v>
      </c>
      <c r="J101" s="2">
        <v>1329690</v>
      </c>
    </row>
    <row r="102" spans="4:10" x14ac:dyDescent="0.2">
      <c r="D102">
        <v>101</v>
      </c>
      <c r="E102">
        <f>新呵護久久4[[#This Row],[西元年]]-2002</f>
        <v>110</v>
      </c>
      <c r="F102">
        <f t="shared" si="3"/>
        <v>2112</v>
      </c>
      <c r="G102" s="2">
        <f t="shared" si="2"/>
        <v>0</v>
      </c>
      <c r="H102" s="4">
        <v>278200</v>
      </c>
      <c r="I102" s="2">
        <v>278200</v>
      </c>
      <c r="J102" s="2">
        <v>278200</v>
      </c>
    </row>
    <row r="103" spans="4:10" x14ac:dyDescent="0.2">
      <c r="D103">
        <v>102</v>
      </c>
      <c r="E103">
        <f>新呵護久久4[[#This Row],[西元年]]-2002</f>
        <v>111</v>
      </c>
      <c r="F103">
        <f t="shared" si="3"/>
        <v>2113</v>
      </c>
      <c r="G103" s="2">
        <f t="shared" si="2"/>
        <v>0</v>
      </c>
      <c r="H103" s="4">
        <v>0</v>
      </c>
      <c r="I103" s="2">
        <v>0</v>
      </c>
      <c r="J103" s="2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D1F3-4C74-5149-A2CE-9DE03088EB41}">
  <dimension ref="A1:K111"/>
  <sheetViews>
    <sheetView workbookViewId="0">
      <selection activeCell="H1" sqref="H1:J2"/>
    </sheetView>
  </sheetViews>
  <sheetFormatPr baseColWidth="10" defaultRowHeight="16" x14ac:dyDescent="0.2"/>
  <cols>
    <col min="2" max="2" width="40.6640625" bestFit="1" customWidth="1"/>
    <col min="4" max="4" width="11.33203125" customWidth="1"/>
    <col min="7" max="7" width="11.5" bestFit="1" customWidth="1"/>
    <col min="8" max="8" width="14.83203125" bestFit="1" customWidth="1"/>
    <col min="9" max="10" width="11.5" bestFit="1" customWidth="1"/>
    <col min="11" max="11" width="13.33203125" customWidth="1"/>
  </cols>
  <sheetData>
    <row r="1" spans="1:11" x14ac:dyDescent="0.2">
      <c r="A1" t="s">
        <v>5</v>
      </c>
      <c r="B1" t="s">
        <v>23</v>
      </c>
      <c r="D1" t="s">
        <v>2</v>
      </c>
      <c r="E1" t="s">
        <v>6</v>
      </c>
      <c r="F1" t="s">
        <v>3</v>
      </c>
      <c r="G1" t="s">
        <v>1</v>
      </c>
      <c r="H1" t="s">
        <v>14</v>
      </c>
      <c r="I1" t="s">
        <v>9</v>
      </c>
      <c r="J1" t="s">
        <v>10</v>
      </c>
      <c r="K1" t="s">
        <v>15</v>
      </c>
    </row>
    <row r="2" spans="1:11" x14ac:dyDescent="0.2">
      <c r="A2" t="s">
        <v>4</v>
      </c>
      <c r="B2" s="1">
        <v>37452</v>
      </c>
      <c r="D2">
        <v>1</v>
      </c>
      <c r="E2">
        <f>新呵護久久5[[#This Row],[西元年]]-2002</f>
        <v>0</v>
      </c>
      <c r="F2">
        <f>YEAR(B2)</f>
        <v>2002</v>
      </c>
      <c r="G2" s="2">
        <f>IF(D2&lt;=$B$5,24080,0)</f>
        <v>24080</v>
      </c>
      <c r="H2" s="4">
        <f>IF(E2&lt;$B$4,400000,0)</f>
        <v>400000</v>
      </c>
      <c r="I2" s="2">
        <f>H2</f>
        <v>400000</v>
      </c>
      <c r="J2" s="2">
        <f>H2</f>
        <v>400000</v>
      </c>
      <c r="K2" s="2">
        <f>IF(新呵護久久5[[#This Row],[年齡]]&gt;$B$4,0,IF(AND(MOD(E2,2)=0,新呵護久久5[[#This Row],[年齡]]&lt;&gt;0),10000,0)+IF(新呵護久久5[[#This Row],[年齡]]=$B$4,200000,0)+IF(新呵護久久5[[#This Row],[年齡]]=$B$5+1,200000,0))</f>
        <v>0</v>
      </c>
    </row>
    <row r="3" spans="1:11" x14ac:dyDescent="0.2">
      <c r="A3" t="s">
        <v>6</v>
      </c>
      <c r="B3">
        <v>0</v>
      </c>
      <c r="D3">
        <v>2</v>
      </c>
      <c r="E3">
        <f>新呵護久久5[[#This Row],[西元年]]-2002</f>
        <v>1</v>
      </c>
      <c r="F3">
        <f>F2+1</f>
        <v>2003</v>
      </c>
      <c r="G3" s="2">
        <f>IF(D3&lt;=$B$5,24080,0)</f>
        <v>24080</v>
      </c>
      <c r="H3" s="4">
        <f t="shared" ref="H3:H66" si="0">IF(E3&lt;$B$4,400000,0)</f>
        <v>400000</v>
      </c>
      <c r="I3" s="2">
        <f t="shared" ref="I3:I66" si="1">H3</f>
        <v>400000</v>
      </c>
      <c r="J3" s="2">
        <f t="shared" ref="J3:J66" si="2">H3</f>
        <v>400000</v>
      </c>
      <c r="K3" s="2">
        <f>IF(新呵護久久5[[#This Row],[年齡]]&gt;$B$4,0,IF(AND(MOD(E3,2)=0,新呵護久久5[[#This Row],[年齡]]&lt;&gt;0),10000,0)+IF(新呵護久久5[[#This Row],[年齡]]=$B$4,200000,0)+IF(新呵護久久5[[#This Row],[年齡]]=$B$5+1,200000,0))</f>
        <v>0</v>
      </c>
    </row>
    <row r="4" spans="1:11" x14ac:dyDescent="0.2">
      <c r="A4" t="s">
        <v>7</v>
      </c>
      <c r="B4">
        <v>99</v>
      </c>
      <c r="D4">
        <v>3</v>
      </c>
      <c r="E4">
        <f>新呵護久久5[[#This Row],[西元年]]-2002</f>
        <v>2</v>
      </c>
      <c r="F4">
        <f t="shared" ref="F4:F67" si="3">F3+1</f>
        <v>2004</v>
      </c>
      <c r="G4" s="2">
        <f t="shared" ref="G4:G67" si="4">IF(D4&lt;=$B$5,24080,0)</f>
        <v>24080</v>
      </c>
      <c r="H4" s="4">
        <f t="shared" si="0"/>
        <v>400000</v>
      </c>
      <c r="I4" s="2">
        <f t="shared" si="1"/>
        <v>400000</v>
      </c>
      <c r="J4" s="2">
        <f t="shared" si="2"/>
        <v>400000</v>
      </c>
      <c r="K4" s="2">
        <f>IF(新呵護久久5[[#This Row],[年齡]]&gt;$B$4,0,IF(AND(MOD(E4,2)=0,新呵護久久5[[#This Row],[年齡]]&lt;&gt;0),10000,0)+IF(新呵護久久5[[#This Row],[年齡]]=$B$4,200000,0)+IF(新呵護久久5[[#This Row],[年齡]]=$B$5+1,200000,0))</f>
        <v>10000</v>
      </c>
    </row>
    <row r="5" spans="1:11" x14ac:dyDescent="0.2">
      <c r="A5" t="s">
        <v>8</v>
      </c>
      <c r="B5">
        <v>20</v>
      </c>
      <c r="D5">
        <v>4</v>
      </c>
      <c r="E5">
        <f>新呵護久久5[[#This Row],[西元年]]-2002</f>
        <v>3</v>
      </c>
      <c r="F5">
        <f t="shared" si="3"/>
        <v>2005</v>
      </c>
      <c r="G5" s="2">
        <f t="shared" si="4"/>
        <v>24080</v>
      </c>
      <c r="H5" s="4">
        <f t="shared" si="0"/>
        <v>400000</v>
      </c>
      <c r="I5" s="2">
        <f t="shared" si="1"/>
        <v>400000</v>
      </c>
      <c r="J5" s="2">
        <f t="shared" si="2"/>
        <v>400000</v>
      </c>
      <c r="K5" s="2">
        <f>IF(新呵護久久5[[#This Row],[年齡]]&gt;$B$4,0,IF(AND(MOD(E5,2)=0,新呵護久久5[[#This Row],[年齡]]&lt;&gt;0),10000,0)+IF(新呵護久久5[[#This Row],[年齡]]=$B$4,200000,0)+IF(新呵護久久5[[#This Row],[年齡]]=$B$5+1,200000,0))</f>
        <v>0</v>
      </c>
    </row>
    <row r="6" spans="1:11" x14ac:dyDescent="0.2">
      <c r="A6" t="s">
        <v>13</v>
      </c>
      <c r="B6" s="2">
        <v>200000</v>
      </c>
      <c r="D6">
        <v>5</v>
      </c>
      <c r="E6">
        <f>新呵護久久5[[#This Row],[西元年]]-2002</f>
        <v>4</v>
      </c>
      <c r="F6">
        <f t="shared" si="3"/>
        <v>2006</v>
      </c>
      <c r="G6" s="2">
        <f t="shared" si="4"/>
        <v>24080</v>
      </c>
      <c r="H6" s="4">
        <f t="shared" si="0"/>
        <v>400000</v>
      </c>
      <c r="I6" s="2">
        <f t="shared" si="1"/>
        <v>400000</v>
      </c>
      <c r="J6" s="2">
        <f t="shared" si="2"/>
        <v>400000</v>
      </c>
      <c r="K6" s="2">
        <f>IF(新呵護久久5[[#This Row],[年齡]]&gt;$B$4,0,IF(AND(MOD(E6,2)=0,新呵護久久5[[#This Row],[年齡]]&lt;&gt;0),10000,0)+IF(新呵護久久5[[#This Row],[年齡]]=$B$4,200000,0)+IF(新呵護久久5[[#This Row],[年齡]]=$B$5+1,200000,0))</f>
        <v>10000</v>
      </c>
    </row>
    <row r="7" spans="1:11" x14ac:dyDescent="0.2">
      <c r="A7" t="s">
        <v>19</v>
      </c>
      <c r="B7" s="3"/>
      <c r="D7">
        <v>6</v>
      </c>
      <c r="E7">
        <f>新呵護久久5[[#This Row],[西元年]]-2002</f>
        <v>5</v>
      </c>
      <c r="F7">
        <f t="shared" si="3"/>
        <v>2007</v>
      </c>
      <c r="G7" s="2">
        <f t="shared" si="4"/>
        <v>24080</v>
      </c>
      <c r="H7" s="4">
        <f t="shared" si="0"/>
        <v>400000</v>
      </c>
      <c r="I7" s="2">
        <f t="shared" si="1"/>
        <v>400000</v>
      </c>
      <c r="J7" s="2">
        <f t="shared" si="2"/>
        <v>400000</v>
      </c>
      <c r="K7" s="2">
        <f>IF(新呵護久久5[[#This Row],[年齡]]&gt;$B$4,0,IF(AND(MOD(E7,2)=0,新呵護久久5[[#This Row],[年齡]]&lt;&gt;0),10000,0)+IF(新呵護久久5[[#This Row],[年齡]]=$B$4,200000,0)+IF(新呵護久久5[[#This Row],[年齡]]=$B$5+1,200000,0))</f>
        <v>0</v>
      </c>
    </row>
    <row r="8" spans="1:11" x14ac:dyDescent="0.2">
      <c r="A8" t="s">
        <v>24</v>
      </c>
      <c r="D8">
        <v>7</v>
      </c>
      <c r="E8">
        <f>新呵護久久5[[#This Row],[西元年]]-2002</f>
        <v>6</v>
      </c>
      <c r="F8">
        <f t="shared" si="3"/>
        <v>2008</v>
      </c>
      <c r="G8" s="2">
        <f t="shared" si="4"/>
        <v>24080</v>
      </c>
      <c r="H8" s="4">
        <f t="shared" si="0"/>
        <v>400000</v>
      </c>
      <c r="I8" s="2">
        <f t="shared" si="1"/>
        <v>400000</v>
      </c>
      <c r="J8" s="2">
        <f t="shared" si="2"/>
        <v>400000</v>
      </c>
      <c r="K8" s="2">
        <f>IF(新呵護久久5[[#This Row],[年齡]]&gt;$B$4,0,IF(AND(MOD(E8,2)=0,新呵護久久5[[#This Row],[年齡]]&lt;&gt;0),10000,0)+IF(新呵護久久5[[#This Row],[年齡]]=$B$4,200000,0)+IF(新呵護久久5[[#This Row],[年齡]]=$B$5+1,200000,0))</f>
        <v>10000</v>
      </c>
    </row>
    <row r="9" spans="1:11" x14ac:dyDescent="0.2">
      <c r="D9">
        <v>8</v>
      </c>
      <c r="E9">
        <f>新呵護久久5[[#This Row],[西元年]]-2002</f>
        <v>7</v>
      </c>
      <c r="F9">
        <f t="shared" si="3"/>
        <v>2009</v>
      </c>
      <c r="G9" s="2">
        <f t="shared" si="4"/>
        <v>24080</v>
      </c>
      <c r="H9" s="4">
        <f t="shared" si="0"/>
        <v>400000</v>
      </c>
      <c r="I9" s="2">
        <f t="shared" si="1"/>
        <v>400000</v>
      </c>
      <c r="J9" s="2">
        <f t="shared" si="2"/>
        <v>400000</v>
      </c>
      <c r="K9" s="2">
        <f>IF(新呵護久久5[[#This Row],[年齡]]&gt;$B$4,0,IF(AND(MOD(E9,2)=0,新呵護久久5[[#This Row],[年齡]]&lt;&gt;0),10000,0)+IF(新呵護久久5[[#This Row],[年齡]]=$B$4,200000,0)+IF(新呵護久久5[[#This Row],[年齡]]=$B$5+1,200000,0))</f>
        <v>0</v>
      </c>
    </row>
    <row r="10" spans="1:11" x14ac:dyDescent="0.2">
      <c r="D10">
        <v>9</v>
      </c>
      <c r="E10">
        <f>新呵護久久5[[#This Row],[西元年]]-2002</f>
        <v>8</v>
      </c>
      <c r="F10">
        <f t="shared" si="3"/>
        <v>2010</v>
      </c>
      <c r="G10" s="2">
        <f t="shared" si="4"/>
        <v>24080</v>
      </c>
      <c r="H10" s="4">
        <f t="shared" si="0"/>
        <v>400000</v>
      </c>
      <c r="I10" s="2">
        <f t="shared" si="1"/>
        <v>400000</v>
      </c>
      <c r="J10" s="2">
        <f t="shared" si="2"/>
        <v>400000</v>
      </c>
      <c r="K10" s="2">
        <f>IF(新呵護久久5[[#This Row],[年齡]]&gt;$B$4,0,IF(AND(MOD(E10,2)=0,新呵護久久5[[#This Row],[年齡]]&lt;&gt;0),10000,0)+IF(新呵護久久5[[#This Row],[年齡]]=$B$4,200000,0)+IF(新呵護久久5[[#This Row],[年齡]]=$B$5+1,200000,0))</f>
        <v>10000</v>
      </c>
    </row>
    <row r="11" spans="1:11" x14ac:dyDescent="0.2">
      <c r="D11">
        <v>10</v>
      </c>
      <c r="E11">
        <f>新呵護久久5[[#This Row],[西元年]]-2002</f>
        <v>9</v>
      </c>
      <c r="F11">
        <f t="shared" si="3"/>
        <v>2011</v>
      </c>
      <c r="G11" s="2">
        <f t="shared" si="4"/>
        <v>24080</v>
      </c>
      <c r="H11" s="4">
        <f t="shared" si="0"/>
        <v>400000</v>
      </c>
      <c r="I11" s="2">
        <f t="shared" si="1"/>
        <v>400000</v>
      </c>
      <c r="J11" s="2">
        <f t="shared" si="2"/>
        <v>400000</v>
      </c>
      <c r="K11" s="2">
        <f>IF(新呵護久久5[[#This Row],[年齡]]&gt;$B$4,0,IF(AND(MOD(E11,2)=0,新呵護久久5[[#This Row],[年齡]]&lt;&gt;0),10000,0)+IF(新呵護久久5[[#This Row],[年齡]]=$B$4,200000,0)+IF(新呵護久久5[[#This Row],[年齡]]=$B$5+1,200000,0))</f>
        <v>0</v>
      </c>
    </row>
    <row r="12" spans="1:11" x14ac:dyDescent="0.2">
      <c r="D12">
        <v>11</v>
      </c>
      <c r="E12">
        <f>新呵護久久5[[#This Row],[西元年]]-2002</f>
        <v>10</v>
      </c>
      <c r="F12">
        <f t="shared" si="3"/>
        <v>2012</v>
      </c>
      <c r="G12" s="2">
        <f t="shared" si="4"/>
        <v>24080</v>
      </c>
      <c r="H12" s="4">
        <f t="shared" si="0"/>
        <v>400000</v>
      </c>
      <c r="I12" s="2">
        <f t="shared" si="1"/>
        <v>400000</v>
      </c>
      <c r="J12" s="2">
        <f t="shared" si="2"/>
        <v>400000</v>
      </c>
      <c r="K12" s="2">
        <f>IF(新呵護久久5[[#This Row],[年齡]]&gt;$B$4,0,IF(AND(MOD(E12,2)=0,新呵護久久5[[#This Row],[年齡]]&lt;&gt;0),10000,0)+IF(新呵護久久5[[#This Row],[年齡]]=$B$4,200000,0)+IF(新呵護久久5[[#This Row],[年齡]]=$B$5+1,200000,0))</f>
        <v>10000</v>
      </c>
    </row>
    <row r="13" spans="1:11" x14ac:dyDescent="0.2">
      <c r="D13">
        <v>12</v>
      </c>
      <c r="E13">
        <f>新呵護久久5[[#This Row],[西元年]]-2002</f>
        <v>11</v>
      </c>
      <c r="F13">
        <f t="shared" si="3"/>
        <v>2013</v>
      </c>
      <c r="G13" s="2">
        <f t="shared" si="4"/>
        <v>24080</v>
      </c>
      <c r="H13" s="4">
        <f t="shared" si="0"/>
        <v>400000</v>
      </c>
      <c r="I13" s="2">
        <f t="shared" si="1"/>
        <v>400000</v>
      </c>
      <c r="J13" s="2">
        <f t="shared" si="2"/>
        <v>400000</v>
      </c>
      <c r="K13" s="2">
        <f>IF(新呵護久久5[[#This Row],[年齡]]&gt;$B$4,0,IF(AND(MOD(E13,2)=0,新呵護久久5[[#This Row],[年齡]]&lt;&gt;0),10000,0)+IF(新呵護久久5[[#This Row],[年齡]]=$B$4,200000,0)+IF(新呵護久久5[[#This Row],[年齡]]=$B$5+1,200000,0))</f>
        <v>0</v>
      </c>
    </row>
    <row r="14" spans="1:11" x14ac:dyDescent="0.2">
      <c r="D14">
        <v>13</v>
      </c>
      <c r="E14">
        <f>新呵護久久5[[#This Row],[西元年]]-2002</f>
        <v>12</v>
      </c>
      <c r="F14">
        <f t="shared" si="3"/>
        <v>2014</v>
      </c>
      <c r="G14" s="2">
        <f t="shared" si="4"/>
        <v>24080</v>
      </c>
      <c r="H14" s="4">
        <f t="shared" si="0"/>
        <v>400000</v>
      </c>
      <c r="I14" s="2">
        <f t="shared" si="1"/>
        <v>400000</v>
      </c>
      <c r="J14" s="2">
        <f t="shared" si="2"/>
        <v>400000</v>
      </c>
      <c r="K14" s="2">
        <f>IF(新呵護久久5[[#This Row],[年齡]]&gt;$B$4,0,IF(AND(MOD(E14,2)=0,新呵護久久5[[#This Row],[年齡]]&lt;&gt;0),10000,0)+IF(新呵護久久5[[#This Row],[年齡]]=$B$4,200000,0)+IF(新呵護久久5[[#This Row],[年齡]]=$B$5+1,200000,0))</f>
        <v>10000</v>
      </c>
    </row>
    <row r="15" spans="1:11" x14ac:dyDescent="0.2">
      <c r="D15">
        <v>14</v>
      </c>
      <c r="E15">
        <f>新呵護久久5[[#This Row],[西元年]]-2002</f>
        <v>13</v>
      </c>
      <c r="F15">
        <f t="shared" si="3"/>
        <v>2015</v>
      </c>
      <c r="G15" s="2">
        <f t="shared" si="4"/>
        <v>24080</v>
      </c>
      <c r="H15" s="4">
        <f t="shared" si="0"/>
        <v>400000</v>
      </c>
      <c r="I15" s="2">
        <f t="shared" si="1"/>
        <v>400000</v>
      </c>
      <c r="J15" s="2">
        <f t="shared" si="2"/>
        <v>400000</v>
      </c>
      <c r="K15" s="2">
        <f>IF(新呵護久久5[[#This Row],[年齡]]&gt;$B$4,0,IF(AND(MOD(E15,2)=0,新呵護久久5[[#This Row],[年齡]]&lt;&gt;0),10000,0)+IF(新呵護久久5[[#This Row],[年齡]]=$B$4,200000,0)+IF(新呵護久久5[[#This Row],[年齡]]=$B$5+1,200000,0))</f>
        <v>0</v>
      </c>
    </row>
    <row r="16" spans="1:11" x14ac:dyDescent="0.2">
      <c r="D16">
        <v>15</v>
      </c>
      <c r="E16">
        <f>新呵護久久5[[#This Row],[西元年]]-2002</f>
        <v>14</v>
      </c>
      <c r="F16">
        <f t="shared" si="3"/>
        <v>2016</v>
      </c>
      <c r="G16" s="2">
        <f t="shared" si="4"/>
        <v>24080</v>
      </c>
      <c r="H16" s="4">
        <f t="shared" si="0"/>
        <v>400000</v>
      </c>
      <c r="I16" s="2">
        <f t="shared" si="1"/>
        <v>400000</v>
      </c>
      <c r="J16" s="2">
        <f t="shared" si="2"/>
        <v>400000</v>
      </c>
      <c r="K16" s="2">
        <f>IF(新呵護久久5[[#This Row],[年齡]]&gt;$B$4,0,IF(AND(MOD(E16,2)=0,新呵護久久5[[#This Row],[年齡]]&lt;&gt;0),10000,0)+IF(新呵護久久5[[#This Row],[年齡]]=$B$4,200000,0)+IF(新呵護久久5[[#This Row],[年齡]]=$B$5+1,200000,0))</f>
        <v>10000</v>
      </c>
    </row>
    <row r="17" spans="4:11" x14ac:dyDescent="0.2">
      <c r="D17">
        <v>16</v>
      </c>
      <c r="E17">
        <f>新呵護久久5[[#This Row],[西元年]]-2002</f>
        <v>15</v>
      </c>
      <c r="F17">
        <f t="shared" si="3"/>
        <v>2017</v>
      </c>
      <c r="G17" s="2">
        <f t="shared" si="4"/>
        <v>24080</v>
      </c>
      <c r="H17" s="4">
        <f t="shared" si="0"/>
        <v>400000</v>
      </c>
      <c r="I17" s="2">
        <f t="shared" si="1"/>
        <v>400000</v>
      </c>
      <c r="J17" s="2">
        <f t="shared" si="2"/>
        <v>400000</v>
      </c>
      <c r="K17" s="2">
        <f>IF(新呵護久久5[[#This Row],[年齡]]&gt;$B$4,0,IF(AND(MOD(E17,2)=0,新呵護久久5[[#This Row],[年齡]]&lt;&gt;0),10000,0)+IF(新呵護久久5[[#This Row],[年齡]]=$B$4,200000,0)+IF(新呵護久久5[[#This Row],[年齡]]=$B$5+1,200000,0))</f>
        <v>0</v>
      </c>
    </row>
    <row r="18" spans="4:11" x14ac:dyDescent="0.2">
      <c r="D18">
        <v>17</v>
      </c>
      <c r="E18">
        <f>新呵護久久5[[#This Row],[西元年]]-2002</f>
        <v>16</v>
      </c>
      <c r="F18">
        <f t="shared" si="3"/>
        <v>2018</v>
      </c>
      <c r="G18" s="2">
        <f t="shared" si="4"/>
        <v>24080</v>
      </c>
      <c r="H18" s="4">
        <f t="shared" si="0"/>
        <v>400000</v>
      </c>
      <c r="I18" s="2">
        <f t="shared" si="1"/>
        <v>400000</v>
      </c>
      <c r="J18" s="2">
        <f t="shared" si="2"/>
        <v>400000</v>
      </c>
      <c r="K18" s="2">
        <f>IF(新呵護久久5[[#This Row],[年齡]]&gt;$B$4,0,IF(AND(MOD(E18,2)=0,新呵護久久5[[#This Row],[年齡]]&lt;&gt;0),10000,0)+IF(新呵護久久5[[#This Row],[年齡]]=$B$4,200000,0)+IF(新呵護久久5[[#This Row],[年齡]]=$B$5+1,200000,0))</f>
        <v>10000</v>
      </c>
    </row>
    <row r="19" spans="4:11" x14ac:dyDescent="0.2">
      <c r="D19">
        <v>18</v>
      </c>
      <c r="E19">
        <f>新呵護久久5[[#This Row],[西元年]]-2002</f>
        <v>17</v>
      </c>
      <c r="F19">
        <f t="shared" si="3"/>
        <v>2019</v>
      </c>
      <c r="G19" s="2">
        <f t="shared" si="4"/>
        <v>24080</v>
      </c>
      <c r="H19" s="4">
        <f t="shared" si="0"/>
        <v>400000</v>
      </c>
      <c r="I19" s="2">
        <f t="shared" si="1"/>
        <v>400000</v>
      </c>
      <c r="J19" s="2">
        <f t="shared" si="2"/>
        <v>400000</v>
      </c>
      <c r="K19" s="2">
        <f>IF(新呵護久久5[[#This Row],[年齡]]&gt;$B$4,0,IF(AND(MOD(E19,2)=0,新呵護久久5[[#This Row],[年齡]]&lt;&gt;0),10000,0)+IF(新呵護久久5[[#This Row],[年齡]]=$B$4,200000,0)+IF(新呵護久久5[[#This Row],[年齡]]=$B$5+1,200000,0))</f>
        <v>0</v>
      </c>
    </row>
    <row r="20" spans="4:11" x14ac:dyDescent="0.2">
      <c r="D20">
        <v>19</v>
      </c>
      <c r="E20">
        <f>新呵護久久5[[#This Row],[西元年]]-2002</f>
        <v>18</v>
      </c>
      <c r="F20">
        <f t="shared" si="3"/>
        <v>2020</v>
      </c>
      <c r="G20" s="2">
        <f t="shared" si="4"/>
        <v>24080</v>
      </c>
      <c r="H20" s="4">
        <f t="shared" si="0"/>
        <v>400000</v>
      </c>
      <c r="I20" s="2">
        <f t="shared" si="1"/>
        <v>400000</v>
      </c>
      <c r="J20" s="2">
        <f t="shared" si="2"/>
        <v>400000</v>
      </c>
      <c r="K20" s="2">
        <f>IF(新呵護久久5[[#This Row],[年齡]]&gt;$B$4,0,IF(AND(MOD(E20,2)=0,新呵護久久5[[#This Row],[年齡]]&lt;&gt;0),10000,0)+IF(新呵護久久5[[#This Row],[年齡]]=$B$4,200000,0)+IF(新呵護久久5[[#This Row],[年齡]]=$B$5+1,200000,0))</f>
        <v>10000</v>
      </c>
    </row>
    <row r="21" spans="4:11" x14ac:dyDescent="0.2">
      <c r="D21">
        <v>20</v>
      </c>
      <c r="E21">
        <f>新呵護久久5[[#This Row],[西元年]]-2002</f>
        <v>19</v>
      </c>
      <c r="F21">
        <f t="shared" si="3"/>
        <v>2021</v>
      </c>
      <c r="G21" s="2">
        <f t="shared" si="4"/>
        <v>24080</v>
      </c>
      <c r="H21" s="4">
        <f t="shared" si="0"/>
        <v>400000</v>
      </c>
      <c r="I21" s="2">
        <f t="shared" si="1"/>
        <v>400000</v>
      </c>
      <c r="J21" s="2">
        <f t="shared" si="2"/>
        <v>400000</v>
      </c>
      <c r="K21" s="2">
        <f>IF(新呵護久久5[[#This Row],[年齡]]&gt;$B$4,0,IF(AND(MOD(E21,2)=0,新呵護久久5[[#This Row],[年齡]]&lt;&gt;0),10000,0)+IF(新呵護久久5[[#This Row],[年齡]]=$B$4,200000,0)+IF(新呵護久久5[[#This Row],[年齡]]=$B$5+1,200000,0))</f>
        <v>0</v>
      </c>
    </row>
    <row r="22" spans="4:11" x14ac:dyDescent="0.2">
      <c r="D22">
        <v>21</v>
      </c>
      <c r="E22">
        <f>新呵護久久5[[#This Row],[西元年]]-2002</f>
        <v>20</v>
      </c>
      <c r="F22">
        <f t="shared" si="3"/>
        <v>2022</v>
      </c>
      <c r="G22" s="2">
        <f t="shared" si="4"/>
        <v>0</v>
      </c>
      <c r="H22" s="4">
        <f t="shared" si="0"/>
        <v>400000</v>
      </c>
      <c r="I22" s="2">
        <f t="shared" si="1"/>
        <v>400000</v>
      </c>
      <c r="J22" s="2">
        <f t="shared" si="2"/>
        <v>400000</v>
      </c>
      <c r="K22" s="2">
        <f>IF(新呵護久久5[[#This Row],[年齡]]&gt;$B$4,0,IF(AND(MOD(E22,2)=0,新呵護久久5[[#This Row],[年齡]]&lt;&gt;0),10000,0)+IF(新呵護久久5[[#This Row],[年齡]]=$B$4,200000,0)+IF(新呵護久久5[[#This Row],[年齡]]=$B$5+1,200000,0))</f>
        <v>10000</v>
      </c>
    </row>
    <row r="23" spans="4:11" x14ac:dyDescent="0.2">
      <c r="D23">
        <v>22</v>
      </c>
      <c r="E23">
        <f>新呵護久久5[[#This Row],[西元年]]-2002</f>
        <v>21</v>
      </c>
      <c r="F23">
        <f t="shared" si="3"/>
        <v>2023</v>
      </c>
      <c r="G23" s="2">
        <f t="shared" si="4"/>
        <v>0</v>
      </c>
      <c r="H23" s="4">
        <f t="shared" si="0"/>
        <v>400000</v>
      </c>
      <c r="I23" s="2">
        <f t="shared" si="1"/>
        <v>400000</v>
      </c>
      <c r="J23" s="2">
        <f t="shared" si="2"/>
        <v>400000</v>
      </c>
      <c r="K23" s="2">
        <f>IF(新呵護久久5[[#This Row],[年齡]]&gt;$B$4,0,IF(AND(MOD(E23,2)=0,新呵護久久5[[#This Row],[年齡]]&lt;&gt;0),10000,0)+IF(新呵護久久5[[#This Row],[年齡]]=$B$4,200000,0)+IF(新呵護久久5[[#This Row],[年齡]]=$B$5+1,200000,0))</f>
        <v>200000</v>
      </c>
    </row>
    <row r="24" spans="4:11" x14ac:dyDescent="0.2">
      <c r="D24">
        <v>23</v>
      </c>
      <c r="E24">
        <f>新呵護久久5[[#This Row],[西元年]]-2002</f>
        <v>22</v>
      </c>
      <c r="F24">
        <f t="shared" si="3"/>
        <v>2024</v>
      </c>
      <c r="G24" s="2">
        <f t="shared" si="4"/>
        <v>0</v>
      </c>
      <c r="H24" s="4">
        <f t="shared" si="0"/>
        <v>400000</v>
      </c>
      <c r="I24" s="2">
        <f t="shared" si="1"/>
        <v>400000</v>
      </c>
      <c r="J24" s="2">
        <f t="shared" si="2"/>
        <v>400000</v>
      </c>
      <c r="K24" s="2">
        <f>IF(新呵護久久5[[#This Row],[年齡]]&gt;$B$4,0,IF(AND(MOD(E24,2)=0,新呵護久久5[[#This Row],[年齡]]&lt;&gt;0),10000,0)+IF(新呵護久久5[[#This Row],[年齡]]=$B$4,200000,0)+IF(新呵護久久5[[#This Row],[年齡]]=$B$5+1,200000,0))</f>
        <v>10000</v>
      </c>
    </row>
    <row r="25" spans="4:11" x14ac:dyDescent="0.2">
      <c r="D25">
        <v>24</v>
      </c>
      <c r="E25">
        <f>新呵護久久5[[#This Row],[西元年]]-2002</f>
        <v>23</v>
      </c>
      <c r="F25">
        <f t="shared" si="3"/>
        <v>2025</v>
      </c>
      <c r="G25" s="2">
        <f t="shared" si="4"/>
        <v>0</v>
      </c>
      <c r="H25" s="4">
        <f t="shared" si="0"/>
        <v>400000</v>
      </c>
      <c r="I25" s="2">
        <f t="shared" si="1"/>
        <v>400000</v>
      </c>
      <c r="J25" s="2">
        <f t="shared" si="2"/>
        <v>400000</v>
      </c>
      <c r="K25" s="2">
        <f>IF(新呵護久久5[[#This Row],[年齡]]&gt;$B$4,0,IF(AND(MOD(E25,2)=0,新呵護久久5[[#This Row],[年齡]]&lt;&gt;0),10000,0)+IF(新呵護久久5[[#This Row],[年齡]]=$B$4,200000,0)+IF(新呵護久久5[[#This Row],[年齡]]=$B$5+1,200000,0))</f>
        <v>0</v>
      </c>
    </row>
    <row r="26" spans="4:11" x14ac:dyDescent="0.2">
      <c r="D26">
        <v>25</v>
      </c>
      <c r="E26">
        <f>新呵護久久5[[#This Row],[西元年]]-2002</f>
        <v>24</v>
      </c>
      <c r="F26">
        <f t="shared" si="3"/>
        <v>2026</v>
      </c>
      <c r="G26" s="2">
        <f t="shared" si="4"/>
        <v>0</v>
      </c>
      <c r="H26" s="4">
        <f t="shared" si="0"/>
        <v>400000</v>
      </c>
      <c r="I26" s="2">
        <f t="shared" si="1"/>
        <v>400000</v>
      </c>
      <c r="J26" s="2">
        <f t="shared" si="2"/>
        <v>400000</v>
      </c>
      <c r="K26" s="2">
        <f>IF(新呵護久久5[[#This Row],[年齡]]&gt;$B$4,0,IF(AND(MOD(E26,2)=0,新呵護久久5[[#This Row],[年齡]]&lt;&gt;0),10000,0)+IF(新呵護久久5[[#This Row],[年齡]]=$B$4,200000,0)+IF(新呵護久久5[[#This Row],[年齡]]=$B$5+1,200000,0))</f>
        <v>10000</v>
      </c>
    </row>
    <row r="27" spans="4:11" x14ac:dyDescent="0.2">
      <c r="D27">
        <v>26</v>
      </c>
      <c r="E27">
        <f>新呵護久久5[[#This Row],[西元年]]-2002</f>
        <v>25</v>
      </c>
      <c r="F27">
        <f t="shared" si="3"/>
        <v>2027</v>
      </c>
      <c r="G27" s="2">
        <f t="shared" si="4"/>
        <v>0</v>
      </c>
      <c r="H27" s="4">
        <f t="shared" si="0"/>
        <v>400000</v>
      </c>
      <c r="I27" s="2">
        <f t="shared" si="1"/>
        <v>400000</v>
      </c>
      <c r="J27" s="2">
        <f t="shared" si="2"/>
        <v>400000</v>
      </c>
      <c r="K27" s="2">
        <f>IF(新呵護久久5[[#This Row],[年齡]]&gt;$B$4,0,IF(AND(MOD(E27,2)=0,新呵護久久5[[#This Row],[年齡]]&lt;&gt;0),10000,0)+IF(新呵護久久5[[#This Row],[年齡]]=$B$4,200000,0)+IF(新呵護久久5[[#This Row],[年齡]]=$B$5+1,200000,0))</f>
        <v>0</v>
      </c>
    </row>
    <row r="28" spans="4:11" x14ac:dyDescent="0.2">
      <c r="D28">
        <v>27</v>
      </c>
      <c r="E28">
        <f>新呵護久久5[[#This Row],[西元年]]-2002</f>
        <v>26</v>
      </c>
      <c r="F28">
        <f t="shared" si="3"/>
        <v>2028</v>
      </c>
      <c r="G28" s="2">
        <f t="shared" si="4"/>
        <v>0</v>
      </c>
      <c r="H28" s="4">
        <f t="shared" si="0"/>
        <v>400000</v>
      </c>
      <c r="I28" s="2">
        <f t="shared" si="1"/>
        <v>400000</v>
      </c>
      <c r="J28" s="2">
        <f t="shared" si="2"/>
        <v>400000</v>
      </c>
      <c r="K28" s="2">
        <f>IF(新呵護久久5[[#This Row],[年齡]]&gt;$B$4,0,IF(AND(MOD(E28,2)=0,新呵護久久5[[#This Row],[年齡]]&lt;&gt;0),10000,0)+IF(新呵護久久5[[#This Row],[年齡]]=$B$4,200000,0)+IF(新呵護久久5[[#This Row],[年齡]]=$B$5+1,200000,0))</f>
        <v>10000</v>
      </c>
    </row>
    <row r="29" spans="4:11" x14ac:dyDescent="0.2">
      <c r="D29">
        <v>28</v>
      </c>
      <c r="E29">
        <f>新呵護久久5[[#This Row],[西元年]]-2002</f>
        <v>27</v>
      </c>
      <c r="F29">
        <f t="shared" si="3"/>
        <v>2029</v>
      </c>
      <c r="G29" s="2">
        <f t="shared" si="4"/>
        <v>0</v>
      </c>
      <c r="H29" s="4">
        <f t="shared" si="0"/>
        <v>400000</v>
      </c>
      <c r="I29" s="2">
        <f t="shared" si="1"/>
        <v>400000</v>
      </c>
      <c r="J29" s="2">
        <f t="shared" si="2"/>
        <v>400000</v>
      </c>
      <c r="K29" s="2">
        <f>IF(新呵護久久5[[#This Row],[年齡]]&gt;$B$4,0,IF(AND(MOD(E29,2)=0,新呵護久久5[[#This Row],[年齡]]&lt;&gt;0),10000,0)+IF(新呵護久久5[[#This Row],[年齡]]=$B$4,200000,0)+IF(新呵護久久5[[#This Row],[年齡]]=$B$5+1,200000,0))</f>
        <v>0</v>
      </c>
    </row>
    <row r="30" spans="4:11" x14ac:dyDescent="0.2">
      <c r="D30">
        <v>29</v>
      </c>
      <c r="E30">
        <f>新呵護久久5[[#This Row],[西元年]]-2002</f>
        <v>28</v>
      </c>
      <c r="F30">
        <f t="shared" si="3"/>
        <v>2030</v>
      </c>
      <c r="G30" s="2">
        <f t="shared" si="4"/>
        <v>0</v>
      </c>
      <c r="H30" s="4">
        <f t="shared" si="0"/>
        <v>400000</v>
      </c>
      <c r="I30" s="2">
        <f t="shared" si="1"/>
        <v>400000</v>
      </c>
      <c r="J30" s="2">
        <f t="shared" si="2"/>
        <v>400000</v>
      </c>
      <c r="K30" s="2">
        <f>IF(新呵護久久5[[#This Row],[年齡]]&gt;$B$4,0,IF(AND(MOD(E30,2)=0,新呵護久久5[[#This Row],[年齡]]&lt;&gt;0),10000,0)+IF(新呵護久久5[[#This Row],[年齡]]=$B$4,200000,0)+IF(新呵護久久5[[#This Row],[年齡]]=$B$5+1,200000,0))</f>
        <v>10000</v>
      </c>
    </row>
    <row r="31" spans="4:11" x14ac:dyDescent="0.2">
      <c r="D31">
        <v>30</v>
      </c>
      <c r="E31">
        <f>新呵護久久5[[#This Row],[西元年]]-2002</f>
        <v>29</v>
      </c>
      <c r="F31">
        <f t="shared" si="3"/>
        <v>2031</v>
      </c>
      <c r="G31" s="2">
        <f t="shared" si="4"/>
        <v>0</v>
      </c>
      <c r="H31" s="4">
        <f t="shared" si="0"/>
        <v>400000</v>
      </c>
      <c r="I31" s="2">
        <f t="shared" si="1"/>
        <v>400000</v>
      </c>
      <c r="J31" s="2">
        <f t="shared" si="2"/>
        <v>400000</v>
      </c>
      <c r="K31" s="2">
        <f>IF(新呵護久久5[[#This Row],[年齡]]&gt;$B$4,0,IF(AND(MOD(E31,2)=0,新呵護久久5[[#This Row],[年齡]]&lt;&gt;0),10000,0)+IF(新呵護久久5[[#This Row],[年齡]]=$B$4,200000,0)+IF(新呵護久久5[[#This Row],[年齡]]=$B$5+1,200000,0))</f>
        <v>0</v>
      </c>
    </row>
    <row r="32" spans="4:11" x14ac:dyDescent="0.2">
      <c r="D32">
        <v>31</v>
      </c>
      <c r="E32">
        <f>新呵護久久5[[#This Row],[西元年]]-2002</f>
        <v>30</v>
      </c>
      <c r="F32">
        <f t="shared" si="3"/>
        <v>2032</v>
      </c>
      <c r="G32" s="2">
        <f t="shared" si="4"/>
        <v>0</v>
      </c>
      <c r="H32" s="4">
        <f t="shared" si="0"/>
        <v>400000</v>
      </c>
      <c r="I32" s="2">
        <f t="shared" si="1"/>
        <v>400000</v>
      </c>
      <c r="J32" s="2">
        <f t="shared" si="2"/>
        <v>400000</v>
      </c>
      <c r="K32" s="2">
        <f>IF(新呵護久久5[[#This Row],[年齡]]&gt;$B$4,0,IF(AND(MOD(E32,2)=0,新呵護久久5[[#This Row],[年齡]]&lt;&gt;0),10000,0)+IF(新呵護久久5[[#This Row],[年齡]]=$B$4,200000,0)+IF(新呵護久久5[[#This Row],[年齡]]=$B$5+1,200000,0))</f>
        <v>10000</v>
      </c>
    </row>
    <row r="33" spans="4:11" x14ac:dyDescent="0.2">
      <c r="D33">
        <v>32</v>
      </c>
      <c r="E33">
        <f>新呵護久久5[[#This Row],[西元年]]-2002</f>
        <v>31</v>
      </c>
      <c r="F33">
        <f t="shared" si="3"/>
        <v>2033</v>
      </c>
      <c r="G33" s="2">
        <f t="shared" si="4"/>
        <v>0</v>
      </c>
      <c r="H33" s="4">
        <f t="shared" si="0"/>
        <v>400000</v>
      </c>
      <c r="I33" s="2">
        <f t="shared" si="1"/>
        <v>400000</v>
      </c>
      <c r="J33" s="2">
        <f t="shared" si="2"/>
        <v>400000</v>
      </c>
      <c r="K33" s="2">
        <f>IF(新呵護久久5[[#This Row],[年齡]]&gt;$B$4,0,IF(AND(MOD(E33,2)=0,新呵護久久5[[#This Row],[年齡]]&lt;&gt;0),10000,0)+IF(新呵護久久5[[#This Row],[年齡]]=$B$4,200000,0)+IF(新呵護久久5[[#This Row],[年齡]]=$B$5+1,200000,0))</f>
        <v>0</v>
      </c>
    </row>
    <row r="34" spans="4:11" x14ac:dyDescent="0.2">
      <c r="D34">
        <v>33</v>
      </c>
      <c r="E34">
        <f>新呵護久久5[[#This Row],[西元年]]-2002</f>
        <v>32</v>
      </c>
      <c r="F34">
        <f t="shared" si="3"/>
        <v>2034</v>
      </c>
      <c r="G34" s="2">
        <f t="shared" si="4"/>
        <v>0</v>
      </c>
      <c r="H34" s="4">
        <f t="shared" si="0"/>
        <v>400000</v>
      </c>
      <c r="I34" s="2">
        <f t="shared" si="1"/>
        <v>400000</v>
      </c>
      <c r="J34" s="2">
        <f t="shared" si="2"/>
        <v>400000</v>
      </c>
      <c r="K34" s="2">
        <f>IF(新呵護久久5[[#This Row],[年齡]]&gt;$B$4,0,IF(AND(MOD(E34,2)=0,新呵護久久5[[#This Row],[年齡]]&lt;&gt;0),10000,0)+IF(新呵護久久5[[#This Row],[年齡]]=$B$4,200000,0)+IF(新呵護久久5[[#This Row],[年齡]]=$B$5+1,200000,0))</f>
        <v>10000</v>
      </c>
    </row>
    <row r="35" spans="4:11" x14ac:dyDescent="0.2">
      <c r="D35">
        <v>34</v>
      </c>
      <c r="E35">
        <f>新呵護久久5[[#This Row],[西元年]]-2002</f>
        <v>33</v>
      </c>
      <c r="F35">
        <f t="shared" si="3"/>
        <v>2035</v>
      </c>
      <c r="G35" s="2">
        <f t="shared" si="4"/>
        <v>0</v>
      </c>
      <c r="H35" s="4">
        <f t="shared" si="0"/>
        <v>400000</v>
      </c>
      <c r="I35" s="2">
        <f t="shared" si="1"/>
        <v>400000</v>
      </c>
      <c r="J35" s="2">
        <f t="shared" si="2"/>
        <v>400000</v>
      </c>
      <c r="K35" s="2">
        <f>IF(新呵護久久5[[#This Row],[年齡]]&gt;$B$4,0,IF(AND(MOD(E35,2)=0,新呵護久久5[[#This Row],[年齡]]&lt;&gt;0),10000,0)+IF(新呵護久久5[[#This Row],[年齡]]=$B$4,200000,0)+IF(新呵護久久5[[#This Row],[年齡]]=$B$5+1,200000,0))</f>
        <v>0</v>
      </c>
    </row>
    <row r="36" spans="4:11" x14ac:dyDescent="0.2">
      <c r="D36">
        <v>35</v>
      </c>
      <c r="E36">
        <f>新呵護久久5[[#This Row],[西元年]]-2002</f>
        <v>34</v>
      </c>
      <c r="F36">
        <f t="shared" si="3"/>
        <v>2036</v>
      </c>
      <c r="G36" s="2">
        <f t="shared" si="4"/>
        <v>0</v>
      </c>
      <c r="H36" s="4">
        <f t="shared" si="0"/>
        <v>400000</v>
      </c>
      <c r="I36" s="2">
        <f t="shared" si="1"/>
        <v>400000</v>
      </c>
      <c r="J36" s="2">
        <f t="shared" si="2"/>
        <v>400000</v>
      </c>
      <c r="K36" s="2">
        <f>IF(新呵護久久5[[#This Row],[年齡]]&gt;$B$4,0,IF(AND(MOD(E36,2)=0,新呵護久久5[[#This Row],[年齡]]&lt;&gt;0),10000,0)+IF(新呵護久久5[[#This Row],[年齡]]=$B$4,200000,0)+IF(新呵護久久5[[#This Row],[年齡]]=$B$5+1,200000,0))</f>
        <v>10000</v>
      </c>
    </row>
    <row r="37" spans="4:11" x14ac:dyDescent="0.2">
      <c r="D37">
        <v>36</v>
      </c>
      <c r="E37">
        <f>新呵護久久5[[#This Row],[西元年]]-2002</f>
        <v>35</v>
      </c>
      <c r="F37">
        <f t="shared" si="3"/>
        <v>2037</v>
      </c>
      <c r="G37" s="2">
        <f t="shared" si="4"/>
        <v>0</v>
      </c>
      <c r="H37" s="4">
        <f t="shared" si="0"/>
        <v>400000</v>
      </c>
      <c r="I37" s="2">
        <f t="shared" si="1"/>
        <v>400000</v>
      </c>
      <c r="J37" s="2">
        <f t="shared" si="2"/>
        <v>400000</v>
      </c>
      <c r="K37" s="2">
        <f>IF(新呵護久久5[[#This Row],[年齡]]&gt;$B$4,0,IF(AND(MOD(E37,2)=0,新呵護久久5[[#This Row],[年齡]]&lt;&gt;0),10000,0)+IF(新呵護久久5[[#This Row],[年齡]]=$B$4,200000,0)+IF(新呵護久久5[[#This Row],[年齡]]=$B$5+1,200000,0))</f>
        <v>0</v>
      </c>
    </row>
    <row r="38" spans="4:11" x14ac:dyDescent="0.2">
      <c r="D38">
        <v>37</v>
      </c>
      <c r="E38">
        <f>新呵護久久5[[#This Row],[西元年]]-2002</f>
        <v>36</v>
      </c>
      <c r="F38">
        <f t="shared" si="3"/>
        <v>2038</v>
      </c>
      <c r="G38" s="2">
        <f t="shared" si="4"/>
        <v>0</v>
      </c>
      <c r="H38" s="4">
        <f t="shared" si="0"/>
        <v>400000</v>
      </c>
      <c r="I38" s="2">
        <f t="shared" si="1"/>
        <v>400000</v>
      </c>
      <c r="J38" s="2">
        <f t="shared" si="2"/>
        <v>400000</v>
      </c>
      <c r="K38" s="2">
        <f>IF(新呵護久久5[[#This Row],[年齡]]&gt;$B$4,0,IF(AND(MOD(E38,2)=0,新呵護久久5[[#This Row],[年齡]]&lt;&gt;0),10000,0)+IF(新呵護久久5[[#This Row],[年齡]]=$B$4,200000,0)+IF(新呵護久久5[[#This Row],[年齡]]=$B$5+1,200000,0))</f>
        <v>10000</v>
      </c>
    </row>
    <row r="39" spans="4:11" x14ac:dyDescent="0.2">
      <c r="D39">
        <v>38</v>
      </c>
      <c r="E39">
        <f>新呵護久久5[[#This Row],[西元年]]-2002</f>
        <v>37</v>
      </c>
      <c r="F39">
        <f t="shared" si="3"/>
        <v>2039</v>
      </c>
      <c r="G39" s="2">
        <f t="shared" si="4"/>
        <v>0</v>
      </c>
      <c r="H39" s="4">
        <f t="shared" si="0"/>
        <v>400000</v>
      </c>
      <c r="I39" s="2">
        <f t="shared" si="1"/>
        <v>400000</v>
      </c>
      <c r="J39" s="2">
        <f t="shared" si="2"/>
        <v>400000</v>
      </c>
      <c r="K39" s="2">
        <f>IF(新呵護久久5[[#This Row],[年齡]]&gt;$B$4,0,IF(AND(MOD(E39,2)=0,新呵護久久5[[#This Row],[年齡]]&lt;&gt;0),10000,0)+IF(新呵護久久5[[#This Row],[年齡]]=$B$4,200000,0)+IF(新呵護久久5[[#This Row],[年齡]]=$B$5+1,200000,0))</f>
        <v>0</v>
      </c>
    </row>
    <row r="40" spans="4:11" x14ac:dyDescent="0.2">
      <c r="D40">
        <v>39</v>
      </c>
      <c r="E40">
        <f>新呵護久久5[[#This Row],[西元年]]-2002</f>
        <v>38</v>
      </c>
      <c r="F40">
        <f t="shared" si="3"/>
        <v>2040</v>
      </c>
      <c r="G40" s="2">
        <f t="shared" si="4"/>
        <v>0</v>
      </c>
      <c r="H40" s="4">
        <f t="shared" si="0"/>
        <v>400000</v>
      </c>
      <c r="I40" s="2">
        <f t="shared" si="1"/>
        <v>400000</v>
      </c>
      <c r="J40" s="2">
        <f t="shared" si="2"/>
        <v>400000</v>
      </c>
      <c r="K40" s="2">
        <f>IF(新呵護久久5[[#This Row],[年齡]]&gt;$B$4,0,IF(AND(MOD(E40,2)=0,新呵護久久5[[#This Row],[年齡]]&lt;&gt;0),10000,0)+IF(新呵護久久5[[#This Row],[年齡]]=$B$4,200000,0)+IF(新呵護久久5[[#This Row],[年齡]]=$B$5+1,200000,0))</f>
        <v>10000</v>
      </c>
    </row>
    <row r="41" spans="4:11" x14ac:dyDescent="0.2">
      <c r="D41">
        <v>40</v>
      </c>
      <c r="E41">
        <f>新呵護久久5[[#This Row],[西元年]]-2002</f>
        <v>39</v>
      </c>
      <c r="F41">
        <f t="shared" si="3"/>
        <v>2041</v>
      </c>
      <c r="G41" s="2">
        <f t="shared" si="4"/>
        <v>0</v>
      </c>
      <c r="H41" s="4">
        <f t="shared" si="0"/>
        <v>400000</v>
      </c>
      <c r="I41" s="2">
        <f t="shared" si="1"/>
        <v>400000</v>
      </c>
      <c r="J41" s="2">
        <f t="shared" si="2"/>
        <v>400000</v>
      </c>
      <c r="K41" s="2">
        <f>IF(新呵護久久5[[#This Row],[年齡]]&gt;$B$4,0,IF(AND(MOD(E41,2)=0,新呵護久久5[[#This Row],[年齡]]&lt;&gt;0),10000,0)+IF(新呵護久久5[[#This Row],[年齡]]=$B$4,200000,0)+IF(新呵護久久5[[#This Row],[年齡]]=$B$5+1,200000,0))</f>
        <v>0</v>
      </c>
    </row>
    <row r="42" spans="4:11" x14ac:dyDescent="0.2">
      <c r="D42">
        <v>41</v>
      </c>
      <c r="E42">
        <f>新呵護久久5[[#This Row],[西元年]]-2002</f>
        <v>40</v>
      </c>
      <c r="F42">
        <f t="shared" si="3"/>
        <v>2042</v>
      </c>
      <c r="G42" s="2">
        <f t="shared" si="4"/>
        <v>0</v>
      </c>
      <c r="H42" s="4">
        <f t="shared" si="0"/>
        <v>400000</v>
      </c>
      <c r="I42" s="2">
        <f t="shared" si="1"/>
        <v>400000</v>
      </c>
      <c r="J42" s="2">
        <f t="shared" si="2"/>
        <v>400000</v>
      </c>
      <c r="K42" s="2">
        <f>IF(新呵護久久5[[#This Row],[年齡]]&gt;$B$4,0,IF(AND(MOD(E42,2)=0,新呵護久久5[[#This Row],[年齡]]&lt;&gt;0),10000,0)+IF(新呵護久久5[[#This Row],[年齡]]=$B$4,200000,0)+IF(新呵護久久5[[#This Row],[年齡]]=$B$5+1,200000,0))</f>
        <v>10000</v>
      </c>
    </row>
    <row r="43" spans="4:11" x14ac:dyDescent="0.2">
      <c r="D43">
        <v>42</v>
      </c>
      <c r="E43">
        <f>新呵護久久5[[#This Row],[西元年]]-2002</f>
        <v>41</v>
      </c>
      <c r="F43">
        <f t="shared" si="3"/>
        <v>2043</v>
      </c>
      <c r="G43" s="2">
        <f t="shared" si="4"/>
        <v>0</v>
      </c>
      <c r="H43" s="4">
        <f t="shared" si="0"/>
        <v>400000</v>
      </c>
      <c r="I43" s="2">
        <f t="shared" si="1"/>
        <v>400000</v>
      </c>
      <c r="J43" s="2">
        <f t="shared" si="2"/>
        <v>400000</v>
      </c>
      <c r="K43" s="2">
        <f>IF(新呵護久久5[[#This Row],[年齡]]&gt;$B$4,0,IF(AND(MOD(E43,2)=0,新呵護久久5[[#This Row],[年齡]]&lt;&gt;0),10000,0)+IF(新呵護久久5[[#This Row],[年齡]]=$B$4,200000,0)+IF(新呵護久久5[[#This Row],[年齡]]=$B$5+1,200000,0))</f>
        <v>0</v>
      </c>
    </row>
    <row r="44" spans="4:11" x14ac:dyDescent="0.2">
      <c r="D44">
        <v>43</v>
      </c>
      <c r="E44">
        <f>新呵護久久5[[#This Row],[西元年]]-2002</f>
        <v>42</v>
      </c>
      <c r="F44">
        <f t="shared" si="3"/>
        <v>2044</v>
      </c>
      <c r="G44" s="2">
        <f t="shared" si="4"/>
        <v>0</v>
      </c>
      <c r="H44" s="4">
        <f t="shared" si="0"/>
        <v>400000</v>
      </c>
      <c r="I44" s="2">
        <f t="shared" si="1"/>
        <v>400000</v>
      </c>
      <c r="J44" s="2">
        <f t="shared" si="2"/>
        <v>400000</v>
      </c>
      <c r="K44" s="2">
        <f>IF(新呵護久久5[[#This Row],[年齡]]&gt;$B$4,0,IF(AND(MOD(E44,2)=0,新呵護久久5[[#This Row],[年齡]]&lt;&gt;0),10000,0)+IF(新呵護久久5[[#This Row],[年齡]]=$B$4,200000,0)+IF(新呵護久久5[[#This Row],[年齡]]=$B$5+1,200000,0))</f>
        <v>10000</v>
      </c>
    </row>
    <row r="45" spans="4:11" x14ac:dyDescent="0.2">
      <c r="D45">
        <v>44</v>
      </c>
      <c r="E45">
        <f>新呵護久久5[[#This Row],[西元年]]-2002</f>
        <v>43</v>
      </c>
      <c r="F45">
        <f t="shared" si="3"/>
        <v>2045</v>
      </c>
      <c r="G45" s="2">
        <f t="shared" si="4"/>
        <v>0</v>
      </c>
      <c r="H45" s="4">
        <f t="shared" si="0"/>
        <v>400000</v>
      </c>
      <c r="I45" s="2">
        <f t="shared" si="1"/>
        <v>400000</v>
      </c>
      <c r="J45" s="2">
        <f t="shared" si="2"/>
        <v>400000</v>
      </c>
      <c r="K45" s="2">
        <f>IF(新呵護久久5[[#This Row],[年齡]]&gt;$B$4,0,IF(AND(MOD(E45,2)=0,新呵護久久5[[#This Row],[年齡]]&lt;&gt;0),10000,0)+IF(新呵護久久5[[#This Row],[年齡]]=$B$4,200000,0)+IF(新呵護久久5[[#This Row],[年齡]]=$B$5+1,200000,0))</f>
        <v>0</v>
      </c>
    </row>
    <row r="46" spans="4:11" x14ac:dyDescent="0.2">
      <c r="D46">
        <v>45</v>
      </c>
      <c r="E46">
        <f>新呵護久久5[[#This Row],[西元年]]-2002</f>
        <v>44</v>
      </c>
      <c r="F46">
        <f t="shared" si="3"/>
        <v>2046</v>
      </c>
      <c r="G46" s="2">
        <f t="shared" si="4"/>
        <v>0</v>
      </c>
      <c r="H46" s="4">
        <f t="shared" si="0"/>
        <v>400000</v>
      </c>
      <c r="I46" s="2">
        <f t="shared" si="1"/>
        <v>400000</v>
      </c>
      <c r="J46" s="2">
        <f t="shared" si="2"/>
        <v>400000</v>
      </c>
      <c r="K46" s="2">
        <f>IF(新呵護久久5[[#This Row],[年齡]]&gt;$B$4,0,IF(AND(MOD(E46,2)=0,新呵護久久5[[#This Row],[年齡]]&lt;&gt;0),10000,0)+IF(新呵護久久5[[#This Row],[年齡]]=$B$4,200000,0)+IF(新呵護久久5[[#This Row],[年齡]]=$B$5+1,200000,0))</f>
        <v>10000</v>
      </c>
    </row>
    <row r="47" spans="4:11" x14ac:dyDescent="0.2">
      <c r="D47">
        <v>46</v>
      </c>
      <c r="E47">
        <f>新呵護久久5[[#This Row],[西元年]]-2002</f>
        <v>45</v>
      </c>
      <c r="F47">
        <f t="shared" si="3"/>
        <v>2047</v>
      </c>
      <c r="G47" s="2">
        <f t="shared" si="4"/>
        <v>0</v>
      </c>
      <c r="H47" s="4">
        <f t="shared" si="0"/>
        <v>400000</v>
      </c>
      <c r="I47" s="2">
        <f t="shared" si="1"/>
        <v>400000</v>
      </c>
      <c r="J47" s="2">
        <f t="shared" si="2"/>
        <v>400000</v>
      </c>
      <c r="K47" s="2">
        <f>IF(新呵護久久5[[#This Row],[年齡]]&gt;$B$4,0,IF(AND(MOD(E47,2)=0,新呵護久久5[[#This Row],[年齡]]&lt;&gt;0),10000,0)+IF(新呵護久久5[[#This Row],[年齡]]=$B$4,200000,0)+IF(新呵護久久5[[#This Row],[年齡]]=$B$5+1,200000,0))</f>
        <v>0</v>
      </c>
    </row>
    <row r="48" spans="4:11" x14ac:dyDescent="0.2">
      <c r="D48">
        <v>47</v>
      </c>
      <c r="E48">
        <f>新呵護久久5[[#This Row],[西元年]]-2002</f>
        <v>46</v>
      </c>
      <c r="F48">
        <f t="shared" si="3"/>
        <v>2048</v>
      </c>
      <c r="G48" s="2">
        <f t="shared" si="4"/>
        <v>0</v>
      </c>
      <c r="H48" s="4">
        <f t="shared" si="0"/>
        <v>400000</v>
      </c>
      <c r="I48" s="2">
        <f t="shared" si="1"/>
        <v>400000</v>
      </c>
      <c r="J48" s="2">
        <f t="shared" si="2"/>
        <v>400000</v>
      </c>
      <c r="K48" s="2">
        <f>IF(新呵護久久5[[#This Row],[年齡]]&gt;$B$4,0,IF(AND(MOD(E48,2)=0,新呵護久久5[[#This Row],[年齡]]&lt;&gt;0),10000,0)+IF(新呵護久久5[[#This Row],[年齡]]=$B$4,200000,0)+IF(新呵護久久5[[#This Row],[年齡]]=$B$5+1,200000,0))</f>
        <v>10000</v>
      </c>
    </row>
    <row r="49" spans="4:11" x14ac:dyDescent="0.2">
      <c r="D49">
        <v>48</v>
      </c>
      <c r="E49">
        <f>新呵護久久5[[#This Row],[西元年]]-2002</f>
        <v>47</v>
      </c>
      <c r="F49">
        <f t="shared" si="3"/>
        <v>2049</v>
      </c>
      <c r="G49" s="2">
        <f t="shared" si="4"/>
        <v>0</v>
      </c>
      <c r="H49" s="4">
        <f t="shared" si="0"/>
        <v>400000</v>
      </c>
      <c r="I49" s="2">
        <f t="shared" si="1"/>
        <v>400000</v>
      </c>
      <c r="J49" s="2">
        <f t="shared" si="2"/>
        <v>400000</v>
      </c>
      <c r="K49" s="2">
        <f>IF(新呵護久久5[[#This Row],[年齡]]&gt;$B$4,0,IF(AND(MOD(E49,2)=0,新呵護久久5[[#This Row],[年齡]]&lt;&gt;0),10000,0)+IF(新呵護久久5[[#This Row],[年齡]]=$B$4,200000,0)+IF(新呵護久久5[[#This Row],[年齡]]=$B$5+1,200000,0))</f>
        <v>0</v>
      </c>
    </row>
    <row r="50" spans="4:11" x14ac:dyDescent="0.2">
      <c r="D50">
        <v>49</v>
      </c>
      <c r="E50">
        <f>新呵護久久5[[#This Row],[西元年]]-2002</f>
        <v>48</v>
      </c>
      <c r="F50">
        <f t="shared" si="3"/>
        <v>2050</v>
      </c>
      <c r="G50" s="2">
        <f t="shared" si="4"/>
        <v>0</v>
      </c>
      <c r="H50" s="4">
        <f t="shared" si="0"/>
        <v>400000</v>
      </c>
      <c r="I50" s="2">
        <f t="shared" si="1"/>
        <v>400000</v>
      </c>
      <c r="J50" s="2">
        <f t="shared" si="2"/>
        <v>400000</v>
      </c>
      <c r="K50" s="2">
        <f>IF(新呵護久久5[[#This Row],[年齡]]&gt;$B$4,0,IF(AND(MOD(E50,2)=0,新呵護久久5[[#This Row],[年齡]]&lt;&gt;0),10000,0)+IF(新呵護久久5[[#This Row],[年齡]]=$B$4,200000,0)+IF(新呵護久久5[[#This Row],[年齡]]=$B$5+1,200000,0))</f>
        <v>10000</v>
      </c>
    </row>
    <row r="51" spans="4:11" x14ac:dyDescent="0.2">
      <c r="D51">
        <v>50</v>
      </c>
      <c r="E51">
        <f>新呵護久久5[[#This Row],[西元年]]-2002</f>
        <v>49</v>
      </c>
      <c r="F51">
        <f t="shared" si="3"/>
        <v>2051</v>
      </c>
      <c r="G51" s="2">
        <f t="shared" si="4"/>
        <v>0</v>
      </c>
      <c r="H51" s="4">
        <f t="shared" si="0"/>
        <v>400000</v>
      </c>
      <c r="I51" s="2">
        <f t="shared" si="1"/>
        <v>400000</v>
      </c>
      <c r="J51" s="2">
        <f t="shared" si="2"/>
        <v>400000</v>
      </c>
      <c r="K51" s="2">
        <f>IF(新呵護久久5[[#This Row],[年齡]]&gt;$B$4,0,IF(AND(MOD(E51,2)=0,新呵護久久5[[#This Row],[年齡]]&lt;&gt;0),10000,0)+IF(新呵護久久5[[#This Row],[年齡]]=$B$4,200000,0)+IF(新呵護久久5[[#This Row],[年齡]]=$B$5+1,200000,0))</f>
        <v>0</v>
      </c>
    </row>
    <row r="52" spans="4:11" x14ac:dyDescent="0.2">
      <c r="D52">
        <v>51</v>
      </c>
      <c r="E52">
        <f>新呵護久久5[[#This Row],[西元年]]-2002</f>
        <v>50</v>
      </c>
      <c r="F52">
        <f t="shared" si="3"/>
        <v>2052</v>
      </c>
      <c r="G52" s="2">
        <f t="shared" si="4"/>
        <v>0</v>
      </c>
      <c r="H52" s="4">
        <f t="shared" si="0"/>
        <v>400000</v>
      </c>
      <c r="I52" s="2">
        <f t="shared" si="1"/>
        <v>400000</v>
      </c>
      <c r="J52" s="2">
        <f t="shared" si="2"/>
        <v>400000</v>
      </c>
      <c r="K52" s="2">
        <f>IF(新呵護久久5[[#This Row],[年齡]]&gt;$B$4,0,IF(AND(MOD(E52,2)=0,新呵護久久5[[#This Row],[年齡]]&lt;&gt;0),10000,0)+IF(新呵護久久5[[#This Row],[年齡]]=$B$4,200000,0)+IF(新呵護久久5[[#This Row],[年齡]]=$B$5+1,200000,0))</f>
        <v>10000</v>
      </c>
    </row>
    <row r="53" spans="4:11" x14ac:dyDescent="0.2">
      <c r="D53">
        <v>52</v>
      </c>
      <c r="E53">
        <f>新呵護久久5[[#This Row],[西元年]]-2002</f>
        <v>51</v>
      </c>
      <c r="F53">
        <f t="shared" si="3"/>
        <v>2053</v>
      </c>
      <c r="G53" s="2">
        <f t="shared" si="4"/>
        <v>0</v>
      </c>
      <c r="H53" s="4">
        <f t="shared" si="0"/>
        <v>400000</v>
      </c>
      <c r="I53" s="2">
        <f t="shared" si="1"/>
        <v>400000</v>
      </c>
      <c r="J53" s="2">
        <f t="shared" si="2"/>
        <v>400000</v>
      </c>
      <c r="K53" s="2">
        <f>IF(新呵護久久5[[#This Row],[年齡]]&gt;$B$4,0,IF(AND(MOD(E53,2)=0,新呵護久久5[[#This Row],[年齡]]&lt;&gt;0),10000,0)+IF(新呵護久久5[[#This Row],[年齡]]=$B$4,200000,0)+IF(新呵護久久5[[#This Row],[年齡]]=$B$5+1,200000,0))</f>
        <v>0</v>
      </c>
    </row>
    <row r="54" spans="4:11" x14ac:dyDescent="0.2">
      <c r="D54">
        <v>53</v>
      </c>
      <c r="E54">
        <f>新呵護久久5[[#This Row],[西元年]]-2002</f>
        <v>52</v>
      </c>
      <c r="F54">
        <f t="shared" si="3"/>
        <v>2054</v>
      </c>
      <c r="G54" s="2">
        <f t="shared" si="4"/>
        <v>0</v>
      </c>
      <c r="H54" s="4">
        <f t="shared" si="0"/>
        <v>400000</v>
      </c>
      <c r="I54" s="2">
        <f t="shared" si="1"/>
        <v>400000</v>
      </c>
      <c r="J54" s="2">
        <f t="shared" si="2"/>
        <v>400000</v>
      </c>
      <c r="K54" s="2">
        <f>IF(新呵護久久5[[#This Row],[年齡]]&gt;$B$4,0,IF(AND(MOD(E54,2)=0,新呵護久久5[[#This Row],[年齡]]&lt;&gt;0),10000,0)+IF(新呵護久久5[[#This Row],[年齡]]=$B$4,200000,0)+IF(新呵護久久5[[#This Row],[年齡]]=$B$5+1,200000,0))</f>
        <v>10000</v>
      </c>
    </row>
    <row r="55" spans="4:11" x14ac:dyDescent="0.2">
      <c r="D55">
        <v>54</v>
      </c>
      <c r="E55">
        <f>新呵護久久5[[#This Row],[西元年]]-2002</f>
        <v>53</v>
      </c>
      <c r="F55">
        <f t="shared" si="3"/>
        <v>2055</v>
      </c>
      <c r="G55" s="2">
        <f t="shared" si="4"/>
        <v>0</v>
      </c>
      <c r="H55" s="4">
        <f t="shared" si="0"/>
        <v>400000</v>
      </c>
      <c r="I55" s="2">
        <f t="shared" si="1"/>
        <v>400000</v>
      </c>
      <c r="J55" s="2">
        <f t="shared" si="2"/>
        <v>400000</v>
      </c>
      <c r="K55" s="2">
        <f>IF(新呵護久久5[[#This Row],[年齡]]&gt;$B$4,0,IF(AND(MOD(E55,2)=0,新呵護久久5[[#This Row],[年齡]]&lt;&gt;0),10000,0)+IF(新呵護久久5[[#This Row],[年齡]]=$B$4,200000,0)+IF(新呵護久久5[[#This Row],[年齡]]=$B$5+1,200000,0))</f>
        <v>0</v>
      </c>
    </row>
    <row r="56" spans="4:11" x14ac:dyDescent="0.2">
      <c r="D56">
        <v>55</v>
      </c>
      <c r="E56">
        <f>新呵護久久5[[#This Row],[西元年]]-2002</f>
        <v>54</v>
      </c>
      <c r="F56">
        <f t="shared" si="3"/>
        <v>2056</v>
      </c>
      <c r="G56" s="2">
        <f t="shared" si="4"/>
        <v>0</v>
      </c>
      <c r="H56" s="4">
        <f t="shared" si="0"/>
        <v>400000</v>
      </c>
      <c r="I56" s="2">
        <f t="shared" si="1"/>
        <v>400000</v>
      </c>
      <c r="J56" s="2">
        <f t="shared" si="2"/>
        <v>400000</v>
      </c>
      <c r="K56" s="2">
        <f>IF(新呵護久久5[[#This Row],[年齡]]&gt;$B$4,0,IF(AND(MOD(E56,2)=0,新呵護久久5[[#This Row],[年齡]]&lt;&gt;0),10000,0)+IF(新呵護久久5[[#This Row],[年齡]]=$B$4,200000,0)+IF(新呵護久久5[[#This Row],[年齡]]=$B$5+1,200000,0))</f>
        <v>10000</v>
      </c>
    </row>
    <row r="57" spans="4:11" x14ac:dyDescent="0.2">
      <c r="D57">
        <v>56</v>
      </c>
      <c r="E57">
        <f>新呵護久久5[[#This Row],[西元年]]-2002</f>
        <v>55</v>
      </c>
      <c r="F57">
        <f t="shared" si="3"/>
        <v>2057</v>
      </c>
      <c r="G57" s="2">
        <f t="shared" si="4"/>
        <v>0</v>
      </c>
      <c r="H57" s="4">
        <f t="shared" si="0"/>
        <v>400000</v>
      </c>
      <c r="I57" s="2">
        <f t="shared" si="1"/>
        <v>400000</v>
      </c>
      <c r="J57" s="2">
        <f t="shared" si="2"/>
        <v>400000</v>
      </c>
      <c r="K57" s="2">
        <f>IF(新呵護久久5[[#This Row],[年齡]]&gt;$B$4,0,IF(AND(MOD(E57,2)=0,新呵護久久5[[#This Row],[年齡]]&lt;&gt;0),10000,0)+IF(新呵護久久5[[#This Row],[年齡]]=$B$4,200000,0)+IF(新呵護久久5[[#This Row],[年齡]]=$B$5+1,200000,0))</f>
        <v>0</v>
      </c>
    </row>
    <row r="58" spans="4:11" x14ac:dyDescent="0.2">
      <c r="D58">
        <v>57</v>
      </c>
      <c r="E58">
        <f>新呵護久久5[[#This Row],[西元年]]-2002</f>
        <v>56</v>
      </c>
      <c r="F58">
        <f t="shared" si="3"/>
        <v>2058</v>
      </c>
      <c r="G58" s="2">
        <f t="shared" si="4"/>
        <v>0</v>
      </c>
      <c r="H58" s="4">
        <f t="shared" si="0"/>
        <v>400000</v>
      </c>
      <c r="I58" s="2">
        <f t="shared" si="1"/>
        <v>400000</v>
      </c>
      <c r="J58" s="2">
        <f t="shared" si="2"/>
        <v>400000</v>
      </c>
      <c r="K58" s="2">
        <f>IF(新呵護久久5[[#This Row],[年齡]]&gt;$B$4,0,IF(AND(MOD(E58,2)=0,新呵護久久5[[#This Row],[年齡]]&lt;&gt;0),10000,0)+IF(新呵護久久5[[#This Row],[年齡]]=$B$4,200000,0)+IF(新呵護久久5[[#This Row],[年齡]]=$B$5+1,200000,0))</f>
        <v>10000</v>
      </c>
    </row>
    <row r="59" spans="4:11" x14ac:dyDescent="0.2">
      <c r="D59">
        <v>58</v>
      </c>
      <c r="E59">
        <f>新呵護久久5[[#This Row],[西元年]]-2002</f>
        <v>57</v>
      </c>
      <c r="F59">
        <f t="shared" si="3"/>
        <v>2059</v>
      </c>
      <c r="G59" s="2">
        <f t="shared" si="4"/>
        <v>0</v>
      </c>
      <c r="H59" s="4">
        <f t="shared" si="0"/>
        <v>400000</v>
      </c>
      <c r="I59" s="2">
        <f t="shared" si="1"/>
        <v>400000</v>
      </c>
      <c r="J59" s="2">
        <f t="shared" si="2"/>
        <v>400000</v>
      </c>
      <c r="K59" s="2">
        <f>IF(新呵護久久5[[#This Row],[年齡]]&gt;$B$4,0,IF(AND(MOD(E59,2)=0,新呵護久久5[[#This Row],[年齡]]&lt;&gt;0),10000,0)+IF(新呵護久久5[[#This Row],[年齡]]=$B$4,200000,0)+IF(新呵護久久5[[#This Row],[年齡]]=$B$5+1,200000,0))</f>
        <v>0</v>
      </c>
    </row>
    <row r="60" spans="4:11" x14ac:dyDescent="0.2">
      <c r="D60">
        <v>59</v>
      </c>
      <c r="E60">
        <f>新呵護久久5[[#This Row],[西元年]]-2002</f>
        <v>58</v>
      </c>
      <c r="F60">
        <f t="shared" si="3"/>
        <v>2060</v>
      </c>
      <c r="G60" s="2">
        <f t="shared" si="4"/>
        <v>0</v>
      </c>
      <c r="H60" s="4">
        <f t="shared" si="0"/>
        <v>400000</v>
      </c>
      <c r="I60" s="2">
        <f t="shared" si="1"/>
        <v>400000</v>
      </c>
      <c r="J60" s="2">
        <f t="shared" si="2"/>
        <v>400000</v>
      </c>
      <c r="K60" s="2">
        <f>IF(新呵護久久5[[#This Row],[年齡]]&gt;$B$4,0,IF(AND(MOD(E60,2)=0,新呵護久久5[[#This Row],[年齡]]&lt;&gt;0),10000,0)+IF(新呵護久久5[[#This Row],[年齡]]=$B$4,200000,0)+IF(新呵護久久5[[#This Row],[年齡]]=$B$5+1,200000,0))</f>
        <v>10000</v>
      </c>
    </row>
    <row r="61" spans="4:11" x14ac:dyDescent="0.2">
      <c r="D61">
        <v>60</v>
      </c>
      <c r="E61">
        <f>新呵護久久5[[#This Row],[西元年]]-2002</f>
        <v>59</v>
      </c>
      <c r="F61">
        <f t="shared" si="3"/>
        <v>2061</v>
      </c>
      <c r="G61" s="2">
        <f t="shared" si="4"/>
        <v>0</v>
      </c>
      <c r="H61" s="4">
        <f t="shared" si="0"/>
        <v>400000</v>
      </c>
      <c r="I61" s="2">
        <f t="shared" si="1"/>
        <v>400000</v>
      </c>
      <c r="J61" s="2">
        <f t="shared" si="2"/>
        <v>400000</v>
      </c>
      <c r="K61" s="2">
        <f>IF(新呵護久久5[[#This Row],[年齡]]&gt;$B$4,0,IF(AND(MOD(E61,2)=0,新呵護久久5[[#This Row],[年齡]]&lt;&gt;0),10000,0)+IF(新呵護久久5[[#This Row],[年齡]]=$B$4,200000,0)+IF(新呵護久久5[[#This Row],[年齡]]=$B$5+1,200000,0))</f>
        <v>0</v>
      </c>
    </row>
    <row r="62" spans="4:11" x14ac:dyDescent="0.2">
      <c r="D62">
        <v>61</v>
      </c>
      <c r="E62">
        <f>新呵護久久5[[#This Row],[西元年]]-2002</f>
        <v>60</v>
      </c>
      <c r="F62">
        <f t="shared" si="3"/>
        <v>2062</v>
      </c>
      <c r="G62" s="2">
        <f t="shared" si="4"/>
        <v>0</v>
      </c>
      <c r="H62" s="4">
        <f t="shared" si="0"/>
        <v>400000</v>
      </c>
      <c r="I62" s="2">
        <f t="shared" si="1"/>
        <v>400000</v>
      </c>
      <c r="J62" s="2">
        <f t="shared" si="2"/>
        <v>400000</v>
      </c>
      <c r="K62" s="2">
        <f>IF(新呵護久久5[[#This Row],[年齡]]&gt;$B$4,0,IF(AND(MOD(E62,2)=0,新呵護久久5[[#This Row],[年齡]]&lt;&gt;0),10000,0)+IF(新呵護久久5[[#This Row],[年齡]]=$B$4,200000,0)+IF(新呵護久久5[[#This Row],[年齡]]=$B$5+1,200000,0))</f>
        <v>10000</v>
      </c>
    </row>
    <row r="63" spans="4:11" x14ac:dyDescent="0.2">
      <c r="D63">
        <v>62</v>
      </c>
      <c r="E63">
        <f>新呵護久久5[[#This Row],[西元年]]-2002</f>
        <v>61</v>
      </c>
      <c r="F63">
        <f t="shared" si="3"/>
        <v>2063</v>
      </c>
      <c r="G63" s="2">
        <f t="shared" si="4"/>
        <v>0</v>
      </c>
      <c r="H63" s="4">
        <f t="shared" si="0"/>
        <v>400000</v>
      </c>
      <c r="I63" s="2">
        <f t="shared" si="1"/>
        <v>400000</v>
      </c>
      <c r="J63" s="2">
        <f t="shared" si="2"/>
        <v>400000</v>
      </c>
      <c r="K63" s="2">
        <f>IF(新呵護久久5[[#This Row],[年齡]]&gt;$B$4,0,IF(AND(MOD(E63,2)=0,新呵護久久5[[#This Row],[年齡]]&lt;&gt;0),10000,0)+IF(新呵護久久5[[#This Row],[年齡]]=$B$4,200000,0)+IF(新呵護久久5[[#This Row],[年齡]]=$B$5+1,200000,0))</f>
        <v>0</v>
      </c>
    </row>
    <row r="64" spans="4:11" x14ac:dyDescent="0.2">
      <c r="D64">
        <v>63</v>
      </c>
      <c r="E64">
        <f>新呵護久久5[[#This Row],[西元年]]-2002</f>
        <v>62</v>
      </c>
      <c r="F64">
        <f t="shared" si="3"/>
        <v>2064</v>
      </c>
      <c r="G64" s="2">
        <f t="shared" si="4"/>
        <v>0</v>
      </c>
      <c r="H64" s="4">
        <f t="shared" si="0"/>
        <v>400000</v>
      </c>
      <c r="I64" s="2">
        <f t="shared" si="1"/>
        <v>400000</v>
      </c>
      <c r="J64" s="2">
        <f t="shared" si="2"/>
        <v>400000</v>
      </c>
      <c r="K64" s="2">
        <f>IF(新呵護久久5[[#This Row],[年齡]]&gt;$B$4,0,IF(AND(MOD(E64,2)=0,新呵護久久5[[#This Row],[年齡]]&lt;&gt;0),10000,0)+IF(新呵護久久5[[#This Row],[年齡]]=$B$4,200000,0)+IF(新呵護久久5[[#This Row],[年齡]]=$B$5+1,200000,0))</f>
        <v>10000</v>
      </c>
    </row>
    <row r="65" spans="4:11" x14ac:dyDescent="0.2">
      <c r="D65">
        <v>64</v>
      </c>
      <c r="E65">
        <f>新呵護久久5[[#This Row],[西元年]]-2002</f>
        <v>63</v>
      </c>
      <c r="F65">
        <f t="shared" si="3"/>
        <v>2065</v>
      </c>
      <c r="G65" s="2">
        <f t="shared" si="4"/>
        <v>0</v>
      </c>
      <c r="H65" s="4">
        <f t="shared" si="0"/>
        <v>400000</v>
      </c>
      <c r="I65" s="2">
        <f t="shared" si="1"/>
        <v>400000</v>
      </c>
      <c r="J65" s="2">
        <f t="shared" si="2"/>
        <v>400000</v>
      </c>
      <c r="K65" s="2">
        <f>IF(新呵護久久5[[#This Row],[年齡]]&gt;$B$4,0,IF(AND(MOD(E65,2)=0,新呵護久久5[[#This Row],[年齡]]&lt;&gt;0),10000,0)+IF(新呵護久久5[[#This Row],[年齡]]=$B$4,200000,0)+IF(新呵護久久5[[#This Row],[年齡]]=$B$5+1,200000,0))</f>
        <v>0</v>
      </c>
    </row>
    <row r="66" spans="4:11" x14ac:dyDescent="0.2">
      <c r="D66">
        <v>65</v>
      </c>
      <c r="E66">
        <f>新呵護久久5[[#This Row],[西元年]]-2002</f>
        <v>64</v>
      </c>
      <c r="F66">
        <f t="shared" si="3"/>
        <v>2066</v>
      </c>
      <c r="G66" s="2">
        <f t="shared" si="4"/>
        <v>0</v>
      </c>
      <c r="H66" s="4">
        <f t="shared" si="0"/>
        <v>400000</v>
      </c>
      <c r="I66" s="2">
        <f t="shared" si="1"/>
        <v>400000</v>
      </c>
      <c r="J66" s="2">
        <f t="shared" si="2"/>
        <v>400000</v>
      </c>
      <c r="K66" s="2">
        <f>IF(新呵護久久5[[#This Row],[年齡]]&gt;$B$4,0,IF(AND(MOD(E66,2)=0,新呵護久久5[[#This Row],[年齡]]&lt;&gt;0),10000,0)+IF(新呵護久久5[[#This Row],[年齡]]=$B$4,200000,0)+IF(新呵護久久5[[#This Row],[年齡]]=$B$5+1,200000,0))</f>
        <v>10000</v>
      </c>
    </row>
    <row r="67" spans="4:11" x14ac:dyDescent="0.2">
      <c r="D67">
        <v>66</v>
      </c>
      <c r="E67">
        <f>新呵護久久5[[#This Row],[西元年]]-2002</f>
        <v>65</v>
      </c>
      <c r="F67">
        <f t="shared" si="3"/>
        <v>2067</v>
      </c>
      <c r="G67" s="2">
        <f t="shared" si="4"/>
        <v>0</v>
      </c>
      <c r="H67" s="4">
        <f t="shared" ref="H67:H111" si="5">IF(E67&lt;$B$4,400000,0)</f>
        <v>400000</v>
      </c>
      <c r="I67" s="2">
        <f t="shared" ref="I67:I111" si="6">H67</f>
        <v>400000</v>
      </c>
      <c r="J67" s="2">
        <f t="shared" ref="J67:J111" si="7">H67</f>
        <v>400000</v>
      </c>
      <c r="K67" s="2">
        <f>IF(新呵護久久5[[#This Row],[年齡]]&gt;$B$4,0,IF(AND(MOD(E67,2)=0,新呵護久久5[[#This Row],[年齡]]&lt;&gt;0),10000,0)+IF(新呵護久久5[[#This Row],[年齡]]=$B$4,200000,0)+IF(新呵護久久5[[#This Row],[年齡]]=$B$5+1,200000,0))</f>
        <v>0</v>
      </c>
    </row>
    <row r="68" spans="4:11" x14ac:dyDescent="0.2">
      <c r="D68">
        <v>67</v>
      </c>
      <c r="E68">
        <f>新呵護久久5[[#This Row],[西元年]]-2002</f>
        <v>66</v>
      </c>
      <c r="F68">
        <f t="shared" ref="F68:F111" si="8">F67+1</f>
        <v>2068</v>
      </c>
      <c r="G68" s="2">
        <f t="shared" ref="G68:G111" si="9">IF(D68&lt;=$B$5,24080,0)</f>
        <v>0</v>
      </c>
      <c r="H68" s="4">
        <f t="shared" si="5"/>
        <v>400000</v>
      </c>
      <c r="I68" s="2">
        <f t="shared" si="6"/>
        <v>400000</v>
      </c>
      <c r="J68" s="2">
        <f t="shared" si="7"/>
        <v>400000</v>
      </c>
      <c r="K68" s="2">
        <f>IF(新呵護久久5[[#This Row],[年齡]]&gt;$B$4,0,IF(AND(MOD(E68,2)=0,新呵護久久5[[#This Row],[年齡]]&lt;&gt;0),10000,0)+IF(新呵護久久5[[#This Row],[年齡]]=$B$4,200000,0)+IF(新呵護久久5[[#This Row],[年齡]]=$B$5+1,200000,0))</f>
        <v>10000</v>
      </c>
    </row>
    <row r="69" spans="4:11" x14ac:dyDescent="0.2">
      <c r="D69">
        <v>68</v>
      </c>
      <c r="E69">
        <f>新呵護久久5[[#This Row],[西元年]]-2002</f>
        <v>67</v>
      </c>
      <c r="F69">
        <f t="shared" si="8"/>
        <v>2069</v>
      </c>
      <c r="G69" s="2">
        <f t="shared" si="9"/>
        <v>0</v>
      </c>
      <c r="H69" s="4">
        <f t="shared" si="5"/>
        <v>400000</v>
      </c>
      <c r="I69" s="2">
        <f t="shared" si="6"/>
        <v>400000</v>
      </c>
      <c r="J69" s="2">
        <f t="shared" si="7"/>
        <v>400000</v>
      </c>
      <c r="K69" s="2">
        <f>IF(新呵護久久5[[#This Row],[年齡]]&gt;$B$4,0,IF(AND(MOD(E69,2)=0,新呵護久久5[[#This Row],[年齡]]&lt;&gt;0),10000,0)+IF(新呵護久久5[[#This Row],[年齡]]=$B$4,200000,0)+IF(新呵護久久5[[#This Row],[年齡]]=$B$5+1,200000,0))</f>
        <v>0</v>
      </c>
    </row>
    <row r="70" spans="4:11" x14ac:dyDescent="0.2">
      <c r="D70">
        <v>69</v>
      </c>
      <c r="E70">
        <f>新呵護久久5[[#This Row],[西元年]]-2002</f>
        <v>68</v>
      </c>
      <c r="F70">
        <f t="shared" si="8"/>
        <v>2070</v>
      </c>
      <c r="G70" s="2">
        <f t="shared" si="9"/>
        <v>0</v>
      </c>
      <c r="H70" s="4">
        <f t="shared" si="5"/>
        <v>400000</v>
      </c>
      <c r="I70" s="2">
        <f t="shared" si="6"/>
        <v>400000</v>
      </c>
      <c r="J70" s="2">
        <f t="shared" si="7"/>
        <v>400000</v>
      </c>
      <c r="K70" s="2">
        <f>IF(新呵護久久5[[#This Row],[年齡]]&gt;$B$4,0,IF(AND(MOD(E70,2)=0,新呵護久久5[[#This Row],[年齡]]&lt;&gt;0),10000,0)+IF(新呵護久久5[[#This Row],[年齡]]=$B$4,200000,0)+IF(新呵護久久5[[#This Row],[年齡]]=$B$5+1,200000,0))</f>
        <v>10000</v>
      </c>
    </row>
    <row r="71" spans="4:11" x14ac:dyDescent="0.2">
      <c r="D71">
        <v>70</v>
      </c>
      <c r="E71">
        <f>新呵護久久5[[#This Row],[西元年]]-2002</f>
        <v>69</v>
      </c>
      <c r="F71">
        <f t="shared" si="8"/>
        <v>2071</v>
      </c>
      <c r="G71" s="2">
        <f t="shared" si="9"/>
        <v>0</v>
      </c>
      <c r="H71" s="4">
        <f t="shared" si="5"/>
        <v>400000</v>
      </c>
      <c r="I71" s="2">
        <f t="shared" si="6"/>
        <v>400000</v>
      </c>
      <c r="J71" s="2">
        <f t="shared" si="7"/>
        <v>400000</v>
      </c>
      <c r="K71" s="2">
        <f>IF(新呵護久久5[[#This Row],[年齡]]&gt;$B$4,0,IF(AND(MOD(E71,2)=0,新呵護久久5[[#This Row],[年齡]]&lt;&gt;0),10000,0)+IF(新呵護久久5[[#This Row],[年齡]]=$B$4,200000,0)+IF(新呵護久久5[[#This Row],[年齡]]=$B$5+1,200000,0))</f>
        <v>0</v>
      </c>
    </row>
    <row r="72" spans="4:11" x14ac:dyDescent="0.2">
      <c r="D72">
        <v>71</v>
      </c>
      <c r="E72">
        <f>新呵護久久5[[#This Row],[西元年]]-2002</f>
        <v>70</v>
      </c>
      <c r="F72">
        <f t="shared" si="8"/>
        <v>2072</v>
      </c>
      <c r="G72" s="2">
        <f t="shared" si="9"/>
        <v>0</v>
      </c>
      <c r="H72" s="4">
        <f t="shared" si="5"/>
        <v>400000</v>
      </c>
      <c r="I72" s="2">
        <f t="shared" si="6"/>
        <v>400000</v>
      </c>
      <c r="J72" s="2">
        <f t="shared" si="7"/>
        <v>400000</v>
      </c>
      <c r="K72" s="2">
        <f>IF(新呵護久久5[[#This Row],[年齡]]&gt;$B$4,0,IF(AND(MOD(E72,2)=0,新呵護久久5[[#This Row],[年齡]]&lt;&gt;0),10000,0)+IF(新呵護久久5[[#This Row],[年齡]]=$B$4,200000,0)+IF(新呵護久久5[[#This Row],[年齡]]=$B$5+1,200000,0))</f>
        <v>10000</v>
      </c>
    </row>
    <row r="73" spans="4:11" x14ac:dyDescent="0.2">
      <c r="D73">
        <v>72</v>
      </c>
      <c r="E73">
        <f>新呵護久久5[[#This Row],[西元年]]-2002</f>
        <v>71</v>
      </c>
      <c r="F73">
        <f t="shared" si="8"/>
        <v>2073</v>
      </c>
      <c r="G73" s="2">
        <f t="shared" si="9"/>
        <v>0</v>
      </c>
      <c r="H73" s="4">
        <f t="shared" si="5"/>
        <v>400000</v>
      </c>
      <c r="I73" s="2">
        <f t="shared" si="6"/>
        <v>400000</v>
      </c>
      <c r="J73" s="2">
        <f t="shared" si="7"/>
        <v>400000</v>
      </c>
      <c r="K73" s="2">
        <f>IF(新呵護久久5[[#This Row],[年齡]]&gt;$B$4,0,IF(AND(MOD(E73,2)=0,新呵護久久5[[#This Row],[年齡]]&lt;&gt;0),10000,0)+IF(新呵護久久5[[#This Row],[年齡]]=$B$4,200000,0)+IF(新呵護久久5[[#This Row],[年齡]]=$B$5+1,200000,0))</f>
        <v>0</v>
      </c>
    </row>
    <row r="74" spans="4:11" x14ac:dyDescent="0.2">
      <c r="D74">
        <v>73</v>
      </c>
      <c r="E74">
        <f>新呵護久久5[[#This Row],[西元年]]-2002</f>
        <v>72</v>
      </c>
      <c r="F74">
        <f t="shared" si="8"/>
        <v>2074</v>
      </c>
      <c r="G74" s="2">
        <f t="shared" si="9"/>
        <v>0</v>
      </c>
      <c r="H74" s="4">
        <f t="shared" si="5"/>
        <v>400000</v>
      </c>
      <c r="I74" s="2">
        <f t="shared" si="6"/>
        <v>400000</v>
      </c>
      <c r="J74" s="2">
        <f t="shared" si="7"/>
        <v>400000</v>
      </c>
      <c r="K74" s="2">
        <f>IF(新呵護久久5[[#This Row],[年齡]]&gt;$B$4,0,IF(AND(MOD(E74,2)=0,新呵護久久5[[#This Row],[年齡]]&lt;&gt;0),10000,0)+IF(新呵護久久5[[#This Row],[年齡]]=$B$4,200000,0)+IF(新呵護久久5[[#This Row],[年齡]]=$B$5+1,200000,0))</f>
        <v>10000</v>
      </c>
    </row>
    <row r="75" spans="4:11" x14ac:dyDescent="0.2">
      <c r="D75">
        <v>74</v>
      </c>
      <c r="E75">
        <f>新呵護久久5[[#This Row],[西元年]]-2002</f>
        <v>73</v>
      </c>
      <c r="F75">
        <f t="shared" si="8"/>
        <v>2075</v>
      </c>
      <c r="G75" s="2">
        <f t="shared" si="9"/>
        <v>0</v>
      </c>
      <c r="H75" s="4">
        <f t="shared" si="5"/>
        <v>400000</v>
      </c>
      <c r="I75" s="2">
        <f t="shared" si="6"/>
        <v>400000</v>
      </c>
      <c r="J75" s="2">
        <f t="shared" si="7"/>
        <v>400000</v>
      </c>
      <c r="K75" s="2">
        <f>IF(新呵護久久5[[#This Row],[年齡]]&gt;$B$4,0,IF(AND(MOD(E75,2)=0,新呵護久久5[[#This Row],[年齡]]&lt;&gt;0),10000,0)+IF(新呵護久久5[[#This Row],[年齡]]=$B$4,200000,0)+IF(新呵護久久5[[#This Row],[年齡]]=$B$5+1,200000,0))</f>
        <v>0</v>
      </c>
    </row>
    <row r="76" spans="4:11" x14ac:dyDescent="0.2">
      <c r="D76">
        <v>75</v>
      </c>
      <c r="E76">
        <f>新呵護久久5[[#This Row],[西元年]]-2002</f>
        <v>74</v>
      </c>
      <c r="F76">
        <f t="shared" si="8"/>
        <v>2076</v>
      </c>
      <c r="G76" s="2">
        <f t="shared" si="9"/>
        <v>0</v>
      </c>
      <c r="H76" s="4">
        <f t="shared" si="5"/>
        <v>400000</v>
      </c>
      <c r="I76" s="2">
        <f t="shared" si="6"/>
        <v>400000</v>
      </c>
      <c r="J76" s="2">
        <f t="shared" si="7"/>
        <v>400000</v>
      </c>
      <c r="K76" s="2">
        <f>IF(新呵護久久5[[#This Row],[年齡]]&gt;$B$4,0,IF(AND(MOD(E76,2)=0,新呵護久久5[[#This Row],[年齡]]&lt;&gt;0),10000,0)+IF(新呵護久久5[[#This Row],[年齡]]=$B$4,200000,0)+IF(新呵護久久5[[#This Row],[年齡]]=$B$5+1,200000,0))</f>
        <v>10000</v>
      </c>
    </row>
    <row r="77" spans="4:11" x14ac:dyDescent="0.2">
      <c r="D77">
        <v>76</v>
      </c>
      <c r="E77">
        <f>新呵護久久5[[#This Row],[西元年]]-2002</f>
        <v>75</v>
      </c>
      <c r="F77">
        <f t="shared" si="8"/>
        <v>2077</v>
      </c>
      <c r="G77" s="2">
        <f t="shared" si="9"/>
        <v>0</v>
      </c>
      <c r="H77" s="4">
        <f t="shared" si="5"/>
        <v>400000</v>
      </c>
      <c r="I77" s="2">
        <f t="shared" si="6"/>
        <v>400000</v>
      </c>
      <c r="J77" s="2">
        <f t="shared" si="7"/>
        <v>400000</v>
      </c>
      <c r="K77" s="2">
        <f>IF(新呵護久久5[[#This Row],[年齡]]&gt;$B$4,0,IF(AND(MOD(E77,2)=0,新呵護久久5[[#This Row],[年齡]]&lt;&gt;0),10000,0)+IF(新呵護久久5[[#This Row],[年齡]]=$B$4,200000,0)+IF(新呵護久久5[[#This Row],[年齡]]=$B$5+1,200000,0))</f>
        <v>0</v>
      </c>
    </row>
    <row r="78" spans="4:11" x14ac:dyDescent="0.2">
      <c r="D78">
        <v>77</v>
      </c>
      <c r="E78">
        <f>新呵護久久5[[#This Row],[西元年]]-2002</f>
        <v>76</v>
      </c>
      <c r="F78">
        <f t="shared" si="8"/>
        <v>2078</v>
      </c>
      <c r="G78" s="2">
        <f t="shared" si="9"/>
        <v>0</v>
      </c>
      <c r="H78" s="4">
        <f t="shared" si="5"/>
        <v>400000</v>
      </c>
      <c r="I78" s="2">
        <f t="shared" si="6"/>
        <v>400000</v>
      </c>
      <c r="J78" s="2">
        <f t="shared" si="7"/>
        <v>400000</v>
      </c>
      <c r="K78" s="2">
        <f>IF(新呵護久久5[[#This Row],[年齡]]&gt;$B$4,0,IF(AND(MOD(E78,2)=0,新呵護久久5[[#This Row],[年齡]]&lt;&gt;0),10000,0)+IF(新呵護久久5[[#This Row],[年齡]]=$B$4,200000,0)+IF(新呵護久久5[[#This Row],[年齡]]=$B$5+1,200000,0))</f>
        <v>10000</v>
      </c>
    </row>
    <row r="79" spans="4:11" x14ac:dyDescent="0.2">
      <c r="D79">
        <v>78</v>
      </c>
      <c r="E79">
        <f>新呵護久久5[[#This Row],[西元年]]-2002</f>
        <v>77</v>
      </c>
      <c r="F79">
        <f t="shared" si="8"/>
        <v>2079</v>
      </c>
      <c r="G79" s="2">
        <f t="shared" si="9"/>
        <v>0</v>
      </c>
      <c r="H79" s="4">
        <f t="shared" si="5"/>
        <v>400000</v>
      </c>
      <c r="I79" s="2">
        <f t="shared" si="6"/>
        <v>400000</v>
      </c>
      <c r="J79" s="2">
        <f t="shared" si="7"/>
        <v>400000</v>
      </c>
      <c r="K79" s="2">
        <f>IF(新呵護久久5[[#This Row],[年齡]]&gt;$B$4,0,IF(AND(MOD(E79,2)=0,新呵護久久5[[#This Row],[年齡]]&lt;&gt;0),10000,0)+IF(新呵護久久5[[#This Row],[年齡]]=$B$4,200000,0)+IF(新呵護久久5[[#This Row],[年齡]]=$B$5+1,200000,0))</f>
        <v>0</v>
      </c>
    </row>
    <row r="80" spans="4:11" x14ac:dyDescent="0.2">
      <c r="D80">
        <v>79</v>
      </c>
      <c r="E80">
        <f>新呵護久久5[[#This Row],[西元年]]-2002</f>
        <v>78</v>
      </c>
      <c r="F80">
        <f t="shared" si="8"/>
        <v>2080</v>
      </c>
      <c r="G80" s="2">
        <f t="shared" si="9"/>
        <v>0</v>
      </c>
      <c r="H80" s="4">
        <f t="shared" si="5"/>
        <v>400000</v>
      </c>
      <c r="I80" s="2">
        <f t="shared" si="6"/>
        <v>400000</v>
      </c>
      <c r="J80" s="2">
        <f t="shared" si="7"/>
        <v>400000</v>
      </c>
      <c r="K80" s="2">
        <f>IF(新呵護久久5[[#This Row],[年齡]]&gt;$B$4,0,IF(AND(MOD(E80,2)=0,新呵護久久5[[#This Row],[年齡]]&lt;&gt;0),10000,0)+IF(新呵護久久5[[#This Row],[年齡]]=$B$4,200000,0)+IF(新呵護久久5[[#This Row],[年齡]]=$B$5+1,200000,0))</f>
        <v>10000</v>
      </c>
    </row>
    <row r="81" spans="4:11" x14ac:dyDescent="0.2">
      <c r="D81">
        <v>80</v>
      </c>
      <c r="E81">
        <f>新呵護久久5[[#This Row],[西元年]]-2002</f>
        <v>79</v>
      </c>
      <c r="F81">
        <f t="shared" si="8"/>
        <v>2081</v>
      </c>
      <c r="G81" s="2">
        <f t="shared" si="9"/>
        <v>0</v>
      </c>
      <c r="H81" s="4">
        <f t="shared" si="5"/>
        <v>400000</v>
      </c>
      <c r="I81" s="2">
        <f t="shared" si="6"/>
        <v>400000</v>
      </c>
      <c r="J81" s="2">
        <f t="shared" si="7"/>
        <v>400000</v>
      </c>
      <c r="K81" s="2">
        <f>IF(新呵護久久5[[#This Row],[年齡]]&gt;$B$4,0,IF(AND(MOD(E81,2)=0,新呵護久久5[[#This Row],[年齡]]&lt;&gt;0),10000,0)+IF(新呵護久久5[[#This Row],[年齡]]=$B$4,200000,0)+IF(新呵護久久5[[#This Row],[年齡]]=$B$5+1,200000,0))</f>
        <v>0</v>
      </c>
    </row>
    <row r="82" spans="4:11" x14ac:dyDescent="0.2">
      <c r="D82">
        <v>81</v>
      </c>
      <c r="E82">
        <f>新呵護久久5[[#This Row],[西元年]]-2002</f>
        <v>80</v>
      </c>
      <c r="F82">
        <f t="shared" si="8"/>
        <v>2082</v>
      </c>
      <c r="G82" s="2">
        <f t="shared" si="9"/>
        <v>0</v>
      </c>
      <c r="H82" s="4">
        <f t="shared" si="5"/>
        <v>400000</v>
      </c>
      <c r="I82" s="2">
        <f t="shared" si="6"/>
        <v>400000</v>
      </c>
      <c r="J82" s="2">
        <f t="shared" si="7"/>
        <v>400000</v>
      </c>
      <c r="K82" s="2">
        <f>IF(新呵護久久5[[#This Row],[年齡]]&gt;$B$4,0,IF(AND(MOD(E82,2)=0,新呵護久久5[[#This Row],[年齡]]&lt;&gt;0),10000,0)+IF(新呵護久久5[[#This Row],[年齡]]=$B$4,200000,0)+IF(新呵護久久5[[#This Row],[年齡]]=$B$5+1,200000,0))</f>
        <v>10000</v>
      </c>
    </row>
    <row r="83" spans="4:11" x14ac:dyDescent="0.2">
      <c r="D83">
        <v>82</v>
      </c>
      <c r="E83">
        <f>新呵護久久5[[#This Row],[西元年]]-2002</f>
        <v>81</v>
      </c>
      <c r="F83">
        <f t="shared" si="8"/>
        <v>2083</v>
      </c>
      <c r="G83" s="2">
        <f t="shared" si="9"/>
        <v>0</v>
      </c>
      <c r="H83" s="4">
        <f t="shared" si="5"/>
        <v>400000</v>
      </c>
      <c r="I83" s="2">
        <f t="shared" si="6"/>
        <v>400000</v>
      </c>
      <c r="J83" s="2">
        <f t="shared" si="7"/>
        <v>400000</v>
      </c>
      <c r="K83" s="2">
        <f>IF(新呵護久久5[[#This Row],[年齡]]&gt;$B$4,0,IF(AND(MOD(E83,2)=0,新呵護久久5[[#This Row],[年齡]]&lt;&gt;0),10000,0)+IF(新呵護久久5[[#This Row],[年齡]]=$B$4,200000,0)+IF(新呵護久久5[[#This Row],[年齡]]=$B$5+1,200000,0))</f>
        <v>0</v>
      </c>
    </row>
    <row r="84" spans="4:11" x14ac:dyDescent="0.2">
      <c r="D84">
        <v>83</v>
      </c>
      <c r="E84">
        <f>新呵護久久5[[#This Row],[西元年]]-2002</f>
        <v>82</v>
      </c>
      <c r="F84">
        <f t="shared" si="8"/>
        <v>2084</v>
      </c>
      <c r="G84" s="2">
        <f t="shared" si="9"/>
        <v>0</v>
      </c>
      <c r="H84" s="4">
        <f t="shared" si="5"/>
        <v>400000</v>
      </c>
      <c r="I84" s="2">
        <f t="shared" si="6"/>
        <v>400000</v>
      </c>
      <c r="J84" s="2">
        <f t="shared" si="7"/>
        <v>400000</v>
      </c>
      <c r="K84" s="2">
        <f>IF(新呵護久久5[[#This Row],[年齡]]&gt;$B$4,0,IF(AND(MOD(E84,2)=0,新呵護久久5[[#This Row],[年齡]]&lt;&gt;0),10000,0)+IF(新呵護久久5[[#This Row],[年齡]]=$B$4,200000,0)+IF(新呵護久久5[[#This Row],[年齡]]=$B$5+1,200000,0))</f>
        <v>10000</v>
      </c>
    </row>
    <row r="85" spans="4:11" x14ac:dyDescent="0.2">
      <c r="D85">
        <v>84</v>
      </c>
      <c r="E85">
        <f>新呵護久久5[[#This Row],[西元年]]-2002</f>
        <v>83</v>
      </c>
      <c r="F85">
        <f t="shared" si="8"/>
        <v>2085</v>
      </c>
      <c r="G85" s="2">
        <f t="shared" si="9"/>
        <v>0</v>
      </c>
      <c r="H85" s="4">
        <f t="shared" si="5"/>
        <v>400000</v>
      </c>
      <c r="I85" s="2">
        <f t="shared" si="6"/>
        <v>400000</v>
      </c>
      <c r="J85" s="2">
        <f t="shared" si="7"/>
        <v>400000</v>
      </c>
      <c r="K85" s="2">
        <f>IF(新呵護久久5[[#This Row],[年齡]]&gt;$B$4,0,IF(AND(MOD(E85,2)=0,新呵護久久5[[#This Row],[年齡]]&lt;&gt;0),10000,0)+IF(新呵護久久5[[#This Row],[年齡]]=$B$4,200000,0)+IF(新呵護久久5[[#This Row],[年齡]]=$B$5+1,200000,0))</f>
        <v>0</v>
      </c>
    </row>
    <row r="86" spans="4:11" x14ac:dyDescent="0.2">
      <c r="D86">
        <v>85</v>
      </c>
      <c r="E86">
        <f>新呵護久久5[[#This Row],[西元年]]-2002</f>
        <v>84</v>
      </c>
      <c r="F86">
        <f t="shared" si="8"/>
        <v>2086</v>
      </c>
      <c r="G86" s="2">
        <f t="shared" si="9"/>
        <v>0</v>
      </c>
      <c r="H86" s="4">
        <f t="shared" si="5"/>
        <v>400000</v>
      </c>
      <c r="I86" s="2">
        <f t="shared" si="6"/>
        <v>400000</v>
      </c>
      <c r="J86" s="2">
        <f t="shared" si="7"/>
        <v>400000</v>
      </c>
      <c r="K86" s="2">
        <f>IF(新呵護久久5[[#This Row],[年齡]]&gt;$B$4,0,IF(AND(MOD(E86,2)=0,新呵護久久5[[#This Row],[年齡]]&lt;&gt;0),10000,0)+IF(新呵護久久5[[#This Row],[年齡]]=$B$4,200000,0)+IF(新呵護久久5[[#This Row],[年齡]]=$B$5+1,200000,0))</f>
        <v>10000</v>
      </c>
    </row>
    <row r="87" spans="4:11" x14ac:dyDescent="0.2">
      <c r="D87">
        <v>86</v>
      </c>
      <c r="E87">
        <f>新呵護久久5[[#This Row],[西元年]]-2002</f>
        <v>85</v>
      </c>
      <c r="F87">
        <f t="shared" si="8"/>
        <v>2087</v>
      </c>
      <c r="G87" s="2">
        <f t="shared" si="9"/>
        <v>0</v>
      </c>
      <c r="H87" s="4">
        <f t="shared" si="5"/>
        <v>400000</v>
      </c>
      <c r="I87" s="2">
        <f t="shared" si="6"/>
        <v>400000</v>
      </c>
      <c r="J87" s="2">
        <f t="shared" si="7"/>
        <v>400000</v>
      </c>
      <c r="K87" s="2">
        <f>IF(新呵護久久5[[#This Row],[年齡]]&gt;$B$4,0,IF(AND(MOD(E87,2)=0,新呵護久久5[[#This Row],[年齡]]&lt;&gt;0),10000,0)+IF(新呵護久久5[[#This Row],[年齡]]=$B$4,200000,0)+IF(新呵護久久5[[#This Row],[年齡]]=$B$5+1,200000,0))</f>
        <v>0</v>
      </c>
    </row>
    <row r="88" spans="4:11" x14ac:dyDescent="0.2">
      <c r="D88">
        <v>87</v>
      </c>
      <c r="E88">
        <f>新呵護久久5[[#This Row],[西元年]]-2002</f>
        <v>86</v>
      </c>
      <c r="F88">
        <f t="shared" si="8"/>
        <v>2088</v>
      </c>
      <c r="G88" s="2">
        <f t="shared" si="9"/>
        <v>0</v>
      </c>
      <c r="H88" s="4">
        <f t="shared" si="5"/>
        <v>400000</v>
      </c>
      <c r="I88" s="2">
        <f t="shared" si="6"/>
        <v>400000</v>
      </c>
      <c r="J88" s="2">
        <f t="shared" si="7"/>
        <v>400000</v>
      </c>
      <c r="K88" s="2">
        <f>IF(新呵護久久5[[#This Row],[年齡]]&gt;$B$4,0,IF(AND(MOD(E88,2)=0,新呵護久久5[[#This Row],[年齡]]&lt;&gt;0),10000,0)+IF(新呵護久久5[[#This Row],[年齡]]=$B$4,200000,0)+IF(新呵護久久5[[#This Row],[年齡]]=$B$5+1,200000,0))</f>
        <v>10000</v>
      </c>
    </row>
    <row r="89" spans="4:11" x14ac:dyDescent="0.2">
      <c r="D89">
        <v>88</v>
      </c>
      <c r="E89">
        <f>新呵護久久5[[#This Row],[西元年]]-2002</f>
        <v>87</v>
      </c>
      <c r="F89">
        <f t="shared" si="8"/>
        <v>2089</v>
      </c>
      <c r="G89" s="2">
        <f t="shared" si="9"/>
        <v>0</v>
      </c>
      <c r="H89" s="4">
        <f t="shared" si="5"/>
        <v>400000</v>
      </c>
      <c r="I89" s="2">
        <f t="shared" si="6"/>
        <v>400000</v>
      </c>
      <c r="J89" s="2">
        <f t="shared" si="7"/>
        <v>400000</v>
      </c>
      <c r="K89" s="2">
        <f>IF(新呵護久久5[[#This Row],[年齡]]&gt;$B$4,0,IF(AND(MOD(E89,2)=0,新呵護久久5[[#This Row],[年齡]]&lt;&gt;0),10000,0)+IF(新呵護久久5[[#This Row],[年齡]]=$B$4,200000,0)+IF(新呵護久久5[[#This Row],[年齡]]=$B$5+1,200000,0))</f>
        <v>0</v>
      </c>
    </row>
    <row r="90" spans="4:11" x14ac:dyDescent="0.2">
      <c r="D90">
        <v>89</v>
      </c>
      <c r="E90">
        <f>新呵護久久5[[#This Row],[西元年]]-2002</f>
        <v>88</v>
      </c>
      <c r="F90">
        <f t="shared" si="8"/>
        <v>2090</v>
      </c>
      <c r="G90" s="2">
        <f t="shared" si="9"/>
        <v>0</v>
      </c>
      <c r="H90" s="4">
        <f t="shared" si="5"/>
        <v>400000</v>
      </c>
      <c r="I90" s="2">
        <f t="shared" si="6"/>
        <v>400000</v>
      </c>
      <c r="J90" s="2">
        <f t="shared" si="7"/>
        <v>400000</v>
      </c>
      <c r="K90" s="2">
        <f>IF(新呵護久久5[[#This Row],[年齡]]&gt;$B$4,0,IF(AND(MOD(E90,2)=0,新呵護久久5[[#This Row],[年齡]]&lt;&gt;0),10000,0)+IF(新呵護久久5[[#This Row],[年齡]]=$B$4,200000,0)+IF(新呵護久久5[[#This Row],[年齡]]=$B$5+1,200000,0))</f>
        <v>10000</v>
      </c>
    </row>
    <row r="91" spans="4:11" x14ac:dyDescent="0.2">
      <c r="D91">
        <v>90</v>
      </c>
      <c r="E91">
        <f>新呵護久久5[[#This Row],[西元年]]-2002</f>
        <v>89</v>
      </c>
      <c r="F91">
        <f t="shared" si="8"/>
        <v>2091</v>
      </c>
      <c r="G91" s="2">
        <f t="shared" si="9"/>
        <v>0</v>
      </c>
      <c r="H91" s="4">
        <f t="shared" si="5"/>
        <v>400000</v>
      </c>
      <c r="I91" s="2">
        <f t="shared" si="6"/>
        <v>400000</v>
      </c>
      <c r="J91" s="2">
        <f t="shared" si="7"/>
        <v>400000</v>
      </c>
      <c r="K91" s="2">
        <f>IF(新呵護久久5[[#This Row],[年齡]]&gt;$B$4,0,IF(AND(MOD(E91,2)=0,新呵護久久5[[#This Row],[年齡]]&lt;&gt;0),10000,0)+IF(新呵護久久5[[#This Row],[年齡]]=$B$4,200000,0)+IF(新呵護久久5[[#This Row],[年齡]]=$B$5+1,200000,0))</f>
        <v>0</v>
      </c>
    </row>
    <row r="92" spans="4:11" x14ac:dyDescent="0.2">
      <c r="D92">
        <v>91</v>
      </c>
      <c r="E92">
        <f>新呵護久久5[[#This Row],[西元年]]-2002</f>
        <v>90</v>
      </c>
      <c r="F92">
        <f t="shared" si="8"/>
        <v>2092</v>
      </c>
      <c r="G92" s="2">
        <f t="shared" si="9"/>
        <v>0</v>
      </c>
      <c r="H92" s="4">
        <f t="shared" si="5"/>
        <v>400000</v>
      </c>
      <c r="I92" s="2">
        <f t="shared" si="6"/>
        <v>400000</v>
      </c>
      <c r="J92" s="2">
        <f t="shared" si="7"/>
        <v>400000</v>
      </c>
      <c r="K92" s="2">
        <f>IF(新呵護久久5[[#This Row],[年齡]]&gt;$B$4,0,IF(AND(MOD(E92,2)=0,新呵護久久5[[#This Row],[年齡]]&lt;&gt;0),10000,0)+IF(新呵護久久5[[#This Row],[年齡]]=$B$4,200000,0)+IF(新呵護久久5[[#This Row],[年齡]]=$B$5+1,200000,0))</f>
        <v>10000</v>
      </c>
    </row>
    <row r="93" spans="4:11" x14ac:dyDescent="0.2">
      <c r="D93">
        <v>92</v>
      </c>
      <c r="E93">
        <f>新呵護久久5[[#This Row],[西元年]]-2002</f>
        <v>91</v>
      </c>
      <c r="F93">
        <f t="shared" si="8"/>
        <v>2093</v>
      </c>
      <c r="G93" s="2">
        <f t="shared" si="9"/>
        <v>0</v>
      </c>
      <c r="H93" s="4">
        <f t="shared" si="5"/>
        <v>400000</v>
      </c>
      <c r="I93" s="2">
        <f t="shared" si="6"/>
        <v>400000</v>
      </c>
      <c r="J93" s="2">
        <f t="shared" si="7"/>
        <v>400000</v>
      </c>
      <c r="K93" s="2">
        <f>IF(新呵護久久5[[#This Row],[年齡]]&gt;$B$4,0,IF(AND(MOD(E93,2)=0,新呵護久久5[[#This Row],[年齡]]&lt;&gt;0),10000,0)+IF(新呵護久久5[[#This Row],[年齡]]=$B$4,200000,0)+IF(新呵護久久5[[#This Row],[年齡]]=$B$5+1,200000,0))</f>
        <v>0</v>
      </c>
    </row>
    <row r="94" spans="4:11" x14ac:dyDescent="0.2">
      <c r="D94">
        <v>93</v>
      </c>
      <c r="E94">
        <f>新呵護久久5[[#This Row],[西元年]]-2002</f>
        <v>92</v>
      </c>
      <c r="F94">
        <f t="shared" si="8"/>
        <v>2094</v>
      </c>
      <c r="G94" s="2">
        <f t="shared" si="9"/>
        <v>0</v>
      </c>
      <c r="H94" s="4">
        <f t="shared" si="5"/>
        <v>400000</v>
      </c>
      <c r="I94" s="2">
        <f t="shared" si="6"/>
        <v>400000</v>
      </c>
      <c r="J94" s="2">
        <f t="shared" si="7"/>
        <v>400000</v>
      </c>
      <c r="K94" s="2">
        <f>IF(新呵護久久5[[#This Row],[年齡]]&gt;$B$4,0,IF(AND(MOD(E94,2)=0,新呵護久久5[[#This Row],[年齡]]&lt;&gt;0),10000,0)+IF(新呵護久久5[[#This Row],[年齡]]=$B$4,200000,0)+IF(新呵護久久5[[#This Row],[年齡]]=$B$5+1,200000,0))</f>
        <v>10000</v>
      </c>
    </row>
    <row r="95" spans="4:11" x14ac:dyDescent="0.2">
      <c r="D95">
        <v>94</v>
      </c>
      <c r="E95">
        <f>新呵護久久5[[#This Row],[西元年]]-2002</f>
        <v>93</v>
      </c>
      <c r="F95">
        <f t="shared" si="8"/>
        <v>2095</v>
      </c>
      <c r="G95" s="2">
        <f t="shared" si="9"/>
        <v>0</v>
      </c>
      <c r="H95" s="4">
        <f t="shared" si="5"/>
        <v>400000</v>
      </c>
      <c r="I95" s="2">
        <f t="shared" si="6"/>
        <v>400000</v>
      </c>
      <c r="J95" s="2">
        <f t="shared" si="7"/>
        <v>400000</v>
      </c>
      <c r="K95" s="2">
        <f>IF(新呵護久久5[[#This Row],[年齡]]&gt;$B$4,0,IF(AND(MOD(E95,2)=0,新呵護久久5[[#This Row],[年齡]]&lt;&gt;0),10000,0)+IF(新呵護久久5[[#This Row],[年齡]]=$B$4,200000,0)+IF(新呵護久久5[[#This Row],[年齡]]=$B$5+1,200000,0))</f>
        <v>0</v>
      </c>
    </row>
    <row r="96" spans="4:11" x14ac:dyDescent="0.2">
      <c r="D96">
        <v>95</v>
      </c>
      <c r="E96">
        <f>新呵護久久5[[#This Row],[西元年]]-2002</f>
        <v>94</v>
      </c>
      <c r="F96">
        <f t="shared" si="8"/>
        <v>2096</v>
      </c>
      <c r="G96" s="2">
        <f t="shared" si="9"/>
        <v>0</v>
      </c>
      <c r="H96" s="4">
        <f t="shared" si="5"/>
        <v>400000</v>
      </c>
      <c r="I96" s="2">
        <f t="shared" si="6"/>
        <v>400000</v>
      </c>
      <c r="J96" s="2">
        <f t="shared" si="7"/>
        <v>400000</v>
      </c>
      <c r="K96" s="2">
        <f>IF(新呵護久久5[[#This Row],[年齡]]&gt;$B$4,0,IF(AND(MOD(E96,2)=0,新呵護久久5[[#This Row],[年齡]]&lt;&gt;0),10000,0)+IF(新呵護久久5[[#This Row],[年齡]]=$B$4,200000,0)+IF(新呵護久久5[[#This Row],[年齡]]=$B$5+1,200000,0))</f>
        <v>10000</v>
      </c>
    </row>
    <row r="97" spans="4:11" x14ac:dyDescent="0.2">
      <c r="D97">
        <v>96</v>
      </c>
      <c r="E97">
        <f>新呵護久久5[[#This Row],[西元年]]-2002</f>
        <v>95</v>
      </c>
      <c r="F97">
        <f t="shared" si="8"/>
        <v>2097</v>
      </c>
      <c r="G97" s="2">
        <f t="shared" si="9"/>
        <v>0</v>
      </c>
      <c r="H97" s="4">
        <f t="shared" si="5"/>
        <v>400000</v>
      </c>
      <c r="I97" s="2">
        <f t="shared" si="6"/>
        <v>400000</v>
      </c>
      <c r="J97" s="2">
        <f t="shared" si="7"/>
        <v>400000</v>
      </c>
      <c r="K97" s="2">
        <f>IF(新呵護久久5[[#This Row],[年齡]]&gt;$B$4,0,IF(AND(MOD(E97,2)=0,新呵護久久5[[#This Row],[年齡]]&lt;&gt;0),10000,0)+IF(新呵護久久5[[#This Row],[年齡]]=$B$4,200000,0)+IF(新呵護久久5[[#This Row],[年齡]]=$B$5+1,200000,0))</f>
        <v>0</v>
      </c>
    </row>
    <row r="98" spans="4:11" x14ac:dyDescent="0.2">
      <c r="D98">
        <v>97</v>
      </c>
      <c r="E98">
        <f>新呵護久久5[[#This Row],[西元年]]-2002</f>
        <v>96</v>
      </c>
      <c r="F98">
        <f t="shared" si="8"/>
        <v>2098</v>
      </c>
      <c r="G98" s="2">
        <f t="shared" si="9"/>
        <v>0</v>
      </c>
      <c r="H98" s="4">
        <f t="shared" si="5"/>
        <v>400000</v>
      </c>
      <c r="I98" s="2">
        <f t="shared" si="6"/>
        <v>400000</v>
      </c>
      <c r="J98" s="2">
        <f t="shared" si="7"/>
        <v>400000</v>
      </c>
      <c r="K98" s="2">
        <f>IF(新呵護久久5[[#This Row],[年齡]]&gt;$B$4,0,IF(AND(MOD(E98,2)=0,新呵護久久5[[#This Row],[年齡]]&lt;&gt;0),10000,0)+IF(新呵護久久5[[#This Row],[年齡]]=$B$4,200000,0)+IF(新呵護久久5[[#This Row],[年齡]]=$B$5+1,200000,0))</f>
        <v>10000</v>
      </c>
    </row>
    <row r="99" spans="4:11" x14ac:dyDescent="0.2">
      <c r="D99">
        <v>98</v>
      </c>
      <c r="E99">
        <f>新呵護久久5[[#This Row],[西元年]]-2002</f>
        <v>97</v>
      </c>
      <c r="F99">
        <f t="shared" si="8"/>
        <v>2099</v>
      </c>
      <c r="G99" s="2">
        <f t="shared" si="9"/>
        <v>0</v>
      </c>
      <c r="H99" s="4">
        <f t="shared" si="5"/>
        <v>400000</v>
      </c>
      <c r="I99" s="2">
        <f t="shared" si="6"/>
        <v>400000</v>
      </c>
      <c r="J99" s="2">
        <f t="shared" si="7"/>
        <v>400000</v>
      </c>
      <c r="K99" s="2">
        <f>IF(新呵護久久5[[#This Row],[年齡]]&gt;$B$4,0,IF(AND(MOD(E99,2)=0,新呵護久久5[[#This Row],[年齡]]&lt;&gt;0),10000,0)+IF(新呵護久久5[[#This Row],[年齡]]=$B$4,200000,0)+IF(新呵護久久5[[#This Row],[年齡]]=$B$5+1,200000,0))</f>
        <v>0</v>
      </c>
    </row>
    <row r="100" spans="4:11" x14ac:dyDescent="0.2">
      <c r="D100">
        <v>99</v>
      </c>
      <c r="E100">
        <f>新呵護久久5[[#This Row],[西元年]]-2002</f>
        <v>98</v>
      </c>
      <c r="F100">
        <f t="shared" si="8"/>
        <v>2100</v>
      </c>
      <c r="G100" s="2">
        <f t="shared" si="9"/>
        <v>0</v>
      </c>
      <c r="H100" s="4">
        <f t="shared" si="5"/>
        <v>400000</v>
      </c>
      <c r="I100" s="2">
        <f t="shared" si="6"/>
        <v>400000</v>
      </c>
      <c r="J100" s="2">
        <f t="shared" si="7"/>
        <v>400000</v>
      </c>
      <c r="K100" s="2">
        <f>IF(新呵護久久5[[#This Row],[年齡]]&gt;$B$4,0,IF(AND(MOD(E100,2)=0,新呵護久久5[[#This Row],[年齡]]&lt;&gt;0),10000,0)+IF(新呵護久久5[[#This Row],[年齡]]=$B$4,200000,0)+IF(新呵護久久5[[#This Row],[年齡]]=$B$5+1,200000,0))</f>
        <v>10000</v>
      </c>
    </row>
    <row r="101" spans="4:11" x14ac:dyDescent="0.2">
      <c r="D101">
        <v>100</v>
      </c>
      <c r="E101">
        <f>新呵護久久5[[#This Row],[西元年]]-2002</f>
        <v>99</v>
      </c>
      <c r="F101">
        <f t="shared" si="8"/>
        <v>2101</v>
      </c>
      <c r="G101" s="2">
        <f t="shared" si="9"/>
        <v>0</v>
      </c>
      <c r="H101" s="4">
        <f t="shared" si="5"/>
        <v>0</v>
      </c>
      <c r="I101" s="2">
        <f t="shared" si="6"/>
        <v>0</v>
      </c>
      <c r="J101" s="2">
        <f t="shared" si="7"/>
        <v>0</v>
      </c>
      <c r="K101" s="2">
        <f>IF(新呵護久久5[[#This Row],[年齡]]&gt;$B$4,0,IF(AND(MOD(E101,2)=0,新呵護久久5[[#This Row],[年齡]]&lt;&gt;0),10000,0)+IF(新呵護久久5[[#This Row],[年齡]]=$B$4,200000,0)+IF(新呵護久久5[[#This Row],[年齡]]=$B$5+1,200000,0))</f>
        <v>200000</v>
      </c>
    </row>
    <row r="102" spans="4:11" x14ac:dyDescent="0.2">
      <c r="D102">
        <v>101</v>
      </c>
      <c r="E102">
        <f>新呵護久久5[[#This Row],[西元年]]-2002</f>
        <v>100</v>
      </c>
      <c r="F102">
        <f t="shared" si="8"/>
        <v>2102</v>
      </c>
      <c r="G102" s="2">
        <f t="shared" si="9"/>
        <v>0</v>
      </c>
      <c r="H102" s="4">
        <f t="shared" si="5"/>
        <v>0</v>
      </c>
      <c r="I102" s="2">
        <f t="shared" si="6"/>
        <v>0</v>
      </c>
      <c r="J102" s="2">
        <f t="shared" si="7"/>
        <v>0</v>
      </c>
      <c r="K102" s="2">
        <f>IF(新呵護久久5[[#This Row],[年齡]]&gt;$B$4,0,IF(AND(MOD(E102,2)=0,新呵護久久5[[#This Row],[年齡]]&lt;&gt;0),10000,0)+IF(新呵護久久5[[#This Row],[年齡]]=$B$4,200000,0)+IF(新呵護久久5[[#This Row],[年齡]]=$B$5+1,200000,0))</f>
        <v>0</v>
      </c>
    </row>
    <row r="103" spans="4:11" x14ac:dyDescent="0.2">
      <c r="D103">
        <v>102</v>
      </c>
      <c r="E103">
        <f>新呵護久久5[[#This Row],[西元年]]-2002</f>
        <v>101</v>
      </c>
      <c r="F103">
        <f t="shared" si="8"/>
        <v>2103</v>
      </c>
      <c r="G103" s="2">
        <f t="shared" si="9"/>
        <v>0</v>
      </c>
      <c r="H103" s="4">
        <f t="shared" si="5"/>
        <v>0</v>
      </c>
      <c r="I103" s="2">
        <f t="shared" si="6"/>
        <v>0</v>
      </c>
      <c r="J103" s="2">
        <f t="shared" si="7"/>
        <v>0</v>
      </c>
      <c r="K103" s="2">
        <f>IF(新呵護久久5[[#This Row],[年齡]]&gt;$B$4,0,IF(AND(MOD(E103,2)=0,新呵護久久5[[#This Row],[年齡]]&lt;&gt;0),10000,0)+IF(新呵護久久5[[#This Row],[年齡]]=$B$4,200000,0)+IF(新呵護久久5[[#This Row],[年齡]]=$B$5+1,200000,0))</f>
        <v>0</v>
      </c>
    </row>
    <row r="104" spans="4:11" x14ac:dyDescent="0.2">
      <c r="D104">
        <v>103</v>
      </c>
      <c r="E104">
        <f>新呵護久久5[[#This Row],[西元年]]-2002</f>
        <v>102</v>
      </c>
      <c r="F104">
        <f t="shared" si="8"/>
        <v>2104</v>
      </c>
      <c r="G104" s="2">
        <f t="shared" si="9"/>
        <v>0</v>
      </c>
      <c r="H104" s="4">
        <f t="shared" si="5"/>
        <v>0</v>
      </c>
      <c r="I104" s="2">
        <f t="shared" si="6"/>
        <v>0</v>
      </c>
      <c r="J104" s="2">
        <f t="shared" si="7"/>
        <v>0</v>
      </c>
      <c r="K104" s="2">
        <f>IF(新呵護久久5[[#This Row],[年齡]]&gt;$B$4,0,IF(AND(MOD(E104,2)=0,新呵護久久5[[#This Row],[年齡]]&lt;&gt;0),10000,0)+IF(新呵護久久5[[#This Row],[年齡]]=$B$4,200000,0)+IF(新呵護久久5[[#This Row],[年齡]]=$B$5+1,200000,0))</f>
        <v>0</v>
      </c>
    </row>
    <row r="105" spans="4:11" x14ac:dyDescent="0.2">
      <c r="D105">
        <v>104</v>
      </c>
      <c r="E105">
        <f>新呵護久久5[[#This Row],[西元年]]-2002</f>
        <v>103</v>
      </c>
      <c r="F105">
        <f t="shared" si="8"/>
        <v>2105</v>
      </c>
      <c r="G105" s="2">
        <f t="shared" si="9"/>
        <v>0</v>
      </c>
      <c r="H105" s="4">
        <f t="shared" si="5"/>
        <v>0</v>
      </c>
      <c r="I105" s="2">
        <f t="shared" si="6"/>
        <v>0</v>
      </c>
      <c r="J105" s="2">
        <f t="shared" si="7"/>
        <v>0</v>
      </c>
      <c r="K105" s="2">
        <f>IF(新呵護久久5[[#This Row],[年齡]]&gt;$B$4,0,IF(AND(MOD(E105,2)=0,新呵護久久5[[#This Row],[年齡]]&lt;&gt;0),10000,0)+IF(新呵護久久5[[#This Row],[年齡]]=$B$4,200000,0)+IF(新呵護久久5[[#This Row],[年齡]]=$B$5+1,200000,0))</f>
        <v>0</v>
      </c>
    </row>
    <row r="106" spans="4:11" x14ac:dyDescent="0.2">
      <c r="D106">
        <v>105</v>
      </c>
      <c r="E106">
        <f>新呵護久久5[[#This Row],[西元年]]-2002</f>
        <v>104</v>
      </c>
      <c r="F106">
        <f t="shared" si="8"/>
        <v>2106</v>
      </c>
      <c r="G106" s="2">
        <f t="shared" si="9"/>
        <v>0</v>
      </c>
      <c r="H106" s="4">
        <f t="shared" si="5"/>
        <v>0</v>
      </c>
      <c r="I106" s="2">
        <f t="shared" si="6"/>
        <v>0</v>
      </c>
      <c r="J106" s="2">
        <f t="shared" si="7"/>
        <v>0</v>
      </c>
      <c r="K106" s="2">
        <f>IF(新呵護久久5[[#This Row],[年齡]]&gt;$B$4,0,IF(AND(MOD(E106,2)=0,新呵護久久5[[#This Row],[年齡]]&lt;&gt;0),10000,0)+IF(新呵護久久5[[#This Row],[年齡]]=$B$4,200000,0)+IF(新呵護久久5[[#This Row],[年齡]]=$B$5+1,200000,0))</f>
        <v>0</v>
      </c>
    </row>
    <row r="107" spans="4:11" x14ac:dyDescent="0.2">
      <c r="D107">
        <v>106</v>
      </c>
      <c r="E107">
        <f>新呵護久久5[[#This Row],[西元年]]-2002</f>
        <v>105</v>
      </c>
      <c r="F107">
        <f t="shared" si="8"/>
        <v>2107</v>
      </c>
      <c r="G107" s="2">
        <f t="shared" si="9"/>
        <v>0</v>
      </c>
      <c r="H107" s="4">
        <f t="shared" si="5"/>
        <v>0</v>
      </c>
      <c r="I107" s="2">
        <f t="shared" si="6"/>
        <v>0</v>
      </c>
      <c r="J107" s="2">
        <f t="shared" si="7"/>
        <v>0</v>
      </c>
      <c r="K107" s="2">
        <f>IF(新呵護久久5[[#This Row],[年齡]]&gt;$B$4,0,IF(AND(MOD(E107,2)=0,新呵護久久5[[#This Row],[年齡]]&lt;&gt;0),10000,0)+IF(新呵護久久5[[#This Row],[年齡]]=$B$4,200000,0)+IF(新呵護久久5[[#This Row],[年齡]]=$B$5+1,200000,0))</f>
        <v>0</v>
      </c>
    </row>
    <row r="108" spans="4:11" x14ac:dyDescent="0.2">
      <c r="D108">
        <v>107</v>
      </c>
      <c r="E108">
        <f>新呵護久久5[[#This Row],[西元年]]-2002</f>
        <v>106</v>
      </c>
      <c r="F108">
        <f t="shared" si="8"/>
        <v>2108</v>
      </c>
      <c r="G108" s="2">
        <f t="shared" si="9"/>
        <v>0</v>
      </c>
      <c r="H108" s="4">
        <f t="shared" si="5"/>
        <v>0</v>
      </c>
      <c r="I108" s="2">
        <f t="shared" si="6"/>
        <v>0</v>
      </c>
      <c r="J108" s="2">
        <f t="shared" si="7"/>
        <v>0</v>
      </c>
      <c r="K108" s="2">
        <f>IF(新呵護久久5[[#This Row],[年齡]]&gt;$B$4,0,IF(AND(MOD(E108,2)=0,新呵護久久5[[#This Row],[年齡]]&lt;&gt;0),10000,0)+IF(新呵護久久5[[#This Row],[年齡]]=$B$4,200000,0)+IF(新呵護久久5[[#This Row],[年齡]]=$B$5+1,200000,0))</f>
        <v>0</v>
      </c>
    </row>
    <row r="109" spans="4:11" x14ac:dyDescent="0.2">
      <c r="D109">
        <v>108</v>
      </c>
      <c r="E109">
        <f>新呵護久久5[[#This Row],[西元年]]-2002</f>
        <v>107</v>
      </c>
      <c r="F109">
        <f t="shared" si="8"/>
        <v>2109</v>
      </c>
      <c r="G109" s="2">
        <f t="shared" si="9"/>
        <v>0</v>
      </c>
      <c r="H109" s="4">
        <f t="shared" si="5"/>
        <v>0</v>
      </c>
      <c r="I109" s="2">
        <f t="shared" si="6"/>
        <v>0</v>
      </c>
      <c r="J109" s="2">
        <f t="shared" si="7"/>
        <v>0</v>
      </c>
      <c r="K109" s="2">
        <f>IF(新呵護久久5[[#This Row],[年齡]]&gt;$B$4,0,IF(AND(MOD(E109,2)=0,新呵護久久5[[#This Row],[年齡]]&lt;&gt;0),10000,0)+IF(新呵護久久5[[#This Row],[年齡]]=$B$4,200000,0)+IF(新呵護久久5[[#This Row],[年齡]]=$B$5+1,200000,0))</f>
        <v>0</v>
      </c>
    </row>
    <row r="110" spans="4:11" x14ac:dyDescent="0.2">
      <c r="D110">
        <v>109</v>
      </c>
      <c r="E110">
        <f>新呵護久久5[[#This Row],[西元年]]-2002</f>
        <v>108</v>
      </c>
      <c r="F110">
        <f t="shared" si="8"/>
        <v>2110</v>
      </c>
      <c r="G110" s="2">
        <f t="shared" si="9"/>
        <v>0</v>
      </c>
      <c r="H110" s="4">
        <f t="shared" si="5"/>
        <v>0</v>
      </c>
      <c r="I110" s="2">
        <f t="shared" si="6"/>
        <v>0</v>
      </c>
      <c r="J110" s="2">
        <f t="shared" si="7"/>
        <v>0</v>
      </c>
      <c r="K110" s="2">
        <f>IF(新呵護久久5[[#This Row],[年齡]]&gt;$B$4,0,IF(AND(MOD(E110,2)=0,新呵護久久5[[#This Row],[年齡]]&lt;&gt;0),10000,0)+IF(新呵護久久5[[#This Row],[年齡]]=$B$4,200000,0)+IF(新呵護久久5[[#This Row],[年齡]]=$B$5+1,200000,0))</f>
        <v>0</v>
      </c>
    </row>
    <row r="111" spans="4:11" x14ac:dyDescent="0.2">
      <c r="D111">
        <v>110</v>
      </c>
      <c r="E111">
        <f>新呵護久久5[[#This Row],[西元年]]-2002</f>
        <v>109</v>
      </c>
      <c r="F111">
        <f t="shared" si="8"/>
        <v>2111</v>
      </c>
      <c r="G111" s="2">
        <f t="shared" si="9"/>
        <v>0</v>
      </c>
      <c r="H111" s="4">
        <f t="shared" si="5"/>
        <v>0</v>
      </c>
      <c r="I111" s="2">
        <f t="shared" si="6"/>
        <v>0</v>
      </c>
      <c r="J111" s="2">
        <f t="shared" si="7"/>
        <v>0</v>
      </c>
      <c r="K111" s="2">
        <f>IF(新呵護久久5[[#This Row],[年齡]]&gt;$B$4,0,IF(AND(MOD(E111,2)=0,新呵護久久5[[#This Row],[年齡]]&lt;&gt;0),10000,0)+IF(新呵護久久5[[#This Row],[年齡]]=$B$4,200000,0)+IF(新呵護久久5[[#This Row],[年齡]]=$B$5+1,200000,0))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B395-6829-1845-ACBD-8F32175BD15E}">
  <dimension ref="A1:M111"/>
  <sheetViews>
    <sheetView workbookViewId="0">
      <selection activeCell="B2" sqref="B2:B6"/>
    </sheetView>
  </sheetViews>
  <sheetFormatPr baseColWidth="10" defaultRowHeight="16" x14ac:dyDescent="0.2"/>
  <cols>
    <col min="2" max="2" width="40.6640625" bestFit="1" customWidth="1"/>
    <col min="4" max="4" width="11.33203125" customWidth="1"/>
    <col min="7" max="7" width="11.5" bestFit="1" customWidth="1"/>
    <col min="8" max="8" width="14.83203125" bestFit="1" customWidth="1"/>
    <col min="9" max="10" width="11.5" bestFit="1" customWidth="1"/>
  </cols>
  <sheetData>
    <row r="1" spans="1:13" x14ac:dyDescent="0.2">
      <c r="A1" t="s">
        <v>5</v>
      </c>
      <c r="B1" t="s">
        <v>25</v>
      </c>
      <c r="D1" t="s">
        <v>2</v>
      </c>
      <c r="E1" t="s">
        <v>6</v>
      </c>
      <c r="F1" t="s">
        <v>3</v>
      </c>
      <c r="G1" t="s">
        <v>1</v>
      </c>
      <c r="H1" t="s">
        <v>10</v>
      </c>
      <c r="I1" t="s">
        <v>26</v>
      </c>
      <c r="J1" t="s">
        <v>28</v>
      </c>
      <c r="K1" t="s">
        <v>27</v>
      </c>
      <c r="L1" t="s">
        <v>29</v>
      </c>
      <c r="M1" t="s">
        <v>30</v>
      </c>
    </row>
    <row r="2" spans="1:13" x14ac:dyDescent="0.2">
      <c r="A2" t="s">
        <v>4</v>
      </c>
      <c r="B2" s="1">
        <v>37452</v>
      </c>
      <c r="D2">
        <v>1</v>
      </c>
      <c r="E2">
        <f>新呵護久久56[[#This Row],[西元年]]-2002</f>
        <v>0</v>
      </c>
      <c r="F2">
        <f>YEAR(B2)</f>
        <v>2002</v>
      </c>
      <c r="G2" s="2">
        <f t="shared" ref="G2:G33" si="0">IF(D2&lt;=$B$5,3165,0)</f>
        <v>3165</v>
      </c>
      <c r="H2" s="4">
        <f t="shared" ref="H2:H65" si="1">IF(E2&lt;=$B$4,900000,0)</f>
        <v>900000</v>
      </c>
      <c r="I2" s="2">
        <f>IF(新呵護久久56[[#This Row],[年齡]]&lt;=$B$4,IF(新呵護久久56[[#This Row],[保單年度]]&lt;=B5,90000,180000),0)</f>
        <v>90000</v>
      </c>
      <c r="J2" s="2">
        <f>IF(新呵護久久56[[#This Row],[年齡]]&lt;=$B$4,90000,0)</f>
        <v>90000</v>
      </c>
      <c r="K2" s="4">
        <f>IF(新呵護久久56[[#This Row],[年齡]]&lt;=$B$4,6000,0)</f>
        <v>6000</v>
      </c>
      <c r="L2" s="4">
        <f>IF(新呵護久久56[[#This Row],[年齡]]&lt;=$B$4,3000,0)</f>
        <v>3000</v>
      </c>
      <c r="M2" s="4">
        <f>IF(新呵護久久56[[#This Row],[年齡]]&lt;=$B$4,3000,0)</f>
        <v>3000</v>
      </c>
    </row>
    <row r="3" spans="1:13" x14ac:dyDescent="0.2">
      <c r="A3" t="s">
        <v>6</v>
      </c>
      <c r="B3">
        <v>0</v>
      </c>
      <c r="D3">
        <v>2</v>
      </c>
      <c r="E3">
        <f>新呵護久久56[[#This Row],[西元年]]-2002</f>
        <v>1</v>
      </c>
      <c r="F3">
        <f>F2+1</f>
        <v>2003</v>
      </c>
      <c r="G3" s="2">
        <f t="shared" si="0"/>
        <v>3165</v>
      </c>
      <c r="H3" s="4">
        <f t="shared" si="1"/>
        <v>900000</v>
      </c>
      <c r="I3" s="2">
        <f>IF(新呵護久久56[[#This Row],[年齡]]&lt;=$B$4,IF(新呵護久久56[[#This Row],[保單年度]]&lt;=B6,90000,180000),0)</f>
        <v>90000</v>
      </c>
      <c r="J3" s="2">
        <f>IF(新呵護久久56[[#This Row],[年齡]]&lt;=$B$4,90000,0)</f>
        <v>90000</v>
      </c>
      <c r="K3" s="4">
        <f>IF(新呵護久久56[[#This Row],[年齡]]&lt;=$B$4,6000,0)</f>
        <v>6000</v>
      </c>
      <c r="L3" s="4">
        <f>IF(新呵護久久56[[#This Row],[年齡]]&lt;=$B$4,3000,0)</f>
        <v>3000</v>
      </c>
      <c r="M3" s="4">
        <f>IF(新呵護久久56[[#This Row],[年齡]]&lt;=$B$4,3000,0)</f>
        <v>3000</v>
      </c>
    </row>
    <row r="4" spans="1:13" x14ac:dyDescent="0.2">
      <c r="A4" t="s">
        <v>7</v>
      </c>
      <c r="B4">
        <v>105</v>
      </c>
      <c r="D4">
        <v>3</v>
      </c>
      <c r="E4">
        <f>新呵護久久56[[#This Row],[西元年]]-2002</f>
        <v>2</v>
      </c>
      <c r="F4">
        <f t="shared" ref="F4:F67" si="2">F3+1</f>
        <v>2004</v>
      </c>
      <c r="G4" s="2">
        <f t="shared" si="0"/>
        <v>3165</v>
      </c>
      <c r="H4" s="4">
        <f t="shared" si="1"/>
        <v>900000</v>
      </c>
      <c r="I4" s="2">
        <f>IF(新呵護久久56[[#This Row],[年齡]]&lt;=$B$4,IF(新呵護久久56[[#This Row],[保單年度]]&lt;=B7,90000,180000),0)</f>
        <v>180000</v>
      </c>
      <c r="J4" s="2">
        <f>IF(新呵護久久56[[#This Row],[年齡]]&lt;=$B$4,90000,0)</f>
        <v>90000</v>
      </c>
      <c r="K4" s="4">
        <f>IF(新呵護久久56[[#This Row],[年齡]]&lt;=$B$4,6000,0)</f>
        <v>6000</v>
      </c>
      <c r="L4" s="4">
        <f>IF(新呵護久久56[[#This Row],[年齡]]&lt;=$B$4,3000,0)</f>
        <v>3000</v>
      </c>
      <c r="M4" s="4">
        <f>IF(新呵護久久56[[#This Row],[年齡]]&lt;=$B$4,3000,0)</f>
        <v>3000</v>
      </c>
    </row>
    <row r="5" spans="1:13" x14ac:dyDescent="0.2">
      <c r="A5" t="s">
        <v>8</v>
      </c>
      <c r="B5">
        <v>20</v>
      </c>
      <c r="D5">
        <v>4</v>
      </c>
      <c r="E5">
        <f>新呵護久久56[[#This Row],[西元年]]-2002</f>
        <v>3</v>
      </c>
      <c r="F5">
        <f t="shared" si="2"/>
        <v>2005</v>
      </c>
      <c r="G5" s="2">
        <f t="shared" si="0"/>
        <v>3165</v>
      </c>
      <c r="H5" s="4">
        <f t="shared" si="1"/>
        <v>900000</v>
      </c>
      <c r="I5" s="2">
        <f>IF(新呵護久久56[[#This Row],[年齡]]&lt;=$B$4,IF(新呵護久久56[[#This Row],[保單年度]]&lt;=B8,90000,180000),0)</f>
        <v>90000</v>
      </c>
      <c r="J5" s="2">
        <f>IF(新呵護久久56[[#This Row],[年齡]]&lt;=$B$4,90000,0)</f>
        <v>90000</v>
      </c>
      <c r="K5" s="4">
        <f>IF(新呵護久久56[[#This Row],[年齡]]&lt;=$B$4,6000,0)</f>
        <v>6000</v>
      </c>
      <c r="L5" s="4">
        <f>IF(新呵護久久56[[#This Row],[年齡]]&lt;=$B$4,3000,0)</f>
        <v>3000</v>
      </c>
      <c r="M5" s="4">
        <f>IF(新呵護久久56[[#This Row],[年齡]]&lt;=$B$4,3000,0)</f>
        <v>3000</v>
      </c>
    </row>
    <row r="6" spans="1:13" x14ac:dyDescent="0.2">
      <c r="A6" t="s">
        <v>13</v>
      </c>
      <c r="B6" s="2">
        <v>3</v>
      </c>
      <c r="D6">
        <v>5</v>
      </c>
      <c r="E6">
        <f>新呵護久久56[[#This Row],[西元年]]-2002</f>
        <v>4</v>
      </c>
      <c r="F6">
        <f t="shared" si="2"/>
        <v>2006</v>
      </c>
      <c r="G6" s="2">
        <f t="shared" si="0"/>
        <v>3165</v>
      </c>
      <c r="H6" s="4">
        <f t="shared" si="1"/>
        <v>900000</v>
      </c>
      <c r="I6" s="2">
        <f>IF(新呵護久久56[[#This Row],[年齡]]&lt;=$B$4,IF(新呵護久久56[[#This Row],[保單年度]]&lt;=B9,90000,180000),0)</f>
        <v>180000</v>
      </c>
      <c r="J6" s="2">
        <f>IF(新呵護久久56[[#This Row],[年齡]]&lt;=$B$4,90000,0)</f>
        <v>90000</v>
      </c>
      <c r="K6" s="4">
        <f>IF(新呵護久久56[[#This Row],[年齡]]&lt;=$B$4,6000,0)</f>
        <v>6000</v>
      </c>
      <c r="L6" s="4">
        <f>IF(新呵護久久56[[#This Row],[年齡]]&lt;=$B$4,3000,0)</f>
        <v>3000</v>
      </c>
      <c r="M6" s="4">
        <f>IF(新呵護久久56[[#This Row],[年齡]]&lt;=$B$4,3000,0)</f>
        <v>3000</v>
      </c>
    </row>
    <row r="7" spans="1:13" x14ac:dyDescent="0.2">
      <c r="A7" t="s">
        <v>19</v>
      </c>
      <c r="B7" s="3"/>
      <c r="D7">
        <v>6</v>
      </c>
      <c r="E7">
        <f>新呵護久久56[[#This Row],[西元年]]-2002</f>
        <v>5</v>
      </c>
      <c r="F7">
        <f t="shared" si="2"/>
        <v>2007</v>
      </c>
      <c r="G7" s="2">
        <f t="shared" si="0"/>
        <v>3165</v>
      </c>
      <c r="H7" s="4">
        <f t="shared" si="1"/>
        <v>900000</v>
      </c>
      <c r="I7" s="2">
        <f>IF(新呵護久久56[[#This Row],[年齡]]&lt;=$B$4,IF(新呵護久久56[[#This Row],[保單年度]]&lt;=B10,90000,180000),0)</f>
        <v>180000</v>
      </c>
      <c r="J7" s="2">
        <f>IF(新呵護久久56[[#This Row],[年齡]]&lt;=$B$4,90000,0)</f>
        <v>90000</v>
      </c>
      <c r="K7" s="4">
        <f>IF(新呵護久久56[[#This Row],[年齡]]&lt;=$B$4,6000,0)</f>
        <v>6000</v>
      </c>
      <c r="L7" s="4">
        <f>IF(新呵護久久56[[#This Row],[年齡]]&lt;=$B$4,3000,0)</f>
        <v>3000</v>
      </c>
      <c r="M7" s="4">
        <f>IF(新呵護久久56[[#This Row],[年齡]]&lt;=$B$4,3000,0)</f>
        <v>3000</v>
      </c>
    </row>
    <row r="8" spans="1:13" x14ac:dyDescent="0.2">
      <c r="A8" t="s">
        <v>24</v>
      </c>
      <c r="B8" t="s">
        <v>23</v>
      </c>
      <c r="D8">
        <v>7</v>
      </c>
      <c r="E8">
        <f>新呵護久久56[[#This Row],[西元年]]-2002</f>
        <v>6</v>
      </c>
      <c r="F8">
        <f t="shared" si="2"/>
        <v>2008</v>
      </c>
      <c r="G8" s="2">
        <f t="shared" si="0"/>
        <v>3165</v>
      </c>
      <c r="H8" s="4">
        <f t="shared" si="1"/>
        <v>900000</v>
      </c>
      <c r="I8" s="2">
        <f>IF(新呵護久久56[[#This Row],[年齡]]&lt;=$B$4,IF(新呵護久久56[[#This Row],[保單年度]]&lt;=B11,90000,180000),0)</f>
        <v>180000</v>
      </c>
      <c r="J8" s="2">
        <f>IF(新呵護久久56[[#This Row],[年齡]]&lt;=$B$4,90000,0)</f>
        <v>90000</v>
      </c>
      <c r="K8" s="4">
        <f>IF(新呵護久久56[[#This Row],[年齡]]&lt;=$B$4,6000,0)</f>
        <v>6000</v>
      </c>
      <c r="L8" s="4">
        <f>IF(新呵護久久56[[#This Row],[年齡]]&lt;=$B$4,3000,0)</f>
        <v>3000</v>
      </c>
      <c r="M8" s="4">
        <f>IF(新呵護久久56[[#This Row],[年齡]]&lt;=$B$4,3000,0)</f>
        <v>3000</v>
      </c>
    </row>
    <row r="9" spans="1:13" x14ac:dyDescent="0.2">
      <c r="D9">
        <v>8</v>
      </c>
      <c r="E9">
        <f>新呵護久久56[[#This Row],[西元年]]-2002</f>
        <v>7</v>
      </c>
      <c r="F9">
        <f t="shared" si="2"/>
        <v>2009</v>
      </c>
      <c r="G9" s="2">
        <f t="shared" si="0"/>
        <v>3165</v>
      </c>
      <c r="H9" s="4">
        <f t="shared" si="1"/>
        <v>900000</v>
      </c>
      <c r="I9" s="2">
        <f>IF(新呵護久久56[[#This Row],[年齡]]&lt;=$B$4,IF(新呵護久久56[[#This Row],[保單年度]]&lt;=B12,90000,180000),0)</f>
        <v>180000</v>
      </c>
      <c r="J9" s="2">
        <f>IF(新呵護久久56[[#This Row],[年齡]]&lt;=$B$4,90000,0)</f>
        <v>90000</v>
      </c>
      <c r="K9" s="4">
        <f>IF(新呵護久久56[[#This Row],[年齡]]&lt;=$B$4,6000,0)</f>
        <v>6000</v>
      </c>
      <c r="L9" s="4">
        <f>IF(新呵護久久56[[#This Row],[年齡]]&lt;=$B$4,3000,0)</f>
        <v>3000</v>
      </c>
      <c r="M9" s="4">
        <f>IF(新呵護久久56[[#This Row],[年齡]]&lt;=$B$4,3000,0)</f>
        <v>3000</v>
      </c>
    </row>
    <row r="10" spans="1:13" x14ac:dyDescent="0.2">
      <c r="D10">
        <v>9</v>
      </c>
      <c r="E10">
        <f>新呵護久久56[[#This Row],[西元年]]-2002</f>
        <v>8</v>
      </c>
      <c r="F10">
        <f t="shared" si="2"/>
        <v>2010</v>
      </c>
      <c r="G10" s="2">
        <f t="shared" si="0"/>
        <v>3165</v>
      </c>
      <c r="H10" s="4">
        <f t="shared" si="1"/>
        <v>900000</v>
      </c>
      <c r="I10" s="2">
        <f>IF(新呵護久久56[[#This Row],[年齡]]&lt;=$B$4,IF(新呵護久久56[[#This Row],[保單年度]]&lt;=B13,90000,180000),0)</f>
        <v>180000</v>
      </c>
      <c r="J10" s="2">
        <f>IF(新呵護久久56[[#This Row],[年齡]]&lt;=$B$4,90000,0)</f>
        <v>90000</v>
      </c>
      <c r="K10" s="4">
        <f>IF(新呵護久久56[[#This Row],[年齡]]&lt;=$B$4,6000,0)</f>
        <v>6000</v>
      </c>
      <c r="L10" s="4">
        <f>IF(新呵護久久56[[#This Row],[年齡]]&lt;=$B$4,3000,0)</f>
        <v>3000</v>
      </c>
      <c r="M10" s="4">
        <f>IF(新呵護久久56[[#This Row],[年齡]]&lt;=$B$4,3000,0)</f>
        <v>3000</v>
      </c>
    </row>
    <row r="11" spans="1:13" x14ac:dyDescent="0.2">
      <c r="D11">
        <v>10</v>
      </c>
      <c r="E11">
        <f>新呵護久久56[[#This Row],[西元年]]-2002</f>
        <v>9</v>
      </c>
      <c r="F11">
        <f t="shared" si="2"/>
        <v>2011</v>
      </c>
      <c r="G11" s="2">
        <f t="shared" si="0"/>
        <v>3165</v>
      </c>
      <c r="H11" s="4">
        <f t="shared" si="1"/>
        <v>900000</v>
      </c>
      <c r="I11" s="2">
        <f>IF(新呵護久久56[[#This Row],[年齡]]&lt;=$B$4,IF(新呵護久久56[[#This Row],[保單年度]]&lt;=B14,90000,180000),0)</f>
        <v>180000</v>
      </c>
      <c r="J11" s="2">
        <f>IF(新呵護久久56[[#This Row],[年齡]]&lt;=$B$4,90000,0)</f>
        <v>90000</v>
      </c>
      <c r="K11" s="4">
        <f>IF(新呵護久久56[[#This Row],[年齡]]&lt;=$B$4,6000,0)</f>
        <v>6000</v>
      </c>
      <c r="L11" s="4">
        <f>IF(新呵護久久56[[#This Row],[年齡]]&lt;=$B$4,3000,0)</f>
        <v>3000</v>
      </c>
      <c r="M11" s="4">
        <f>IF(新呵護久久56[[#This Row],[年齡]]&lt;=$B$4,3000,0)</f>
        <v>3000</v>
      </c>
    </row>
    <row r="12" spans="1:13" x14ac:dyDescent="0.2">
      <c r="D12">
        <v>11</v>
      </c>
      <c r="E12">
        <f>新呵護久久56[[#This Row],[西元年]]-2002</f>
        <v>10</v>
      </c>
      <c r="F12">
        <f t="shared" si="2"/>
        <v>2012</v>
      </c>
      <c r="G12" s="2">
        <f t="shared" si="0"/>
        <v>3165</v>
      </c>
      <c r="H12" s="4">
        <f t="shared" si="1"/>
        <v>900000</v>
      </c>
      <c r="I12" s="2">
        <f>IF(新呵護久久56[[#This Row],[年齡]]&lt;=$B$4,IF(新呵護久久56[[#This Row],[保單年度]]&lt;=B15,90000,180000),0)</f>
        <v>180000</v>
      </c>
      <c r="J12" s="2">
        <f>IF(新呵護久久56[[#This Row],[年齡]]&lt;=$B$4,90000,0)</f>
        <v>90000</v>
      </c>
      <c r="K12" s="4">
        <f>IF(新呵護久久56[[#This Row],[年齡]]&lt;=$B$4,6000,0)</f>
        <v>6000</v>
      </c>
      <c r="L12" s="4">
        <f>IF(新呵護久久56[[#This Row],[年齡]]&lt;=$B$4,3000,0)</f>
        <v>3000</v>
      </c>
      <c r="M12" s="4">
        <f>IF(新呵護久久56[[#This Row],[年齡]]&lt;=$B$4,3000,0)</f>
        <v>3000</v>
      </c>
    </row>
    <row r="13" spans="1:13" x14ac:dyDescent="0.2">
      <c r="D13">
        <v>12</v>
      </c>
      <c r="E13">
        <f>新呵護久久56[[#This Row],[西元年]]-2002</f>
        <v>11</v>
      </c>
      <c r="F13">
        <f t="shared" si="2"/>
        <v>2013</v>
      </c>
      <c r="G13" s="2">
        <f t="shared" si="0"/>
        <v>3165</v>
      </c>
      <c r="H13" s="4">
        <f t="shared" si="1"/>
        <v>900000</v>
      </c>
      <c r="I13" s="2">
        <f>IF(新呵護久久56[[#This Row],[年齡]]&lt;=$B$4,IF(新呵護久久56[[#This Row],[保單年度]]&lt;=B16,90000,180000),0)</f>
        <v>180000</v>
      </c>
      <c r="J13" s="2">
        <f>IF(新呵護久久56[[#This Row],[年齡]]&lt;=$B$4,90000,0)</f>
        <v>90000</v>
      </c>
      <c r="K13" s="4">
        <f>IF(新呵護久久56[[#This Row],[年齡]]&lt;=$B$4,6000,0)</f>
        <v>6000</v>
      </c>
      <c r="L13" s="4">
        <f>IF(新呵護久久56[[#This Row],[年齡]]&lt;=$B$4,3000,0)</f>
        <v>3000</v>
      </c>
      <c r="M13" s="4">
        <f>IF(新呵護久久56[[#This Row],[年齡]]&lt;=$B$4,3000,0)</f>
        <v>3000</v>
      </c>
    </row>
    <row r="14" spans="1:13" x14ac:dyDescent="0.2">
      <c r="D14">
        <v>13</v>
      </c>
      <c r="E14">
        <f>新呵護久久56[[#This Row],[西元年]]-2002</f>
        <v>12</v>
      </c>
      <c r="F14">
        <f t="shared" si="2"/>
        <v>2014</v>
      </c>
      <c r="G14" s="2">
        <f t="shared" si="0"/>
        <v>3165</v>
      </c>
      <c r="H14" s="4">
        <f t="shared" si="1"/>
        <v>900000</v>
      </c>
      <c r="I14" s="2">
        <f>IF(新呵護久久56[[#This Row],[年齡]]&lt;=$B$4,IF(新呵護久久56[[#This Row],[保單年度]]&lt;=B17,90000,180000),0)</f>
        <v>180000</v>
      </c>
      <c r="J14" s="2">
        <f>IF(新呵護久久56[[#This Row],[年齡]]&lt;=$B$4,90000,0)</f>
        <v>90000</v>
      </c>
      <c r="K14" s="4">
        <f>IF(新呵護久久56[[#This Row],[年齡]]&lt;=$B$4,6000,0)</f>
        <v>6000</v>
      </c>
      <c r="L14" s="4">
        <f>IF(新呵護久久56[[#This Row],[年齡]]&lt;=$B$4,3000,0)</f>
        <v>3000</v>
      </c>
      <c r="M14" s="4">
        <f>IF(新呵護久久56[[#This Row],[年齡]]&lt;=$B$4,3000,0)</f>
        <v>3000</v>
      </c>
    </row>
    <row r="15" spans="1:13" x14ac:dyDescent="0.2">
      <c r="D15">
        <v>14</v>
      </c>
      <c r="E15">
        <f>新呵護久久56[[#This Row],[西元年]]-2002</f>
        <v>13</v>
      </c>
      <c r="F15">
        <f t="shared" si="2"/>
        <v>2015</v>
      </c>
      <c r="G15" s="2">
        <f t="shared" si="0"/>
        <v>3165</v>
      </c>
      <c r="H15" s="4">
        <f t="shared" si="1"/>
        <v>900000</v>
      </c>
      <c r="I15" s="2">
        <f>IF(新呵護久久56[[#This Row],[年齡]]&lt;=$B$4,IF(新呵護久久56[[#This Row],[保單年度]]&lt;=B18,90000,180000),0)</f>
        <v>180000</v>
      </c>
      <c r="J15" s="2">
        <f>IF(新呵護久久56[[#This Row],[年齡]]&lt;=$B$4,90000,0)</f>
        <v>90000</v>
      </c>
      <c r="K15" s="4">
        <f>IF(新呵護久久56[[#This Row],[年齡]]&lt;=$B$4,6000,0)</f>
        <v>6000</v>
      </c>
      <c r="L15" s="4">
        <f>IF(新呵護久久56[[#This Row],[年齡]]&lt;=$B$4,3000,0)</f>
        <v>3000</v>
      </c>
      <c r="M15" s="4">
        <f>IF(新呵護久久56[[#This Row],[年齡]]&lt;=$B$4,3000,0)</f>
        <v>3000</v>
      </c>
    </row>
    <row r="16" spans="1:13" x14ac:dyDescent="0.2">
      <c r="D16">
        <v>15</v>
      </c>
      <c r="E16">
        <f>新呵護久久56[[#This Row],[西元年]]-2002</f>
        <v>14</v>
      </c>
      <c r="F16">
        <f t="shared" si="2"/>
        <v>2016</v>
      </c>
      <c r="G16" s="2">
        <f t="shared" si="0"/>
        <v>3165</v>
      </c>
      <c r="H16" s="4">
        <f t="shared" si="1"/>
        <v>900000</v>
      </c>
      <c r="I16" s="2">
        <f>IF(新呵護久久56[[#This Row],[年齡]]&lt;=$B$4,IF(新呵護久久56[[#This Row],[保單年度]]&lt;=B19,90000,180000),0)</f>
        <v>180000</v>
      </c>
      <c r="J16" s="2">
        <f>IF(新呵護久久56[[#This Row],[年齡]]&lt;=$B$4,90000,0)</f>
        <v>90000</v>
      </c>
      <c r="K16" s="4">
        <f>IF(新呵護久久56[[#This Row],[年齡]]&lt;=$B$4,6000,0)</f>
        <v>6000</v>
      </c>
      <c r="L16" s="4">
        <f>IF(新呵護久久56[[#This Row],[年齡]]&lt;=$B$4,3000,0)</f>
        <v>3000</v>
      </c>
      <c r="M16" s="4">
        <f>IF(新呵護久久56[[#This Row],[年齡]]&lt;=$B$4,3000,0)</f>
        <v>3000</v>
      </c>
    </row>
    <row r="17" spans="4:13" x14ac:dyDescent="0.2">
      <c r="D17">
        <v>16</v>
      </c>
      <c r="E17">
        <f>新呵護久久56[[#This Row],[西元年]]-2002</f>
        <v>15</v>
      </c>
      <c r="F17">
        <f t="shared" si="2"/>
        <v>2017</v>
      </c>
      <c r="G17" s="2">
        <f t="shared" si="0"/>
        <v>3165</v>
      </c>
      <c r="H17" s="4">
        <f t="shared" si="1"/>
        <v>900000</v>
      </c>
      <c r="I17" s="2">
        <f>IF(新呵護久久56[[#This Row],[年齡]]&lt;=$B$4,IF(新呵護久久56[[#This Row],[保單年度]]&lt;=B20,90000,180000),0)</f>
        <v>180000</v>
      </c>
      <c r="J17" s="2">
        <f>IF(新呵護久久56[[#This Row],[年齡]]&lt;=$B$4,90000,0)</f>
        <v>90000</v>
      </c>
      <c r="K17" s="4">
        <f>IF(新呵護久久56[[#This Row],[年齡]]&lt;=$B$4,6000,0)</f>
        <v>6000</v>
      </c>
      <c r="L17" s="4">
        <f>IF(新呵護久久56[[#This Row],[年齡]]&lt;=$B$4,3000,0)</f>
        <v>3000</v>
      </c>
      <c r="M17" s="4">
        <f>IF(新呵護久久56[[#This Row],[年齡]]&lt;=$B$4,3000,0)</f>
        <v>3000</v>
      </c>
    </row>
    <row r="18" spans="4:13" x14ac:dyDescent="0.2">
      <c r="D18">
        <v>17</v>
      </c>
      <c r="E18">
        <f>新呵護久久56[[#This Row],[西元年]]-2002</f>
        <v>16</v>
      </c>
      <c r="F18">
        <f t="shared" si="2"/>
        <v>2018</v>
      </c>
      <c r="G18" s="2">
        <f t="shared" si="0"/>
        <v>3165</v>
      </c>
      <c r="H18" s="4">
        <f t="shared" si="1"/>
        <v>900000</v>
      </c>
      <c r="I18" s="2">
        <f>IF(新呵護久久56[[#This Row],[年齡]]&lt;=$B$4,IF(新呵護久久56[[#This Row],[保單年度]]&lt;=B21,90000,180000),0)</f>
        <v>180000</v>
      </c>
      <c r="J18" s="2">
        <f>IF(新呵護久久56[[#This Row],[年齡]]&lt;=$B$4,90000,0)</f>
        <v>90000</v>
      </c>
      <c r="K18" s="4">
        <f>IF(新呵護久久56[[#This Row],[年齡]]&lt;=$B$4,6000,0)</f>
        <v>6000</v>
      </c>
      <c r="L18" s="4">
        <f>IF(新呵護久久56[[#This Row],[年齡]]&lt;=$B$4,3000,0)</f>
        <v>3000</v>
      </c>
      <c r="M18" s="4">
        <f>IF(新呵護久久56[[#This Row],[年齡]]&lt;=$B$4,3000,0)</f>
        <v>3000</v>
      </c>
    </row>
    <row r="19" spans="4:13" x14ac:dyDescent="0.2">
      <c r="D19">
        <v>18</v>
      </c>
      <c r="E19">
        <f>新呵護久久56[[#This Row],[西元年]]-2002</f>
        <v>17</v>
      </c>
      <c r="F19">
        <f t="shared" si="2"/>
        <v>2019</v>
      </c>
      <c r="G19" s="2">
        <f t="shared" si="0"/>
        <v>3165</v>
      </c>
      <c r="H19" s="4">
        <f t="shared" si="1"/>
        <v>900000</v>
      </c>
      <c r="I19" s="2">
        <f>IF(新呵護久久56[[#This Row],[年齡]]&lt;=$B$4,IF(新呵護久久56[[#This Row],[保單年度]]&lt;=B22,90000,180000),0)</f>
        <v>180000</v>
      </c>
      <c r="J19" s="2">
        <f>IF(新呵護久久56[[#This Row],[年齡]]&lt;=$B$4,90000,0)</f>
        <v>90000</v>
      </c>
      <c r="K19" s="4">
        <f>IF(新呵護久久56[[#This Row],[年齡]]&lt;=$B$4,6000,0)</f>
        <v>6000</v>
      </c>
      <c r="L19" s="4">
        <f>IF(新呵護久久56[[#This Row],[年齡]]&lt;=$B$4,3000,0)</f>
        <v>3000</v>
      </c>
      <c r="M19" s="4">
        <f>IF(新呵護久久56[[#This Row],[年齡]]&lt;=$B$4,3000,0)</f>
        <v>3000</v>
      </c>
    </row>
    <row r="20" spans="4:13" x14ac:dyDescent="0.2">
      <c r="D20">
        <v>19</v>
      </c>
      <c r="E20">
        <f>新呵護久久56[[#This Row],[西元年]]-2002</f>
        <v>18</v>
      </c>
      <c r="F20">
        <f t="shared" si="2"/>
        <v>2020</v>
      </c>
      <c r="G20" s="2">
        <f t="shared" si="0"/>
        <v>3165</v>
      </c>
      <c r="H20" s="4">
        <f t="shared" si="1"/>
        <v>900000</v>
      </c>
      <c r="I20" s="2">
        <f>IF(新呵護久久56[[#This Row],[年齡]]&lt;=$B$4,IF(新呵護久久56[[#This Row],[保單年度]]&lt;=B23,90000,180000),0)</f>
        <v>180000</v>
      </c>
      <c r="J20" s="2">
        <f>IF(新呵護久久56[[#This Row],[年齡]]&lt;=$B$4,90000,0)</f>
        <v>90000</v>
      </c>
      <c r="K20" s="4">
        <f>IF(新呵護久久56[[#This Row],[年齡]]&lt;=$B$4,6000,0)</f>
        <v>6000</v>
      </c>
      <c r="L20" s="4">
        <f>IF(新呵護久久56[[#This Row],[年齡]]&lt;=$B$4,3000,0)</f>
        <v>3000</v>
      </c>
      <c r="M20" s="4">
        <f>IF(新呵護久久56[[#This Row],[年齡]]&lt;=$B$4,3000,0)</f>
        <v>3000</v>
      </c>
    </row>
    <row r="21" spans="4:13" x14ac:dyDescent="0.2">
      <c r="D21">
        <v>20</v>
      </c>
      <c r="E21">
        <f>新呵護久久56[[#This Row],[西元年]]-2002</f>
        <v>19</v>
      </c>
      <c r="F21">
        <f t="shared" si="2"/>
        <v>2021</v>
      </c>
      <c r="G21" s="2">
        <f t="shared" si="0"/>
        <v>3165</v>
      </c>
      <c r="H21" s="4">
        <f t="shared" si="1"/>
        <v>900000</v>
      </c>
      <c r="I21" s="2">
        <f>IF(新呵護久久56[[#This Row],[年齡]]&lt;=$B$4,IF(新呵護久久56[[#This Row],[保單年度]]&lt;=B24,90000,180000),0)</f>
        <v>180000</v>
      </c>
      <c r="J21" s="2">
        <f>IF(新呵護久久56[[#This Row],[年齡]]&lt;=$B$4,90000,0)</f>
        <v>90000</v>
      </c>
      <c r="K21" s="4">
        <f>IF(新呵護久久56[[#This Row],[年齡]]&lt;=$B$4,6000,0)</f>
        <v>6000</v>
      </c>
      <c r="L21" s="4">
        <f>IF(新呵護久久56[[#This Row],[年齡]]&lt;=$B$4,3000,0)</f>
        <v>3000</v>
      </c>
      <c r="M21" s="4">
        <f>IF(新呵護久久56[[#This Row],[年齡]]&lt;=$B$4,3000,0)</f>
        <v>3000</v>
      </c>
    </row>
    <row r="22" spans="4:13" x14ac:dyDescent="0.2">
      <c r="D22">
        <v>21</v>
      </c>
      <c r="E22">
        <f>新呵護久久56[[#This Row],[西元年]]-2002</f>
        <v>20</v>
      </c>
      <c r="F22">
        <f t="shared" si="2"/>
        <v>2022</v>
      </c>
      <c r="G22" s="2">
        <f t="shared" si="0"/>
        <v>0</v>
      </c>
      <c r="H22" s="4">
        <f t="shared" si="1"/>
        <v>900000</v>
      </c>
      <c r="I22" s="2">
        <f>IF(新呵護久久56[[#This Row],[年齡]]&lt;=$B$4,IF(新呵護久久56[[#This Row],[保單年度]]&lt;=B25,90000,180000),0)</f>
        <v>180000</v>
      </c>
      <c r="J22" s="2">
        <f>IF(新呵護久久56[[#This Row],[年齡]]&lt;=$B$4,90000,0)</f>
        <v>90000</v>
      </c>
      <c r="K22" s="4">
        <f>IF(新呵護久久56[[#This Row],[年齡]]&lt;=$B$4,6000,0)</f>
        <v>6000</v>
      </c>
      <c r="L22" s="4">
        <f>IF(新呵護久久56[[#This Row],[年齡]]&lt;=$B$4,3000,0)</f>
        <v>3000</v>
      </c>
      <c r="M22" s="4">
        <f>IF(新呵護久久56[[#This Row],[年齡]]&lt;=$B$4,3000,0)</f>
        <v>3000</v>
      </c>
    </row>
    <row r="23" spans="4:13" x14ac:dyDescent="0.2">
      <c r="D23">
        <v>22</v>
      </c>
      <c r="E23">
        <f>新呵護久久56[[#This Row],[西元年]]-2002</f>
        <v>21</v>
      </c>
      <c r="F23">
        <f t="shared" si="2"/>
        <v>2023</v>
      </c>
      <c r="G23" s="2">
        <f t="shared" si="0"/>
        <v>0</v>
      </c>
      <c r="H23" s="4">
        <f t="shared" si="1"/>
        <v>900000</v>
      </c>
      <c r="I23" s="2">
        <f>IF(新呵護久久56[[#This Row],[年齡]]&lt;=$B$4,IF(新呵護久久56[[#This Row],[保單年度]]&lt;=B26,90000,180000),0)</f>
        <v>180000</v>
      </c>
      <c r="J23" s="2">
        <f>IF(新呵護久久56[[#This Row],[年齡]]&lt;=$B$4,90000,0)</f>
        <v>90000</v>
      </c>
      <c r="K23" s="4">
        <f>IF(新呵護久久56[[#This Row],[年齡]]&lt;=$B$4,6000,0)</f>
        <v>6000</v>
      </c>
      <c r="L23" s="4">
        <f>IF(新呵護久久56[[#This Row],[年齡]]&lt;=$B$4,3000,0)</f>
        <v>3000</v>
      </c>
      <c r="M23" s="4">
        <f>IF(新呵護久久56[[#This Row],[年齡]]&lt;=$B$4,3000,0)</f>
        <v>3000</v>
      </c>
    </row>
    <row r="24" spans="4:13" x14ac:dyDescent="0.2">
      <c r="D24">
        <v>23</v>
      </c>
      <c r="E24">
        <f>新呵護久久56[[#This Row],[西元年]]-2002</f>
        <v>22</v>
      </c>
      <c r="F24">
        <f t="shared" si="2"/>
        <v>2024</v>
      </c>
      <c r="G24" s="2">
        <f t="shared" si="0"/>
        <v>0</v>
      </c>
      <c r="H24" s="4">
        <f t="shared" si="1"/>
        <v>900000</v>
      </c>
      <c r="I24" s="2">
        <f>IF(新呵護久久56[[#This Row],[年齡]]&lt;=$B$4,IF(新呵護久久56[[#This Row],[保單年度]]&lt;=B27,90000,180000),0)</f>
        <v>180000</v>
      </c>
      <c r="J24" s="2">
        <f>IF(新呵護久久56[[#This Row],[年齡]]&lt;=$B$4,90000,0)</f>
        <v>90000</v>
      </c>
      <c r="K24" s="4">
        <f>IF(新呵護久久56[[#This Row],[年齡]]&lt;=$B$4,6000,0)</f>
        <v>6000</v>
      </c>
      <c r="L24" s="4">
        <f>IF(新呵護久久56[[#This Row],[年齡]]&lt;=$B$4,3000,0)</f>
        <v>3000</v>
      </c>
      <c r="M24" s="4">
        <f>IF(新呵護久久56[[#This Row],[年齡]]&lt;=$B$4,3000,0)</f>
        <v>3000</v>
      </c>
    </row>
    <row r="25" spans="4:13" x14ac:dyDescent="0.2">
      <c r="D25">
        <v>24</v>
      </c>
      <c r="E25">
        <f>新呵護久久56[[#This Row],[西元年]]-2002</f>
        <v>23</v>
      </c>
      <c r="F25">
        <f t="shared" si="2"/>
        <v>2025</v>
      </c>
      <c r="G25" s="2">
        <f t="shared" si="0"/>
        <v>0</v>
      </c>
      <c r="H25" s="4">
        <f t="shared" si="1"/>
        <v>900000</v>
      </c>
      <c r="I25" s="2">
        <f>IF(新呵護久久56[[#This Row],[年齡]]&lt;=$B$4,IF(新呵護久久56[[#This Row],[保單年度]]&lt;=B28,90000,180000),0)</f>
        <v>180000</v>
      </c>
      <c r="J25" s="2">
        <f>IF(新呵護久久56[[#This Row],[年齡]]&lt;=$B$4,90000,0)</f>
        <v>90000</v>
      </c>
      <c r="K25" s="4">
        <f>IF(新呵護久久56[[#This Row],[年齡]]&lt;=$B$4,6000,0)</f>
        <v>6000</v>
      </c>
      <c r="L25" s="4">
        <f>IF(新呵護久久56[[#This Row],[年齡]]&lt;=$B$4,3000,0)</f>
        <v>3000</v>
      </c>
      <c r="M25" s="4">
        <f>IF(新呵護久久56[[#This Row],[年齡]]&lt;=$B$4,3000,0)</f>
        <v>3000</v>
      </c>
    </row>
    <row r="26" spans="4:13" x14ac:dyDescent="0.2">
      <c r="D26">
        <v>25</v>
      </c>
      <c r="E26">
        <f>新呵護久久56[[#This Row],[西元年]]-2002</f>
        <v>24</v>
      </c>
      <c r="F26">
        <f t="shared" si="2"/>
        <v>2026</v>
      </c>
      <c r="G26" s="2">
        <f t="shared" si="0"/>
        <v>0</v>
      </c>
      <c r="H26" s="4">
        <f t="shared" si="1"/>
        <v>900000</v>
      </c>
      <c r="I26" s="2">
        <f>IF(新呵護久久56[[#This Row],[年齡]]&lt;=$B$4,IF(新呵護久久56[[#This Row],[保單年度]]&lt;=B29,90000,180000),0)</f>
        <v>180000</v>
      </c>
      <c r="J26" s="2">
        <f>IF(新呵護久久56[[#This Row],[年齡]]&lt;=$B$4,90000,0)</f>
        <v>90000</v>
      </c>
      <c r="K26" s="4">
        <f>IF(新呵護久久56[[#This Row],[年齡]]&lt;=$B$4,6000,0)</f>
        <v>6000</v>
      </c>
      <c r="L26" s="4">
        <f>IF(新呵護久久56[[#This Row],[年齡]]&lt;=$B$4,3000,0)</f>
        <v>3000</v>
      </c>
      <c r="M26" s="4">
        <f>IF(新呵護久久56[[#This Row],[年齡]]&lt;=$B$4,3000,0)</f>
        <v>3000</v>
      </c>
    </row>
    <row r="27" spans="4:13" x14ac:dyDescent="0.2">
      <c r="D27">
        <v>26</v>
      </c>
      <c r="E27">
        <f>新呵護久久56[[#This Row],[西元年]]-2002</f>
        <v>25</v>
      </c>
      <c r="F27">
        <f t="shared" si="2"/>
        <v>2027</v>
      </c>
      <c r="G27" s="2">
        <f t="shared" si="0"/>
        <v>0</v>
      </c>
      <c r="H27" s="4">
        <f t="shared" si="1"/>
        <v>900000</v>
      </c>
      <c r="I27" s="2">
        <f>IF(新呵護久久56[[#This Row],[年齡]]&lt;=$B$4,IF(新呵護久久56[[#This Row],[保單年度]]&lt;=B30,90000,180000),0)</f>
        <v>180000</v>
      </c>
      <c r="J27" s="2">
        <f>IF(新呵護久久56[[#This Row],[年齡]]&lt;=$B$4,90000,0)</f>
        <v>90000</v>
      </c>
      <c r="K27" s="4">
        <f>IF(新呵護久久56[[#This Row],[年齡]]&lt;=$B$4,6000,0)</f>
        <v>6000</v>
      </c>
      <c r="L27" s="4">
        <f>IF(新呵護久久56[[#This Row],[年齡]]&lt;=$B$4,3000,0)</f>
        <v>3000</v>
      </c>
      <c r="M27" s="4">
        <f>IF(新呵護久久56[[#This Row],[年齡]]&lt;=$B$4,3000,0)</f>
        <v>3000</v>
      </c>
    </row>
    <row r="28" spans="4:13" x14ac:dyDescent="0.2">
      <c r="D28">
        <v>27</v>
      </c>
      <c r="E28">
        <f>新呵護久久56[[#This Row],[西元年]]-2002</f>
        <v>26</v>
      </c>
      <c r="F28">
        <f t="shared" si="2"/>
        <v>2028</v>
      </c>
      <c r="G28" s="2">
        <f t="shared" si="0"/>
        <v>0</v>
      </c>
      <c r="H28" s="4">
        <f t="shared" si="1"/>
        <v>900000</v>
      </c>
      <c r="I28" s="2">
        <f>IF(新呵護久久56[[#This Row],[年齡]]&lt;=$B$4,IF(新呵護久久56[[#This Row],[保單年度]]&lt;=B31,90000,180000),0)</f>
        <v>180000</v>
      </c>
      <c r="J28" s="2">
        <f>IF(新呵護久久56[[#This Row],[年齡]]&lt;=$B$4,90000,0)</f>
        <v>90000</v>
      </c>
      <c r="K28" s="4">
        <f>IF(新呵護久久56[[#This Row],[年齡]]&lt;=$B$4,6000,0)</f>
        <v>6000</v>
      </c>
      <c r="L28" s="4">
        <f>IF(新呵護久久56[[#This Row],[年齡]]&lt;=$B$4,3000,0)</f>
        <v>3000</v>
      </c>
      <c r="M28" s="4">
        <f>IF(新呵護久久56[[#This Row],[年齡]]&lt;=$B$4,3000,0)</f>
        <v>3000</v>
      </c>
    </row>
    <row r="29" spans="4:13" x14ac:dyDescent="0.2">
      <c r="D29">
        <v>28</v>
      </c>
      <c r="E29">
        <f>新呵護久久56[[#This Row],[西元年]]-2002</f>
        <v>27</v>
      </c>
      <c r="F29">
        <f t="shared" si="2"/>
        <v>2029</v>
      </c>
      <c r="G29" s="2">
        <f t="shared" si="0"/>
        <v>0</v>
      </c>
      <c r="H29" s="4">
        <f t="shared" si="1"/>
        <v>900000</v>
      </c>
      <c r="I29" s="2">
        <f>IF(新呵護久久56[[#This Row],[年齡]]&lt;=$B$4,IF(新呵護久久56[[#This Row],[保單年度]]&lt;=B32,90000,180000),0)</f>
        <v>180000</v>
      </c>
      <c r="J29" s="2">
        <f>IF(新呵護久久56[[#This Row],[年齡]]&lt;=$B$4,90000,0)</f>
        <v>90000</v>
      </c>
      <c r="K29" s="4">
        <f>IF(新呵護久久56[[#This Row],[年齡]]&lt;=$B$4,6000,0)</f>
        <v>6000</v>
      </c>
      <c r="L29" s="4">
        <f>IF(新呵護久久56[[#This Row],[年齡]]&lt;=$B$4,3000,0)</f>
        <v>3000</v>
      </c>
      <c r="M29" s="4">
        <f>IF(新呵護久久56[[#This Row],[年齡]]&lt;=$B$4,3000,0)</f>
        <v>3000</v>
      </c>
    </row>
    <row r="30" spans="4:13" x14ac:dyDescent="0.2">
      <c r="D30">
        <v>29</v>
      </c>
      <c r="E30">
        <f>新呵護久久56[[#This Row],[西元年]]-2002</f>
        <v>28</v>
      </c>
      <c r="F30">
        <f t="shared" si="2"/>
        <v>2030</v>
      </c>
      <c r="G30" s="2">
        <f t="shared" si="0"/>
        <v>0</v>
      </c>
      <c r="H30" s="4">
        <f t="shared" si="1"/>
        <v>900000</v>
      </c>
      <c r="I30" s="2">
        <f>IF(新呵護久久56[[#This Row],[年齡]]&lt;=$B$4,IF(新呵護久久56[[#This Row],[保單年度]]&lt;=B33,90000,180000),0)</f>
        <v>180000</v>
      </c>
      <c r="J30" s="2">
        <f>IF(新呵護久久56[[#This Row],[年齡]]&lt;=$B$4,90000,0)</f>
        <v>90000</v>
      </c>
      <c r="K30" s="4">
        <f>IF(新呵護久久56[[#This Row],[年齡]]&lt;=$B$4,6000,0)</f>
        <v>6000</v>
      </c>
      <c r="L30" s="4">
        <f>IF(新呵護久久56[[#This Row],[年齡]]&lt;=$B$4,3000,0)</f>
        <v>3000</v>
      </c>
      <c r="M30" s="4">
        <f>IF(新呵護久久56[[#This Row],[年齡]]&lt;=$B$4,3000,0)</f>
        <v>3000</v>
      </c>
    </row>
    <row r="31" spans="4:13" x14ac:dyDescent="0.2">
      <c r="D31">
        <v>30</v>
      </c>
      <c r="E31">
        <f>新呵護久久56[[#This Row],[西元年]]-2002</f>
        <v>29</v>
      </c>
      <c r="F31">
        <f t="shared" si="2"/>
        <v>2031</v>
      </c>
      <c r="G31" s="2">
        <f t="shared" si="0"/>
        <v>0</v>
      </c>
      <c r="H31" s="4">
        <f t="shared" si="1"/>
        <v>900000</v>
      </c>
      <c r="I31" s="2">
        <f>IF(新呵護久久56[[#This Row],[年齡]]&lt;=$B$4,IF(新呵護久久56[[#This Row],[保單年度]]&lt;=B34,90000,180000),0)</f>
        <v>180000</v>
      </c>
      <c r="J31" s="2">
        <f>IF(新呵護久久56[[#This Row],[年齡]]&lt;=$B$4,90000,0)</f>
        <v>90000</v>
      </c>
      <c r="K31" s="4">
        <f>IF(新呵護久久56[[#This Row],[年齡]]&lt;=$B$4,6000,0)</f>
        <v>6000</v>
      </c>
      <c r="L31" s="4">
        <f>IF(新呵護久久56[[#This Row],[年齡]]&lt;=$B$4,3000,0)</f>
        <v>3000</v>
      </c>
      <c r="M31" s="4">
        <f>IF(新呵護久久56[[#This Row],[年齡]]&lt;=$B$4,3000,0)</f>
        <v>3000</v>
      </c>
    </row>
    <row r="32" spans="4:13" x14ac:dyDescent="0.2">
      <c r="D32">
        <v>31</v>
      </c>
      <c r="E32">
        <f>新呵護久久56[[#This Row],[西元年]]-2002</f>
        <v>30</v>
      </c>
      <c r="F32">
        <f t="shared" si="2"/>
        <v>2032</v>
      </c>
      <c r="G32" s="2">
        <f t="shared" si="0"/>
        <v>0</v>
      </c>
      <c r="H32" s="4">
        <f t="shared" si="1"/>
        <v>900000</v>
      </c>
      <c r="I32" s="2">
        <f>IF(新呵護久久56[[#This Row],[年齡]]&lt;=$B$4,IF(新呵護久久56[[#This Row],[保單年度]]&lt;=B35,90000,180000),0)</f>
        <v>180000</v>
      </c>
      <c r="J32" s="2">
        <f>IF(新呵護久久56[[#This Row],[年齡]]&lt;=$B$4,90000,0)</f>
        <v>90000</v>
      </c>
      <c r="K32" s="4">
        <f>IF(新呵護久久56[[#This Row],[年齡]]&lt;=$B$4,6000,0)</f>
        <v>6000</v>
      </c>
      <c r="L32" s="4">
        <f>IF(新呵護久久56[[#This Row],[年齡]]&lt;=$B$4,3000,0)</f>
        <v>3000</v>
      </c>
      <c r="M32" s="4">
        <f>IF(新呵護久久56[[#This Row],[年齡]]&lt;=$B$4,3000,0)</f>
        <v>3000</v>
      </c>
    </row>
    <row r="33" spans="4:13" x14ac:dyDescent="0.2">
      <c r="D33">
        <v>32</v>
      </c>
      <c r="E33">
        <f>新呵護久久56[[#This Row],[西元年]]-2002</f>
        <v>31</v>
      </c>
      <c r="F33">
        <f t="shared" si="2"/>
        <v>2033</v>
      </c>
      <c r="G33" s="2">
        <f t="shared" si="0"/>
        <v>0</v>
      </c>
      <c r="H33" s="4">
        <f t="shared" si="1"/>
        <v>900000</v>
      </c>
      <c r="I33" s="2">
        <f>IF(新呵護久久56[[#This Row],[年齡]]&lt;=$B$4,IF(新呵護久久56[[#This Row],[保單年度]]&lt;=B36,90000,180000),0)</f>
        <v>180000</v>
      </c>
      <c r="J33" s="2">
        <f>IF(新呵護久久56[[#This Row],[年齡]]&lt;=$B$4,90000,0)</f>
        <v>90000</v>
      </c>
      <c r="K33" s="4">
        <f>IF(新呵護久久56[[#This Row],[年齡]]&lt;=$B$4,6000,0)</f>
        <v>6000</v>
      </c>
      <c r="L33" s="4">
        <f>IF(新呵護久久56[[#This Row],[年齡]]&lt;=$B$4,3000,0)</f>
        <v>3000</v>
      </c>
      <c r="M33" s="4">
        <f>IF(新呵護久久56[[#This Row],[年齡]]&lt;=$B$4,3000,0)</f>
        <v>3000</v>
      </c>
    </row>
    <row r="34" spans="4:13" x14ac:dyDescent="0.2">
      <c r="D34">
        <v>33</v>
      </c>
      <c r="E34">
        <f>新呵護久久56[[#This Row],[西元年]]-2002</f>
        <v>32</v>
      </c>
      <c r="F34">
        <f t="shared" si="2"/>
        <v>2034</v>
      </c>
      <c r="G34" s="2">
        <f t="shared" ref="G34:G65" si="3">IF(D34&lt;=$B$5,3165,0)</f>
        <v>0</v>
      </c>
      <c r="H34" s="4">
        <f t="shared" si="1"/>
        <v>900000</v>
      </c>
      <c r="I34" s="2">
        <f>IF(新呵護久久56[[#This Row],[年齡]]&lt;=$B$4,IF(新呵護久久56[[#This Row],[保單年度]]&lt;=B37,90000,180000),0)</f>
        <v>180000</v>
      </c>
      <c r="J34" s="2">
        <f>IF(新呵護久久56[[#This Row],[年齡]]&lt;=$B$4,90000,0)</f>
        <v>90000</v>
      </c>
      <c r="K34" s="4">
        <f>IF(新呵護久久56[[#This Row],[年齡]]&lt;=$B$4,6000,0)</f>
        <v>6000</v>
      </c>
      <c r="L34" s="4">
        <f>IF(新呵護久久56[[#This Row],[年齡]]&lt;=$B$4,3000,0)</f>
        <v>3000</v>
      </c>
      <c r="M34" s="4">
        <f>IF(新呵護久久56[[#This Row],[年齡]]&lt;=$B$4,3000,0)</f>
        <v>3000</v>
      </c>
    </row>
    <row r="35" spans="4:13" x14ac:dyDescent="0.2">
      <c r="D35">
        <v>34</v>
      </c>
      <c r="E35">
        <f>新呵護久久56[[#This Row],[西元年]]-2002</f>
        <v>33</v>
      </c>
      <c r="F35">
        <f t="shared" si="2"/>
        <v>2035</v>
      </c>
      <c r="G35" s="2">
        <f t="shared" si="3"/>
        <v>0</v>
      </c>
      <c r="H35" s="4">
        <f t="shared" si="1"/>
        <v>900000</v>
      </c>
      <c r="I35" s="2">
        <f>IF(新呵護久久56[[#This Row],[年齡]]&lt;=$B$4,IF(新呵護久久56[[#This Row],[保單年度]]&lt;=B38,90000,180000),0)</f>
        <v>180000</v>
      </c>
      <c r="J35" s="2">
        <f>IF(新呵護久久56[[#This Row],[年齡]]&lt;=$B$4,90000,0)</f>
        <v>90000</v>
      </c>
      <c r="K35" s="4">
        <f>IF(新呵護久久56[[#This Row],[年齡]]&lt;=$B$4,6000,0)</f>
        <v>6000</v>
      </c>
      <c r="L35" s="4">
        <f>IF(新呵護久久56[[#This Row],[年齡]]&lt;=$B$4,3000,0)</f>
        <v>3000</v>
      </c>
      <c r="M35" s="4">
        <f>IF(新呵護久久56[[#This Row],[年齡]]&lt;=$B$4,3000,0)</f>
        <v>3000</v>
      </c>
    </row>
    <row r="36" spans="4:13" x14ac:dyDescent="0.2">
      <c r="D36">
        <v>35</v>
      </c>
      <c r="E36">
        <f>新呵護久久56[[#This Row],[西元年]]-2002</f>
        <v>34</v>
      </c>
      <c r="F36">
        <f t="shared" si="2"/>
        <v>2036</v>
      </c>
      <c r="G36" s="2">
        <f t="shared" si="3"/>
        <v>0</v>
      </c>
      <c r="H36" s="4">
        <f t="shared" si="1"/>
        <v>900000</v>
      </c>
      <c r="I36" s="2">
        <f>IF(新呵護久久56[[#This Row],[年齡]]&lt;=$B$4,IF(新呵護久久56[[#This Row],[保單年度]]&lt;=B39,90000,180000),0)</f>
        <v>180000</v>
      </c>
      <c r="J36" s="2">
        <f>IF(新呵護久久56[[#This Row],[年齡]]&lt;=$B$4,90000,0)</f>
        <v>90000</v>
      </c>
      <c r="K36" s="4">
        <f>IF(新呵護久久56[[#This Row],[年齡]]&lt;=$B$4,6000,0)</f>
        <v>6000</v>
      </c>
      <c r="L36" s="4">
        <f>IF(新呵護久久56[[#This Row],[年齡]]&lt;=$B$4,3000,0)</f>
        <v>3000</v>
      </c>
      <c r="M36" s="4">
        <f>IF(新呵護久久56[[#This Row],[年齡]]&lt;=$B$4,3000,0)</f>
        <v>3000</v>
      </c>
    </row>
    <row r="37" spans="4:13" x14ac:dyDescent="0.2">
      <c r="D37">
        <v>36</v>
      </c>
      <c r="E37">
        <f>新呵護久久56[[#This Row],[西元年]]-2002</f>
        <v>35</v>
      </c>
      <c r="F37">
        <f t="shared" si="2"/>
        <v>2037</v>
      </c>
      <c r="G37" s="2">
        <f t="shared" si="3"/>
        <v>0</v>
      </c>
      <c r="H37" s="4">
        <f t="shared" si="1"/>
        <v>900000</v>
      </c>
      <c r="I37" s="2">
        <f>IF(新呵護久久56[[#This Row],[年齡]]&lt;=$B$4,IF(新呵護久久56[[#This Row],[保單年度]]&lt;=B40,90000,180000),0)</f>
        <v>180000</v>
      </c>
      <c r="J37" s="2">
        <f>IF(新呵護久久56[[#This Row],[年齡]]&lt;=$B$4,90000,0)</f>
        <v>90000</v>
      </c>
      <c r="K37" s="4">
        <f>IF(新呵護久久56[[#This Row],[年齡]]&lt;=$B$4,6000,0)</f>
        <v>6000</v>
      </c>
      <c r="L37" s="4">
        <f>IF(新呵護久久56[[#This Row],[年齡]]&lt;=$B$4,3000,0)</f>
        <v>3000</v>
      </c>
      <c r="M37" s="4">
        <f>IF(新呵護久久56[[#This Row],[年齡]]&lt;=$B$4,3000,0)</f>
        <v>3000</v>
      </c>
    </row>
    <row r="38" spans="4:13" x14ac:dyDescent="0.2">
      <c r="D38">
        <v>37</v>
      </c>
      <c r="E38">
        <f>新呵護久久56[[#This Row],[西元年]]-2002</f>
        <v>36</v>
      </c>
      <c r="F38">
        <f t="shared" si="2"/>
        <v>2038</v>
      </c>
      <c r="G38" s="2">
        <f t="shared" si="3"/>
        <v>0</v>
      </c>
      <c r="H38" s="4">
        <f t="shared" si="1"/>
        <v>900000</v>
      </c>
      <c r="I38" s="2">
        <f>IF(新呵護久久56[[#This Row],[年齡]]&lt;=$B$4,IF(新呵護久久56[[#This Row],[保單年度]]&lt;=B41,90000,180000),0)</f>
        <v>180000</v>
      </c>
      <c r="J38" s="2">
        <f>IF(新呵護久久56[[#This Row],[年齡]]&lt;=$B$4,90000,0)</f>
        <v>90000</v>
      </c>
      <c r="K38" s="4">
        <f>IF(新呵護久久56[[#This Row],[年齡]]&lt;=$B$4,6000,0)</f>
        <v>6000</v>
      </c>
      <c r="L38" s="4">
        <f>IF(新呵護久久56[[#This Row],[年齡]]&lt;=$B$4,3000,0)</f>
        <v>3000</v>
      </c>
      <c r="M38" s="4">
        <f>IF(新呵護久久56[[#This Row],[年齡]]&lt;=$B$4,3000,0)</f>
        <v>3000</v>
      </c>
    </row>
    <row r="39" spans="4:13" x14ac:dyDescent="0.2">
      <c r="D39">
        <v>38</v>
      </c>
      <c r="E39">
        <f>新呵護久久56[[#This Row],[西元年]]-2002</f>
        <v>37</v>
      </c>
      <c r="F39">
        <f t="shared" si="2"/>
        <v>2039</v>
      </c>
      <c r="G39" s="2">
        <f t="shared" si="3"/>
        <v>0</v>
      </c>
      <c r="H39" s="4">
        <f t="shared" si="1"/>
        <v>900000</v>
      </c>
      <c r="I39" s="2">
        <f>IF(新呵護久久56[[#This Row],[年齡]]&lt;=$B$4,IF(新呵護久久56[[#This Row],[保單年度]]&lt;=B42,90000,180000),0)</f>
        <v>180000</v>
      </c>
      <c r="J39" s="2">
        <f>IF(新呵護久久56[[#This Row],[年齡]]&lt;=$B$4,90000,0)</f>
        <v>90000</v>
      </c>
      <c r="K39" s="4">
        <f>IF(新呵護久久56[[#This Row],[年齡]]&lt;=$B$4,6000,0)</f>
        <v>6000</v>
      </c>
      <c r="L39" s="4">
        <f>IF(新呵護久久56[[#This Row],[年齡]]&lt;=$B$4,3000,0)</f>
        <v>3000</v>
      </c>
      <c r="M39" s="4">
        <f>IF(新呵護久久56[[#This Row],[年齡]]&lt;=$B$4,3000,0)</f>
        <v>3000</v>
      </c>
    </row>
    <row r="40" spans="4:13" x14ac:dyDescent="0.2">
      <c r="D40">
        <v>39</v>
      </c>
      <c r="E40">
        <f>新呵護久久56[[#This Row],[西元年]]-2002</f>
        <v>38</v>
      </c>
      <c r="F40">
        <f t="shared" si="2"/>
        <v>2040</v>
      </c>
      <c r="G40" s="2">
        <f t="shared" si="3"/>
        <v>0</v>
      </c>
      <c r="H40" s="4">
        <f t="shared" si="1"/>
        <v>900000</v>
      </c>
      <c r="I40" s="2">
        <f>IF(新呵護久久56[[#This Row],[年齡]]&lt;=$B$4,IF(新呵護久久56[[#This Row],[保單年度]]&lt;=B43,90000,180000),0)</f>
        <v>180000</v>
      </c>
      <c r="J40" s="2">
        <f>IF(新呵護久久56[[#This Row],[年齡]]&lt;=$B$4,90000,0)</f>
        <v>90000</v>
      </c>
      <c r="K40" s="4">
        <f>IF(新呵護久久56[[#This Row],[年齡]]&lt;=$B$4,6000,0)</f>
        <v>6000</v>
      </c>
      <c r="L40" s="4">
        <f>IF(新呵護久久56[[#This Row],[年齡]]&lt;=$B$4,3000,0)</f>
        <v>3000</v>
      </c>
      <c r="M40" s="4">
        <f>IF(新呵護久久56[[#This Row],[年齡]]&lt;=$B$4,3000,0)</f>
        <v>3000</v>
      </c>
    </row>
    <row r="41" spans="4:13" x14ac:dyDescent="0.2">
      <c r="D41">
        <v>40</v>
      </c>
      <c r="E41">
        <f>新呵護久久56[[#This Row],[西元年]]-2002</f>
        <v>39</v>
      </c>
      <c r="F41">
        <f t="shared" si="2"/>
        <v>2041</v>
      </c>
      <c r="G41" s="2">
        <f t="shared" si="3"/>
        <v>0</v>
      </c>
      <c r="H41" s="4">
        <f t="shared" si="1"/>
        <v>900000</v>
      </c>
      <c r="I41" s="2">
        <f>IF(新呵護久久56[[#This Row],[年齡]]&lt;=$B$4,IF(新呵護久久56[[#This Row],[保單年度]]&lt;=B44,90000,180000),0)</f>
        <v>180000</v>
      </c>
      <c r="J41" s="2">
        <f>IF(新呵護久久56[[#This Row],[年齡]]&lt;=$B$4,90000,0)</f>
        <v>90000</v>
      </c>
      <c r="K41" s="4">
        <f>IF(新呵護久久56[[#This Row],[年齡]]&lt;=$B$4,6000,0)</f>
        <v>6000</v>
      </c>
      <c r="L41" s="4">
        <f>IF(新呵護久久56[[#This Row],[年齡]]&lt;=$B$4,3000,0)</f>
        <v>3000</v>
      </c>
      <c r="M41" s="4">
        <f>IF(新呵護久久56[[#This Row],[年齡]]&lt;=$B$4,3000,0)</f>
        <v>3000</v>
      </c>
    </row>
    <row r="42" spans="4:13" x14ac:dyDescent="0.2">
      <c r="D42">
        <v>41</v>
      </c>
      <c r="E42">
        <f>新呵護久久56[[#This Row],[西元年]]-2002</f>
        <v>40</v>
      </c>
      <c r="F42">
        <f t="shared" si="2"/>
        <v>2042</v>
      </c>
      <c r="G42" s="2">
        <f t="shared" si="3"/>
        <v>0</v>
      </c>
      <c r="H42" s="4">
        <f t="shared" si="1"/>
        <v>900000</v>
      </c>
      <c r="I42" s="2">
        <f>IF(新呵護久久56[[#This Row],[年齡]]&lt;=$B$4,IF(新呵護久久56[[#This Row],[保單年度]]&lt;=B45,90000,180000),0)</f>
        <v>180000</v>
      </c>
      <c r="J42" s="2">
        <f>IF(新呵護久久56[[#This Row],[年齡]]&lt;=$B$4,90000,0)</f>
        <v>90000</v>
      </c>
      <c r="K42" s="4">
        <f>IF(新呵護久久56[[#This Row],[年齡]]&lt;=$B$4,6000,0)</f>
        <v>6000</v>
      </c>
      <c r="L42" s="4">
        <f>IF(新呵護久久56[[#This Row],[年齡]]&lt;=$B$4,3000,0)</f>
        <v>3000</v>
      </c>
      <c r="M42" s="4">
        <f>IF(新呵護久久56[[#This Row],[年齡]]&lt;=$B$4,3000,0)</f>
        <v>3000</v>
      </c>
    </row>
    <row r="43" spans="4:13" x14ac:dyDescent="0.2">
      <c r="D43">
        <v>42</v>
      </c>
      <c r="E43">
        <f>新呵護久久56[[#This Row],[西元年]]-2002</f>
        <v>41</v>
      </c>
      <c r="F43">
        <f t="shared" si="2"/>
        <v>2043</v>
      </c>
      <c r="G43" s="2">
        <f t="shared" si="3"/>
        <v>0</v>
      </c>
      <c r="H43" s="4">
        <f t="shared" si="1"/>
        <v>900000</v>
      </c>
      <c r="I43" s="2">
        <f>IF(新呵護久久56[[#This Row],[年齡]]&lt;=$B$4,IF(新呵護久久56[[#This Row],[保單年度]]&lt;=B46,90000,180000),0)</f>
        <v>180000</v>
      </c>
      <c r="J43" s="2">
        <f>IF(新呵護久久56[[#This Row],[年齡]]&lt;=$B$4,90000,0)</f>
        <v>90000</v>
      </c>
      <c r="K43" s="4">
        <f>IF(新呵護久久56[[#This Row],[年齡]]&lt;=$B$4,6000,0)</f>
        <v>6000</v>
      </c>
      <c r="L43" s="4">
        <f>IF(新呵護久久56[[#This Row],[年齡]]&lt;=$B$4,3000,0)</f>
        <v>3000</v>
      </c>
      <c r="M43" s="4">
        <f>IF(新呵護久久56[[#This Row],[年齡]]&lt;=$B$4,3000,0)</f>
        <v>3000</v>
      </c>
    </row>
    <row r="44" spans="4:13" x14ac:dyDescent="0.2">
      <c r="D44">
        <v>43</v>
      </c>
      <c r="E44">
        <f>新呵護久久56[[#This Row],[西元年]]-2002</f>
        <v>42</v>
      </c>
      <c r="F44">
        <f t="shared" si="2"/>
        <v>2044</v>
      </c>
      <c r="G44" s="2">
        <f t="shared" si="3"/>
        <v>0</v>
      </c>
      <c r="H44" s="4">
        <f t="shared" si="1"/>
        <v>900000</v>
      </c>
      <c r="I44" s="2">
        <f>IF(新呵護久久56[[#This Row],[年齡]]&lt;=$B$4,IF(新呵護久久56[[#This Row],[保單年度]]&lt;=B47,90000,180000),0)</f>
        <v>180000</v>
      </c>
      <c r="J44" s="2">
        <f>IF(新呵護久久56[[#This Row],[年齡]]&lt;=$B$4,90000,0)</f>
        <v>90000</v>
      </c>
      <c r="K44" s="4">
        <f>IF(新呵護久久56[[#This Row],[年齡]]&lt;=$B$4,6000,0)</f>
        <v>6000</v>
      </c>
      <c r="L44" s="4">
        <f>IF(新呵護久久56[[#This Row],[年齡]]&lt;=$B$4,3000,0)</f>
        <v>3000</v>
      </c>
      <c r="M44" s="4">
        <f>IF(新呵護久久56[[#This Row],[年齡]]&lt;=$B$4,3000,0)</f>
        <v>3000</v>
      </c>
    </row>
    <row r="45" spans="4:13" x14ac:dyDescent="0.2">
      <c r="D45">
        <v>44</v>
      </c>
      <c r="E45">
        <f>新呵護久久56[[#This Row],[西元年]]-2002</f>
        <v>43</v>
      </c>
      <c r="F45">
        <f t="shared" si="2"/>
        <v>2045</v>
      </c>
      <c r="G45" s="2">
        <f t="shared" si="3"/>
        <v>0</v>
      </c>
      <c r="H45" s="4">
        <f t="shared" si="1"/>
        <v>900000</v>
      </c>
      <c r="I45" s="2">
        <f>IF(新呵護久久56[[#This Row],[年齡]]&lt;=$B$4,IF(新呵護久久56[[#This Row],[保單年度]]&lt;=B48,90000,180000),0)</f>
        <v>180000</v>
      </c>
      <c r="J45" s="2">
        <f>IF(新呵護久久56[[#This Row],[年齡]]&lt;=$B$4,90000,0)</f>
        <v>90000</v>
      </c>
      <c r="K45" s="4">
        <f>IF(新呵護久久56[[#This Row],[年齡]]&lt;=$B$4,6000,0)</f>
        <v>6000</v>
      </c>
      <c r="L45" s="4">
        <f>IF(新呵護久久56[[#This Row],[年齡]]&lt;=$B$4,3000,0)</f>
        <v>3000</v>
      </c>
      <c r="M45" s="4">
        <f>IF(新呵護久久56[[#This Row],[年齡]]&lt;=$B$4,3000,0)</f>
        <v>3000</v>
      </c>
    </row>
    <row r="46" spans="4:13" x14ac:dyDescent="0.2">
      <c r="D46">
        <v>45</v>
      </c>
      <c r="E46">
        <f>新呵護久久56[[#This Row],[西元年]]-2002</f>
        <v>44</v>
      </c>
      <c r="F46">
        <f t="shared" si="2"/>
        <v>2046</v>
      </c>
      <c r="G46" s="2">
        <f t="shared" si="3"/>
        <v>0</v>
      </c>
      <c r="H46" s="4">
        <f t="shared" si="1"/>
        <v>900000</v>
      </c>
      <c r="I46" s="2">
        <f>IF(新呵護久久56[[#This Row],[年齡]]&lt;=$B$4,IF(新呵護久久56[[#This Row],[保單年度]]&lt;=B49,90000,180000),0)</f>
        <v>180000</v>
      </c>
      <c r="J46" s="2">
        <f>IF(新呵護久久56[[#This Row],[年齡]]&lt;=$B$4,90000,0)</f>
        <v>90000</v>
      </c>
      <c r="K46" s="4">
        <f>IF(新呵護久久56[[#This Row],[年齡]]&lt;=$B$4,6000,0)</f>
        <v>6000</v>
      </c>
      <c r="L46" s="4">
        <f>IF(新呵護久久56[[#This Row],[年齡]]&lt;=$B$4,3000,0)</f>
        <v>3000</v>
      </c>
      <c r="M46" s="4">
        <f>IF(新呵護久久56[[#This Row],[年齡]]&lt;=$B$4,3000,0)</f>
        <v>3000</v>
      </c>
    </row>
    <row r="47" spans="4:13" x14ac:dyDescent="0.2">
      <c r="D47">
        <v>46</v>
      </c>
      <c r="E47">
        <f>新呵護久久56[[#This Row],[西元年]]-2002</f>
        <v>45</v>
      </c>
      <c r="F47">
        <f t="shared" si="2"/>
        <v>2047</v>
      </c>
      <c r="G47" s="2">
        <f t="shared" si="3"/>
        <v>0</v>
      </c>
      <c r="H47" s="4">
        <f t="shared" si="1"/>
        <v>900000</v>
      </c>
      <c r="I47" s="2">
        <f>IF(新呵護久久56[[#This Row],[年齡]]&lt;=$B$4,IF(新呵護久久56[[#This Row],[保單年度]]&lt;=B50,90000,180000),0)</f>
        <v>180000</v>
      </c>
      <c r="J47" s="2">
        <f>IF(新呵護久久56[[#This Row],[年齡]]&lt;=$B$4,90000,0)</f>
        <v>90000</v>
      </c>
      <c r="K47" s="4">
        <f>IF(新呵護久久56[[#This Row],[年齡]]&lt;=$B$4,6000,0)</f>
        <v>6000</v>
      </c>
      <c r="L47" s="4">
        <f>IF(新呵護久久56[[#This Row],[年齡]]&lt;=$B$4,3000,0)</f>
        <v>3000</v>
      </c>
      <c r="M47" s="4">
        <f>IF(新呵護久久56[[#This Row],[年齡]]&lt;=$B$4,3000,0)</f>
        <v>3000</v>
      </c>
    </row>
    <row r="48" spans="4:13" x14ac:dyDescent="0.2">
      <c r="D48">
        <v>47</v>
      </c>
      <c r="E48">
        <f>新呵護久久56[[#This Row],[西元年]]-2002</f>
        <v>46</v>
      </c>
      <c r="F48">
        <f t="shared" si="2"/>
        <v>2048</v>
      </c>
      <c r="G48" s="2">
        <f t="shared" si="3"/>
        <v>0</v>
      </c>
      <c r="H48" s="4">
        <f t="shared" si="1"/>
        <v>900000</v>
      </c>
      <c r="I48" s="2">
        <f>IF(新呵護久久56[[#This Row],[年齡]]&lt;=$B$4,IF(新呵護久久56[[#This Row],[保單年度]]&lt;=B51,90000,180000),0)</f>
        <v>180000</v>
      </c>
      <c r="J48" s="2">
        <f>IF(新呵護久久56[[#This Row],[年齡]]&lt;=$B$4,90000,0)</f>
        <v>90000</v>
      </c>
      <c r="K48" s="4">
        <f>IF(新呵護久久56[[#This Row],[年齡]]&lt;=$B$4,6000,0)</f>
        <v>6000</v>
      </c>
      <c r="L48" s="4">
        <f>IF(新呵護久久56[[#This Row],[年齡]]&lt;=$B$4,3000,0)</f>
        <v>3000</v>
      </c>
      <c r="M48" s="4">
        <f>IF(新呵護久久56[[#This Row],[年齡]]&lt;=$B$4,3000,0)</f>
        <v>3000</v>
      </c>
    </row>
    <row r="49" spans="4:13" x14ac:dyDescent="0.2">
      <c r="D49">
        <v>48</v>
      </c>
      <c r="E49">
        <f>新呵護久久56[[#This Row],[西元年]]-2002</f>
        <v>47</v>
      </c>
      <c r="F49">
        <f t="shared" si="2"/>
        <v>2049</v>
      </c>
      <c r="G49" s="2">
        <f t="shared" si="3"/>
        <v>0</v>
      </c>
      <c r="H49" s="4">
        <f t="shared" si="1"/>
        <v>900000</v>
      </c>
      <c r="I49" s="2">
        <f>IF(新呵護久久56[[#This Row],[年齡]]&lt;=$B$4,IF(新呵護久久56[[#This Row],[保單年度]]&lt;=B52,90000,180000),0)</f>
        <v>180000</v>
      </c>
      <c r="J49" s="2">
        <f>IF(新呵護久久56[[#This Row],[年齡]]&lt;=$B$4,90000,0)</f>
        <v>90000</v>
      </c>
      <c r="K49" s="4">
        <f>IF(新呵護久久56[[#This Row],[年齡]]&lt;=$B$4,6000,0)</f>
        <v>6000</v>
      </c>
      <c r="L49" s="4">
        <f>IF(新呵護久久56[[#This Row],[年齡]]&lt;=$B$4,3000,0)</f>
        <v>3000</v>
      </c>
      <c r="M49" s="4">
        <f>IF(新呵護久久56[[#This Row],[年齡]]&lt;=$B$4,3000,0)</f>
        <v>3000</v>
      </c>
    </row>
    <row r="50" spans="4:13" x14ac:dyDescent="0.2">
      <c r="D50">
        <v>49</v>
      </c>
      <c r="E50">
        <f>新呵護久久56[[#This Row],[西元年]]-2002</f>
        <v>48</v>
      </c>
      <c r="F50">
        <f t="shared" si="2"/>
        <v>2050</v>
      </c>
      <c r="G50" s="2">
        <f t="shared" si="3"/>
        <v>0</v>
      </c>
      <c r="H50" s="4">
        <f t="shared" si="1"/>
        <v>900000</v>
      </c>
      <c r="I50" s="2">
        <f>IF(新呵護久久56[[#This Row],[年齡]]&lt;=$B$4,IF(新呵護久久56[[#This Row],[保單年度]]&lt;=B53,90000,180000),0)</f>
        <v>180000</v>
      </c>
      <c r="J50" s="2">
        <f>IF(新呵護久久56[[#This Row],[年齡]]&lt;=$B$4,90000,0)</f>
        <v>90000</v>
      </c>
      <c r="K50" s="4">
        <f>IF(新呵護久久56[[#This Row],[年齡]]&lt;=$B$4,6000,0)</f>
        <v>6000</v>
      </c>
      <c r="L50" s="4">
        <f>IF(新呵護久久56[[#This Row],[年齡]]&lt;=$B$4,3000,0)</f>
        <v>3000</v>
      </c>
      <c r="M50" s="4">
        <f>IF(新呵護久久56[[#This Row],[年齡]]&lt;=$B$4,3000,0)</f>
        <v>3000</v>
      </c>
    </row>
    <row r="51" spans="4:13" x14ac:dyDescent="0.2">
      <c r="D51">
        <v>50</v>
      </c>
      <c r="E51">
        <f>新呵護久久56[[#This Row],[西元年]]-2002</f>
        <v>49</v>
      </c>
      <c r="F51">
        <f t="shared" si="2"/>
        <v>2051</v>
      </c>
      <c r="G51" s="2">
        <f t="shared" si="3"/>
        <v>0</v>
      </c>
      <c r="H51" s="4">
        <f t="shared" si="1"/>
        <v>900000</v>
      </c>
      <c r="I51" s="2">
        <f>IF(新呵護久久56[[#This Row],[年齡]]&lt;=$B$4,IF(新呵護久久56[[#This Row],[保單年度]]&lt;=B54,90000,180000),0)</f>
        <v>180000</v>
      </c>
      <c r="J51" s="2">
        <f>IF(新呵護久久56[[#This Row],[年齡]]&lt;=$B$4,90000,0)</f>
        <v>90000</v>
      </c>
      <c r="K51" s="4">
        <f>IF(新呵護久久56[[#This Row],[年齡]]&lt;=$B$4,6000,0)</f>
        <v>6000</v>
      </c>
      <c r="L51" s="4">
        <f>IF(新呵護久久56[[#This Row],[年齡]]&lt;=$B$4,3000,0)</f>
        <v>3000</v>
      </c>
      <c r="M51" s="4">
        <f>IF(新呵護久久56[[#This Row],[年齡]]&lt;=$B$4,3000,0)</f>
        <v>3000</v>
      </c>
    </row>
    <row r="52" spans="4:13" x14ac:dyDescent="0.2">
      <c r="D52">
        <v>51</v>
      </c>
      <c r="E52">
        <f>新呵護久久56[[#This Row],[西元年]]-2002</f>
        <v>50</v>
      </c>
      <c r="F52">
        <f t="shared" si="2"/>
        <v>2052</v>
      </c>
      <c r="G52" s="2">
        <f t="shared" si="3"/>
        <v>0</v>
      </c>
      <c r="H52" s="4">
        <f t="shared" si="1"/>
        <v>900000</v>
      </c>
      <c r="I52" s="2">
        <f>IF(新呵護久久56[[#This Row],[年齡]]&lt;=$B$4,IF(新呵護久久56[[#This Row],[保單年度]]&lt;=B55,90000,180000),0)</f>
        <v>180000</v>
      </c>
      <c r="J52" s="2">
        <f>IF(新呵護久久56[[#This Row],[年齡]]&lt;=$B$4,90000,0)</f>
        <v>90000</v>
      </c>
      <c r="K52" s="4">
        <f>IF(新呵護久久56[[#This Row],[年齡]]&lt;=$B$4,6000,0)</f>
        <v>6000</v>
      </c>
      <c r="L52" s="4">
        <f>IF(新呵護久久56[[#This Row],[年齡]]&lt;=$B$4,3000,0)</f>
        <v>3000</v>
      </c>
      <c r="M52" s="4">
        <f>IF(新呵護久久56[[#This Row],[年齡]]&lt;=$B$4,3000,0)</f>
        <v>3000</v>
      </c>
    </row>
    <row r="53" spans="4:13" x14ac:dyDescent="0.2">
      <c r="D53">
        <v>52</v>
      </c>
      <c r="E53">
        <f>新呵護久久56[[#This Row],[西元年]]-2002</f>
        <v>51</v>
      </c>
      <c r="F53">
        <f t="shared" si="2"/>
        <v>2053</v>
      </c>
      <c r="G53" s="2">
        <f t="shared" si="3"/>
        <v>0</v>
      </c>
      <c r="H53" s="4">
        <f t="shared" si="1"/>
        <v>900000</v>
      </c>
      <c r="I53" s="2">
        <f>IF(新呵護久久56[[#This Row],[年齡]]&lt;=$B$4,IF(新呵護久久56[[#This Row],[保單年度]]&lt;=B56,90000,180000),0)</f>
        <v>180000</v>
      </c>
      <c r="J53" s="2">
        <f>IF(新呵護久久56[[#This Row],[年齡]]&lt;=$B$4,90000,0)</f>
        <v>90000</v>
      </c>
      <c r="K53" s="4">
        <f>IF(新呵護久久56[[#This Row],[年齡]]&lt;=$B$4,6000,0)</f>
        <v>6000</v>
      </c>
      <c r="L53" s="4">
        <f>IF(新呵護久久56[[#This Row],[年齡]]&lt;=$B$4,3000,0)</f>
        <v>3000</v>
      </c>
      <c r="M53" s="4">
        <f>IF(新呵護久久56[[#This Row],[年齡]]&lt;=$B$4,3000,0)</f>
        <v>3000</v>
      </c>
    </row>
    <row r="54" spans="4:13" x14ac:dyDescent="0.2">
      <c r="D54">
        <v>53</v>
      </c>
      <c r="E54">
        <f>新呵護久久56[[#This Row],[西元年]]-2002</f>
        <v>52</v>
      </c>
      <c r="F54">
        <f t="shared" si="2"/>
        <v>2054</v>
      </c>
      <c r="G54" s="2">
        <f t="shared" si="3"/>
        <v>0</v>
      </c>
      <c r="H54" s="4">
        <f t="shared" si="1"/>
        <v>900000</v>
      </c>
      <c r="I54" s="2">
        <f>IF(新呵護久久56[[#This Row],[年齡]]&lt;=$B$4,IF(新呵護久久56[[#This Row],[保單年度]]&lt;=B57,90000,180000),0)</f>
        <v>180000</v>
      </c>
      <c r="J54" s="2">
        <f>IF(新呵護久久56[[#This Row],[年齡]]&lt;=$B$4,90000,0)</f>
        <v>90000</v>
      </c>
      <c r="K54" s="4">
        <f>IF(新呵護久久56[[#This Row],[年齡]]&lt;=$B$4,6000,0)</f>
        <v>6000</v>
      </c>
      <c r="L54" s="4">
        <f>IF(新呵護久久56[[#This Row],[年齡]]&lt;=$B$4,3000,0)</f>
        <v>3000</v>
      </c>
      <c r="M54" s="4">
        <f>IF(新呵護久久56[[#This Row],[年齡]]&lt;=$B$4,3000,0)</f>
        <v>3000</v>
      </c>
    </row>
    <row r="55" spans="4:13" x14ac:dyDescent="0.2">
      <c r="D55">
        <v>54</v>
      </c>
      <c r="E55">
        <f>新呵護久久56[[#This Row],[西元年]]-2002</f>
        <v>53</v>
      </c>
      <c r="F55">
        <f t="shared" si="2"/>
        <v>2055</v>
      </c>
      <c r="G55" s="2">
        <f t="shared" si="3"/>
        <v>0</v>
      </c>
      <c r="H55" s="4">
        <f t="shared" si="1"/>
        <v>900000</v>
      </c>
      <c r="I55" s="2">
        <f>IF(新呵護久久56[[#This Row],[年齡]]&lt;=$B$4,IF(新呵護久久56[[#This Row],[保單年度]]&lt;=B58,90000,180000),0)</f>
        <v>180000</v>
      </c>
      <c r="J55" s="2">
        <f>IF(新呵護久久56[[#This Row],[年齡]]&lt;=$B$4,90000,0)</f>
        <v>90000</v>
      </c>
      <c r="K55" s="4">
        <f>IF(新呵護久久56[[#This Row],[年齡]]&lt;=$B$4,6000,0)</f>
        <v>6000</v>
      </c>
      <c r="L55" s="4">
        <f>IF(新呵護久久56[[#This Row],[年齡]]&lt;=$B$4,3000,0)</f>
        <v>3000</v>
      </c>
      <c r="M55" s="4">
        <f>IF(新呵護久久56[[#This Row],[年齡]]&lt;=$B$4,3000,0)</f>
        <v>3000</v>
      </c>
    </row>
    <row r="56" spans="4:13" x14ac:dyDescent="0.2">
      <c r="D56">
        <v>55</v>
      </c>
      <c r="E56">
        <f>新呵護久久56[[#This Row],[西元年]]-2002</f>
        <v>54</v>
      </c>
      <c r="F56">
        <f t="shared" si="2"/>
        <v>2056</v>
      </c>
      <c r="G56" s="2">
        <f t="shared" si="3"/>
        <v>0</v>
      </c>
      <c r="H56" s="4">
        <f t="shared" si="1"/>
        <v>900000</v>
      </c>
      <c r="I56" s="2">
        <f>IF(新呵護久久56[[#This Row],[年齡]]&lt;=$B$4,IF(新呵護久久56[[#This Row],[保單年度]]&lt;=B59,90000,180000),0)</f>
        <v>180000</v>
      </c>
      <c r="J56" s="2">
        <f>IF(新呵護久久56[[#This Row],[年齡]]&lt;=$B$4,90000,0)</f>
        <v>90000</v>
      </c>
      <c r="K56" s="4">
        <f>IF(新呵護久久56[[#This Row],[年齡]]&lt;=$B$4,6000,0)</f>
        <v>6000</v>
      </c>
      <c r="L56" s="4">
        <f>IF(新呵護久久56[[#This Row],[年齡]]&lt;=$B$4,3000,0)</f>
        <v>3000</v>
      </c>
      <c r="M56" s="4">
        <f>IF(新呵護久久56[[#This Row],[年齡]]&lt;=$B$4,3000,0)</f>
        <v>3000</v>
      </c>
    </row>
    <row r="57" spans="4:13" x14ac:dyDescent="0.2">
      <c r="D57">
        <v>56</v>
      </c>
      <c r="E57">
        <f>新呵護久久56[[#This Row],[西元年]]-2002</f>
        <v>55</v>
      </c>
      <c r="F57">
        <f t="shared" si="2"/>
        <v>2057</v>
      </c>
      <c r="G57" s="2">
        <f t="shared" si="3"/>
        <v>0</v>
      </c>
      <c r="H57" s="4">
        <f t="shared" si="1"/>
        <v>900000</v>
      </c>
      <c r="I57" s="2">
        <f>IF(新呵護久久56[[#This Row],[年齡]]&lt;=$B$4,IF(新呵護久久56[[#This Row],[保單年度]]&lt;=B60,90000,180000),0)</f>
        <v>180000</v>
      </c>
      <c r="J57" s="2">
        <f>IF(新呵護久久56[[#This Row],[年齡]]&lt;=$B$4,90000,0)</f>
        <v>90000</v>
      </c>
      <c r="K57" s="4">
        <f>IF(新呵護久久56[[#This Row],[年齡]]&lt;=$B$4,6000,0)</f>
        <v>6000</v>
      </c>
      <c r="L57" s="4">
        <f>IF(新呵護久久56[[#This Row],[年齡]]&lt;=$B$4,3000,0)</f>
        <v>3000</v>
      </c>
      <c r="M57" s="4">
        <f>IF(新呵護久久56[[#This Row],[年齡]]&lt;=$B$4,3000,0)</f>
        <v>3000</v>
      </c>
    </row>
    <row r="58" spans="4:13" x14ac:dyDescent="0.2">
      <c r="D58">
        <v>57</v>
      </c>
      <c r="E58">
        <f>新呵護久久56[[#This Row],[西元年]]-2002</f>
        <v>56</v>
      </c>
      <c r="F58">
        <f t="shared" si="2"/>
        <v>2058</v>
      </c>
      <c r="G58" s="2">
        <f t="shared" si="3"/>
        <v>0</v>
      </c>
      <c r="H58" s="4">
        <f t="shared" si="1"/>
        <v>900000</v>
      </c>
      <c r="I58" s="2">
        <f>IF(新呵護久久56[[#This Row],[年齡]]&lt;=$B$4,IF(新呵護久久56[[#This Row],[保單年度]]&lt;=B61,90000,180000),0)</f>
        <v>180000</v>
      </c>
      <c r="J58" s="2">
        <f>IF(新呵護久久56[[#This Row],[年齡]]&lt;=$B$4,90000,0)</f>
        <v>90000</v>
      </c>
      <c r="K58" s="4">
        <f>IF(新呵護久久56[[#This Row],[年齡]]&lt;=$B$4,6000,0)</f>
        <v>6000</v>
      </c>
      <c r="L58" s="4">
        <f>IF(新呵護久久56[[#This Row],[年齡]]&lt;=$B$4,3000,0)</f>
        <v>3000</v>
      </c>
      <c r="M58" s="4">
        <f>IF(新呵護久久56[[#This Row],[年齡]]&lt;=$B$4,3000,0)</f>
        <v>3000</v>
      </c>
    </row>
    <row r="59" spans="4:13" x14ac:dyDescent="0.2">
      <c r="D59">
        <v>58</v>
      </c>
      <c r="E59">
        <f>新呵護久久56[[#This Row],[西元年]]-2002</f>
        <v>57</v>
      </c>
      <c r="F59">
        <f t="shared" si="2"/>
        <v>2059</v>
      </c>
      <c r="G59" s="2">
        <f t="shared" si="3"/>
        <v>0</v>
      </c>
      <c r="H59" s="4">
        <f t="shared" si="1"/>
        <v>900000</v>
      </c>
      <c r="I59" s="2">
        <f>IF(新呵護久久56[[#This Row],[年齡]]&lt;=$B$4,IF(新呵護久久56[[#This Row],[保單年度]]&lt;=B62,90000,180000),0)</f>
        <v>180000</v>
      </c>
      <c r="J59" s="2">
        <f>IF(新呵護久久56[[#This Row],[年齡]]&lt;=$B$4,90000,0)</f>
        <v>90000</v>
      </c>
      <c r="K59" s="4">
        <f>IF(新呵護久久56[[#This Row],[年齡]]&lt;=$B$4,6000,0)</f>
        <v>6000</v>
      </c>
      <c r="L59" s="4">
        <f>IF(新呵護久久56[[#This Row],[年齡]]&lt;=$B$4,3000,0)</f>
        <v>3000</v>
      </c>
      <c r="M59" s="4">
        <f>IF(新呵護久久56[[#This Row],[年齡]]&lt;=$B$4,3000,0)</f>
        <v>3000</v>
      </c>
    </row>
    <row r="60" spans="4:13" x14ac:dyDescent="0.2">
      <c r="D60">
        <v>59</v>
      </c>
      <c r="E60">
        <f>新呵護久久56[[#This Row],[西元年]]-2002</f>
        <v>58</v>
      </c>
      <c r="F60">
        <f t="shared" si="2"/>
        <v>2060</v>
      </c>
      <c r="G60" s="2">
        <f t="shared" si="3"/>
        <v>0</v>
      </c>
      <c r="H60" s="4">
        <f t="shared" si="1"/>
        <v>900000</v>
      </c>
      <c r="I60" s="2">
        <f>IF(新呵護久久56[[#This Row],[年齡]]&lt;=$B$4,IF(新呵護久久56[[#This Row],[保單年度]]&lt;=B63,90000,180000),0)</f>
        <v>180000</v>
      </c>
      <c r="J60" s="2">
        <f>IF(新呵護久久56[[#This Row],[年齡]]&lt;=$B$4,90000,0)</f>
        <v>90000</v>
      </c>
      <c r="K60" s="4">
        <f>IF(新呵護久久56[[#This Row],[年齡]]&lt;=$B$4,6000,0)</f>
        <v>6000</v>
      </c>
      <c r="L60" s="4">
        <f>IF(新呵護久久56[[#This Row],[年齡]]&lt;=$B$4,3000,0)</f>
        <v>3000</v>
      </c>
      <c r="M60" s="4">
        <f>IF(新呵護久久56[[#This Row],[年齡]]&lt;=$B$4,3000,0)</f>
        <v>3000</v>
      </c>
    </row>
    <row r="61" spans="4:13" x14ac:dyDescent="0.2">
      <c r="D61">
        <v>60</v>
      </c>
      <c r="E61">
        <f>新呵護久久56[[#This Row],[西元年]]-2002</f>
        <v>59</v>
      </c>
      <c r="F61">
        <f t="shared" si="2"/>
        <v>2061</v>
      </c>
      <c r="G61" s="2">
        <f t="shared" si="3"/>
        <v>0</v>
      </c>
      <c r="H61" s="4">
        <f t="shared" si="1"/>
        <v>900000</v>
      </c>
      <c r="I61" s="2">
        <f>IF(新呵護久久56[[#This Row],[年齡]]&lt;=$B$4,IF(新呵護久久56[[#This Row],[保單年度]]&lt;=B64,90000,180000),0)</f>
        <v>180000</v>
      </c>
      <c r="J61" s="2">
        <f>IF(新呵護久久56[[#This Row],[年齡]]&lt;=$B$4,90000,0)</f>
        <v>90000</v>
      </c>
      <c r="K61" s="4">
        <f>IF(新呵護久久56[[#This Row],[年齡]]&lt;=$B$4,6000,0)</f>
        <v>6000</v>
      </c>
      <c r="L61" s="4">
        <f>IF(新呵護久久56[[#This Row],[年齡]]&lt;=$B$4,3000,0)</f>
        <v>3000</v>
      </c>
      <c r="M61" s="4">
        <f>IF(新呵護久久56[[#This Row],[年齡]]&lt;=$B$4,3000,0)</f>
        <v>3000</v>
      </c>
    </row>
    <row r="62" spans="4:13" x14ac:dyDescent="0.2">
      <c r="D62">
        <v>61</v>
      </c>
      <c r="E62">
        <f>新呵護久久56[[#This Row],[西元年]]-2002</f>
        <v>60</v>
      </c>
      <c r="F62">
        <f t="shared" si="2"/>
        <v>2062</v>
      </c>
      <c r="G62" s="2">
        <f t="shared" si="3"/>
        <v>0</v>
      </c>
      <c r="H62" s="4">
        <f t="shared" si="1"/>
        <v>900000</v>
      </c>
      <c r="I62" s="2">
        <f>IF(新呵護久久56[[#This Row],[年齡]]&lt;=$B$4,IF(新呵護久久56[[#This Row],[保單年度]]&lt;=B65,90000,180000),0)</f>
        <v>180000</v>
      </c>
      <c r="J62" s="2">
        <f>IF(新呵護久久56[[#This Row],[年齡]]&lt;=$B$4,90000,0)</f>
        <v>90000</v>
      </c>
      <c r="K62" s="4">
        <f>IF(新呵護久久56[[#This Row],[年齡]]&lt;=$B$4,6000,0)</f>
        <v>6000</v>
      </c>
      <c r="L62" s="4">
        <f>IF(新呵護久久56[[#This Row],[年齡]]&lt;=$B$4,3000,0)</f>
        <v>3000</v>
      </c>
      <c r="M62" s="4">
        <f>IF(新呵護久久56[[#This Row],[年齡]]&lt;=$B$4,3000,0)</f>
        <v>3000</v>
      </c>
    </row>
    <row r="63" spans="4:13" x14ac:dyDescent="0.2">
      <c r="D63">
        <v>62</v>
      </c>
      <c r="E63">
        <f>新呵護久久56[[#This Row],[西元年]]-2002</f>
        <v>61</v>
      </c>
      <c r="F63">
        <f t="shared" si="2"/>
        <v>2063</v>
      </c>
      <c r="G63" s="2">
        <f t="shared" si="3"/>
        <v>0</v>
      </c>
      <c r="H63" s="4">
        <f t="shared" si="1"/>
        <v>900000</v>
      </c>
      <c r="I63" s="2">
        <f>IF(新呵護久久56[[#This Row],[年齡]]&lt;=$B$4,IF(新呵護久久56[[#This Row],[保單年度]]&lt;=B66,90000,180000),0)</f>
        <v>180000</v>
      </c>
      <c r="J63" s="2">
        <f>IF(新呵護久久56[[#This Row],[年齡]]&lt;=$B$4,90000,0)</f>
        <v>90000</v>
      </c>
      <c r="K63" s="4">
        <f>IF(新呵護久久56[[#This Row],[年齡]]&lt;=$B$4,6000,0)</f>
        <v>6000</v>
      </c>
      <c r="L63" s="4">
        <f>IF(新呵護久久56[[#This Row],[年齡]]&lt;=$B$4,3000,0)</f>
        <v>3000</v>
      </c>
      <c r="M63" s="4">
        <f>IF(新呵護久久56[[#This Row],[年齡]]&lt;=$B$4,3000,0)</f>
        <v>3000</v>
      </c>
    </row>
    <row r="64" spans="4:13" x14ac:dyDescent="0.2">
      <c r="D64">
        <v>63</v>
      </c>
      <c r="E64">
        <f>新呵護久久56[[#This Row],[西元年]]-2002</f>
        <v>62</v>
      </c>
      <c r="F64">
        <f t="shared" si="2"/>
        <v>2064</v>
      </c>
      <c r="G64" s="2">
        <f t="shared" si="3"/>
        <v>0</v>
      </c>
      <c r="H64" s="4">
        <f t="shared" si="1"/>
        <v>900000</v>
      </c>
      <c r="I64" s="2">
        <f>IF(新呵護久久56[[#This Row],[年齡]]&lt;=$B$4,IF(新呵護久久56[[#This Row],[保單年度]]&lt;=B67,90000,180000),0)</f>
        <v>180000</v>
      </c>
      <c r="J64" s="2">
        <f>IF(新呵護久久56[[#This Row],[年齡]]&lt;=$B$4,90000,0)</f>
        <v>90000</v>
      </c>
      <c r="K64" s="4">
        <f>IF(新呵護久久56[[#This Row],[年齡]]&lt;=$B$4,6000,0)</f>
        <v>6000</v>
      </c>
      <c r="L64" s="4">
        <f>IF(新呵護久久56[[#This Row],[年齡]]&lt;=$B$4,3000,0)</f>
        <v>3000</v>
      </c>
      <c r="M64" s="4">
        <f>IF(新呵護久久56[[#This Row],[年齡]]&lt;=$B$4,3000,0)</f>
        <v>3000</v>
      </c>
    </row>
    <row r="65" spans="4:13" x14ac:dyDescent="0.2">
      <c r="D65">
        <v>64</v>
      </c>
      <c r="E65">
        <f>新呵護久久56[[#This Row],[西元年]]-2002</f>
        <v>63</v>
      </c>
      <c r="F65">
        <f t="shared" si="2"/>
        <v>2065</v>
      </c>
      <c r="G65" s="2">
        <f t="shared" si="3"/>
        <v>0</v>
      </c>
      <c r="H65" s="4">
        <f t="shared" si="1"/>
        <v>900000</v>
      </c>
      <c r="I65" s="2">
        <f>IF(新呵護久久56[[#This Row],[年齡]]&lt;=$B$4,IF(新呵護久久56[[#This Row],[保單年度]]&lt;=B68,90000,180000),0)</f>
        <v>180000</v>
      </c>
      <c r="J65" s="2">
        <f>IF(新呵護久久56[[#This Row],[年齡]]&lt;=$B$4,90000,0)</f>
        <v>90000</v>
      </c>
      <c r="K65" s="4">
        <f>IF(新呵護久久56[[#This Row],[年齡]]&lt;=$B$4,6000,0)</f>
        <v>6000</v>
      </c>
      <c r="L65" s="4">
        <f>IF(新呵護久久56[[#This Row],[年齡]]&lt;=$B$4,3000,0)</f>
        <v>3000</v>
      </c>
      <c r="M65" s="4">
        <f>IF(新呵護久久56[[#This Row],[年齡]]&lt;=$B$4,3000,0)</f>
        <v>3000</v>
      </c>
    </row>
    <row r="66" spans="4:13" x14ac:dyDescent="0.2">
      <c r="D66">
        <v>65</v>
      </c>
      <c r="E66">
        <f>新呵護久久56[[#This Row],[西元年]]-2002</f>
        <v>64</v>
      </c>
      <c r="F66">
        <f t="shared" si="2"/>
        <v>2066</v>
      </c>
      <c r="G66" s="2">
        <f t="shared" ref="G66:G97" si="4">IF(D66&lt;=$B$5,3165,0)</f>
        <v>0</v>
      </c>
      <c r="H66" s="4">
        <f t="shared" ref="H66:H111" si="5">IF(E66&lt;=$B$4,900000,0)</f>
        <v>900000</v>
      </c>
      <c r="I66" s="2">
        <f>IF(新呵護久久56[[#This Row],[年齡]]&lt;=$B$4,IF(新呵護久久56[[#This Row],[保單年度]]&lt;=B69,90000,180000),0)</f>
        <v>180000</v>
      </c>
      <c r="J66" s="2">
        <f>IF(新呵護久久56[[#This Row],[年齡]]&lt;=$B$4,90000,0)</f>
        <v>90000</v>
      </c>
      <c r="K66" s="4">
        <f>IF(新呵護久久56[[#This Row],[年齡]]&lt;=$B$4,6000,0)</f>
        <v>6000</v>
      </c>
      <c r="L66" s="4">
        <f>IF(新呵護久久56[[#This Row],[年齡]]&lt;=$B$4,3000,0)</f>
        <v>3000</v>
      </c>
      <c r="M66" s="4">
        <f>IF(新呵護久久56[[#This Row],[年齡]]&lt;=$B$4,3000,0)</f>
        <v>3000</v>
      </c>
    </row>
    <row r="67" spans="4:13" x14ac:dyDescent="0.2">
      <c r="D67">
        <v>66</v>
      </c>
      <c r="E67">
        <f>新呵護久久56[[#This Row],[西元年]]-2002</f>
        <v>65</v>
      </c>
      <c r="F67">
        <f t="shared" si="2"/>
        <v>2067</v>
      </c>
      <c r="G67" s="2">
        <f t="shared" si="4"/>
        <v>0</v>
      </c>
      <c r="H67" s="4">
        <f t="shared" si="5"/>
        <v>900000</v>
      </c>
      <c r="I67" s="2">
        <f>IF(新呵護久久56[[#This Row],[年齡]]&lt;=$B$4,IF(新呵護久久56[[#This Row],[保單年度]]&lt;=B70,90000,180000),0)</f>
        <v>180000</v>
      </c>
      <c r="J67" s="2">
        <f>IF(新呵護久久56[[#This Row],[年齡]]&lt;=$B$4,90000,0)</f>
        <v>90000</v>
      </c>
      <c r="K67" s="4">
        <f>IF(新呵護久久56[[#This Row],[年齡]]&lt;=$B$4,6000,0)</f>
        <v>6000</v>
      </c>
      <c r="L67" s="4">
        <f>IF(新呵護久久56[[#This Row],[年齡]]&lt;=$B$4,3000,0)</f>
        <v>3000</v>
      </c>
      <c r="M67" s="4">
        <f>IF(新呵護久久56[[#This Row],[年齡]]&lt;=$B$4,3000,0)</f>
        <v>3000</v>
      </c>
    </row>
    <row r="68" spans="4:13" x14ac:dyDescent="0.2">
      <c r="D68">
        <v>67</v>
      </c>
      <c r="E68">
        <f>新呵護久久56[[#This Row],[西元年]]-2002</f>
        <v>66</v>
      </c>
      <c r="F68">
        <f t="shared" ref="F68:F111" si="6">F67+1</f>
        <v>2068</v>
      </c>
      <c r="G68" s="2">
        <f t="shared" si="4"/>
        <v>0</v>
      </c>
      <c r="H68" s="4">
        <f t="shared" si="5"/>
        <v>900000</v>
      </c>
      <c r="I68" s="2">
        <f>IF(新呵護久久56[[#This Row],[年齡]]&lt;=$B$4,IF(新呵護久久56[[#This Row],[保單年度]]&lt;=B71,90000,180000),0)</f>
        <v>180000</v>
      </c>
      <c r="J68" s="2">
        <f>IF(新呵護久久56[[#This Row],[年齡]]&lt;=$B$4,90000,0)</f>
        <v>90000</v>
      </c>
      <c r="K68" s="4">
        <f>IF(新呵護久久56[[#This Row],[年齡]]&lt;=$B$4,6000,0)</f>
        <v>6000</v>
      </c>
      <c r="L68" s="4">
        <f>IF(新呵護久久56[[#This Row],[年齡]]&lt;=$B$4,3000,0)</f>
        <v>3000</v>
      </c>
      <c r="M68" s="4">
        <f>IF(新呵護久久56[[#This Row],[年齡]]&lt;=$B$4,3000,0)</f>
        <v>3000</v>
      </c>
    </row>
    <row r="69" spans="4:13" x14ac:dyDescent="0.2">
      <c r="D69">
        <v>68</v>
      </c>
      <c r="E69">
        <f>新呵護久久56[[#This Row],[西元年]]-2002</f>
        <v>67</v>
      </c>
      <c r="F69">
        <f t="shared" si="6"/>
        <v>2069</v>
      </c>
      <c r="G69" s="2">
        <f t="shared" si="4"/>
        <v>0</v>
      </c>
      <c r="H69" s="4">
        <f t="shared" si="5"/>
        <v>900000</v>
      </c>
      <c r="I69" s="2">
        <f>IF(新呵護久久56[[#This Row],[年齡]]&lt;=$B$4,IF(新呵護久久56[[#This Row],[保單年度]]&lt;=B72,90000,180000),0)</f>
        <v>180000</v>
      </c>
      <c r="J69" s="2">
        <f>IF(新呵護久久56[[#This Row],[年齡]]&lt;=$B$4,90000,0)</f>
        <v>90000</v>
      </c>
      <c r="K69" s="4">
        <f>IF(新呵護久久56[[#This Row],[年齡]]&lt;=$B$4,6000,0)</f>
        <v>6000</v>
      </c>
      <c r="L69" s="4">
        <f>IF(新呵護久久56[[#This Row],[年齡]]&lt;=$B$4,3000,0)</f>
        <v>3000</v>
      </c>
      <c r="M69" s="4">
        <f>IF(新呵護久久56[[#This Row],[年齡]]&lt;=$B$4,3000,0)</f>
        <v>3000</v>
      </c>
    </row>
    <row r="70" spans="4:13" x14ac:dyDescent="0.2">
      <c r="D70">
        <v>69</v>
      </c>
      <c r="E70">
        <f>新呵護久久56[[#This Row],[西元年]]-2002</f>
        <v>68</v>
      </c>
      <c r="F70">
        <f t="shared" si="6"/>
        <v>2070</v>
      </c>
      <c r="G70" s="2">
        <f t="shared" si="4"/>
        <v>0</v>
      </c>
      <c r="H70" s="4">
        <f t="shared" si="5"/>
        <v>900000</v>
      </c>
      <c r="I70" s="2">
        <f>IF(新呵護久久56[[#This Row],[年齡]]&lt;=$B$4,IF(新呵護久久56[[#This Row],[保單年度]]&lt;=B73,90000,180000),0)</f>
        <v>180000</v>
      </c>
      <c r="J70" s="2">
        <f>IF(新呵護久久56[[#This Row],[年齡]]&lt;=$B$4,90000,0)</f>
        <v>90000</v>
      </c>
      <c r="K70" s="4">
        <f>IF(新呵護久久56[[#This Row],[年齡]]&lt;=$B$4,6000,0)</f>
        <v>6000</v>
      </c>
      <c r="L70" s="4">
        <f>IF(新呵護久久56[[#This Row],[年齡]]&lt;=$B$4,3000,0)</f>
        <v>3000</v>
      </c>
      <c r="M70" s="4">
        <f>IF(新呵護久久56[[#This Row],[年齡]]&lt;=$B$4,3000,0)</f>
        <v>3000</v>
      </c>
    </row>
    <row r="71" spans="4:13" x14ac:dyDescent="0.2">
      <c r="D71">
        <v>70</v>
      </c>
      <c r="E71">
        <f>新呵護久久56[[#This Row],[西元年]]-2002</f>
        <v>69</v>
      </c>
      <c r="F71">
        <f t="shared" si="6"/>
        <v>2071</v>
      </c>
      <c r="G71" s="2">
        <f t="shared" si="4"/>
        <v>0</v>
      </c>
      <c r="H71" s="4">
        <f t="shared" si="5"/>
        <v>900000</v>
      </c>
      <c r="I71" s="2">
        <f>IF(新呵護久久56[[#This Row],[年齡]]&lt;=$B$4,IF(新呵護久久56[[#This Row],[保單年度]]&lt;=B74,90000,180000),0)</f>
        <v>180000</v>
      </c>
      <c r="J71" s="2">
        <f>IF(新呵護久久56[[#This Row],[年齡]]&lt;=$B$4,90000,0)</f>
        <v>90000</v>
      </c>
      <c r="K71" s="4">
        <f>IF(新呵護久久56[[#This Row],[年齡]]&lt;=$B$4,6000,0)</f>
        <v>6000</v>
      </c>
      <c r="L71" s="4">
        <f>IF(新呵護久久56[[#This Row],[年齡]]&lt;=$B$4,3000,0)</f>
        <v>3000</v>
      </c>
      <c r="M71" s="4">
        <f>IF(新呵護久久56[[#This Row],[年齡]]&lt;=$B$4,3000,0)</f>
        <v>3000</v>
      </c>
    </row>
    <row r="72" spans="4:13" x14ac:dyDescent="0.2">
      <c r="D72">
        <v>71</v>
      </c>
      <c r="E72">
        <f>新呵護久久56[[#This Row],[西元年]]-2002</f>
        <v>70</v>
      </c>
      <c r="F72">
        <f t="shared" si="6"/>
        <v>2072</v>
      </c>
      <c r="G72" s="2">
        <f t="shared" si="4"/>
        <v>0</v>
      </c>
      <c r="H72" s="4">
        <f t="shared" si="5"/>
        <v>900000</v>
      </c>
      <c r="I72" s="2">
        <f>IF(新呵護久久56[[#This Row],[年齡]]&lt;=$B$4,IF(新呵護久久56[[#This Row],[保單年度]]&lt;=B75,90000,180000),0)</f>
        <v>180000</v>
      </c>
      <c r="J72" s="2">
        <f>IF(新呵護久久56[[#This Row],[年齡]]&lt;=$B$4,90000,0)</f>
        <v>90000</v>
      </c>
      <c r="K72" s="4">
        <f>IF(新呵護久久56[[#This Row],[年齡]]&lt;=$B$4,6000,0)</f>
        <v>6000</v>
      </c>
      <c r="L72" s="4">
        <f>IF(新呵護久久56[[#This Row],[年齡]]&lt;=$B$4,3000,0)</f>
        <v>3000</v>
      </c>
      <c r="M72" s="4">
        <f>IF(新呵護久久56[[#This Row],[年齡]]&lt;=$B$4,3000,0)</f>
        <v>3000</v>
      </c>
    </row>
    <row r="73" spans="4:13" x14ac:dyDescent="0.2">
      <c r="D73">
        <v>72</v>
      </c>
      <c r="E73">
        <f>新呵護久久56[[#This Row],[西元年]]-2002</f>
        <v>71</v>
      </c>
      <c r="F73">
        <f t="shared" si="6"/>
        <v>2073</v>
      </c>
      <c r="G73" s="2">
        <f t="shared" si="4"/>
        <v>0</v>
      </c>
      <c r="H73" s="4">
        <f t="shared" si="5"/>
        <v>900000</v>
      </c>
      <c r="I73" s="2">
        <f>IF(新呵護久久56[[#This Row],[年齡]]&lt;=$B$4,IF(新呵護久久56[[#This Row],[保單年度]]&lt;=B76,90000,180000),0)</f>
        <v>180000</v>
      </c>
      <c r="J73" s="2">
        <f>IF(新呵護久久56[[#This Row],[年齡]]&lt;=$B$4,90000,0)</f>
        <v>90000</v>
      </c>
      <c r="K73" s="4">
        <f>IF(新呵護久久56[[#This Row],[年齡]]&lt;=$B$4,6000,0)</f>
        <v>6000</v>
      </c>
      <c r="L73" s="4">
        <f>IF(新呵護久久56[[#This Row],[年齡]]&lt;=$B$4,3000,0)</f>
        <v>3000</v>
      </c>
      <c r="M73" s="4">
        <f>IF(新呵護久久56[[#This Row],[年齡]]&lt;=$B$4,3000,0)</f>
        <v>3000</v>
      </c>
    </row>
    <row r="74" spans="4:13" x14ac:dyDescent="0.2">
      <c r="D74">
        <v>73</v>
      </c>
      <c r="E74">
        <f>新呵護久久56[[#This Row],[西元年]]-2002</f>
        <v>72</v>
      </c>
      <c r="F74">
        <f t="shared" si="6"/>
        <v>2074</v>
      </c>
      <c r="G74" s="2">
        <f t="shared" si="4"/>
        <v>0</v>
      </c>
      <c r="H74" s="4">
        <f t="shared" si="5"/>
        <v>900000</v>
      </c>
      <c r="I74" s="2">
        <f>IF(新呵護久久56[[#This Row],[年齡]]&lt;=$B$4,IF(新呵護久久56[[#This Row],[保單年度]]&lt;=B77,90000,180000),0)</f>
        <v>180000</v>
      </c>
      <c r="J74" s="2">
        <f>IF(新呵護久久56[[#This Row],[年齡]]&lt;=$B$4,90000,0)</f>
        <v>90000</v>
      </c>
      <c r="K74" s="4">
        <f>IF(新呵護久久56[[#This Row],[年齡]]&lt;=$B$4,6000,0)</f>
        <v>6000</v>
      </c>
      <c r="L74" s="4">
        <f>IF(新呵護久久56[[#This Row],[年齡]]&lt;=$B$4,3000,0)</f>
        <v>3000</v>
      </c>
      <c r="M74" s="4">
        <f>IF(新呵護久久56[[#This Row],[年齡]]&lt;=$B$4,3000,0)</f>
        <v>3000</v>
      </c>
    </row>
    <row r="75" spans="4:13" x14ac:dyDescent="0.2">
      <c r="D75">
        <v>74</v>
      </c>
      <c r="E75">
        <f>新呵護久久56[[#This Row],[西元年]]-2002</f>
        <v>73</v>
      </c>
      <c r="F75">
        <f t="shared" si="6"/>
        <v>2075</v>
      </c>
      <c r="G75" s="2">
        <f t="shared" si="4"/>
        <v>0</v>
      </c>
      <c r="H75" s="4">
        <f t="shared" si="5"/>
        <v>900000</v>
      </c>
      <c r="I75" s="2">
        <f>IF(新呵護久久56[[#This Row],[年齡]]&lt;=$B$4,IF(新呵護久久56[[#This Row],[保單年度]]&lt;=B78,90000,180000),0)</f>
        <v>180000</v>
      </c>
      <c r="J75" s="2">
        <f>IF(新呵護久久56[[#This Row],[年齡]]&lt;=$B$4,90000,0)</f>
        <v>90000</v>
      </c>
      <c r="K75" s="4">
        <f>IF(新呵護久久56[[#This Row],[年齡]]&lt;=$B$4,6000,0)</f>
        <v>6000</v>
      </c>
      <c r="L75" s="4">
        <f>IF(新呵護久久56[[#This Row],[年齡]]&lt;=$B$4,3000,0)</f>
        <v>3000</v>
      </c>
      <c r="M75" s="4">
        <f>IF(新呵護久久56[[#This Row],[年齡]]&lt;=$B$4,3000,0)</f>
        <v>3000</v>
      </c>
    </row>
    <row r="76" spans="4:13" x14ac:dyDescent="0.2">
      <c r="D76">
        <v>75</v>
      </c>
      <c r="E76">
        <f>新呵護久久56[[#This Row],[西元年]]-2002</f>
        <v>74</v>
      </c>
      <c r="F76">
        <f t="shared" si="6"/>
        <v>2076</v>
      </c>
      <c r="G76" s="2">
        <f t="shared" si="4"/>
        <v>0</v>
      </c>
      <c r="H76" s="4">
        <f t="shared" si="5"/>
        <v>900000</v>
      </c>
      <c r="I76" s="2">
        <f>IF(新呵護久久56[[#This Row],[年齡]]&lt;=$B$4,IF(新呵護久久56[[#This Row],[保單年度]]&lt;=B79,90000,180000),0)</f>
        <v>180000</v>
      </c>
      <c r="J76" s="2">
        <f>IF(新呵護久久56[[#This Row],[年齡]]&lt;=$B$4,90000,0)</f>
        <v>90000</v>
      </c>
      <c r="K76" s="4">
        <f>IF(新呵護久久56[[#This Row],[年齡]]&lt;=$B$4,6000,0)</f>
        <v>6000</v>
      </c>
      <c r="L76" s="4">
        <f>IF(新呵護久久56[[#This Row],[年齡]]&lt;=$B$4,3000,0)</f>
        <v>3000</v>
      </c>
      <c r="M76" s="4">
        <f>IF(新呵護久久56[[#This Row],[年齡]]&lt;=$B$4,3000,0)</f>
        <v>3000</v>
      </c>
    </row>
    <row r="77" spans="4:13" x14ac:dyDescent="0.2">
      <c r="D77">
        <v>76</v>
      </c>
      <c r="E77">
        <f>新呵護久久56[[#This Row],[西元年]]-2002</f>
        <v>75</v>
      </c>
      <c r="F77">
        <f t="shared" si="6"/>
        <v>2077</v>
      </c>
      <c r="G77" s="2">
        <f t="shared" si="4"/>
        <v>0</v>
      </c>
      <c r="H77" s="4">
        <f t="shared" si="5"/>
        <v>900000</v>
      </c>
      <c r="I77" s="2">
        <f>IF(新呵護久久56[[#This Row],[年齡]]&lt;=$B$4,IF(新呵護久久56[[#This Row],[保單年度]]&lt;=B80,90000,180000),0)</f>
        <v>180000</v>
      </c>
      <c r="J77" s="2">
        <f>IF(新呵護久久56[[#This Row],[年齡]]&lt;=$B$4,90000,0)</f>
        <v>90000</v>
      </c>
      <c r="K77" s="4">
        <f>IF(新呵護久久56[[#This Row],[年齡]]&lt;=$B$4,6000,0)</f>
        <v>6000</v>
      </c>
      <c r="L77" s="4">
        <f>IF(新呵護久久56[[#This Row],[年齡]]&lt;=$B$4,3000,0)</f>
        <v>3000</v>
      </c>
      <c r="M77" s="4">
        <f>IF(新呵護久久56[[#This Row],[年齡]]&lt;=$B$4,3000,0)</f>
        <v>3000</v>
      </c>
    </row>
    <row r="78" spans="4:13" x14ac:dyDescent="0.2">
      <c r="D78">
        <v>77</v>
      </c>
      <c r="E78">
        <f>新呵護久久56[[#This Row],[西元年]]-2002</f>
        <v>76</v>
      </c>
      <c r="F78">
        <f t="shared" si="6"/>
        <v>2078</v>
      </c>
      <c r="G78" s="2">
        <f t="shared" si="4"/>
        <v>0</v>
      </c>
      <c r="H78" s="4">
        <f t="shared" si="5"/>
        <v>900000</v>
      </c>
      <c r="I78" s="2">
        <f>IF(新呵護久久56[[#This Row],[年齡]]&lt;=$B$4,IF(新呵護久久56[[#This Row],[保單年度]]&lt;=B81,90000,180000),0)</f>
        <v>180000</v>
      </c>
      <c r="J78" s="2">
        <f>IF(新呵護久久56[[#This Row],[年齡]]&lt;=$B$4,90000,0)</f>
        <v>90000</v>
      </c>
      <c r="K78" s="4">
        <f>IF(新呵護久久56[[#This Row],[年齡]]&lt;=$B$4,6000,0)</f>
        <v>6000</v>
      </c>
      <c r="L78" s="4">
        <f>IF(新呵護久久56[[#This Row],[年齡]]&lt;=$B$4,3000,0)</f>
        <v>3000</v>
      </c>
      <c r="M78" s="4">
        <f>IF(新呵護久久56[[#This Row],[年齡]]&lt;=$B$4,3000,0)</f>
        <v>3000</v>
      </c>
    </row>
    <row r="79" spans="4:13" x14ac:dyDescent="0.2">
      <c r="D79">
        <v>78</v>
      </c>
      <c r="E79">
        <f>新呵護久久56[[#This Row],[西元年]]-2002</f>
        <v>77</v>
      </c>
      <c r="F79">
        <f t="shared" si="6"/>
        <v>2079</v>
      </c>
      <c r="G79" s="2">
        <f t="shared" si="4"/>
        <v>0</v>
      </c>
      <c r="H79" s="4">
        <f t="shared" si="5"/>
        <v>900000</v>
      </c>
      <c r="I79" s="2">
        <f>IF(新呵護久久56[[#This Row],[年齡]]&lt;=$B$4,IF(新呵護久久56[[#This Row],[保單年度]]&lt;=B82,90000,180000),0)</f>
        <v>180000</v>
      </c>
      <c r="J79" s="2">
        <f>IF(新呵護久久56[[#This Row],[年齡]]&lt;=$B$4,90000,0)</f>
        <v>90000</v>
      </c>
      <c r="K79" s="4">
        <f>IF(新呵護久久56[[#This Row],[年齡]]&lt;=$B$4,6000,0)</f>
        <v>6000</v>
      </c>
      <c r="L79" s="4">
        <f>IF(新呵護久久56[[#This Row],[年齡]]&lt;=$B$4,3000,0)</f>
        <v>3000</v>
      </c>
      <c r="M79" s="4">
        <f>IF(新呵護久久56[[#This Row],[年齡]]&lt;=$B$4,3000,0)</f>
        <v>3000</v>
      </c>
    </row>
    <row r="80" spans="4:13" x14ac:dyDescent="0.2">
      <c r="D80">
        <v>79</v>
      </c>
      <c r="E80">
        <f>新呵護久久56[[#This Row],[西元年]]-2002</f>
        <v>78</v>
      </c>
      <c r="F80">
        <f t="shared" si="6"/>
        <v>2080</v>
      </c>
      <c r="G80" s="2">
        <f t="shared" si="4"/>
        <v>0</v>
      </c>
      <c r="H80" s="4">
        <f t="shared" si="5"/>
        <v>900000</v>
      </c>
      <c r="I80" s="2">
        <f>IF(新呵護久久56[[#This Row],[年齡]]&lt;=$B$4,IF(新呵護久久56[[#This Row],[保單年度]]&lt;=B83,90000,180000),0)</f>
        <v>180000</v>
      </c>
      <c r="J80" s="2">
        <f>IF(新呵護久久56[[#This Row],[年齡]]&lt;=$B$4,90000,0)</f>
        <v>90000</v>
      </c>
      <c r="K80" s="4">
        <f>IF(新呵護久久56[[#This Row],[年齡]]&lt;=$B$4,6000,0)</f>
        <v>6000</v>
      </c>
      <c r="L80" s="4">
        <f>IF(新呵護久久56[[#This Row],[年齡]]&lt;=$B$4,3000,0)</f>
        <v>3000</v>
      </c>
      <c r="M80" s="4">
        <f>IF(新呵護久久56[[#This Row],[年齡]]&lt;=$B$4,3000,0)</f>
        <v>3000</v>
      </c>
    </row>
    <row r="81" spans="4:13" x14ac:dyDescent="0.2">
      <c r="D81">
        <v>80</v>
      </c>
      <c r="E81">
        <f>新呵護久久56[[#This Row],[西元年]]-2002</f>
        <v>79</v>
      </c>
      <c r="F81">
        <f t="shared" si="6"/>
        <v>2081</v>
      </c>
      <c r="G81" s="2">
        <f t="shared" si="4"/>
        <v>0</v>
      </c>
      <c r="H81" s="4">
        <f t="shared" si="5"/>
        <v>900000</v>
      </c>
      <c r="I81" s="2">
        <f>IF(新呵護久久56[[#This Row],[年齡]]&lt;=$B$4,IF(新呵護久久56[[#This Row],[保單年度]]&lt;=B84,90000,180000),0)</f>
        <v>180000</v>
      </c>
      <c r="J81" s="2">
        <f>IF(新呵護久久56[[#This Row],[年齡]]&lt;=$B$4,90000,0)</f>
        <v>90000</v>
      </c>
      <c r="K81" s="4">
        <f>IF(新呵護久久56[[#This Row],[年齡]]&lt;=$B$4,6000,0)</f>
        <v>6000</v>
      </c>
      <c r="L81" s="4">
        <f>IF(新呵護久久56[[#This Row],[年齡]]&lt;=$B$4,3000,0)</f>
        <v>3000</v>
      </c>
      <c r="M81" s="4">
        <f>IF(新呵護久久56[[#This Row],[年齡]]&lt;=$B$4,3000,0)</f>
        <v>3000</v>
      </c>
    </row>
    <row r="82" spans="4:13" x14ac:dyDescent="0.2">
      <c r="D82">
        <v>81</v>
      </c>
      <c r="E82">
        <f>新呵護久久56[[#This Row],[西元年]]-2002</f>
        <v>80</v>
      </c>
      <c r="F82">
        <f t="shared" si="6"/>
        <v>2082</v>
      </c>
      <c r="G82" s="2">
        <f t="shared" si="4"/>
        <v>0</v>
      </c>
      <c r="H82" s="4">
        <f t="shared" si="5"/>
        <v>900000</v>
      </c>
      <c r="I82" s="2">
        <f>IF(新呵護久久56[[#This Row],[年齡]]&lt;=$B$4,IF(新呵護久久56[[#This Row],[保單年度]]&lt;=B85,90000,180000),0)</f>
        <v>180000</v>
      </c>
      <c r="J82" s="2">
        <f>IF(新呵護久久56[[#This Row],[年齡]]&lt;=$B$4,90000,0)</f>
        <v>90000</v>
      </c>
      <c r="K82" s="4">
        <f>IF(新呵護久久56[[#This Row],[年齡]]&lt;=$B$4,6000,0)</f>
        <v>6000</v>
      </c>
      <c r="L82" s="4">
        <f>IF(新呵護久久56[[#This Row],[年齡]]&lt;=$B$4,3000,0)</f>
        <v>3000</v>
      </c>
      <c r="M82" s="4">
        <f>IF(新呵護久久56[[#This Row],[年齡]]&lt;=$B$4,3000,0)</f>
        <v>3000</v>
      </c>
    </row>
    <row r="83" spans="4:13" x14ac:dyDescent="0.2">
      <c r="D83">
        <v>82</v>
      </c>
      <c r="E83">
        <f>新呵護久久56[[#This Row],[西元年]]-2002</f>
        <v>81</v>
      </c>
      <c r="F83">
        <f t="shared" si="6"/>
        <v>2083</v>
      </c>
      <c r="G83" s="2">
        <f t="shared" si="4"/>
        <v>0</v>
      </c>
      <c r="H83" s="4">
        <f t="shared" si="5"/>
        <v>900000</v>
      </c>
      <c r="I83" s="2">
        <f>IF(新呵護久久56[[#This Row],[年齡]]&lt;=$B$4,IF(新呵護久久56[[#This Row],[保單年度]]&lt;=B86,90000,180000),0)</f>
        <v>180000</v>
      </c>
      <c r="J83" s="2">
        <f>IF(新呵護久久56[[#This Row],[年齡]]&lt;=$B$4,90000,0)</f>
        <v>90000</v>
      </c>
      <c r="K83" s="4">
        <f>IF(新呵護久久56[[#This Row],[年齡]]&lt;=$B$4,6000,0)</f>
        <v>6000</v>
      </c>
      <c r="L83" s="4">
        <f>IF(新呵護久久56[[#This Row],[年齡]]&lt;=$B$4,3000,0)</f>
        <v>3000</v>
      </c>
      <c r="M83" s="4">
        <f>IF(新呵護久久56[[#This Row],[年齡]]&lt;=$B$4,3000,0)</f>
        <v>3000</v>
      </c>
    </row>
    <row r="84" spans="4:13" x14ac:dyDescent="0.2">
      <c r="D84">
        <v>83</v>
      </c>
      <c r="E84">
        <f>新呵護久久56[[#This Row],[西元年]]-2002</f>
        <v>82</v>
      </c>
      <c r="F84">
        <f t="shared" si="6"/>
        <v>2084</v>
      </c>
      <c r="G84" s="2">
        <f t="shared" si="4"/>
        <v>0</v>
      </c>
      <c r="H84" s="4">
        <f t="shared" si="5"/>
        <v>900000</v>
      </c>
      <c r="I84" s="2">
        <f>IF(新呵護久久56[[#This Row],[年齡]]&lt;=$B$4,IF(新呵護久久56[[#This Row],[保單年度]]&lt;=B87,90000,180000),0)</f>
        <v>180000</v>
      </c>
      <c r="J84" s="2">
        <f>IF(新呵護久久56[[#This Row],[年齡]]&lt;=$B$4,90000,0)</f>
        <v>90000</v>
      </c>
      <c r="K84" s="4">
        <f>IF(新呵護久久56[[#This Row],[年齡]]&lt;=$B$4,6000,0)</f>
        <v>6000</v>
      </c>
      <c r="L84" s="4">
        <f>IF(新呵護久久56[[#This Row],[年齡]]&lt;=$B$4,3000,0)</f>
        <v>3000</v>
      </c>
      <c r="M84" s="4">
        <f>IF(新呵護久久56[[#This Row],[年齡]]&lt;=$B$4,3000,0)</f>
        <v>3000</v>
      </c>
    </row>
    <row r="85" spans="4:13" x14ac:dyDescent="0.2">
      <c r="D85">
        <v>84</v>
      </c>
      <c r="E85">
        <f>新呵護久久56[[#This Row],[西元年]]-2002</f>
        <v>83</v>
      </c>
      <c r="F85">
        <f t="shared" si="6"/>
        <v>2085</v>
      </c>
      <c r="G85" s="2">
        <f t="shared" si="4"/>
        <v>0</v>
      </c>
      <c r="H85" s="4">
        <f t="shared" si="5"/>
        <v>900000</v>
      </c>
      <c r="I85" s="2">
        <f>IF(新呵護久久56[[#This Row],[年齡]]&lt;=$B$4,IF(新呵護久久56[[#This Row],[保單年度]]&lt;=B88,90000,180000),0)</f>
        <v>180000</v>
      </c>
      <c r="J85" s="2">
        <f>IF(新呵護久久56[[#This Row],[年齡]]&lt;=$B$4,90000,0)</f>
        <v>90000</v>
      </c>
      <c r="K85" s="4">
        <f>IF(新呵護久久56[[#This Row],[年齡]]&lt;=$B$4,6000,0)</f>
        <v>6000</v>
      </c>
      <c r="L85" s="4">
        <f>IF(新呵護久久56[[#This Row],[年齡]]&lt;=$B$4,3000,0)</f>
        <v>3000</v>
      </c>
      <c r="M85" s="4">
        <f>IF(新呵護久久56[[#This Row],[年齡]]&lt;=$B$4,3000,0)</f>
        <v>3000</v>
      </c>
    </row>
    <row r="86" spans="4:13" x14ac:dyDescent="0.2">
      <c r="D86">
        <v>85</v>
      </c>
      <c r="E86">
        <f>新呵護久久56[[#This Row],[西元年]]-2002</f>
        <v>84</v>
      </c>
      <c r="F86">
        <f t="shared" si="6"/>
        <v>2086</v>
      </c>
      <c r="G86" s="2">
        <f t="shared" si="4"/>
        <v>0</v>
      </c>
      <c r="H86" s="4">
        <f t="shared" si="5"/>
        <v>900000</v>
      </c>
      <c r="I86" s="2">
        <f>IF(新呵護久久56[[#This Row],[年齡]]&lt;=$B$4,IF(新呵護久久56[[#This Row],[保單年度]]&lt;=B89,90000,180000),0)</f>
        <v>180000</v>
      </c>
      <c r="J86" s="2">
        <f>IF(新呵護久久56[[#This Row],[年齡]]&lt;=$B$4,90000,0)</f>
        <v>90000</v>
      </c>
      <c r="K86" s="4">
        <f>IF(新呵護久久56[[#This Row],[年齡]]&lt;=$B$4,6000,0)</f>
        <v>6000</v>
      </c>
      <c r="L86" s="4">
        <f>IF(新呵護久久56[[#This Row],[年齡]]&lt;=$B$4,3000,0)</f>
        <v>3000</v>
      </c>
      <c r="M86" s="4">
        <f>IF(新呵護久久56[[#This Row],[年齡]]&lt;=$B$4,3000,0)</f>
        <v>3000</v>
      </c>
    </row>
    <row r="87" spans="4:13" x14ac:dyDescent="0.2">
      <c r="D87">
        <v>86</v>
      </c>
      <c r="E87">
        <f>新呵護久久56[[#This Row],[西元年]]-2002</f>
        <v>85</v>
      </c>
      <c r="F87">
        <f t="shared" si="6"/>
        <v>2087</v>
      </c>
      <c r="G87" s="2">
        <f t="shared" si="4"/>
        <v>0</v>
      </c>
      <c r="H87" s="4">
        <f t="shared" si="5"/>
        <v>900000</v>
      </c>
      <c r="I87" s="2">
        <f>IF(新呵護久久56[[#This Row],[年齡]]&lt;=$B$4,IF(新呵護久久56[[#This Row],[保單年度]]&lt;=B90,90000,180000),0)</f>
        <v>180000</v>
      </c>
      <c r="J87" s="2">
        <f>IF(新呵護久久56[[#This Row],[年齡]]&lt;=$B$4,90000,0)</f>
        <v>90000</v>
      </c>
      <c r="K87" s="4">
        <f>IF(新呵護久久56[[#This Row],[年齡]]&lt;=$B$4,6000,0)</f>
        <v>6000</v>
      </c>
      <c r="L87" s="4">
        <f>IF(新呵護久久56[[#This Row],[年齡]]&lt;=$B$4,3000,0)</f>
        <v>3000</v>
      </c>
      <c r="M87" s="4">
        <f>IF(新呵護久久56[[#This Row],[年齡]]&lt;=$B$4,3000,0)</f>
        <v>3000</v>
      </c>
    </row>
    <row r="88" spans="4:13" x14ac:dyDescent="0.2">
      <c r="D88">
        <v>87</v>
      </c>
      <c r="E88">
        <f>新呵護久久56[[#This Row],[西元年]]-2002</f>
        <v>86</v>
      </c>
      <c r="F88">
        <f t="shared" si="6"/>
        <v>2088</v>
      </c>
      <c r="G88" s="2">
        <f t="shared" si="4"/>
        <v>0</v>
      </c>
      <c r="H88" s="4">
        <f t="shared" si="5"/>
        <v>900000</v>
      </c>
      <c r="I88" s="2">
        <f>IF(新呵護久久56[[#This Row],[年齡]]&lt;=$B$4,IF(新呵護久久56[[#This Row],[保單年度]]&lt;=B91,90000,180000),0)</f>
        <v>180000</v>
      </c>
      <c r="J88" s="2">
        <f>IF(新呵護久久56[[#This Row],[年齡]]&lt;=$B$4,90000,0)</f>
        <v>90000</v>
      </c>
      <c r="K88" s="4">
        <f>IF(新呵護久久56[[#This Row],[年齡]]&lt;=$B$4,6000,0)</f>
        <v>6000</v>
      </c>
      <c r="L88" s="4">
        <f>IF(新呵護久久56[[#This Row],[年齡]]&lt;=$B$4,3000,0)</f>
        <v>3000</v>
      </c>
      <c r="M88" s="4">
        <f>IF(新呵護久久56[[#This Row],[年齡]]&lt;=$B$4,3000,0)</f>
        <v>3000</v>
      </c>
    </row>
    <row r="89" spans="4:13" x14ac:dyDescent="0.2">
      <c r="D89">
        <v>88</v>
      </c>
      <c r="E89">
        <f>新呵護久久56[[#This Row],[西元年]]-2002</f>
        <v>87</v>
      </c>
      <c r="F89">
        <f t="shared" si="6"/>
        <v>2089</v>
      </c>
      <c r="G89" s="2">
        <f t="shared" si="4"/>
        <v>0</v>
      </c>
      <c r="H89" s="4">
        <f t="shared" si="5"/>
        <v>900000</v>
      </c>
      <c r="I89" s="2">
        <f>IF(新呵護久久56[[#This Row],[年齡]]&lt;=$B$4,IF(新呵護久久56[[#This Row],[保單年度]]&lt;=B92,90000,180000),0)</f>
        <v>180000</v>
      </c>
      <c r="J89" s="2">
        <f>IF(新呵護久久56[[#This Row],[年齡]]&lt;=$B$4,90000,0)</f>
        <v>90000</v>
      </c>
      <c r="K89" s="4">
        <f>IF(新呵護久久56[[#This Row],[年齡]]&lt;=$B$4,6000,0)</f>
        <v>6000</v>
      </c>
      <c r="L89" s="4">
        <f>IF(新呵護久久56[[#This Row],[年齡]]&lt;=$B$4,3000,0)</f>
        <v>3000</v>
      </c>
      <c r="M89" s="4">
        <f>IF(新呵護久久56[[#This Row],[年齡]]&lt;=$B$4,3000,0)</f>
        <v>3000</v>
      </c>
    </row>
    <row r="90" spans="4:13" x14ac:dyDescent="0.2">
      <c r="D90">
        <v>89</v>
      </c>
      <c r="E90">
        <f>新呵護久久56[[#This Row],[西元年]]-2002</f>
        <v>88</v>
      </c>
      <c r="F90">
        <f t="shared" si="6"/>
        <v>2090</v>
      </c>
      <c r="G90" s="2">
        <f t="shared" si="4"/>
        <v>0</v>
      </c>
      <c r="H90" s="4">
        <f t="shared" si="5"/>
        <v>900000</v>
      </c>
      <c r="I90" s="2">
        <f>IF(新呵護久久56[[#This Row],[年齡]]&lt;=$B$4,IF(新呵護久久56[[#This Row],[保單年度]]&lt;=B93,90000,180000),0)</f>
        <v>180000</v>
      </c>
      <c r="J90" s="2">
        <f>IF(新呵護久久56[[#This Row],[年齡]]&lt;=$B$4,90000,0)</f>
        <v>90000</v>
      </c>
      <c r="K90" s="4">
        <f>IF(新呵護久久56[[#This Row],[年齡]]&lt;=$B$4,6000,0)</f>
        <v>6000</v>
      </c>
      <c r="L90" s="4">
        <f>IF(新呵護久久56[[#This Row],[年齡]]&lt;=$B$4,3000,0)</f>
        <v>3000</v>
      </c>
      <c r="M90" s="4">
        <f>IF(新呵護久久56[[#This Row],[年齡]]&lt;=$B$4,3000,0)</f>
        <v>3000</v>
      </c>
    </row>
    <row r="91" spans="4:13" x14ac:dyDescent="0.2">
      <c r="D91">
        <v>90</v>
      </c>
      <c r="E91">
        <f>新呵護久久56[[#This Row],[西元年]]-2002</f>
        <v>89</v>
      </c>
      <c r="F91">
        <f t="shared" si="6"/>
        <v>2091</v>
      </c>
      <c r="G91" s="2">
        <f t="shared" si="4"/>
        <v>0</v>
      </c>
      <c r="H91" s="4">
        <f t="shared" si="5"/>
        <v>900000</v>
      </c>
      <c r="I91" s="2">
        <f>IF(新呵護久久56[[#This Row],[年齡]]&lt;=$B$4,IF(新呵護久久56[[#This Row],[保單年度]]&lt;=B94,90000,180000),0)</f>
        <v>180000</v>
      </c>
      <c r="J91" s="2">
        <f>IF(新呵護久久56[[#This Row],[年齡]]&lt;=$B$4,90000,0)</f>
        <v>90000</v>
      </c>
      <c r="K91" s="4">
        <f>IF(新呵護久久56[[#This Row],[年齡]]&lt;=$B$4,6000,0)</f>
        <v>6000</v>
      </c>
      <c r="L91" s="4">
        <f>IF(新呵護久久56[[#This Row],[年齡]]&lt;=$B$4,3000,0)</f>
        <v>3000</v>
      </c>
      <c r="M91" s="4">
        <f>IF(新呵護久久56[[#This Row],[年齡]]&lt;=$B$4,3000,0)</f>
        <v>3000</v>
      </c>
    </row>
    <row r="92" spans="4:13" x14ac:dyDescent="0.2">
      <c r="D92">
        <v>91</v>
      </c>
      <c r="E92">
        <f>新呵護久久56[[#This Row],[西元年]]-2002</f>
        <v>90</v>
      </c>
      <c r="F92">
        <f t="shared" si="6"/>
        <v>2092</v>
      </c>
      <c r="G92" s="2">
        <f t="shared" si="4"/>
        <v>0</v>
      </c>
      <c r="H92" s="4">
        <f t="shared" si="5"/>
        <v>900000</v>
      </c>
      <c r="I92" s="2">
        <f>IF(新呵護久久56[[#This Row],[年齡]]&lt;=$B$4,IF(新呵護久久56[[#This Row],[保單年度]]&lt;=B95,90000,180000),0)</f>
        <v>180000</v>
      </c>
      <c r="J92" s="2">
        <f>IF(新呵護久久56[[#This Row],[年齡]]&lt;=$B$4,90000,0)</f>
        <v>90000</v>
      </c>
      <c r="K92" s="4">
        <f>IF(新呵護久久56[[#This Row],[年齡]]&lt;=$B$4,6000,0)</f>
        <v>6000</v>
      </c>
      <c r="L92" s="4">
        <f>IF(新呵護久久56[[#This Row],[年齡]]&lt;=$B$4,3000,0)</f>
        <v>3000</v>
      </c>
      <c r="M92" s="4">
        <f>IF(新呵護久久56[[#This Row],[年齡]]&lt;=$B$4,3000,0)</f>
        <v>3000</v>
      </c>
    </row>
    <row r="93" spans="4:13" x14ac:dyDescent="0.2">
      <c r="D93">
        <v>92</v>
      </c>
      <c r="E93">
        <f>新呵護久久56[[#This Row],[西元年]]-2002</f>
        <v>91</v>
      </c>
      <c r="F93">
        <f t="shared" si="6"/>
        <v>2093</v>
      </c>
      <c r="G93" s="2">
        <f t="shared" si="4"/>
        <v>0</v>
      </c>
      <c r="H93" s="4">
        <f t="shared" si="5"/>
        <v>900000</v>
      </c>
      <c r="I93" s="2">
        <f>IF(新呵護久久56[[#This Row],[年齡]]&lt;=$B$4,IF(新呵護久久56[[#This Row],[保單年度]]&lt;=B96,90000,180000),0)</f>
        <v>180000</v>
      </c>
      <c r="J93" s="2">
        <f>IF(新呵護久久56[[#This Row],[年齡]]&lt;=$B$4,90000,0)</f>
        <v>90000</v>
      </c>
      <c r="K93" s="4">
        <f>IF(新呵護久久56[[#This Row],[年齡]]&lt;=$B$4,6000,0)</f>
        <v>6000</v>
      </c>
      <c r="L93" s="4">
        <f>IF(新呵護久久56[[#This Row],[年齡]]&lt;=$B$4,3000,0)</f>
        <v>3000</v>
      </c>
      <c r="M93" s="4">
        <f>IF(新呵護久久56[[#This Row],[年齡]]&lt;=$B$4,3000,0)</f>
        <v>3000</v>
      </c>
    </row>
    <row r="94" spans="4:13" x14ac:dyDescent="0.2">
      <c r="D94">
        <v>93</v>
      </c>
      <c r="E94">
        <f>新呵護久久56[[#This Row],[西元年]]-2002</f>
        <v>92</v>
      </c>
      <c r="F94">
        <f t="shared" si="6"/>
        <v>2094</v>
      </c>
      <c r="G94" s="2">
        <f t="shared" si="4"/>
        <v>0</v>
      </c>
      <c r="H94" s="4">
        <f t="shared" si="5"/>
        <v>900000</v>
      </c>
      <c r="I94" s="2">
        <f>IF(新呵護久久56[[#This Row],[年齡]]&lt;=$B$4,IF(新呵護久久56[[#This Row],[保單年度]]&lt;=B97,90000,180000),0)</f>
        <v>180000</v>
      </c>
      <c r="J94" s="2">
        <f>IF(新呵護久久56[[#This Row],[年齡]]&lt;=$B$4,90000,0)</f>
        <v>90000</v>
      </c>
      <c r="K94" s="4">
        <f>IF(新呵護久久56[[#This Row],[年齡]]&lt;=$B$4,6000,0)</f>
        <v>6000</v>
      </c>
      <c r="L94" s="4">
        <f>IF(新呵護久久56[[#This Row],[年齡]]&lt;=$B$4,3000,0)</f>
        <v>3000</v>
      </c>
      <c r="M94" s="4">
        <f>IF(新呵護久久56[[#This Row],[年齡]]&lt;=$B$4,3000,0)</f>
        <v>3000</v>
      </c>
    </row>
    <row r="95" spans="4:13" x14ac:dyDescent="0.2">
      <c r="D95">
        <v>94</v>
      </c>
      <c r="E95">
        <f>新呵護久久56[[#This Row],[西元年]]-2002</f>
        <v>93</v>
      </c>
      <c r="F95">
        <f t="shared" si="6"/>
        <v>2095</v>
      </c>
      <c r="G95" s="2">
        <f t="shared" si="4"/>
        <v>0</v>
      </c>
      <c r="H95" s="4">
        <f t="shared" si="5"/>
        <v>900000</v>
      </c>
      <c r="I95" s="2">
        <f>IF(新呵護久久56[[#This Row],[年齡]]&lt;=$B$4,IF(新呵護久久56[[#This Row],[保單年度]]&lt;=B98,90000,180000),0)</f>
        <v>180000</v>
      </c>
      <c r="J95" s="2">
        <f>IF(新呵護久久56[[#This Row],[年齡]]&lt;=$B$4,90000,0)</f>
        <v>90000</v>
      </c>
      <c r="K95" s="4">
        <f>IF(新呵護久久56[[#This Row],[年齡]]&lt;=$B$4,6000,0)</f>
        <v>6000</v>
      </c>
      <c r="L95" s="4">
        <f>IF(新呵護久久56[[#This Row],[年齡]]&lt;=$B$4,3000,0)</f>
        <v>3000</v>
      </c>
      <c r="M95" s="4">
        <f>IF(新呵護久久56[[#This Row],[年齡]]&lt;=$B$4,3000,0)</f>
        <v>3000</v>
      </c>
    </row>
    <row r="96" spans="4:13" x14ac:dyDescent="0.2">
      <c r="D96">
        <v>95</v>
      </c>
      <c r="E96">
        <f>新呵護久久56[[#This Row],[西元年]]-2002</f>
        <v>94</v>
      </c>
      <c r="F96">
        <f t="shared" si="6"/>
        <v>2096</v>
      </c>
      <c r="G96" s="2">
        <f t="shared" si="4"/>
        <v>0</v>
      </c>
      <c r="H96" s="4">
        <f t="shared" si="5"/>
        <v>900000</v>
      </c>
      <c r="I96" s="2">
        <f>IF(新呵護久久56[[#This Row],[年齡]]&lt;=$B$4,IF(新呵護久久56[[#This Row],[保單年度]]&lt;=B99,90000,180000),0)</f>
        <v>180000</v>
      </c>
      <c r="J96" s="2">
        <f>IF(新呵護久久56[[#This Row],[年齡]]&lt;=$B$4,90000,0)</f>
        <v>90000</v>
      </c>
      <c r="K96" s="4">
        <f>IF(新呵護久久56[[#This Row],[年齡]]&lt;=$B$4,6000,0)</f>
        <v>6000</v>
      </c>
      <c r="L96" s="4">
        <f>IF(新呵護久久56[[#This Row],[年齡]]&lt;=$B$4,3000,0)</f>
        <v>3000</v>
      </c>
      <c r="M96" s="4">
        <f>IF(新呵護久久56[[#This Row],[年齡]]&lt;=$B$4,3000,0)</f>
        <v>3000</v>
      </c>
    </row>
    <row r="97" spans="4:13" x14ac:dyDescent="0.2">
      <c r="D97">
        <v>96</v>
      </c>
      <c r="E97">
        <f>新呵護久久56[[#This Row],[西元年]]-2002</f>
        <v>95</v>
      </c>
      <c r="F97">
        <f t="shared" si="6"/>
        <v>2097</v>
      </c>
      <c r="G97" s="2">
        <f t="shared" si="4"/>
        <v>0</v>
      </c>
      <c r="H97" s="4">
        <f t="shared" si="5"/>
        <v>900000</v>
      </c>
      <c r="I97" s="2">
        <f>IF(新呵護久久56[[#This Row],[年齡]]&lt;=$B$4,IF(新呵護久久56[[#This Row],[保單年度]]&lt;=B100,90000,180000),0)</f>
        <v>180000</v>
      </c>
      <c r="J97" s="2">
        <f>IF(新呵護久久56[[#This Row],[年齡]]&lt;=$B$4,90000,0)</f>
        <v>90000</v>
      </c>
      <c r="K97" s="4">
        <f>IF(新呵護久久56[[#This Row],[年齡]]&lt;=$B$4,6000,0)</f>
        <v>6000</v>
      </c>
      <c r="L97" s="4">
        <f>IF(新呵護久久56[[#This Row],[年齡]]&lt;=$B$4,3000,0)</f>
        <v>3000</v>
      </c>
      <c r="M97" s="4">
        <f>IF(新呵護久久56[[#This Row],[年齡]]&lt;=$B$4,3000,0)</f>
        <v>3000</v>
      </c>
    </row>
    <row r="98" spans="4:13" x14ac:dyDescent="0.2">
      <c r="D98">
        <v>97</v>
      </c>
      <c r="E98">
        <f>新呵護久久56[[#This Row],[西元年]]-2002</f>
        <v>96</v>
      </c>
      <c r="F98">
        <f t="shared" si="6"/>
        <v>2098</v>
      </c>
      <c r="G98" s="2">
        <f t="shared" ref="G98:G111" si="7">IF(D98&lt;=$B$5,3165,0)</f>
        <v>0</v>
      </c>
      <c r="H98" s="4">
        <f t="shared" si="5"/>
        <v>900000</v>
      </c>
      <c r="I98" s="2">
        <f>IF(新呵護久久56[[#This Row],[年齡]]&lt;=$B$4,IF(新呵護久久56[[#This Row],[保單年度]]&lt;=B101,90000,180000),0)</f>
        <v>180000</v>
      </c>
      <c r="J98" s="2">
        <f>IF(新呵護久久56[[#This Row],[年齡]]&lt;=$B$4,90000,0)</f>
        <v>90000</v>
      </c>
      <c r="K98" s="4">
        <f>IF(新呵護久久56[[#This Row],[年齡]]&lt;=$B$4,6000,0)</f>
        <v>6000</v>
      </c>
      <c r="L98" s="4">
        <f>IF(新呵護久久56[[#This Row],[年齡]]&lt;=$B$4,3000,0)</f>
        <v>3000</v>
      </c>
      <c r="M98" s="4">
        <f>IF(新呵護久久56[[#This Row],[年齡]]&lt;=$B$4,3000,0)</f>
        <v>3000</v>
      </c>
    </row>
    <row r="99" spans="4:13" x14ac:dyDescent="0.2">
      <c r="D99">
        <v>98</v>
      </c>
      <c r="E99">
        <f>新呵護久久56[[#This Row],[西元年]]-2002</f>
        <v>97</v>
      </c>
      <c r="F99">
        <f t="shared" si="6"/>
        <v>2099</v>
      </c>
      <c r="G99" s="2">
        <f t="shared" si="7"/>
        <v>0</v>
      </c>
      <c r="H99" s="4">
        <f t="shared" si="5"/>
        <v>900000</v>
      </c>
      <c r="I99" s="2">
        <f>IF(新呵護久久56[[#This Row],[年齡]]&lt;=$B$4,IF(新呵護久久56[[#This Row],[保單年度]]&lt;=B102,90000,180000),0)</f>
        <v>180000</v>
      </c>
      <c r="J99" s="2">
        <f>IF(新呵護久久56[[#This Row],[年齡]]&lt;=$B$4,90000,0)</f>
        <v>90000</v>
      </c>
      <c r="K99" s="4">
        <f>IF(新呵護久久56[[#This Row],[年齡]]&lt;=$B$4,6000,0)</f>
        <v>6000</v>
      </c>
      <c r="L99" s="4">
        <f>IF(新呵護久久56[[#This Row],[年齡]]&lt;=$B$4,3000,0)</f>
        <v>3000</v>
      </c>
      <c r="M99" s="4">
        <f>IF(新呵護久久56[[#This Row],[年齡]]&lt;=$B$4,3000,0)</f>
        <v>3000</v>
      </c>
    </row>
    <row r="100" spans="4:13" x14ac:dyDescent="0.2">
      <c r="D100">
        <v>99</v>
      </c>
      <c r="E100">
        <f>新呵護久久56[[#This Row],[西元年]]-2002</f>
        <v>98</v>
      </c>
      <c r="F100">
        <f t="shared" si="6"/>
        <v>2100</v>
      </c>
      <c r="G100" s="2">
        <f t="shared" si="7"/>
        <v>0</v>
      </c>
      <c r="H100" s="4">
        <f t="shared" si="5"/>
        <v>900000</v>
      </c>
      <c r="I100" s="2">
        <f>IF(新呵護久久56[[#This Row],[年齡]]&lt;=$B$4,IF(新呵護久久56[[#This Row],[保單年度]]&lt;=B103,90000,180000),0)</f>
        <v>180000</v>
      </c>
      <c r="J100" s="2">
        <f>IF(新呵護久久56[[#This Row],[年齡]]&lt;=$B$4,90000,0)</f>
        <v>90000</v>
      </c>
      <c r="K100" s="4">
        <f>IF(新呵護久久56[[#This Row],[年齡]]&lt;=$B$4,6000,0)</f>
        <v>6000</v>
      </c>
      <c r="L100" s="4">
        <f>IF(新呵護久久56[[#This Row],[年齡]]&lt;=$B$4,3000,0)</f>
        <v>3000</v>
      </c>
      <c r="M100" s="4">
        <f>IF(新呵護久久56[[#This Row],[年齡]]&lt;=$B$4,3000,0)</f>
        <v>3000</v>
      </c>
    </row>
    <row r="101" spans="4:13" x14ac:dyDescent="0.2">
      <c r="D101">
        <v>100</v>
      </c>
      <c r="E101">
        <f>新呵護久久56[[#This Row],[西元年]]-2002</f>
        <v>99</v>
      </c>
      <c r="F101">
        <f t="shared" si="6"/>
        <v>2101</v>
      </c>
      <c r="G101" s="2">
        <f t="shared" si="7"/>
        <v>0</v>
      </c>
      <c r="H101" s="4">
        <f t="shared" si="5"/>
        <v>900000</v>
      </c>
      <c r="I101" s="2">
        <f>IF(新呵護久久56[[#This Row],[年齡]]&lt;=$B$4,IF(新呵護久久56[[#This Row],[保單年度]]&lt;=B104,90000,180000),0)</f>
        <v>180000</v>
      </c>
      <c r="J101" s="2">
        <f>IF(新呵護久久56[[#This Row],[年齡]]&lt;=$B$4,90000,0)</f>
        <v>90000</v>
      </c>
      <c r="K101" s="4">
        <f>IF(新呵護久久56[[#This Row],[年齡]]&lt;=$B$4,6000,0)</f>
        <v>6000</v>
      </c>
      <c r="L101" s="4">
        <f>IF(新呵護久久56[[#This Row],[年齡]]&lt;=$B$4,3000,0)</f>
        <v>3000</v>
      </c>
      <c r="M101" s="4">
        <f>IF(新呵護久久56[[#This Row],[年齡]]&lt;=$B$4,3000,0)</f>
        <v>3000</v>
      </c>
    </row>
    <row r="102" spans="4:13" x14ac:dyDescent="0.2">
      <c r="D102">
        <v>101</v>
      </c>
      <c r="E102">
        <f>新呵護久久56[[#This Row],[西元年]]-2002</f>
        <v>100</v>
      </c>
      <c r="F102">
        <f t="shared" si="6"/>
        <v>2102</v>
      </c>
      <c r="G102" s="2">
        <f t="shared" si="7"/>
        <v>0</v>
      </c>
      <c r="H102" s="4">
        <f t="shared" si="5"/>
        <v>900000</v>
      </c>
      <c r="I102" s="2">
        <f>IF(新呵護久久56[[#This Row],[年齡]]&lt;=$B$4,IF(新呵護久久56[[#This Row],[保單年度]]&lt;=B105,90000,180000),0)</f>
        <v>180000</v>
      </c>
      <c r="J102" s="2">
        <f>IF(新呵護久久56[[#This Row],[年齡]]&lt;=$B$4,90000,0)</f>
        <v>90000</v>
      </c>
      <c r="K102" s="4">
        <f>IF(新呵護久久56[[#This Row],[年齡]]&lt;=$B$4,6000,0)</f>
        <v>6000</v>
      </c>
      <c r="L102" s="4">
        <f>IF(新呵護久久56[[#This Row],[年齡]]&lt;=$B$4,3000,0)</f>
        <v>3000</v>
      </c>
      <c r="M102" s="4">
        <f>IF(新呵護久久56[[#This Row],[年齡]]&lt;=$B$4,3000,0)</f>
        <v>3000</v>
      </c>
    </row>
    <row r="103" spans="4:13" x14ac:dyDescent="0.2">
      <c r="D103">
        <v>102</v>
      </c>
      <c r="E103">
        <f>新呵護久久56[[#This Row],[西元年]]-2002</f>
        <v>101</v>
      </c>
      <c r="F103">
        <f t="shared" si="6"/>
        <v>2103</v>
      </c>
      <c r="G103" s="2">
        <f t="shared" si="7"/>
        <v>0</v>
      </c>
      <c r="H103" s="4">
        <f t="shared" si="5"/>
        <v>900000</v>
      </c>
      <c r="I103" s="2">
        <f>IF(新呵護久久56[[#This Row],[年齡]]&lt;=$B$4,IF(新呵護久久56[[#This Row],[保單年度]]&lt;=B106,90000,180000),0)</f>
        <v>180000</v>
      </c>
      <c r="J103" s="2">
        <f>IF(新呵護久久56[[#This Row],[年齡]]&lt;=$B$4,90000,0)</f>
        <v>90000</v>
      </c>
      <c r="K103" s="4">
        <f>IF(新呵護久久56[[#This Row],[年齡]]&lt;=$B$4,6000,0)</f>
        <v>6000</v>
      </c>
      <c r="L103" s="4">
        <f>IF(新呵護久久56[[#This Row],[年齡]]&lt;=$B$4,3000,0)</f>
        <v>3000</v>
      </c>
      <c r="M103" s="4">
        <f>IF(新呵護久久56[[#This Row],[年齡]]&lt;=$B$4,3000,0)</f>
        <v>3000</v>
      </c>
    </row>
    <row r="104" spans="4:13" x14ac:dyDescent="0.2">
      <c r="D104">
        <v>103</v>
      </c>
      <c r="E104">
        <f>新呵護久久56[[#This Row],[西元年]]-2002</f>
        <v>102</v>
      </c>
      <c r="F104">
        <f t="shared" si="6"/>
        <v>2104</v>
      </c>
      <c r="G104" s="2">
        <f t="shared" si="7"/>
        <v>0</v>
      </c>
      <c r="H104" s="4">
        <f t="shared" si="5"/>
        <v>900000</v>
      </c>
      <c r="I104" s="2">
        <f>IF(新呵護久久56[[#This Row],[年齡]]&lt;=$B$4,IF(新呵護久久56[[#This Row],[保單年度]]&lt;=B107,90000,180000),0)</f>
        <v>180000</v>
      </c>
      <c r="J104" s="2">
        <f>IF(新呵護久久56[[#This Row],[年齡]]&lt;=$B$4,90000,0)</f>
        <v>90000</v>
      </c>
      <c r="K104" s="4">
        <f>IF(新呵護久久56[[#This Row],[年齡]]&lt;=$B$4,6000,0)</f>
        <v>6000</v>
      </c>
      <c r="L104" s="4">
        <f>IF(新呵護久久56[[#This Row],[年齡]]&lt;=$B$4,3000,0)</f>
        <v>3000</v>
      </c>
      <c r="M104" s="4">
        <f>IF(新呵護久久56[[#This Row],[年齡]]&lt;=$B$4,3000,0)</f>
        <v>3000</v>
      </c>
    </row>
    <row r="105" spans="4:13" x14ac:dyDescent="0.2">
      <c r="D105">
        <v>104</v>
      </c>
      <c r="E105">
        <f>新呵護久久56[[#This Row],[西元年]]-2002</f>
        <v>103</v>
      </c>
      <c r="F105">
        <f t="shared" si="6"/>
        <v>2105</v>
      </c>
      <c r="G105" s="2">
        <f t="shared" si="7"/>
        <v>0</v>
      </c>
      <c r="H105" s="4">
        <f t="shared" si="5"/>
        <v>900000</v>
      </c>
      <c r="I105" s="2">
        <f>IF(新呵護久久56[[#This Row],[年齡]]&lt;=$B$4,IF(新呵護久久56[[#This Row],[保單年度]]&lt;=B108,90000,180000),0)</f>
        <v>180000</v>
      </c>
      <c r="J105" s="2">
        <f>IF(新呵護久久56[[#This Row],[年齡]]&lt;=$B$4,90000,0)</f>
        <v>90000</v>
      </c>
      <c r="K105" s="4">
        <f>IF(新呵護久久56[[#This Row],[年齡]]&lt;=$B$4,6000,0)</f>
        <v>6000</v>
      </c>
      <c r="L105" s="4">
        <f>IF(新呵護久久56[[#This Row],[年齡]]&lt;=$B$4,3000,0)</f>
        <v>3000</v>
      </c>
      <c r="M105" s="4">
        <f>IF(新呵護久久56[[#This Row],[年齡]]&lt;=$B$4,3000,0)</f>
        <v>3000</v>
      </c>
    </row>
    <row r="106" spans="4:13" x14ac:dyDescent="0.2">
      <c r="D106">
        <v>105</v>
      </c>
      <c r="E106">
        <f>新呵護久久56[[#This Row],[西元年]]-2002</f>
        <v>104</v>
      </c>
      <c r="F106">
        <f t="shared" si="6"/>
        <v>2106</v>
      </c>
      <c r="G106" s="2">
        <f t="shared" si="7"/>
        <v>0</v>
      </c>
      <c r="H106" s="4">
        <f t="shared" si="5"/>
        <v>900000</v>
      </c>
      <c r="I106" s="2">
        <f>IF(新呵護久久56[[#This Row],[年齡]]&lt;=$B$4,IF(新呵護久久56[[#This Row],[保單年度]]&lt;=B109,90000,180000),0)</f>
        <v>180000</v>
      </c>
      <c r="J106" s="2">
        <f>IF(新呵護久久56[[#This Row],[年齡]]&lt;=$B$4,90000,0)</f>
        <v>90000</v>
      </c>
      <c r="K106" s="4">
        <f>IF(新呵護久久56[[#This Row],[年齡]]&lt;=$B$4,6000,0)</f>
        <v>6000</v>
      </c>
      <c r="L106" s="4">
        <f>IF(新呵護久久56[[#This Row],[年齡]]&lt;=$B$4,3000,0)</f>
        <v>3000</v>
      </c>
      <c r="M106" s="4">
        <f>IF(新呵護久久56[[#This Row],[年齡]]&lt;=$B$4,3000,0)</f>
        <v>3000</v>
      </c>
    </row>
    <row r="107" spans="4:13" x14ac:dyDescent="0.2">
      <c r="D107">
        <v>106</v>
      </c>
      <c r="E107">
        <f>新呵護久久56[[#This Row],[西元年]]-2002</f>
        <v>105</v>
      </c>
      <c r="F107">
        <f t="shared" si="6"/>
        <v>2107</v>
      </c>
      <c r="G107" s="2">
        <f t="shared" si="7"/>
        <v>0</v>
      </c>
      <c r="H107" s="4">
        <f t="shared" si="5"/>
        <v>900000</v>
      </c>
      <c r="I107" s="2">
        <f>IF(新呵護久久56[[#This Row],[年齡]]&lt;=$B$4,IF(新呵護久久56[[#This Row],[保單年度]]&lt;=B110,90000,180000),0)</f>
        <v>180000</v>
      </c>
      <c r="J107" s="2">
        <f>IF(新呵護久久56[[#This Row],[年齡]]&lt;=$B$4,90000,0)</f>
        <v>90000</v>
      </c>
      <c r="K107" s="4">
        <f>IF(新呵護久久56[[#This Row],[年齡]]&lt;=$B$4,6000,0)</f>
        <v>6000</v>
      </c>
      <c r="L107" s="4">
        <f>IF(新呵護久久56[[#This Row],[年齡]]&lt;=$B$4,3000,0)</f>
        <v>3000</v>
      </c>
      <c r="M107" s="4">
        <f>IF(新呵護久久56[[#This Row],[年齡]]&lt;=$B$4,3000,0)</f>
        <v>3000</v>
      </c>
    </row>
    <row r="108" spans="4:13" x14ac:dyDescent="0.2">
      <c r="D108">
        <v>107</v>
      </c>
      <c r="E108">
        <f>新呵護久久56[[#This Row],[西元年]]-2002</f>
        <v>106</v>
      </c>
      <c r="F108">
        <f t="shared" si="6"/>
        <v>2108</v>
      </c>
      <c r="G108" s="2">
        <f t="shared" si="7"/>
        <v>0</v>
      </c>
      <c r="H108" s="4">
        <f t="shared" si="5"/>
        <v>0</v>
      </c>
      <c r="I108" s="2">
        <f>IF(新呵護久久56[[#This Row],[年齡]]&lt;=$B$4,IF(新呵護久久56[[#This Row],[保單年度]]&lt;=B111,90000,180000),0)</f>
        <v>0</v>
      </c>
      <c r="J108" s="2">
        <f>IF(新呵護久久56[[#This Row],[年齡]]&lt;=$B$4,90000,0)</f>
        <v>0</v>
      </c>
      <c r="K108" s="4">
        <f>IF(新呵護久久56[[#This Row],[年齡]]&lt;=$B$4,6000,0)</f>
        <v>0</v>
      </c>
      <c r="L108" s="4">
        <f>IF(新呵護久久56[[#This Row],[年齡]]&lt;=$B$4,3000,0)</f>
        <v>0</v>
      </c>
      <c r="M108" s="4">
        <f>IF(新呵護久久56[[#This Row],[年齡]]&lt;=$B$4,3000,0)</f>
        <v>0</v>
      </c>
    </row>
    <row r="109" spans="4:13" x14ac:dyDescent="0.2">
      <c r="D109">
        <v>108</v>
      </c>
      <c r="E109">
        <f>新呵護久久56[[#This Row],[西元年]]-2002</f>
        <v>107</v>
      </c>
      <c r="F109">
        <f t="shared" si="6"/>
        <v>2109</v>
      </c>
      <c r="G109" s="2">
        <f t="shared" si="7"/>
        <v>0</v>
      </c>
      <c r="H109" s="4">
        <f t="shared" si="5"/>
        <v>0</v>
      </c>
      <c r="I109" s="2">
        <f>IF(新呵護久久56[[#This Row],[年齡]]&lt;=$B$4,IF(新呵護久久56[[#This Row],[保單年度]]&lt;=B112,90000,180000),0)</f>
        <v>0</v>
      </c>
      <c r="J109" s="2">
        <f>IF(新呵護久久56[[#This Row],[年齡]]&lt;=$B$4,90000,0)</f>
        <v>0</v>
      </c>
      <c r="K109" s="4">
        <f>IF(新呵護久久56[[#This Row],[年齡]]&lt;=$B$4,6000,0)</f>
        <v>0</v>
      </c>
      <c r="L109" s="4">
        <f>IF(新呵護久久56[[#This Row],[年齡]]&lt;=$B$4,3000,0)</f>
        <v>0</v>
      </c>
      <c r="M109" s="4">
        <f>IF(新呵護久久56[[#This Row],[年齡]]&lt;=$B$4,3000,0)</f>
        <v>0</v>
      </c>
    </row>
    <row r="110" spans="4:13" x14ac:dyDescent="0.2">
      <c r="D110">
        <v>109</v>
      </c>
      <c r="E110">
        <f>新呵護久久56[[#This Row],[西元年]]-2002</f>
        <v>108</v>
      </c>
      <c r="F110">
        <f t="shared" si="6"/>
        <v>2110</v>
      </c>
      <c r="G110" s="2">
        <f t="shared" si="7"/>
        <v>0</v>
      </c>
      <c r="H110" s="4">
        <f t="shared" si="5"/>
        <v>0</v>
      </c>
      <c r="I110" s="2">
        <f>IF(新呵護久久56[[#This Row],[年齡]]&lt;=$B$4,IF(新呵護久久56[[#This Row],[保單年度]]&lt;=B113,90000,180000),0)</f>
        <v>0</v>
      </c>
      <c r="J110" s="2">
        <f>IF(新呵護久久56[[#This Row],[年齡]]&lt;=$B$4,90000,0)</f>
        <v>0</v>
      </c>
      <c r="K110" s="4">
        <f>IF(新呵護久久56[[#This Row],[年齡]]&lt;=$B$4,6000,0)</f>
        <v>0</v>
      </c>
      <c r="L110" s="4">
        <f>IF(新呵護久久56[[#This Row],[年齡]]&lt;=$B$4,3000,0)</f>
        <v>0</v>
      </c>
      <c r="M110" s="4">
        <f>IF(新呵護久久56[[#This Row],[年齡]]&lt;=$B$4,3000,0)</f>
        <v>0</v>
      </c>
    </row>
    <row r="111" spans="4:13" x14ac:dyDescent="0.2">
      <c r="D111">
        <v>110</v>
      </c>
      <c r="E111">
        <f>新呵護久久56[[#This Row],[西元年]]-2002</f>
        <v>109</v>
      </c>
      <c r="F111">
        <f t="shared" si="6"/>
        <v>2111</v>
      </c>
      <c r="G111" s="2">
        <f t="shared" si="7"/>
        <v>0</v>
      </c>
      <c r="H111" s="4">
        <f t="shared" si="5"/>
        <v>0</v>
      </c>
      <c r="I111" s="2">
        <f>IF(新呵護久久56[[#This Row],[年齡]]&lt;=$B$4,IF(新呵護久久56[[#This Row],[保單年度]]&lt;=B114,90000,180000),0)</f>
        <v>0</v>
      </c>
      <c r="J111" s="2">
        <f>IF(新呵護久久56[[#This Row],[年齡]]&lt;=$B$4,90000,0)</f>
        <v>0</v>
      </c>
      <c r="K111" s="4">
        <f>IF(新呵護久久56[[#This Row],[年齡]]&lt;=$B$4,6000,0)</f>
        <v>0</v>
      </c>
      <c r="L111" s="4">
        <f>IF(新呵護久久56[[#This Row],[年齡]]&lt;=$B$4,3000,0)</f>
        <v>0</v>
      </c>
      <c r="M111" s="4">
        <f>IF(新呵護久久56[[#This Row],[年齡]]&lt;=$B$4,3000,0)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E7FE4-510E-524E-876F-94106D681CBE}">
  <dimension ref="A1:N111"/>
  <sheetViews>
    <sheetView workbookViewId="0">
      <selection activeCell="H7" sqref="H7"/>
    </sheetView>
  </sheetViews>
  <sheetFormatPr baseColWidth="10" defaultRowHeight="16" x14ac:dyDescent="0.2"/>
  <cols>
    <col min="2" max="2" width="40.6640625" bestFit="1" customWidth="1"/>
    <col min="4" max="4" width="11.33203125" customWidth="1"/>
    <col min="7" max="7" width="11.5" bestFit="1" customWidth="1"/>
    <col min="8" max="8" width="14.83203125" bestFit="1" customWidth="1"/>
    <col min="9" max="10" width="11.5" bestFit="1" customWidth="1"/>
  </cols>
  <sheetData>
    <row r="1" spans="1:14" x14ac:dyDescent="0.2">
      <c r="A1" t="s">
        <v>5</v>
      </c>
      <c r="B1" t="s">
        <v>31</v>
      </c>
      <c r="D1" t="s">
        <v>2</v>
      </c>
      <c r="E1" t="s">
        <v>6</v>
      </c>
      <c r="F1" t="s">
        <v>3</v>
      </c>
      <c r="G1" t="s">
        <v>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</row>
    <row r="2" spans="1:14" x14ac:dyDescent="0.2">
      <c r="A2" t="s">
        <v>4</v>
      </c>
      <c r="B2" s="1">
        <v>37774</v>
      </c>
      <c r="D2">
        <v>1</v>
      </c>
      <c r="E2">
        <f>新呵護久久567[[#This Row],[西元年]]-2002</f>
        <v>1</v>
      </c>
      <c r="F2">
        <f>YEAR(B2)</f>
        <v>2003</v>
      </c>
      <c r="G2" s="2">
        <f t="shared" ref="G2:G33" si="0">IF(D2&lt;=$B$5,6950,0)</f>
        <v>6950</v>
      </c>
      <c r="H2" s="4">
        <f t="shared" ref="H2:H33" si="1">IF(E2&lt;=$B$4,1000,0)</f>
        <v>1000</v>
      </c>
      <c r="I2" s="2">
        <f>IF(新呵護久久567[[#This Row],[年齡]]&lt;=$B$4,2000,0)</f>
        <v>2000</v>
      </c>
      <c r="J2" s="2">
        <f>IF(新呵護久久567[[#This Row],[年齡]]&lt;=$B$4,2000,0)</f>
        <v>2000</v>
      </c>
      <c r="K2" s="4">
        <f>IF(新呵護久久567[[#This Row],[年齡]]&lt;=$B$4,500,0)</f>
        <v>500</v>
      </c>
      <c r="L2" s="4">
        <f>IF(新呵護久久567[[#This Row],[年齡]]&lt;=$B$4,50000,0)</f>
        <v>50000</v>
      </c>
      <c r="M2" s="4">
        <f t="shared" ref="M2:M33" si="2">IF(E2&lt;=$B$4,250,0)</f>
        <v>250</v>
      </c>
      <c r="N2" s="4">
        <f t="shared" ref="N2:N33" si="3">IF(E2&lt;=$B$4,1000,0)</f>
        <v>1000</v>
      </c>
    </row>
    <row r="3" spans="1:14" x14ac:dyDescent="0.2">
      <c r="A3" t="s">
        <v>6</v>
      </c>
      <c r="B3">
        <v>1</v>
      </c>
      <c r="D3">
        <v>2</v>
      </c>
      <c r="E3">
        <f>新呵護久久567[[#This Row],[西元年]]-2002</f>
        <v>2</v>
      </c>
      <c r="F3">
        <f>F2+1</f>
        <v>2004</v>
      </c>
      <c r="G3" s="2">
        <f t="shared" si="0"/>
        <v>6950</v>
      </c>
      <c r="H3" s="4">
        <f t="shared" si="1"/>
        <v>1000</v>
      </c>
      <c r="I3" s="2">
        <f>IF(新呵護久久567[[#This Row],[年齡]]&lt;=$B$4,2000,0)</f>
        <v>2000</v>
      </c>
      <c r="J3" s="2">
        <f>IF(新呵護久久567[[#This Row],[年齡]]&lt;=$B$4,2000,0)</f>
        <v>2000</v>
      </c>
      <c r="K3" s="4">
        <f>IF(新呵護久久567[[#This Row],[年齡]]&lt;=$B$4,500,0)</f>
        <v>500</v>
      </c>
      <c r="L3" s="4">
        <f>IF(新呵護久久567[[#This Row],[年齡]]&lt;=$B$4,50000,0)</f>
        <v>50000</v>
      </c>
      <c r="M3" s="4">
        <f t="shared" si="2"/>
        <v>250</v>
      </c>
      <c r="N3" s="4">
        <f t="shared" si="3"/>
        <v>1000</v>
      </c>
    </row>
    <row r="4" spans="1:14" x14ac:dyDescent="0.2">
      <c r="A4" t="s">
        <v>7</v>
      </c>
      <c r="B4">
        <v>110</v>
      </c>
      <c r="D4">
        <v>3</v>
      </c>
      <c r="E4">
        <f>新呵護久久567[[#This Row],[西元年]]-2002</f>
        <v>3</v>
      </c>
      <c r="F4">
        <f t="shared" ref="F4:F67" si="4">F3+1</f>
        <v>2005</v>
      </c>
      <c r="G4" s="2">
        <f t="shared" si="0"/>
        <v>6950</v>
      </c>
      <c r="H4" s="4">
        <f t="shared" si="1"/>
        <v>1000</v>
      </c>
      <c r="I4" s="2">
        <f>IF(新呵護久久567[[#This Row],[年齡]]&lt;=$B$4,2000,0)</f>
        <v>2000</v>
      </c>
      <c r="J4" s="2">
        <f>IF(新呵護久久567[[#This Row],[年齡]]&lt;=$B$4,2000,0)</f>
        <v>2000</v>
      </c>
      <c r="K4" s="4">
        <f>IF(新呵護久久567[[#This Row],[年齡]]&lt;=$B$4,500,0)</f>
        <v>500</v>
      </c>
      <c r="L4" s="4">
        <f>IF(新呵護久久567[[#This Row],[年齡]]&lt;=$B$4,50000,0)</f>
        <v>50000</v>
      </c>
      <c r="M4" s="4">
        <f t="shared" si="2"/>
        <v>250</v>
      </c>
      <c r="N4" s="4">
        <f t="shared" si="3"/>
        <v>1000</v>
      </c>
    </row>
    <row r="5" spans="1:14" x14ac:dyDescent="0.2">
      <c r="A5" t="s">
        <v>8</v>
      </c>
      <c r="B5">
        <v>20</v>
      </c>
      <c r="D5">
        <v>4</v>
      </c>
      <c r="E5">
        <f>新呵護久久567[[#This Row],[西元年]]-2002</f>
        <v>4</v>
      </c>
      <c r="F5">
        <f t="shared" si="4"/>
        <v>2006</v>
      </c>
      <c r="G5" s="2">
        <f t="shared" si="0"/>
        <v>6950</v>
      </c>
      <c r="H5" s="4">
        <f t="shared" si="1"/>
        <v>1000</v>
      </c>
      <c r="I5" s="2">
        <f>IF(新呵護久久567[[#This Row],[年齡]]&lt;=$B$4,2000,0)</f>
        <v>2000</v>
      </c>
      <c r="J5" s="2">
        <f>IF(新呵護久久567[[#This Row],[年齡]]&lt;=$B$4,2000,0)</f>
        <v>2000</v>
      </c>
      <c r="K5" s="4">
        <f>IF(新呵護久久567[[#This Row],[年齡]]&lt;=$B$4,500,0)</f>
        <v>500</v>
      </c>
      <c r="L5" s="4">
        <f>IF(新呵護久久567[[#This Row],[年齡]]&lt;=$B$4,50000,0)</f>
        <v>50000</v>
      </c>
      <c r="M5" s="4">
        <f t="shared" si="2"/>
        <v>250</v>
      </c>
      <c r="N5" s="4">
        <f t="shared" si="3"/>
        <v>1000</v>
      </c>
    </row>
    <row r="6" spans="1:14" x14ac:dyDescent="0.2">
      <c r="A6" t="s">
        <v>13</v>
      </c>
      <c r="B6" s="2">
        <v>1000</v>
      </c>
      <c r="D6">
        <v>5</v>
      </c>
      <c r="E6">
        <f>新呵護久久567[[#This Row],[西元年]]-2002</f>
        <v>5</v>
      </c>
      <c r="F6">
        <f t="shared" si="4"/>
        <v>2007</v>
      </c>
      <c r="G6" s="2">
        <f t="shared" si="0"/>
        <v>6950</v>
      </c>
      <c r="H6" s="4">
        <f t="shared" si="1"/>
        <v>1000</v>
      </c>
      <c r="I6" s="2">
        <f>IF(新呵護久久567[[#This Row],[年齡]]&lt;=$B$4,2000,0)</f>
        <v>2000</v>
      </c>
      <c r="J6" s="2">
        <f>IF(新呵護久久567[[#This Row],[年齡]]&lt;=$B$4,2000,0)</f>
        <v>2000</v>
      </c>
      <c r="K6" s="4">
        <f>IF(新呵護久久567[[#This Row],[年齡]]&lt;=$B$4,500,0)</f>
        <v>500</v>
      </c>
      <c r="L6" s="4">
        <f>IF(新呵護久久567[[#This Row],[年齡]]&lt;=$B$4,50000,0)</f>
        <v>50000</v>
      </c>
      <c r="M6" s="4">
        <f t="shared" si="2"/>
        <v>250</v>
      </c>
      <c r="N6" s="4">
        <f t="shared" si="3"/>
        <v>1000</v>
      </c>
    </row>
    <row r="7" spans="1:14" x14ac:dyDescent="0.2">
      <c r="A7" t="s">
        <v>19</v>
      </c>
      <c r="B7" s="3"/>
      <c r="D7">
        <v>6</v>
      </c>
      <c r="E7">
        <f>新呵護久久567[[#This Row],[西元年]]-2002</f>
        <v>6</v>
      </c>
      <c r="F7">
        <f t="shared" si="4"/>
        <v>2008</v>
      </c>
      <c r="G7" s="2">
        <f t="shared" si="0"/>
        <v>6950</v>
      </c>
      <c r="H7" s="4">
        <f t="shared" si="1"/>
        <v>1000</v>
      </c>
      <c r="I7" s="2">
        <f>IF(新呵護久久567[[#This Row],[年齡]]&lt;=$B$4,2000,0)</f>
        <v>2000</v>
      </c>
      <c r="J7" s="2">
        <f>IF(新呵護久久567[[#This Row],[年齡]]&lt;=$B$4,2000,0)</f>
        <v>2000</v>
      </c>
      <c r="K7" s="4">
        <f>IF(新呵護久久567[[#This Row],[年齡]]&lt;=$B$4,500,0)</f>
        <v>500</v>
      </c>
      <c r="L7" s="4">
        <f>IF(新呵護久久567[[#This Row],[年齡]]&lt;=$B$4,50000,0)</f>
        <v>50000</v>
      </c>
      <c r="M7" s="4">
        <f t="shared" si="2"/>
        <v>250</v>
      </c>
      <c r="N7" s="4">
        <f t="shared" si="3"/>
        <v>1000</v>
      </c>
    </row>
    <row r="8" spans="1:14" x14ac:dyDescent="0.2">
      <c r="A8" t="s">
        <v>24</v>
      </c>
      <c r="D8">
        <v>7</v>
      </c>
      <c r="E8">
        <f>新呵護久久567[[#This Row],[西元年]]-2002</f>
        <v>7</v>
      </c>
      <c r="F8">
        <f t="shared" si="4"/>
        <v>2009</v>
      </c>
      <c r="G8" s="2">
        <f t="shared" si="0"/>
        <v>6950</v>
      </c>
      <c r="H8" s="4">
        <f t="shared" si="1"/>
        <v>1000</v>
      </c>
      <c r="I8" s="2">
        <f>IF(新呵護久久567[[#This Row],[年齡]]&lt;=$B$4,2000,0)</f>
        <v>2000</v>
      </c>
      <c r="J8" s="2">
        <f>IF(新呵護久久567[[#This Row],[年齡]]&lt;=$B$4,2000,0)</f>
        <v>2000</v>
      </c>
      <c r="K8" s="4">
        <f>IF(新呵護久久567[[#This Row],[年齡]]&lt;=$B$4,500,0)</f>
        <v>500</v>
      </c>
      <c r="L8" s="4">
        <f>IF(新呵護久久567[[#This Row],[年齡]]&lt;=$B$4,50000,0)</f>
        <v>50000</v>
      </c>
      <c r="M8" s="4">
        <f t="shared" si="2"/>
        <v>250</v>
      </c>
      <c r="N8" s="4">
        <f t="shared" si="3"/>
        <v>1000</v>
      </c>
    </row>
    <row r="9" spans="1:14" x14ac:dyDescent="0.2">
      <c r="D9">
        <v>8</v>
      </c>
      <c r="E9">
        <f>新呵護久久567[[#This Row],[西元年]]-2002</f>
        <v>8</v>
      </c>
      <c r="F9">
        <f t="shared" si="4"/>
        <v>2010</v>
      </c>
      <c r="G9" s="2">
        <f t="shared" si="0"/>
        <v>6950</v>
      </c>
      <c r="H9" s="4">
        <f t="shared" si="1"/>
        <v>1000</v>
      </c>
      <c r="I9" s="2">
        <f>IF(新呵護久久567[[#This Row],[年齡]]&lt;=$B$4,2000,0)</f>
        <v>2000</v>
      </c>
      <c r="J9" s="2">
        <f>IF(新呵護久久567[[#This Row],[年齡]]&lt;=$B$4,2000,0)</f>
        <v>2000</v>
      </c>
      <c r="K9" s="4">
        <f>IF(新呵護久久567[[#This Row],[年齡]]&lt;=$B$4,500,0)</f>
        <v>500</v>
      </c>
      <c r="L9" s="4">
        <f>IF(新呵護久久567[[#This Row],[年齡]]&lt;=$B$4,50000,0)</f>
        <v>50000</v>
      </c>
      <c r="M9" s="4">
        <f t="shared" si="2"/>
        <v>250</v>
      </c>
      <c r="N9" s="4">
        <f t="shared" si="3"/>
        <v>1000</v>
      </c>
    </row>
    <row r="10" spans="1:14" x14ac:dyDescent="0.2">
      <c r="D10">
        <v>9</v>
      </c>
      <c r="E10">
        <f>新呵護久久567[[#This Row],[西元年]]-2002</f>
        <v>9</v>
      </c>
      <c r="F10">
        <f t="shared" si="4"/>
        <v>2011</v>
      </c>
      <c r="G10" s="2">
        <f t="shared" si="0"/>
        <v>6950</v>
      </c>
      <c r="H10" s="4">
        <f t="shared" si="1"/>
        <v>1000</v>
      </c>
      <c r="I10" s="2">
        <f>IF(新呵護久久567[[#This Row],[年齡]]&lt;=$B$4,2000,0)</f>
        <v>2000</v>
      </c>
      <c r="J10" s="2">
        <f>IF(新呵護久久567[[#This Row],[年齡]]&lt;=$B$4,2000,0)</f>
        <v>2000</v>
      </c>
      <c r="K10" s="4">
        <f>IF(新呵護久久567[[#This Row],[年齡]]&lt;=$B$4,500,0)</f>
        <v>500</v>
      </c>
      <c r="L10" s="4">
        <f>IF(新呵護久久567[[#This Row],[年齡]]&lt;=$B$4,50000,0)</f>
        <v>50000</v>
      </c>
      <c r="M10" s="4">
        <f t="shared" si="2"/>
        <v>250</v>
      </c>
      <c r="N10" s="4">
        <f t="shared" si="3"/>
        <v>1000</v>
      </c>
    </row>
    <row r="11" spans="1:14" x14ac:dyDescent="0.2">
      <c r="D11">
        <v>10</v>
      </c>
      <c r="E11">
        <f>新呵護久久567[[#This Row],[西元年]]-2002</f>
        <v>10</v>
      </c>
      <c r="F11">
        <f t="shared" si="4"/>
        <v>2012</v>
      </c>
      <c r="G11" s="2">
        <f t="shared" si="0"/>
        <v>6950</v>
      </c>
      <c r="H11" s="4">
        <f t="shared" si="1"/>
        <v>1000</v>
      </c>
      <c r="I11" s="2">
        <f>IF(新呵護久久567[[#This Row],[年齡]]&lt;=$B$4,2000,0)</f>
        <v>2000</v>
      </c>
      <c r="J11" s="2">
        <f>IF(新呵護久久567[[#This Row],[年齡]]&lt;=$B$4,2000,0)</f>
        <v>2000</v>
      </c>
      <c r="K11" s="4">
        <f>IF(新呵護久久567[[#This Row],[年齡]]&lt;=$B$4,500,0)</f>
        <v>500</v>
      </c>
      <c r="L11" s="4">
        <f>IF(新呵護久久567[[#This Row],[年齡]]&lt;=$B$4,50000,0)</f>
        <v>50000</v>
      </c>
      <c r="M11" s="4">
        <f t="shared" si="2"/>
        <v>250</v>
      </c>
      <c r="N11" s="4">
        <f t="shared" si="3"/>
        <v>1000</v>
      </c>
    </row>
    <row r="12" spans="1:14" x14ac:dyDescent="0.2">
      <c r="D12">
        <v>11</v>
      </c>
      <c r="E12">
        <f>新呵護久久567[[#This Row],[西元年]]-2002</f>
        <v>11</v>
      </c>
      <c r="F12">
        <f t="shared" si="4"/>
        <v>2013</v>
      </c>
      <c r="G12" s="2">
        <f t="shared" si="0"/>
        <v>6950</v>
      </c>
      <c r="H12" s="4">
        <f t="shared" si="1"/>
        <v>1000</v>
      </c>
      <c r="I12" s="2">
        <f>IF(新呵護久久567[[#This Row],[年齡]]&lt;=$B$4,2000,0)</f>
        <v>2000</v>
      </c>
      <c r="J12" s="2">
        <f>IF(新呵護久久567[[#This Row],[年齡]]&lt;=$B$4,2000,0)</f>
        <v>2000</v>
      </c>
      <c r="K12" s="4">
        <f>IF(新呵護久久567[[#This Row],[年齡]]&lt;=$B$4,500,0)</f>
        <v>500</v>
      </c>
      <c r="L12" s="4">
        <f>IF(新呵護久久567[[#This Row],[年齡]]&lt;=$B$4,50000,0)</f>
        <v>50000</v>
      </c>
      <c r="M12" s="4">
        <f t="shared" si="2"/>
        <v>250</v>
      </c>
      <c r="N12" s="4">
        <f t="shared" si="3"/>
        <v>1000</v>
      </c>
    </row>
    <row r="13" spans="1:14" x14ac:dyDescent="0.2">
      <c r="D13">
        <v>12</v>
      </c>
      <c r="E13">
        <f>新呵護久久567[[#This Row],[西元年]]-2002</f>
        <v>12</v>
      </c>
      <c r="F13">
        <f t="shared" si="4"/>
        <v>2014</v>
      </c>
      <c r="G13" s="2">
        <f t="shared" si="0"/>
        <v>6950</v>
      </c>
      <c r="H13" s="4">
        <f t="shared" si="1"/>
        <v>1000</v>
      </c>
      <c r="I13" s="2">
        <f>IF(新呵護久久567[[#This Row],[年齡]]&lt;=$B$4,2000,0)</f>
        <v>2000</v>
      </c>
      <c r="J13" s="2">
        <f>IF(新呵護久久567[[#This Row],[年齡]]&lt;=$B$4,2000,0)</f>
        <v>2000</v>
      </c>
      <c r="K13" s="4">
        <f>IF(新呵護久久567[[#This Row],[年齡]]&lt;=$B$4,500,0)</f>
        <v>500</v>
      </c>
      <c r="L13" s="4">
        <f>IF(新呵護久久567[[#This Row],[年齡]]&lt;=$B$4,50000,0)</f>
        <v>50000</v>
      </c>
      <c r="M13" s="4">
        <f t="shared" si="2"/>
        <v>250</v>
      </c>
      <c r="N13" s="4">
        <f t="shared" si="3"/>
        <v>1000</v>
      </c>
    </row>
    <row r="14" spans="1:14" x14ac:dyDescent="0.2">
      <c r="D14">
        <v>13</v>
      </c>
      <c r="E14">
        <f>新呵護久久567[[#This Row],[西元年]]-2002</f>
        <v>13</v>
      </c>
      <c r="F14">
        <f t="shared" si="4"/>
        <v>2015</v>
      </c>
      <c r="G14" s="2">
        <f t="shared" si="0"/>
        <v>6950</v>
      </c>
      <c r="H14" s="4">
        <f t="shared" si="1"/>
        <v>1000</v>
      </c>
      <c r="I14" s="2">
        <f>IF(新呵護久久567[[#This Row],[年齡]]&lt;=$B$4,2000,0)</f>
        <v>2000</v>
      </c>
      <c r="J14" s="2">
        <f>IF(新呵護久久567[[#This Row],[年齡]]&lt;=$B$4,2000,0)</f>
        <v>2000</v>
      </c>
      <c r="K14" s="4">
        <f>IF(新呵護久久567[[#This Row],[年齡]]&lt;=$B$4,500,0)</f>
        <v>500</v>
      </c>
      <c r="L14" s="4">
        <f>IF(新呵護久久567[[#This Row],[年齡]]&lt;=$B$4,50000,0)</f>
        <v>50000</v>
      </c>
      <c r="M14" s="4">
        <f t="shared" si="2"/>
        <v>250</v>
      </c>
      <c r="N14" s="4">
        <f t="shared" si="3"/>
        <v>1000</v>
      </c>
    </row>
    <row r="15" spans="1:14" x14ac:dyDescent="0.2">
      <c r="D15">
        <v>14</v>
      </c>
      <c r="E15">
        <f>新呵護久久567[[#This Row],[西元年]]-2002</f>
        <v>14</v>
      </c>
      <c r="F15">
        <f t="shared" si="4"/>
        <v>2016</v>
      </c>
      <c r="G15" s="2">
        <f t="shared" si="0"/>
        <v>6950</v>
      </c>
      <c r="H15" s="4">
        <f t="shared" si="1"/>
        <v>1000</v>
      </c>
      <c r="I15" s="2">
        <f>IF(新呵護久久567[[#This Row],[年齡]]&lt;=$B$4,2000,0)</f>
        <v>2000</v>
      </c>
      <c r="J15" s="2">
        <f>IF(新呵護久久567[[#This Row],[年齡]]&lt;=$B$4,2000,0)</f>
        <v>2000</v>
      </c>
      <c r="K15" s="4">
        <f>IF(新呵護久久567[[#This Row],[年齡]]&lt;=$B$4,500,0)</f>
        <v>500</v>
      </c>
      <c r="L15" s="4">
        <f>IF(新呵護久久567[[#This Row],[年齡]]&lt;=$B$4,50000,0)</f>
        <v>50000</v>
      </c>
      <c r="M15" s="4">
        <f t="shared" si="2"/>
        <v>250</v>
      </c>
      <c r="N15" s="4">
        <f t="shared" si="3"/>
        <v>1000</v>
      </c>
    </row>
    <row r="16" spans="1:14" x14ac:dyDescent="0.2">
      <c r="D16">
        <v>15</v>
      </c>
      <c r="E16">
        <f>新呵護久久567[[#This Row],[西元年]]-2002</f>
        <v>15</v>
      </c>
      <c r="F16">
        <f t="shared" si="4"/>
        <v>2017</v>
      </c>
      <c r="G16" s="2">
        <f t="shared" si="0"/>
        <v>6950</v>
      </c>
      <c r="H16" s="4">
        <f t="shared" si="1"/>
        <v>1000</v>
      </c>
      <c r="I16" s="2">
        <f>IF(新呵護久久567[[#This Row],[年齡]]&lt;=$B$4,2000,0)</f>
        <v>2000</v>
      </c>
      <c r="J16" s="2">
        <f>IF(新呵護久久567[[#This Row],[年齡]]&lt;=$B$4,2000,0)</f>
        <v>2000</v>
      </c>
      <c r="K16" s="4">
        <f>IF(新呵護久久567[[#This Row],[年齡]]&lt;=$B$4,500,0)</f>
        <v>500</v>
      </c>
      <c r="L16" s="4">
        <f>IF(新呵護久久567[[#This Row],[年齡]]&lt;=$B$4,50000,0)</f>
        <v>50000</v>
      </c>
      <c r="M16" s="4">
        <f t="shared" si="2"/>
        <v>250</v>
      </c>
      <c r="N16" s="4">
        <f t="shared" si="3"/>
        <v>1000</v>
      </c>
    </row>
    <row r="17" spans="4:14" x14ac:dyDescent="0.2">
      <c r="D17">
        <v>16</v>
      </c>
      <c r="E17">
        <f>新呵護久久567[[#This Row],[西元年]]-2002</f>
        <v>16</v>
      </c>
      <c r="F17">
        <f t="shared" si="4"/>
        <v>2018</v>
      </c>
      <c r="G17" s="2">
        <f t="shared" si="0"/>
        <v>6950</v>
      </c>
      <c r="H17" s="4">
        <f t="shared" si="1"/>
        <v>1000</v>
      </c>
      <c r="I17" s="2">
        <f>IF(新呵護久久567[[#This Row],[年齡]]&lt;=$B$4,2000,0)</f>
        <v>2000</v>
      </c>
      <c r="J17" s="2">
        <f>IF(新呵護久久567[[#This Row],[年齡]]&lt;=$B$4,2000,0)</f>
        <v>2000</v>
      </c>
      <c r="K17" s="4">
        <f>IF(新呵護久久567[[#This Row],[年齡]]&lt;=$B$4,500,0)</f>
        <v>500</v>
      </c>
      <c r="L17" s="4">
        <f>IF(新呵護久久567[[#This Row],[年齡]]&lt;=$B$4,50000,0)</f>
        <v>50000</v>
      </c>
      <c r="M17" s="4">
        <f t="shared" si="2"/>
        <v>250</v>
      </c>
      <c r="N17" s="4">
        <f t="shared" si="3"/>
        <v>1000</v>
      </c>
    </row>
    <row r="18" spans="4:14" x14ac:dyDescent="0.2">
      <c r="D18">
        <v>17</v>
      </c>
      <c r="E18">
        <f>新呵護久久567[[#This Row],[西元年]]-2002</f>
        <v>17</v>
      </c>
      <c r="F18">
        <f t="shared" si="4"/>
        <v>2019</v>
      </c>
      <c r="G18" s="2">
        <f t="shared" si="0"/>
        <v>6950</v>
      </c>
      <c r="H18" s="4">
        <f t="shared" si="1"/>
        <v>1000</v>
      </c>
      <c r="I18" s="2">
        <f>IF(新呵護久久567[[#This Row],[年齡]]&lt;=$B$4,2000,0)</f>
        <v>2000</v>
      </c>
      <c r="J18" s="2">
        <f>IF(新呵護久久567[[#This Row],[年齡]]&lt;=$B$4,2000,0)</f>
        <v>2000</v>
      </c>
      <c r="K18" s="4">
        <f>IF(新呵護久久567[[#This Row],[年齡]]&lt;=$B$4,500,0)</f>
        <v>500</v>
      </c>
      <c r="L18" s="4">
        <f>IF(新呵護久久567[[#This Row],[年齡]]&lt;=$B$4,50000,0)</f>
        <v>50000</v>
      </c>
      <c r="M18" s="4">
        <f t="shared" si="2"/>
        <v>250</v>
      </c>
      <c r="N18" s="4">
        <f t="shared" si="3"/>
        <v>1000</v>
      </c>
    </row>
    <row r="19" spans="4:14" x14ac:dyDescent="0.2">
      <c r="D19">
        <v>18</v>
      </c>
      <c r="E19">
        <f>新呵護久久567[[#This Row],[西元年]]-2002</f>
        <v>18</v>
      </c>
      <c r="F19">
        <f t="shared" si="4"/>
        <v>2020</v>
      </c>
      <c r="G19" s="2">
        <f t="shared" si="0"/>
        <v>6950</v>
      </c>
      <c r="H19" s="4">
        <f t="shared" si="1"/>
        <v>1000</v>
      </c>
      <c r="I19" s="2">
        <f>IF(新呵護久久567[[#This Row],[年齡]]&lt;=$B$4,2000,0)</f>
        <v>2000</v>
      </c>
      <c r="J19" s="2">
        <f>IF(新呵護久久567[[#This Row],[年齡]]&lt;=$B$4,2000,0)</f>
        <v>2000</v>
      </c>
      <c r="K19" s="4">
        <f>IF(新呵護久久567[[#This Row],[年齡]]&lt;=$B$4,500,0)</f>
        <v>500</v>
      </c>
      <c r="L19" s="4">
        <f>IF(新呵護久久567[[#This Row],[年齡]]&lt;=$B$4,50000,0)</f>
        <v>50000</v>
      </c>
      <c r="M19" s="4">
        <f t="shared" si="2"/>
        <v>250</v>
      </c>
      <c r="N19" s="4">
        <f t="shared" si="3"/>
        <v>1000</v>
      </c>
    </row>
    <row r="20" spans="4:14" x14ac:dyDescent="0.2">
      <c r="D20">
        <v>19</v>
      </c>
      <c r="E20">
        <f>新呵護久久567[[#This Row],[西元年]]-2002</f>
        <v>19</v>
      </c>
      <c r="F20">
        <f t="shared" si="4"/>
        <v>2021</v>
      </c>
      <c r="G20" s="2">
        <f t="shared" si="0"/>
        <v>6950</v>
      </c>
      <c r="H20" s="4">
        <f t="shared" si="1"/>
        <v>1000</v>
      </c>
      <c r="I20" s="2">
        <f>IF(新呵護久久567[[#This Row],[年齡]]&lt;=$B$4,2000,0)</f>
        <v>2000</v>
      </c>
      <c r="J20" s="2">
        <f>IF(新呵護久久567[[#This Row],[年齡]]&lt;=$B$4,2000,0)</f>
        <v>2000</v>
      </c>
      <c r="K20" s="4">
        <f>IF(新呵護久久567[[#This Row],[年齡]]&lt;=$B$4,500,0)</f>
        <v>500</v>
      </c>
      <c r="L20" s="4">
        <f>IF(新呵護久久567[[#This Row],[年齡]]&lt;=$B$4,50000,0)</f>
        <v>50000</v>
      </c>
      <c r="M20" s="4">
        <f t="shared" si="2"/>
        <v>250</v>
      </c>
      <c r="N20" s="4">
        <f t="shared" si="3"/>
        <v>1000</v>
      </c>
    </row>
    <row r="21" spans="4:14" x14ac:dyDescent="0.2">
      <c r="D21">
        <v>20</v>
      </c>
      <c r="E21">
        <f>新呵護久久567[[#This Row],[西元年]]-2002</f>
        <v>20</v>
      </c>
      <c r="F21">
        <f t="shared" si="4"/>
        <v>2022</v>
      </c>
      <c r="G21" s="2">
        <f t="shared" si="0"/>
        <v>6950</v>
      </c>
      <c r="H21" s="4">
        <f t="shared" si="1"/>
        <v>1000</v>
      </c>
      <c r="I21" s="2">
        <f>IF(新呵護久久567[[#This Row],[年齡]]&lt;=$B$4,2000,0)</f>
        <v>2000</v>
      </c>
      <c r="J21" s="2">
        <f>IF(新呵護久久567[[#This Row],[年齡]]&lt;=$B$4,2000,0)</f>
        <v>2000</v>
      </c>
      <c r="K21" s="4">
        <f>IF(新呵護久久567[[#This Row],[年齡]]&lt;=$B$4,500,0)</f>
        <v>500</v>
      </c>
      <c r="L21" s="4">
        <f>IF(新呵護久久567[[#This Row],[年齡]]&lt;=$B$4,50000,0)</f>
        <v>50000</v>
      </c>
      <c r="M21" s="4">
        <f t="shared" si="2"/>
        <v>250</v>
      </c>
      <c r="N21" s="4">
        <f t="shared" si="3"/>
        <v>1000</v>
      </c>
    </row>
    <row r="22" spans="4:14" x14ac:dyDescent="0.2">
      <c r="D22">
        <v>21</v>
      </c>
      <c r="E22">
        <f>新呵護久久567[[#This Row],[西元年]]-2002</f>
        <v>21</v>
      </c>
      <c r="F22">
        <f t="shared" si="4"/>
        <v>2023</v>
      </c>
      <c r="G22" s="2">
        <f t="shared" si="0"/>
        <v>0</v>
      </c>
      <c r="H22" s="4">
        <f t="shared" si="1"/>
        <v>1000</v>
      </c>
      <c r="I22" s="2">
        <f>IF(新呵護久久567[[#This Row],[年齡]]&lt;=$B$4,2000,0)</f>
        <v>2000</v>
      </c>
      <c r="J22" s="2">
        <f>IF(新呵護久久567[[#This Row],[年齡]]&lt;=$B$4,2000,0)</f>
        <v>2000</v>
      </c>
      <c r="K22" s="4">
        <f>IF(新呵護久久567[[#This Row],[年齡]]&lt;=$B$4,500,0)</f>
        <v>500</v>
      </c>
      <c r="L22" s="4">
        <f>IF(新呵護久久567[[#This Row],[年齡]]&lt;=$B$4,50000,0)</f>
        <v>50000</v>
      </c>
      <c r="M22" s="4">
        <f t="shared" si="2"/>
        <v>250</v>
      </c>
      <c r="N22" s="4">
        <f t="shared" si="3"/>
        <v>1000</v>
      </c>
    </row>
    <row r="23" spans="4:14" x14ac:dyDescent="0.2">
      <c r="D23">
        <v>22</v>
      </c>
      <c r="E23">
        <f>新呵護久久567[[#This Row],[西元年]]-2002</f>
        <v>22</v>
      </c>
      <c r="F23">
        <f t="shared" si="4"/>
        <v>2024</v>
      </c>
      <c r="G23" s="2">
        <f t="shared" si="0"/>
        <v>0</v>
      </c>
      <c r="H23" s="4">
        <f t="shared" si="1"/>
        <v>1000</v>
      </c>
      <c r="I23" s="2">
        <f>IF(新呵護久久567[[#This Row],[年齡]]&lt;=$B$4,2000,0)</f>
        <v>2000</v>
      </c>
      <c r="J23" s="2">
        <f>IF(新呵護久久567[[#This Row],[年齡]]&lt;=$B$4,2000,0)</f>
        <v>2000</v>
      </c>
      <c r="K23" s="4">
        <f>IF(新呵護久久567[[#This Row],[年齡]]&lt;=$B$4,500,0)</f>
        <v>500</v>
      </c>
      <c r="L23" s="4">
        <f>IF(新呵護久久567[[#This Row],[年齡]]&lt;=$B$4,50000,0)</f>
        <v>50000</v>
      </c>
      <c r="M23" s="4">
        <f t="shared" si="2"/>
        <v>250</v>
      </c>
      <c r="N23" s="4">
        <f t="shared" si="3"/>
        <v>1000</v>
      </c>
    </row>
    <row r="24" spans="4:14" x14ac:dyDescent="0.2">
      <c r="D24">
        <v>23</v>
      </c>
      <c r="E24">
        <f>新呵護久久567[[#This Row],[西元年]]-2002</f>
        <v>23</v>
      </c>
      <c r="F24">
        <f t="shared" si="4"/>
        <v>2025</v>
      </c>
      <c r="G24" s="2">
        <f t="shared" si="0"/>
        <v>0</v>
      </c>
      <c r="H24" s="4">
        <f t="shared" si="1"/>
        <v>1000</v>
      </c>
      <c r="I24" s="2">
        <f>IF(新呵護久久567[[#This Row],[年齡]]&lt;=$B$4,2000,0)</f>
        <v>2000</v>
      </c>
      <c r="J24" s="2">
        <f>IF(新呵護久久567[[#This Row],[年齡]]&lt;=$B$4,2000,0)</f>
        <v>2000</v>
      </c>
      <c r="K24" s="4">
        <f>IF(新呵護久久567[[#This Row],[年齡]]&lt;=$B$4,500,0)</f>
        <v>500</v>
      </c>
      <c r="L24" s="4">
        <f>IF(新呵護久久567[[#This Row],[年齡]]&lt;=$B$4,50000,0)</f>
        <v>50000</v>
      </c>
      <c r="M24" s="4">
        <f t="shared" si="2"/>
        <v>250</v>
      </c>
      <c r="N24" s="4">
        <f t="shared" si="3"/>
        <v>1000</v>
      </c>
    </row>
    <row r="25" spans="4:14" x14ac:dyDescent="0.2">
      <c r="D25">
        <v>24</v>
      </c>
      <c r="E25">
        <f>新呵護久久567[[#This Row],[西元年]]-2002</f>
        <v>24</v>
      </c>
      <c r="F25">
        <f t="shared" si="4"/>
        <v>2026</v>
      </c>
      <c r="G25" s="2">
        <f t="shared" si="0"/>
        <v>0</v>
      </c>
      <c r="H25" s="4">
        <f t="shared" si="1"/>
        <v>1000</v>
      </c>
      <c r="I25" s="2">
        <f>IF(新呵護久久567[[#This Row],[年齡]]&lt;=$B$4,2000,0)</f>
        <v>2000</v>
      </c>
      <c r="J25" s="2">
        <f>IF(新呵護久久567[[#This Row],[年齡]]&lt;=$B$4,2000,0)</f>
        <v>2000</v>
      </c>
      <c r="K25" s="4">
        <f>IF(新呵護久久567[[#This Row],[年齡]]&lt;=$B$4,500,0)</f>
        <v>500</v>
      </c>
      <c r="L25" s="4">
        <f>IF(新呵護久久567[[#This Row],[年齡]]&lt;=$B$4,50000,0)</f>
        <v>50000</v>
      </c>
      <c r="M25" s="4">
        <f t="shared" si="2"/>
        <v>250</v>
      </c>
      <c r="N25" s="4">
        <f t="shared" si="3"/>
        <v>1000</v>
      </c>
    </row>
    <row r="26" spans="4:14" x14ac:dyDescent="0.2">
      <c r="D26">
        <v>25</v>
      </c>
      <c r="E26">
        <f>新呵護久久567[[#This Row],[西元年]]-2002</f>
        <v>25</v>
      </c>
      <c r="F26">
        <f t="shared" si="4"/>
        <v>2027</v>
      </c>
      <c r="G26" s="2">
        <f t="shared" si="0"/>
        <v>0</v>
      </c>
      <c r="H26" s="4">
        <f t="shared" si="1"/>
        <v>1000</v>
      </c>
      <c r="I26" s="2">
        <f>IF(新呵護久久567[[#This Row],[年齡]]&lt;=$B$4,2000,0)</f>
        <v>2000</v>
      </c>
      <c r="J26" s="2">
        <f>IF(新呵護久久567[[#This Row],[年齡]]&lt;=$B$4,2000,0)</f>
        <v>2000</v>
      </c>
      <c r="K26" s="4">
        <f>IF(新呵護久久567[[#This Row],[年齡]]&lt;=$B$4,500,0)</f>
        <v>500</v>
      </c>
      <c r="L26" s="4">
        <f>IF(新呵護久久567[[#This Row],[年齡]]&lt;=$B$4,50000,0)</f>
        <v>50000</v>
      </c>
      <c r="M26" s="4">
        <f t="shared" si="2"/>
        <v>250</v>
      </c>
      <c r="N26" s="4">
        <f t="shared" si="3"/>
        <v>1000</v>
      </c>
    </row>
    <row r="27" spans="4:14" x14ac:dyDescent="0.2">
      <c r="D27">
        <v>26</v>
      </c>
      <c r="E27">
        <f>新呵護久久567[[#This Row],[西元年]]-2002</f>
        <v>26</v>
      </c>
      <c r="F27">
        <f t="shared" si="4"/>
        <v>2028</v>
      </c>
      <c r="G27" s="2">
        <f t="shared" si="0"/>
        <v>0</v>
      </c>
      <c r="H27" s="4">
        <f t="shared" si="1"/>
        <v>1000</v>
      </c>
      <c r="I27" s="2">
        <f>IF(新呵護久久567[[#This Row],[年齡]]&lt;=$B$4,2000,0)</f>
        <v>2000</v>
      </c>
      <c r="J27" s="2">
        <f>IF(新呵護久久567[[#This Row],[年齡]]&lt;=$B$4,2000,0)</f>
        <v>2000</v>
      </c>
      <c r="K27" s="4">
        <f>IF(新呵護久久567[[#This Row],[年齡]]&lt;=$B$4,500,0)</f>
        <v>500</v>
      </c>
      <c r="L27" s="4">
        <f>IF(新呵護久久567[[#This Row],[年齡]]&lt;=$B$4,50000,0)</f>
        <v>50000</v>
      </c>
      <c r="M27" s="4">
        <f t="shared" si="2"/>
        <v>250</v>
      </c>
      <c r="N27" s="4">
        <f t="shared" si="3"/>
        <v>1000</v>
      </c>
    </row>
    <row r="28" spans="4:14" x14ac:dyDescent="0.2">
      <c r="D28">
        <v>27</v>
      </c>
      <c r="E28">
        <f>新呵護久久567[[#This Row],[西元年]]-2002</f>
        <v>27</v>
      </c>
      <c r="F28">
        <f t="shared" si="4"/>
        <v>2029</v>
      </c>
      <c r="G28" s="2">
        <f t="shared" si="0"/>
        <v>0</v>
      </c>
      <c r="H28" s="4">
        <f t="shared" si="1"/>
        <v>1000</v>
      </c>
      <c r="I28" s="2">
        <f>IF(新呵護久久567[[#This Row],[年齡]]&lt;=$B$4,2000,0)</f>
        <v>2000</v>
      </c>
      <c r="J28" s="2">
        <f>IF(新呵護久久567[[#This Row],[年齡]]&lt;=$B$4,2000,0)</f>
        <v>2000</v>
      </c>
      <c r="K28" s="4">
        <f>IF(新呵護久久567[[#This Row],[年齡]]&lt;=$B$4,500,0)</f>
        <v>500</v>
      </c>
      <c r="L28" s="4">
        <f>IF(新呵護久久567[[#This Row],[年齡]]&lt;=$B$4,50000,0)</f>
        <v>50000</v>
      </c>
      <c r="M28" s="4">
        <f t="shared" si="2"/>
        <v>250</v>
      </c>
      <c r="N28" s="4">
        <f t="shared" si="3"/>
        <v>1000</v>
      </c>
    </row>
    <row r="29" spans="4:14" x14ac:dyDescent="0.2">
      <c r="D29">
        <v>28</v>
      </c>
      <c r="E29">
        <f>新呵護久久567[[#This Row],[西元年]]-2002</f>
        <v>28</v>
      </c>
      <c r="F29">
        <f t="shared" si="4"/>
        <v>2030</v>
      </c>
      <c r="G29" s="2">
        <f t="shared" si="0"/>
        <v>0</v>
      </c>
      <c r="H29" s="4">
        <f t="shared" si="1"/>
        <v>1000</v>
      </c>
      <c r="I29" s="2">
        <f>IF(新呵護久久567[[#This Row],[年齡]]&lt;=$B$4,2000,0)</f>
        <v>2000</v>
      </c>
      <c r="J29" s="2">
        <f>IF(新呵護久久567[[#This Row],[年齡]]&lt;=$B$4,2000,0)</f>
        <v>2000</v>
      </c>
      <c r="K29" s="4">
        <f>IF(新呵護久久567[[#This Row],[年齡]]&lt;=$B$4,500,0)</f>
        <v>500</v>
      </c>
      <c r="L29" s="4">
        <f>IF(新呵護久久567[[#This Row],[年齡]]&lt;=$B$4,50000,0)</f>
        <v>50000</v>
      </c>
      <c r="M29" s="4">
        <f t="shared" si="2"/>
        <v>250</v>
      </c>
      <c r="N29" s="4">
        <f t="shared" si="3"/>
        <v>1000</v>
      </c>
    </row>
    <row r="30" spans="4:14" x14ac:dyDescent="0.2">
      <c r="D30">
        <v>29</v>
      </c>
      <c r="E30">
        <f>新呵護久久567[[#This Row],[西元年]]-2002</f>
        <v>29</v>
      </c>
      <c r="F30">
        <f t="shared" si="4"/>
        <v>2031</v>
      </c>
      <c r="G30" s="2">
        <f t="shared" si="0"/>
        <v>0</v>
      </c>
      <c r="H30" s="4">
        <f t="shared" si="1"/>
        <v>1000</v>
      </c>
      <c r="I30" s="2">
        <f>IF(新呵護久久567[[#This Row],[年齡]]&lt;=$B$4,2000,0)</f>
        <v>2000</v>
      </c>
      <c r="J30" s="2">
        <f>IF(新呵護久久567[[#This Row],[年齡]]&lt;=$B$4,2000,0)</f>
        <v>2000</v>
      </c>
      <c r="K30" s="4">
        <f>IF(新呵護久久567[[#This Row],[年齡]]&lt;=$B$4,500,0)</f>
        <v>500</v>
      </c>
      <c r="L30" s="4">
        <f>IF(新呵護久久567[[#This Row],[年齡]]&lt;=$B$4,50000,0)</f>
        <v>50000</v>
      </c>
      <c r="M30" s="4">
        <f t="shared" si="2"/>
        <v>250</v>
      </c>
      <c r="N30" s="4">
        <f t="shared" si="3"/>
        <v>1000</v>
      </c>
    </row>
    <row r="31" spans="4:14" x14ac:dyDescent="0.2">
      <c r="D31">
        <v>30</v>
      </c>
      <c r="E31">
        <f>新呵護久久567[[#This Row],[西元年]]-2002</f>
        <v>30</v>
      </c>
      <c r="F31">
        <f t="shared" si="4"/>
        <v>2032</v>
      </c>
      <c r="G31" s="2">
        <f t="shared" si="0"/>
        <v>0</v>
      </c>
      <c r="H31" s="4">
        <f t="shared" si="1"/>
        <v>1000</v>
      </c>
      <c r="I31" s="2">
        <f>IF(新呵護久久567[[#This Row],[年齡]]&lt;=$B$4,2000,0)</f>
        <v>2000</v>
      </c>
      <c r="J31" s="2">
        <f>IF(新呵護久久567[[#This Row],[年齡]]&lt;=$B$4,2000,0)</f>
        <v>2000</v>
      </c>
      <c r="K31" s="4">
        <f>IF(新呵護久久567[[#This Row],[年齡]]&lt;=$B$4,500,0)</f>
        <v>500</v>
      </c>
      <c r="L31" s="4">
        <f>IF(新呵護久久567[[#This Row],[年齡]]&lt;=$B$4,50000,0)</f>
        <v>50000</v>
      </c>
      <c r="M31" s="4">
        <f t="shared" si="2"/>
        <v>250</v>
      </c>
      <c r="N31" s="4">
        <f t="shared" si="3"/>
        <v>1000</v>
      </c>
    </row>
    <row r="32" spans="4:14" x14ac:dyDescent="0.2">
      <c r="D32">
        <v>31</v>
      </c>
      <c r="E32">
        <f>新呵護久久567[[#This Row],[西元年]]-2002</f>
        <v>31</v>
      </c>
      <c r="F32">
        <f t="shared" si="4"/>
        <v>2033</v>
      </c>
      <c r="G32" s="2">
        <f t="shared" si="0"/>
        <v>0</v>
      </c>
      <c r="H32" s="4">
        <f t="shared" si="1"/>
        <v>1000</v>
      </c>
      <c r="I32" s="2">
        <f>IF(新呵護久久567[[#This Row],[年齡]]&lt;=$B$4,2000,0)</f>
        <v>2000</v>
      </c>
      <c r="J32" s="2">
        <f>IF(新呵護久久567[[#This Row],[年齡]]&lt;=$B$4,2000,0)</f>
        <v>2000</v>
      </c>
      <c r="K32" s="4">
        <f>IF(新呵護久久567[[#This Row],[年齡]]&lt;=$B$4,500,0)</f>
        <v>500</v>
      </c>
      <c r="L32" s="4">
        <f>IF(新呵護久久567[[#This Row],[年齡]]&lt;=$B$4,50000,0)</f>
        <v>50000</v>
      </c>
      <c r="M32" s="4">
        <f t="shared" si="2"/>
        <v>250</v>
      </c>
      <c r="N32" s="4">
        <f t="shared" si="3"/>
        <v>1000</v>
      </c>
    </row>
    <row r="33" spans="4:14" x14ac:dyDescent="0.2">
      <c r="D33">
        <v>32</v>
      </c>
      <c r="E33">
        <f>新呵護久久567[[#This Row],[西元年]]-2002</f>
        <v>32</v>
      </c>
      <c r="F33">
        <f t="shared" si="4"/>
        <v>2034</v>
      </c>
      <c r="G33" s="2">
        <f t="shared" si="0"/>
        <v>0</v>
      </c>
      <c r="H33" s="4">
        <f t="shared" si="1"/>
        <v>1000</v>
      </c>
      <c r="I33" s="2">
        <f>IF(新呵護久久567[[#This Row],[年齡]]&lt;=$B$4,2000,0)</f>
        <v>2000</v>
      </c>
      <c r="J33" s="2">
        <f>IF(新呵護久久567[[#This Row],[年齡]]&lt;=$B$4,2000,0)</f>
        <v>2000</v>
      </c>
      <c r="K33" s="4">
        <f>IF(新呵護久久567[[#This Row],[年齡]]&lt;=$B$4,500,0)</f>
        <v>500</v>
      </c>
      <c r="L33" s="4">
        <f>IF(新呵護久久567[[#This Row],[年齡]]&lt;=$B$4,50000,0)</f>
        <v>50000</v>
      </c>
      <c r="M33" s="4">
        <f t="shared" si="2"/>
        <v>250</v>
      </c>
      <c r="N33" s="4">
        <f t="shared" si="3"/>
        <v>1000</v>
      </c>
    </row>
    <row r="34" spans="4:14" x14ac:dyDescent="0.2">
      <c r="D34">
        <v>33</v>
      </c>
      <c r="E34">
        <f>新呵護久久567[[#This Row],[西元年]]-2002</f>
        <v>33</v>
      </c>
      <c r="F34">
        <f t="shared" si="4"/>
        <v>2035</v>
      </c>
      <c r="G34" s="2">
        <f t="shared" ref="G34:G65" si="5">IF(D34&lt;=$B$5,6950,0)</f>
        <v>0</v>
      </c>
      <c r="H34" s="4">
        <f t="shared" ref="H34:H65" si="6">IF(E34&lt;=$B$4,1000,0)</f>
        <v>1000</v>
      </c>
      <c r="I34" s="2">
        <f>IF(新呵護久久567[[#This Row],[年齡]]&lt;=$B$4,2000,0)</f>
        <v>2000</v>
      </c>
      <c r="J34" s="2">
        <f>IF(新呵護久久567[[#This Row],[年齡]]&lt;=$B$4,2000,0)</f>
        <v>2000</v>
      </c>
      <c r="K34" s="4">
        <f>IF(新呵護久久567[[#This Row],[年齡]]&lt;=$B$4,500,0)</f>
        <v>500</v>
      </c>
      <c r="L34" s="4">
        <f>IF(新呵護久久567[[#This Row],[年齡]]&lt;=$B$4,50000,0)</f>
        <v>50000</v>
      </c>
      <c r="M34" s="4">
        <f t="shared" ref="M34:M65" si="7">IF(E34&lt;=$B$4,250,0)</f>
        <v>250</v>
      </c>
      <c r="N34" s="4">
        <f t="shared" ref="N34:N65" si="8">IF(E34&lt;=$B$4,1000,0)</f>
        <v>1000</v>
      </c>
    </row>
    <row r="35" spans="4:14" x14ac:dyDescent="0.2">
      <c r="D35">
        <v>34</v>
      </c>
      <c r="E35">
        <f>新呵護久久567[[#This Row],[西元年]]-2002</f>
        <v>34</v>
      </c>
      <c r="F35">
        <f t="shared" si="4"/>
        <v>2036</v>
      </c>
      <c r="G35" s="2">
        <f t="shared" si="5"/>
        <v>0</v>
      </c>
      <c r="H35" s="4">
        <f t="shared" si="6"/>
        <v>1000</v>
      </c>
      <c r="I35" s="2">
        <f>IF(新呵護久久567[[#This Row],[年齡]]&lt;=$B$4,2000,0)</f>
        <v>2000</v>
      </c>
      <c r="J35" s="2">
        <f>IF(新呵護久久567[[#This Row],[年齡]]&lt;=$B$4,2000,0)</f>
        <v>2000</v>
      </c>
      <c r="K35" s="4">
        <f>IF(新呵護久久567[[#This Row],[年齡]]&lt;=$B$4,500,0)</f>
        <v>500</v>
      </c>
      <c r="L35" s="4">
        <f>IF(新呵護久久567[[#This Row],[年齡]]&lt;=$B$4,50000,0)</f>
        <v>50000</v>
      </c>
      <c r="M35" s="4">
        <f t="shared" si="7"/>
        <v>250</v>
      </c>
      <c r="N35" s="4">
        <f t="shared" si="8"/>
        <v>1000</v>
      </c>
    </row>
    <row r="36" spans="4:14" x14ac:dyDescent="0.2">
      <c r="D36">
        <v>35</v>
      </c>
      <c r="E36">
        <f>新呵護久久567[[#This Row],[西元年]]-2002</f>
        <v>35</v>
      </c>
      <c r="F36">
        <f t="shared" si="4"/>
        <v>2037</v>
      </c>
      <c r="G36" s="2">
        <f t="shared" si="5"/>
        <v>0</v>
      </c>
      <c r="H36" s="4">
        <f t="shared" si="6"/>
        <v>1000</v>
      </c>
      <c r="I36" s="2">
        <f>IF(新呵護久久567[[#This Row],[年齡]]&lt;=$B$4,2000,0)</f>
        <v>2000</v>
      </c>
      <c r="J36" s="2">
        <f>IF(新呵護久久567[[#This Row],[年齡]]&lt;=$B$4,2000,0)</f>
        <v>2000</v>
      </c>
      <c r="K36" s="4">
        <f>IF(新呵護久久567[[#This Row],[年齡]]&lt;=$B$4,500,0)</f>
        <v>500</v>
      </c>
      <c r="L36" s="4">
        <f>IF(新呵護久久567[[#This Row],[年齡]]&lt;=$B$4,50000,0)</f>
        <v>50000</v>
      </c>
      <c r="M36" s="4">
        <f t="shared" si="7"/>
        <v>250</v>
      </c>
      <c r="N36" s="4">
        <f t="shared" si="8"/>
        <v>1000</v>
      </c>
    </row>
    <row r="37" spans="4:14" x14ac:dyDescent="0.2">
      <c r="D37">
        <v>36</v>
      </c>
      <c r="E37">
        <f>新呵護久久567[[#This Row],[西元年]]-2002</f>
        <v>36</v>
      </c>
      <c r="F37">
        <f t="shared" si="4"/>
        <v>2038</v>
      </c>
      <c r="G37" s="2">
        <f t="shared" si="5"/>
        <v>0</v>
      </c>
      <c r="H37" s="4">
        <f t="shared" si="6"/>
        <v>1000</v>
      </c>
      <c r="I37" s="2">
        <f>IF(新呵護久久567[[#This Row],[年齡]]&lt;=$B$4,2000,0)</f>
        <v>2000</v>
      </c>
      <c r="J37" s="2">
        <f>IF(新呵護久久567[[#This Row],[年齡]]&lt;=$B$4,2000,0)</f>
        <v>2000</v>
      </c>
      <c r="K37" s="4">
        <f>IF(新呵護久久567[[#This Row],[年齡]]&lt;=$B$4,500,0)</f>
        <v>500</v>
      </c>
      <c r="L37" s="4">
        <f>IF(新呵護久久567[[#This Row],[年齡]]&lt;=$B$4,50000,0)</f>
        <v>50000</v>
      </c>
      <c r="M37" s="4">
        <f t="shared" si="7"/>
        <v>250</v>
      </c>
      <c r="N37" s="4">
        <f t="shared" si="8"/>
        <v>1000</v>
      </c>
    </row>
    <row r="38" spans="4:14" x14ac:dyDescent="0.2">
      <c r="D38">
        <v>37</v>
      </c>
      <c r="E38">
        <f>新呵護久久567[[#This Row],[西元年]]-2002</f>
        <v>37</v>
      </c>
      <c r="F38">
        <f t="shared" si="4"/>
        <v>2039</v>
      </c>
      <c r="G38" s="2">
        <f t="shared" si="5"/>
        <v>0</v>
      </c>
      <c r="H38" s="4">
        <f t="shared" si="6"/>
        <v>1000</v>
      </c>
      <c r="I38" s="2">
        <f>IF(新呵護久久567[[#This Row],[年齡]]&lt;=$B$4,2000,0)</f>
        <v>2000</v>
      </c>
      <c r="J38" s="2">
        <f>IF(新呵護久久567[[#This Row],[年齡]]&lt;=$B$4,2000,0)</f>
        <v>2000</v>
      </c>
      <c r="K38" s="4">
        <f>IF(新呵護久久567[[#This Row],[年齡]]&lt;=$B$4,500,0)</f>
        <v>500</v>
      </c>
      <c r="L38" s="4">
        <f>IF(新呵護久久567[[#This Row],[年齡]]&lt;=$B$4,50000,0)</f>
        <v>50000</v>
      </c>
      <c r="M38" s="4">
        <f t="shared" si="7"/>
        <v>250</v>
      </c>
      <c r="N38" s="4">
        <f t="shared" si="8"/>
        <v>1000</v>
      </c>
    </row>
    <row r="39" spans="4:14" x14ac:dyDescent="0.2">
      <c r="D39">
        <v>38</v>
      </c>
      <c r="E39">
        <f>新呵護久久567[[#This Row],[西元年]]-2002</f>
        <v>38</v>
      </c>
      <c r="F39">
        <f t="shared" si="4"/>
        <v>2040</v>
      </c>
      <c r="G39" s="2">
        <f t="shared" si="5"/>
        <v>0</v>
      </c>
      <c r="H39" s="4">
        <f t="shared" si="6"/>
        <v>1000</v>
      </c>
      <c r="I39" s="2">
        <f>IF(新呵護久久567[[#This Row],[年齡]]&lt;=$B$4,2000,0)</f>
        <v>2000</v>
      </c>
      <c r="J39" s="2">
        <f>IF(新呵護久久567[[#This Row],[年齡]]&lt;=$B$4,2000,0)</f>
        <v>2000</v>
      </c>
      <c r="K39" s="4">
        <f>IF(新呵護久久567[[#This Row],[年齡]]&lt;=$B$4,500,0)</f>
        <v>500</v>
      </c>
      <c r="L39" s="4">
        <f>IF(新呵護久久567[[#This Row],[年齡]]&lt;=$B$4,50000,0)</f>
        <v>50000</v>
      </c>
      <c r="M39" s="4">
        <f t="shared" si="7"/>
        <v>250</v>
      </c>
      <c r="N39" s="4">
        <f t="shared" si="8"/>
        <v>1000</v>
      </c>
    </row>
    <row r="40" spans="4:14" x14ac:dyDescent="0.2">
      <c r="D40">
        <v>39</v>
      </c>
      <c r="E40">
        <f>新呵護久久567[[#This Row],[西元年]]-2002</f>
        <v>39</v>
      </c>
      <c r="F40">
        <f t="shared" si="4"/>
        <v>2041</v>
      </c>
      <c r="G40" s="2">
        <f t="shared" si="5"/>
        <v>0</v>
      </c>
      <c r="H40" s="4">
        <f t="shared" si="6"/>
        <v>1000</v>
      </c>
      <c r="I40" s="2">
        <f>IF(新呵護久久567[[#This Row],[年齡]]&lt;=$B$4,2000,0)</f>
        <v>2000</v>
      </c>
      <c r="J40" s="2">
        <f>IF(新呵護久久567[[#This Row],[年齡]]&lt;=$B$4,2000,0)</f>
        <v>2000</v>
      </c>
      <c r="K40" s="4">
        <f>IF(新呵護久久567[[#This Row],[年齡]]&lt;=$B$4,500,0)</f>
        <v>500</v>
      </c>
      <c r="L40" s="4">
        <f>IF(新呵護久久567[[#This Row],[年齡]]&lt;=$B$4,50000,0)</f>
        <v>50000</v>
      </c>
      <c r="M40" s="4">
        <f t="shared" si="7"/>
        <v>250</v>
      </c>
      <c r="N40" s="4">
        <f t="shared" si="8"/>
        <v>1000</v>
      </c>
    </row>
    <row r="41" spans="4:14" x14ac:dyDescent="0.2">
      <c r="D41">
        <v>40</v>
      </c>
      <c r="E41">
        <f>新呵護久久567[[#This Row],[西元年]]-2002</f>
        <v>40</v>
      </c>
      <c r="F41">
        <f t="shared" si="4"/>
        <v>2042</v>
      </c>
      <c r="G41" s="2">
        <f t="shared" si="5"/>
        <v>0</v>
      </c>
      <c r="H41" s="4">
        <f t="shared" si="6"/>
        <v>1000</v>
      </c>
      <c r="I41" s="2">
        <f>IF(新呵護久久567[[#This Row],[年齡]]&lt;=$B$4,2000,0)</f>
        <v>2000</v>
      </c>
      <c r="J41" s="2">
        <f>IF(新呵護久久567[[#This Row],[年齡]]&lt;=$B$4,2000,0)</f>
        <v>2000</v>
      </c>
      <c r="K41" s="4">
        <f>IF(新呵護久久567[[#This Row],[年齡]]&lt;=$B$4,500,0)</f>
        <v>500</v>
      </c>
      <c r="L41" s="4">
        <f>IF(新呵護久久567[[#This Row],[年齡]]&lt;=$B$4,50000,0)</f>
        <v>50000</v>
      </c>
      <c r="M41" s="4">
        <f t="shared" si="7"/>
        <v>250</v>
      </c>
      <c r="N41" s="4">
        <f t="shared" si="8"/>
        <v>1000</v>
      </c>
    </row>
    <row r="42" spans="4:14" x14ac:dyDescent="0.2">
      <c r="D42">
        <v>41</v>
      </c>
      <c r="E42">
        <f>新呵護久久567[[#This Row],[西元年]]-2002</f>
        <v>41</v>
      </c>
      <c r="F42">
        <f t="shared" si="4"/>
        <v>2043</v>
      </c>
      <c r="G42" s="2">
        <f t="shared" si="5"/>
        <v>0</v>
      </c>
      <c r="H42" s="4">
        <f t="shared" si="6"/>
        <v>1000</v>
      </c>
      <c r="I42" s="2">
        <f>IF(新呵護久久567[[#This Row],[年齡]]&lt;=$B$4,2000,0)</f>
        <v>2000</v>
      </c>
      <c r="J42" s="2">
        <f>IF(新呵護久久567[[#This Row],[年齡]]&lt;=$B$4,2000,0)</f>
        <v>2000</v>
      </c>
      <c r="K42" s="4">
        <f>IF(新呵護久久567[[#This Row],[年齡]]&lt;=$B$4,500,0)</f>
        <v>500</v>
      </c>
      <c r="L42" s="4">
        <f>IF(新呵護久久567[[#This Row],[年齡]]&lt;=$B$4,50000,0)</f>
        <v>50000</v>
      </c>
      <c r="M42" s="4">
        <f t="shared" si="7"/>
        <v>250</v>
      </c>
      <c r="N42" s="4">
        <f t="shared" si="8"/>
        <v>1000</v>
      </c>
    </row>
    <row r="43" spans="4:14" x14ac:dyDescent="0.2">
      <c r="D43">
        <v>42</v>
      </c>
      <c r="E43">
        <f>新呵護久久567[[#This Row],[西元年]]-2002</f>
        <v>42</v>
      </c>
      <c r="F43">
        <f t="shared" si="4"/>
        <v>2044</v>
      </c>
      <c r="G43" s="2">
        <f t="shared" si="5"/>
        <v>0</v>
      </c>
      <c r="H43" s="4">
        <f t="shared" si="6"/>
        <v>1000</v>
      </c>
      <c r="I43" s="2">
        <f>IF(新呵護久久567[[#This Row],[年齡]]&lt;=$B$4,2000,0)</f>
        <v>2000</v>
      </c>
      <c r="J43" s="2">
        <f>IF(新呵護久久567[[#This Row],[年齡]]&lt;=$B$4,2000,0)</f>
        <v>2000</v>
      </c>
      <c r="K43" s="4">
        <f>IF(新呵護久久567[[#This Row],[年齡]]&lt;=$B$4,500,0)</f>
        <v>500</v>
      </c>
      <c r="L43" s="4">
        <f>IF(新呵護久久567[[#This Row],[年齡]]&lt;=$B$4,50000,0)</f>
        <v>50000</v>
      </c>
      <c r="M43" s="4">
        <f t="shared" si="7"/>
        <v>250</v>
      </c>
      <c r="N43" s="4">
        <f t="shared" si="8"/>
        <v>1000</v>
      </c>
    </row>
    <row r="44" spans="4:14" x14ac:dyDescent="0.2">
      <c r="D44">
        <v>43</v>
      </c>
      <c r="E44">
        <f>新呵護久久567[[#This Row],[西元年]]-2002</f>
        <v>43</v>
      </c>
      <c r="F44">
        <f t="shared" si="4"/>
        <v>2045</v>
      </c>
      <c r="G44" s="2">
        <f t="shared" si="5"/>
        <v>0</v>
      </c>
      <c r="H44" s="4">
        <f t="shared" si="6"/>
        <v>1000</v>
      </c>
      <c r="I44" s="2">
        <f>IF(新呵護久久567[[#This Row],[年齡]]&lt;=$B$4,2000,0)</f>
        <v>2000</v>
      </c>
      <c r="J44" s="2">
        <f>IF(新呵護久久567[[#This Row],[年齡]]&lt;=$B$4,2000,0)</f>
        <v>2000</v>
      </c>
      <c r="K44" s="4">
        <f>IF(新呵護久久567[[#This Row],[年齡]]&lt;=$B$4,500,0)</f>
        <v>500</v>
      </c>
      <c r="L44" s="4">
        <f>IF(新呵護久久567[[#This Row],[年齡]]&lt;=$B$4,50000,0)</f>
        <v>50000</v>
      </c>
      <c r="M44" s="4">
        <f t="shared" si="7"/>
        <v>250</v>
      </c>
      <c r="N44" s="4">
        <f t="shared" si="8"/>
        <v>1000</v>
      </c>
    </row>
    <row r="45" spans="4:14" x14ac:dyDescent="0.2">
      <c r="D45">
        <v>44</v>
      </c>
      <c r="E45">
        <f>新呵護久久567[[#This Row],[西元年]]-2002</f>
        <v>44</v>
      </c>
      <c r="F45">
        <f t="shared" si="4"/>
        <v>2046</v>
      </c>
      <c r="G45" s="2">
        <f t="shared" si="5"/>
        <v>0</v>
      </c>
      <c r="H45" s="4">
        <f t="shared" si="6"/>
        <v>1000</v>
      </c>
      <c r="I45" s="2">
        <f>IF(新呵護久久567[[#This Row],[年齡]]&lt;=$B$4,2000,0)</f>
        <v>2000</v>
      </c>
      <c r="J45" s="2">
        <f>IF(新呵護久久567[[#This Row],[年齡]]&lt;=$B$4,2000,0)</f>
        <v>2000</v>
      </c>
      <c r="K45" s="4">
        <f>IF(新呵護久久567[[#This Row],[年齡]]&lt;=$B$4,500,0)</f>
        <v>500</v>
      </c>
      <c r="L45" s="4">
        <f>IF(新呵護久久567[[#This Row],[年齡]]&lt;=$B$4,50000,0)</f>
        <v>50000</v>
      </c>
      <c r="M45" s="4">
        <f t="shared" si="7"/>
        <v>250</v>
      </c>
      <c r="N45" s="4">
        <f t="shared" si="8"/>
        <v>1000</v>
      </c>
    </row>
    <row r="46" spans="4:14" x14ac:dyDescent="0.2">
      <c r="D46">
        <v>45</v>
      </c>
      <c r="E46">
        <f>新呵護久久567[[#This Row],[西元年]]-2002</f>
        <v>45</v>
      </c>
      <c r="F46">
        <f t="shared" si="4"/>
        <v>2047</v>
      </c>
      <c r="G46" s="2">
        <f t="shared" si="5"/>
        <v>0</v>
      </c>
      <c r="H46" s="4">
        <f t="shared" si="6"/>
        <v>1000</v>
      </c>
      <c r="I46" s="2">
        <f>IF(新呵護久久567[[#This Row],[年齡]]&lt;=$B$4,2000,0)</f>
        <v>2000</v>
      </c>
      <c r="J46" s="2">
        <f>IF(新呵護久久567[[#This Row],[年齡]]&lt;=$B$4,2000,0)</f>
        <v>2000</v>
      </c>
      <c r="K46" s="4">
        <f>IF(新呵護久久567[[#This Row],[年齡]]&lt;=$B$4,500,0)</f>
        <v>500</v>
      </c>
      <c r="L46" s="4">
        <f>IF(新呵護久久567[[#This Row],[年齡]]&lt;=$B$4,50000,0)</f>
        <v>50000</v>
      </c>
      <c r="M46" s="4">
        <f t="shared" si="7"/>
        <v>250</v>
      </c>
      <c r="N46" s="4">
        <f t="shared" si="8"/>
        <v>1000</v>
      </c>
    </row>
    <row r="47" spans="4:14" x14ac:dyDescent="0.2">
      <c r="D47">
        <v>46</v>
      </c>
      <c r="E47">
        <f>新呵護久久567[[#This Row],[西元年]]-2002</f>
        <v>46</v>
      </c>
      <c r="F47">
        <f t="shared" si="4"/>
        <v>2048</v>
      </c>
      <c r="G47" s="2">
        <f t="shared" si="5"/>
        <v>0</v>
      </c>
      <c r="H47" s="4">
        <f t="shared" si="6"/>
        <v>1000</v>
      </c>
      <c r="I47" s="2">
        <f>IF(新呵護久久567[[#This Row],[年齡]]&lt;=$B$4,2000,0)</f>
        <v>2000</v>
      </c>
      <c r="J47" s="2">
        <f>IF(新呵護久久567[[#This Row],[年齡]]&lt;=$B$4,2000,0)</f>
        <v>2000</v>
      </c>
      <c r="K47" s="4">
        <f>IF(新呵護久久567[[#This Row],[年齡]]&lt;=$B$4,500,0)</f>
        <v>500</v>
      </c>
      <c r="L47" s="4">
        <f>IF(新呵護久久567[[#This Row],[年齡]]&lt;=$B$4,50000,0)</f>
        <v>50000</v>
      </c>
      <c r="M47" s="4">
        <f t="shared" si="7"/>
        <v>250</v>
      </c>
      <c r="N47" s="4">
        <f t="shared" si="8"/>
        <v>1000</v>
      </c>
    </row>
    <row r="48" spans="4:14" x14ac:dyDescent="0.2">
      <c r="D48">
        <v>47</v>
      </c>
      <c r="E48">
        <f>新呵護久久567[[#This Row],[西元年]]-2002</f>
        <v>47</v>
      </c>
      <c r="F48">
        <f t="shared" si="4"/>
        <v>2049</v>
      </c>
      <c r="G48" s="2">
        <f t="shared" si="5"/>
        <v>0</v>
      </c>
      <c r="H48" s="4">
        <f t="shared" si="6"/>
        <v>1000</v>
      </c>
      <c r="I48" s="2">
        <f>IF(新呵護久久567[[#This Row],[年齡]]&lt;=$B$4,2000,0)</f>
        <v>2000</v>
      </c>
      <c r="J48" s="2">
        <f>IF(新呵護久久567[[#This Row],[年齡]]&lt;=$B$4,2000,0)</f>
        <v>2000</v>
      </c>
      <c r="K48" s="4">
        <f>IF(新呵護久久567[[#This Row],[年齡]]&lt;=$B$4,500,0)</f>
        <v>500</v>
      </c>
      <c r="L48" s="4">
        <f>IF(新呵護久久567[[#This Row],[年齡]]&lt;=$B$4,50000,0)</f>
        <v>50000</v>
      </c>
      <c r="M48" s="4">
        <f t="shared" si="7"/>
        <v>250</v>
      </c>
      <c r="N48" s="4">
        <f t="shared" si="8"/>
        <v>1000</v>
      </c>
    </row>
    <row r="49" spans="4:14" x14ac:dyDescent="0.2">
      <c r="D49">
        <v>48</v>
      </c>
      <c r="E49">
        <f>新呵護久久567[[#This Row],[西元年]]-2002</f>
        <v>48</v>
      </c>
      <c r="F49">
        <f t="shared" si="4"/>
        <v>2050</v>
      </c>
      <c r="G49" s="2">
        <f t="shared" si="5"/>
        <v>0</v>
      </c>
      <c r="H49" s="4">
        <f t="shared" si="6"/>
        <v>1000</v>
      </c>
      <c r="I49" s="2">
        <f>IF(新呵護久久567[[#This Row],[年齡]]&lt;=$B$4,2000,0)</f>
        <v>2000</v>
      </c>
      <c r="J49" s="2">
        <f>IF(新呵護久久567[[#This Row],[年齡]]&lt;=$B$4,2000,0)</f>
        <v>2000</v>
      </c>
      <c r="K49" s="4">
        <f>IF(新呵護久久567[[#This Row],[年齡]]&lt;=$B$4,500,0)</f>
        <v>500</v>
      </c>
      <c r="L49" s="4">
        <f>IF(新呵護久久567[[#This Row],[年齡]]&lt;=$B$4,50000,0)</f>
        <v>50000</v>
      </c>
      <c r="M49" s="4">
        <f t="shared" si="7"/>
        <v>250</v>
      </c>
      <c r="N49" s="4">
        <f t="shared" si="8"/>
        <v>1000</v>
      </c>
    </row>
    <row r="50" spans="4:14" x14ac:dyDescent="0.2">
      <c r="D50">
        <v>49</v>
      </c>
      <c r="E50">
        <f>新呵護久久567[[#This Row],[西元年]]-2002</f>
        <v>49</v>
      </c>
      <c r="F50">
        <f t="shared" si="4"/>
        <v>2051</v>
      </c>
      <c r="G50" s="2">
        <f t="shared" si="5"/>
        <v>0</v>
      </c>
      <c r="H50" s="4">
        <f t="shared" si="6"/>
        <v>1000</v>
      </c>
      <c r="I50" s="2">
        <f>IF(新呵護久久567[[#This Row],[年齡]]&lt;=$B$4,2000,0)</f>
        <v>2000</v>
      </c>
      <c r="J50" s="2">
        <f>IF(新呵護久久567[[#This Row],[年齡]]&lt;=$B$4,2000,0)</f>
        <v>2000</v>
      </c>
      <c r="K50" s="4">
        <f>IF(新呵護久久567[[#This Row],[年齡]]&lt;=$B$4,500,0)</f>
        <v>500</v>
      </c>
      <c r="L50" s="4">
        <f>IF(新呵護久久567[[#This Row],[年齡]]&lt;=$B$4,50000,0)</f>
        <v>50000</v>
      </c>
      <c r="M50" s="4">
        <f t="shared" si="7"/>
        <v>250</v>
      </c>
      <c r="N50" s="4">
        <f t="shared" si="8"/>
        <v>1000</v>
      </c>
    </row>
    <row r="51" spans="4:14" x14ac:dyDescent="0.2">
      <c r="D51">
        <v>50</v>
      </c>
      <c r="E51">
        <f>新呵護久久567[[#This Row],[西元年]]-2002</f>
        <v>50</v>
      </c>
      <c r="F51">
        <f t="shared" si="4"/>
        <v>2052</v>
      </c>
      <c r="G51" s="2">
        <f t="shared" si="5"/>
        <v>0</v>
      </c>
      <c r="H51" s="4">
        <f t="shared" si="6"/>
        <v>1000</v>
      </c>
      <c r="I51" s="2">
        <f>IF(新呵護久久567[[#This Row],[年齡]]&lt;=$B$4,2000,0)</f>
        <v>2000</v>
      </c>
      <c r="J51" s="2">
        <f>IF(新呵護久久567[[#This Row],[年齡]]&lt;=$B$4,2000,0)</f>
        <v>2000</v>
      </c>
      <c r="K51" s="4">
        <f>IF(新呵護久久567[[#This Row],[年齡]]&lt;=$B$4,500,0)</f>
        <v>500</v>
      </c>
      <c r="L51" s="4">
        <f>IF(新呵護久久567[[#This Row],[年齡]]&lt;=$B$4,50000,0)</f>
        <v>50000</v>
      </c>
      <c r="M51" s="4">
        <f t="shared" si="7"/>
        <v>250</v>
      </c>
      <c r="N51" s="4">
        <f t="shared" si="8"/>
        <v>1000</v>
      </c>
    </row>
    <row r="52" spans="4:14" x14ac:dyDescent="0.2">
      <c r="D52">
        <v>51</v>
      </c>
      <c r="E52">
        <f>新呵護久久567[[#This Row],[西元年]]-2002</f>
        <v>51</v>
      </c>
      <c r="F52">
        <f t="shared" si="4"/>
        <v>2053</v>
      </c>
      <c r="G52" s="2">
        <f t="shared" si="5"/>
        <v>0</v>
      </c>
      <c r="H52" s="4">
        <f t="shared" si="6"/>
        <v>1000</v>
      </c>
      <c r="I52" s="2">
        <f>IF(新呵護久久567[[#This Row],[年齡]]&lt;=$B$4,2000,0)</f>
        <v>2000</v>
      </c>
      <c r="J52" s="2">
        <f>IF(新呵護久久567[[#This Row],[年齡]]&lt;=$B$4,2000,0)</f>
        <v>2000</v>
      </c>
      <c r="K52" s="4">
        <f>IF(新呵護久久567[[#This Row],[年齡]]&lt;=$B$4,500,0)</f>
        <v>500</v>
      </c>
      <c r="L52" s="4">
        <f>IF(新呵護久久567[[#This Row],[年齡]]&lt;=$B$4,50000,0)</f>
        <v>50000</v>
      </c>
      <c r="M52" s="4">
        <f t="shared" si="7"/>
        <v>250</v>
      </c>
      <c r="N52" s="4">
        <f t="shared" si="8"/>
        <v>1000</v>
      </c>
    </row>
    <row r="53" spans="4:14" x14ac:dyDescent="0.2">
      <c r="D53">
        <v>52</v>
      </c>
      <c r="E53">
        <f>新呵護久久567[[#This Row],[西元年]]-2002</f>
        <v>52</v>
      </c>
      <c r="F53">
        <f t="shared" si="4"/>
        <v>2054</v>
      </c>
      <c r="G53" s="2">
        <f t="shared" si="5"/>
        <v>0</v>
      </c>
      <c r="H53" s="4">
        <f t="shared" si="6"/>
        <v>1000</v>
      </c>
      <c r="I53" s="2">
        <f>IF(新呵護久久567[[#This Row],[年齡]]&lt;=$B$4,2000,0)</f>
        <v>2000</v>
      </c>
      <c r="J53" s="2">
        <f>IF(新呵護久久567[[#This Row],[年齡]]&lt;=$B$4,2000,0)</f>
        <v>2000</v>
      </c>
      <c r="K53" s="4">
        <f>IF(新呵護久久567[[#This Row],[年齡]]&lt;=$B$4,500,0)</f>
        <v>500</v>
      </c>
      <c r="L53" s="4">
        <f>IF(新呵護久久567[[#This Row],[年齡]]&lt;=$B$4,50000,0)</f>
        <v>50000</v>
      </c>
      <c r="M53" s="4">
        <f t="shared" si="7"/>
        <v>250</v>
      </c>
      <c r="N53" s="4">
        <f t="shared" si="8"/>
        <v>1000</v>
      </c>
    </row>
    <row r="54" spans="4:14" x14ac:dyDescent="0.2">
      <c r="D54">
        <v>53</v>
      </c>
      <c r="E54">
        <f>新呵護久久567[[#This Row],[西元年]]-2002</f>
        <v>53</v>
      </c>
      <c r="F54">
        <f t="shared" si="4"/>
        <v>2055</v>
      </c>
      <c r="G54" s="2">
        <f t="shared" si="5"/>
        <v>0</v>
      </c>
      <c r="H54" s="4">
        <f t="shared" si="6"/>
        <v>1000</v>
      </c>
      <c r="I54" s="2">
        <f>IF(新呵護久久567[[#This Row],[年齡]]&lt;=$B$4,2000,0)</f>
        <v>2000</v>
      </c>
      <c r="J54" s="2">
        <f>IF(新呵護久久567[[#This Row],[年齡]]&lt;=$B$4,2000,0)</f>
        <v>2000</v>
      </c>
      <c r="K54" s="4">
        <f>IF(新呵護久久567[[#This Row],[年齡]]&lt;=$B$4,500,0)</f>
        <v>500</v>
      </c>
      <c r="L54" s="4">
        <f>IF(新呵護久久567[[#This Row],[年齡]]&lt;=$B$4,50000,0)</f>
        <v>50000</v>
      </c>
      <c r="M54" s="4">
        <f t="shared" si="7"/>
        <v>250</v>
      </c>
      <c r="N54" s="4">
        <f t="shared" si="8"/>
        <v>1000</v>
      </c>
    </row>
    <row r="55" spans="4:14" x14ac:dyDescent="0.2">
      <c r="D55">
        <v>54</v>
      </c>
      <c r="E55">
        <f>新呵護久久567[[#This Row],[西元年]]-2002</f>
        <v>54</v>
      </c>
      <c r="F55">
        <f t="shared" si="4"/>
        <v>2056</v>
      </c>
      <c r="G55" s="2">
        <f t="shared" si="5"/>
        <v>0</v>
      </c>
      <c r="H55" s="4">
        <f t="shared" si="6"/>
        <v>1000</v>
      </c>
      <c r="I55" s="2">
        <f>IF(新呵護久久567[[#This Row],[年齡]]&lt;=$B$4,2000,0)</f>
        <v>2000</v>
      </c>
      <c r="J55" s="2">
        <f>IF(新呵護久久567[[#This Row],[年齡]]&lt;=$B$4,2000,0)</f>
        <v>2000</v>
      </c>
      <c r="K55" s="4">
        <f>IF(新呵護久久567[[#This Row],[年齡]]&lt;=$B$4,500,0)</f>
        <v>500</v>
      </c>
      <c r="L55" s="4">
        <f>IF(新呵護久久567[[#This Row],[年齡]]&lt;=$B$4,50000,0)</f>
        <v>50000</v>
      </c>
      <c r="M55" s="4">
        <f t="shared" si="7"/>
        <v>250</v>
      </c>
      <c r="N55" s="4">
        <f t="shared" si="8"/>
        <v>1000</v>
      </c>
    </row>
    <row r="56" spans="4:14" x14ac:dyDescent="0.2">
      <c r="D56">
        <v>55</v>
      </c>
      <c r="E56">
        <f>新呵護久久567[[#This Row],[西元年]]-2002</f>
        <v>55</v>
      </c>
      <c r="F56">
        <f t="shared" si="4"/>
        <v>2057</v>
      </c>
      <c r="G56" s="2">
        <f t="shared" si="5"/>
        <v>0</v>
      </c>
      <c r="H56" s="4">
        <f t="shared" si="6"/>
        <v>1000</v>
      </c>
      <c r="I56" s="2">
        <f>IF(新呵護久久567[[#This Row],[年齡]]&lt;=$B$4,2000,0)</f>
        <v>2000</v>
      </c>
      <c r="J56" s="2">
        <f>IF(新呵護久久567[[#This Row],[年齡]]&lt;=$B$4,2000,0)</f>
        <v>2000</v>
      </c>
      <c r="K56" s="4">
        <f>IF(新呵護久久567[[#This Row],[年齡]]&lt;=$B$4,500,0)</f>
        <v>500</v>
      </c>
      <c r="L56" s="4">
        <f>IF(新呵護久久567[[#This Row],[年齡]]&lt;=$B$4,50000,0)</f>
        <v>50000</v>
      </c>
      <c r="M56" s="4">
        <f t="shared" si="7"/>
        <v>250</v>
      </c>
      <c r="N56" s="4">
        <f t="shared" si="8"/>
        <v>1000</v>
      </c>
    </row>
    <row r="57" spans="4:14" x14ac:dyDescent="0.2">
      <c r="D57">
        <v>56</v>
      </c>
      <c r="E57">
        <f>新呵護久久567[[#This Row],[西元年]]-2002</f>
        <v>56</v>
      </c>
      <c r="F57">
        <f t="shared" si="4"/>
        <v>2058</v>
      </c>
      <c r="G57" s="2">
        <f t="shared" si="5"/>
        <v>0</v>
      </c>
      <c r="H57" s="4">
        <f t="shared" si="6"/>
        <v>1000</v>
      </c>
      <c r="I57" s="2">
        <f>IF(新呵護久久567[[#This Row],[年齡]]&lt;=$B$4,2000,0)</f>
        <v>2000</v>
      </c>
      <c r="J57" s="2">
        <f>IF(新呵護久久567[[#This Row],[年齡]]&lt;=$B$4,2000,0)</f>
        <v>2000</v>
      </c>
      <c r="K57" s="4">
        <f>IF(新呵護久久567[[#This Row],[年齡]]&lt;=$B$4,500,0)</f>
        <v>500</v>
      </c>
      <c r="L57" s="4">
        <f>IF(新呵護久久567[[#This Row],[年齡]]&lt;=$B$4,50000,0)</f>
        <v>50000</v>
      </c>
      <c r="M57" s="4">
        <f t="shared" si="7"/>
        <v>250</v>
      </c>
      <c r="N57" s="4">
        <f t="shared" si="8"/>
        <v>1000</v>
      </c>
    </row>
    <row r="58" spans="4:14" x14ac:dyDescent="0.2">
      <c r="D58">
        <v>57</v>
      </c>
      <c r="E58">
        <f>新呵護久久567[[#This Row],[西元年]]-2002</f>
        <v>57</v>
      </c>
      <c r="F58">
        <f t="shared" si="4"/>
        <v>2059</v>
      </c>
      <c r="G58" s="2">
        <f t="shared" si="5"/>
        <v>0</v>
      </c>
      <c r="H58" s="4">
        <f t="shared" si="6"/>
        <v>1000</v>
      </c>
      <c r="I58" s="2">
        <f>IF(新呵護久久567[[#This Row],[年齡]]&lt;=$B$4,2000,0)</f>
        <v>2000</v>
      </c>
      <c r="J58" s="2">
        <f>IF(新呵護久久567[[#This Row],[年齡]]&lt;=$B$4,2000,0)</f>
        <v>2000</v>
      </c>
      <c r="K58" s="4">
        <f>IF(新呵護久久567[[#This Row],[年齡]]&lt;=$B$4,500,0)</f>
        <v>500</v>
      </c>
      <c r="L58" s="4">
        <f>IF(新呵護久久567[[#This Row],[年齡]]&lt;=$B$4,50000,0)</f>
        <v>50000</v>
      </c>
      <c r="M58" s="4">
        <f t="shared" si="7"/>
        <v>250</v>
      </c>
      <c r="N58" s="4">
        <f t="shared" si="8"/>
        <v>1000</v>
      </c>
    </row>
    <row r="59" spans="4:14" x14ac:dyDescent="0.2">
      <c r="D59">
        <v>58</v>
      </c>
      <c r="E59">
        <f>新呵護久久567[[#This Row],[西元年]]-2002</f>
        <v>58</v>
      </c>
      <c r="F59">
        <f t="shared" si="4"/>
        <v>2060</v>
      </c>
      <c r="G59" s="2">
        <f t="shared" si="5"/>
        <v>0</v>
      </c>
      <c r="H59" s="4">
        <f t="shared" si="6"/>
        <v>1000</v>
      </c>
      <c r="I59" s="2">
        <f>IF(新呵護久久567[[#This Row],[年齡]]&lt;=$B$4,2000,0)</f>
        <v>2000</v>
      </c>
      <c r="J59" s="2">
        <f>IF(新呵護久久567[[#This Row],[年齡]]&lt;=$B$4,2000,0)</f>
        <v>2000</v>
      </c>
      <c r="K59" s="4">
        <f>IF(新呵護久久567[[#This Row],[年齡]]&lt;=$B$4,500,0)</f>
        <v>500</v>
      </c>
      <c r="L59" s="4">
        <f>IF(新呵護久久567[[#This Row],[年齡]]&lt;=$B$4,50000,0)</f>
        <v>50000</v>
      </c>
      <c r="M59" s="4">
        <f t="shared" si="7"/>
        <v>250</v>
      </c>
      <c r="N59" s="4">
        <f t="shared" si="8"/>
        <v>1000</v>
      </c>
    </row>
    <row r="60" spans="4:14" x14ac:dyDescent="0.2">
      <c r="D60">
        <v>59</v>
      </c>
      <c r="E60">
        <f>新呵護久久567[[#This Row],[西元年]]-2002</f>
        <v>59</v>
      </c>
      <c r="F60">
        <f t="shared" si="4"/>
        <v>2061</v>
      </c>
      <c r="G60" s="2">
        <f t="shared" si="5"/>
        <v>0</v>
      </c>
      <c r="H60" s="4">
        <f t="shared" si="6"/>
        <v>1000</v>
      </c>
      <c r="I60" s="2">
        <f>IF(新呵護久久567[[#This Row],[年齡]]&lt;=$B$4,2000,0)</f>
        <v>2000</v>
      </c>
      <c r="J60" s="2">
        <f>IF(新呵護久久567[[#This Row],[年齡]]&lt;=$B$4,2000,0)</f>
        <v>2000</v>
      </c>
      <c r="K60" s="4">
        <f>IF(新呵護久久567[[#This Row],[年齡]]&lt;=$B$4,500,0)</f>
        <v>500</v>
      </c>
      <c r="L60" s="4">
        <f>IF(新呵護久久567[[#This Row],[年齡]]&lt;=$B$4,50000,0)</f>
        <v>50000</v>
      </c>
      <c r="M60" s="4">
        <f t="shared" si="7"/>
        <v>250</v>
      </c>
      <c r="N60" s="4">
        <f t="shared" si="8"/>
        <v>1000</v>
      </c>
    </row>
    <row r="61" spans="4:14" x14ac:dyDescent="0.2">
      <c r="D61">
        <v>60</v>
      </c>
      <c r="E61">
        <f>新呵護久久567[[#This Row],[西元年]]-2002</f>
        <v>60</v>
      </c>
      <c r="F61">
        <f t="shared" si="4"/>
        <v>2062</v>
      </c>
      <c r="G61" s="2">
        <f t="shared" si="5"/>
        <v>0</v>
      </c>
      <c r="H61" s="4">
        <f t="shared" si="6"/>
        <v>1000</v>
      </c>
      <c r="I61" s="2">
        <f>IF(新呵護久久567[[#This Row],[年齡]]&lt;=$B$4,2000,0)</f>
        <v>2000</v>
      </c>
      <c r="J61" s="2">
        <f>IF(新呵護久久567[[#This Row],[年齡]]&lt;=$B$4,2000,0)</f>
        <v>2000</v>
      </c>
      <c r="K61" s="4">
        <f>IF(新呵護久久567[[#This Row],[年齡]]&lt;=$B$4,500,0)</f>
        <v>500</v>
      </c>
      <c r="L61" s="4">
        <f>IF(新呵護久久567[[#This Row],[年齡]]&lt;=$B$4,50000,0)</f>
        <v>50000</v>
      </c>
      <c r="M61" s="4">
        <f t="shared" si="7"/>
        <v>250</v>
      </c>
      <c r="N61" s="4">
        <f t="shared" si="8"/>
        <v>1000</v>
      </c>
    </row>
    <row r="62" spans="4:14" x14ac:dyDescent="0.2">
      <c r="D62">
        <v>61</v>
      </c>
      <c r="E62">
        <f>新呵護久久567[[#This Row],[西元年]]-2002</f>
        <v>61</v>
      </c>
      <c r="F62">
        <f t="shared" si="4"/>
        <v>2063</v>
      </c>
      <c r="G62" s="2">
        <f t="shared" si="5"/>
        <v>0</v>
      </c>
      <c r="H62" s="4">
        <f t="shared" si="6"/>
        <v>1000</v>
      </c>
      <c r="I62" s="2">
        <f>IF(新呵護久久567[[#This Row],[年齡]]&lt;=$B$4,2000,0)</f>
        <v>2000</v>
      </c>
      <c r="J62" s="2">
        <f>IF(新呵護久久567[[#This Row],[年齡]]&lt;=$B$4,2000,0)</f>
        <v>2000</v>
      </c>
      <c r="K62" s="4">
        <f>IF(新呵護久久567[[#This Row],[年齡]]&lt;=$B$4,500,0)</f>
        <v>500</v>
      </c>
      <c r="L62" s="4">
        <f>IF(新呵護久久567[[#This Row],[年齡]]&lt;=$B$4,50000,0)</f>
        <v>50000</v>
      </c>
      <c r="M62" s="4">
        <f t="shared" si="7"/>
        <v>250</v>
      </c>
      <c r="N62" s="4">
        <f t="shared" si="8"/>
        <v>1000</v>
      </c>
    </row>
    <row r="63" spans="4:14" x14ac:dyDescent="0.2">
      <c r="D63">
        <v>62</v>
      </c>
      <c r="E63">
        <f>新呵護久久567[[#This Row],[西元年]]-2002</f>
        <v>62</v>
      </c>
      <c r="F63">
        <f t="shared" si="4"/>
        <v>2064</v>
      </c>
      <c r="G63" s="2">
        <f t="shared" si="5"/>
        <v>0</v>
      </c>
      <c r="H63" s="4">
        <f t="shared" si="6"/>
        <v>1000</v>
      </c>
      <c r="I63" s="2">
        <f>IF(新呵護久久567[[#This Row],[年齡]]&lt;=$B$4,2000,0)</f>
        <v>2000</v>
      </c>
      <c r="J63" s="2">
        <f>IF(新呵護久久567[[#This Row],[年齡]]&lt;=$B$4,2000,0)</f>
        <v>2000</v>
      </c>
      <c r="K63" s="4">
        <f>IF(新呵護久久567[[#This Row],[年齡]]&lt;=$B$4,500,0)</f>
        <v>500</v>
      </c>
      <c r="L63" s="4">
        <f>IF(新呵護久久567[[#This Row],[年齡]]&lt;=$B$4,50000,0)</f>
        <v>50000</v>
      </c>
      <c r="M63" s="4">
        <f t="shared" si="7"/>
        <v>250</v>
      </c>
      <c r="N63" s="4">
        <f t="shared" si="8"/>
        <v>1000</v>
      </c>
    </row>
    <row r="64" spans="4:14" x14ac:dyDescent="0.2">
      <c r="D64">
        <v>63</v>
      </c>
      <c r="E64">
        <f>新呵護久久567[[#This Row],[西元年]]-2002</f>
        <v>63</v>
      </c>
      <c r="F64">
        <f t="shared" si="4"/>
        <v>2065</v>
      </c>
      <c r="G64" s="2">
        <f t="shared" si="5"/>
        <v>0</v>
      </c>
      <c r="H64" s="4">
        <f t="shared" si="6"/>
        <v>1000</v>
      </c>
      <c r="I64" s="2">
        <f>IF(新呵護久久567[[#This Row],[年齡]]&lt;=$B$4,2000,0)</f>
        <v>2000</v>
      </c>
      <c r="J64" s="2">
        <f>IF(新呵護久久567[[#This Row],[年齡]]&lt;=$B$4,2000,0)</f>
        <v>2000</v>
      </c>
      <c r="K64" s="4">
        <f>IF(新呵護久久567[[#This Row],[年齡]]&lt;=$B$4,500,0)</f>
        <v>500</v>
      </c>
      <c r="L64" s="4">
        <f>IF(新呵護久久567[[#This Row],[年齡]]&lt;=$B$4,50000,0)</f>
        <v>50000</v>
      </c>
      <c r="M64" s="4">
        <f t="shared" si="7"/>
        <v>250</v>
      </c>
      <c r="N64" s="4">
        <f t="shared" si="8"/>
        <v>1000</v>
      </c>
    </row>
    <row r="65" spans="4:14" x14ac:dyDescent="0.2">
      <c r="D65">
        <v>64</v>
      </c>
      <c r="E65">
        <f>新呵護久久567[[#This Row],[西元年]]-2002</f>
        <v>64</v>
      </c>
      <c r="F65">
        <f t="shared" si="4"/>
        <v>2066</v>
      </c>
      <c r="G65" s="2">
        <f t="shared" si="5"/>
        <v>0</v>
      </c>
      <c r="H65" s="4">
        <f t="shared" si="6"/>
        <v>1000</v>
      </c>
      <c r="I65" s="2">
        <f>IF(新呵護久久567[[#This Row],[年齡]]&lt;=$B$4,2000,0)</f>
        <v>2000</v>
      </c>
      <c r="J65" s="2">
        <f>IF(新呵護久久567[[#This Row],[年齡]]&lt;=$B$4,2000,0)</f>
        <v>2000</v>
      </c>
      <c r="K65" s="4">
        <f>IF(新呵護久久567[[#This Row],[年齡]]&lt;=$B$4,500,0)</f>
        <v>500</v>
      </c>
      <c r="L65" s="4">
        <f>IF(新呵護久久567[[#This Row],[年齡]]&lt;=$B$4,50000,0)</f>
        <v>50000</v>
      </c>
      <c r="M65" s="4">
        <f t="shared" si="7"/>
        <v>250</v>
      </c>
      <c r="N65" s="4">
        <f t="shared" si="8"/>
        <v>1000</v>
      </c>
    </row>
    <row r="66" spans="4:14" x14ac:dyDescent="0.2">
      <c r="D66">
        <v>65</v>
      </c>
      <c r="E66">
        <f>新呵護久久567[[#This Row],[西元年]]-2002</f>
        <v>65</v>
      </c>
      <c r="F66">
        <f t="shared" si="4"/>
        <v>2067</v>
      </c>
      <c r="G66" s="2">
        <f t="shared" ref="G66:G97" si="9">IF(D66&lt;=$B$5,6950,0)</f>
        <v>0</v>
      </c>
      <c r="H66" s="4">
        <f t="shared" ref="H66:H97" si="10">IF(E66&lt;=$B$4,1000,0)</f>
        <v>1000</v>
      </c>
      <c r="I66" s="2">
        <f>IF(新呵護久久567[[#This Row],[年齡]]&lt;=$B$4,2000,0)</f>
        <v>2000</v>
      </c>
      <c r="J66" s="2">
        <f>IF(新呵護久久567[[#This Row],[年齡]]&lt;=$B$4,2000,0)</f>
        <v>2000</v>
      </c>
      <c r="K66" s="4">
        <f>IF(新呵護久久567[[#This Row],[年齡]]&lt;=$B$4,500,0)</f>
        <v>500</v>
      </c>
      <c r="L66" s="4">
        <f>IF(新呵護久久567[[#This Row],[年齡]]&lt;=$B$4,50000,0)</f>
        <v>50000</v>
      </c>
      <c r="M66" s="4">
        <f t="shared" ref="M66:M97" si="11">IF(E66&lt;=$B$4,250,0)</f>
        <v>250</v>
      </c>
      <c r="N66" s="4">
        <f t="shared" ref="N66:N97" si="12">IF(E66&lt;=$B$4,1000,0)</f>
        <v>1000</v>
      </c>
    </row>
    <row r="67" spans="4:14" x14ac:dyDescent="0.2">
      <c r="D67">
        <v>66</v>
      </c>
      <c r="E67">
        <f>新呵護久久567[[#This Row],[西元年]]-2002</f>
        <v>66</v>
      </c>
      <c r="F67">
        <f t="shared" si="4"/>
        <v>2068</v>
      </c>
      <c r="G67" s="2">
        <f t="shared" si="9"/>
        <v>0</v>
      </c>
      <c r="H67" s="4">
        <f t="shared" si="10"/>
        <v>1000</v>
      </c>
      <c r="I67" s="2">
        <f>IF(新呵護久久567[[#This Row],[年齡]]&lt;=$B$4,2000,0)</f>
        <v>2000</v>
      </c>
      <c r="J67" s="2">
        <f>IF(新呵護久久567[[#This Row],[年齡]]&lt;=$B$4,2000,0)</f>
        <v>2000</v>
      </c>
      <c r="K67" s="4">
        <f>IF(新呵護久久567[[#This Row],[年齡]]&lt;=$B$4,500,0)</f>
        <v>500</v>
      </c>
      <c r="L67" s="4">
        <f>IF(新呵護久久567[[#This Row],[年齡]]&lt;=$B$4,50000,0)</f>
        <v>50000</v>
      </c>
      <c r="M67" s="4">
        <f t="shared" si="11"/>
        <v>250</v>
      </c>
      <c r="N67" s="4">
        <f t="shared" si="12"/>
        <v>1000</v>
      </c>
    </row>
    <row r="68" spans="4:14" x14ac:dyDescent="0.2">
      <c r="D68">
        <v>67</v>
      </c>
      <c r="E68">
        <f>新呵護久久567[[#This Row],[西元年]]-2002</f>
        <v>67</v>
      </c>
      <c r="F68">
        <f t="shared" ref="F68:F111" si="13">F67+1</f>
        <v>2069</v>
      </c>
      <c r="G68" s="2">
        <f t="shared" si="9"/>
        <v>0</v>
      </c>
      <c r="H68" s="4">
        <f t="shared" si="10"/>
        <v>1000</v>
      </c>
      <c r="I68" s="2">
        <f>IF(新呵護久久567[[#This Row],[年齡]]&lt;=$B$4,2000,0)</f>
        <v>2000</v>
      </c>
      <c r="J68" s="2">
        <f>IF(新呵護久久567[[#This Row],[年齡]]&lt;=$B$4,2000,0)</f>
        <v>2000</v>
      </c>
      <c r="K68" s="4">
        <f>IF(新呵護久久567[[#This Row],[年齡]]&lt;=$B$4,500,0)</f>
        <v>500</v>
      </c>
      <c r="L68" s="4">
        <f>IF(新呵護久久567[[#This Row],[年齡]]&lt;=$B$4,50000,0)</f>
        <v>50000</v>
      </c>
      <c r="M68" s="4">
        <f t="shared" si="11"/>
        <v>250</v>
      </c>
      <c r="N68" s="4">
        <f t="shared" si="12"/>
        <v>1000</v>
      </c>
    </row>
    <row r="69" spans="4:14" x14ac:dyDescent="0.2">
      <c r="D69">
        <v>68</v>
      </c>
      <c r="E69">
        <f>新呵護久久567[[#This Row],[西元年]]-2002</f>
        <v>68</v>
      </c>
      <c r="F69">
        <f t="shared" si="13"/>
        <v>2070</v>
      </c>
      <c r="G69" s="2">
        <f t="shared" si="9"/>
        <v>0</v>
      </c>
      <c r="H69" s="4">
        <f t="shared" si="10"/>
        <v>1000</v>
      </c>
      <c r="I69" s="2">
        <f>IF(新呵護久久567[[#This Row],[年齡]]&lt;=$B$4,2000,0)</f>
        <v>2000</v>
      </c>
      <c r="J69" s="2">
        <f>IF(新呵護久久567[[#This Row],[年齡]]&lt;=$B$4,2000,0)</f>
        <v>2000</v>
      </c>
      <c r="K69" s="4">
        <f>IF(新呵護久久567[[#This Row],[年齡]]&lt;=$B$4,500,0)</f>
        <v>500</v>
      </c>
      <c r="L69" s="4">
        <f>IF(新呵護久久567[[#This Row],[年齡]]&lt;=$B$4,50000,0)</f>
        <v>50000</v>
      </c>
      <c r="M69" s="4">
        <f t="shared" si="11"/>
        <v>250</v>
      </c>
      <c r="N69" s="4">
        <f t="shared" si="12"/>
        <v>1000</v>
      </c>
    </row>
    <row r="70" spans="4:14" x14ac:dyDescent="0.2">
      <c r="D70">
        <v>69</v>
      </c>
      <c r="E70">
        <f>新呵護久久567[[#This Row],[西元年]]-2002</f>
        <v>69</v>
      </c>
      <c r="F70">
        <f t="shared" si="13"/>
        <v>2071</v>
      </c>
      <c r="G70" s="2">
        <f t="shared" si="9"/>
        <v>0</v>
      </c>
      <c r="H70" s="4">
        <f t="shared" si="10"/>
        <v>1000</v>
      </c>
      <c r="I70" s="2">
        <f>IF(新呵護久久567[[#This Row],[年齡]]&lt;=$B$4,2000,0)</f>
        <v>2000</v>
      </c>
      <c r="J70" s="2">
        <f>IF(新呵護久久567[[#This Row],[年齡]]&lt;=$B$4,2000,0)</f>
        <v>2000</v>
      </c>
      <c r="K70" s="4">
        <f>IF(新呵護久久567[[#This Row],[年齡]]&lt;=$B$4,500,0)</f>
        <v>500</v>
      </c>
      <c r="L70" s="4">
        <f>IF(新呵護久久567[[#This Row],[年齡]]&lt;=$B$4,50000,0)</f>
        <v>50000</v>
      </c>
      <c r="M70" s="4">
        <f t="shared" si="11"/>
        <v>250</v>
      </c>
      <c r="N70" s="4">
        <f t="shared" si="12"/>
        <v>1000</v>
      </c>
    </row>
    <row r="71" spans="4:14" x14ac:dyDescent="0.2">
      <c r="D71">
        <v>70</v>
      </c>
      <c r="E71">
        <f>新呵護久久567[[#This Row],[西元年]]-2002</f>
        <v>70</v>
      </c>
      <c r="F71">
        <f t="shared" si="13"/>
        <v>2072</v>
      </c>
      <c r="G71" s="2">
        <f t="shared" si="9"/>
        <v>0</v>
      </c>
      <c r="H71" s="4">
        <f t="shared" si="10"/>
        <v>1000</v>
      </c>
      <c r="I71" s="2">
        <f>IF(新呵護久久567[[#This Row],[年齡]]&lt;=$B$4,2000,0)</f>
        <v>2000</v>
      </c>
      <c r="J71" s="2">
        <f>IF(新呵護久久567[[#This Row],[年齡]]&lt;=$B$4,2000,0)</f>
        <v>2000</v>
      </c>
      <c r="K71" s="4">
        <f>IF(新呵護久久567[[#This Row],[年齡]]&lt;=$B$4,500,0)</f>
        <v>500</v>
      </c>
      <c r="L71" s="4">
        <f>IF(新呵護久久567[[#This Row],[年齡]]&lt;=$B$4,50000,0)</f>
        <v>50000</v>
      </c>
      <c r="M71" s="4">
        <f t="shared" si="11"/>
        <v>250</v>
      </c>
      <c r="N71" s="4">
        <f t="shared" si="12"/>
        <v>1000</v>
      </c>
    </row>
    <row r="72" spans="4:14" x14ac:dyDescent="0.2">
      <c r="D72">
        <v>71</v>
      </c>
      <c r="E72">
        <f>新呵護久久567[[#This Row],[西元年]]-2002</f>
        <v>71</v>
      </c>
      <c r="F72">
        <f t="shared" si="13"/>
        <v>2073</v>
      </c>
      <c r="G72" s="2">
        <f t="shared" si="9"/>
        <v>0</v>
      </c>
      <c r="H72" s="4">
        <f t="shared" si="10"/>
        <v>1000</v>
      </c>
      <c r="I72" s="2">
        <f>IF(新呵護久久567[[#This Row],[年齡]]&lt;=$B$4,2000,0)</f>
        <v>2000</v>
      </c>
      <c r="J72" s="2">
        <f>IF(新呵護久久567[[#This Row],[年齡]]&lt;=$B$4,2000,0)</f>
        <v>2000</v>
      </c>
      <c r="K72" s="4">
        <f>IF(新呵護久久567[[#This Row],[年齡]]&lt;=$B$4,500,0)</f>
        <v>500</v>
      </c>
      <c r="L72" s="4">
        <f>IF(新呵護久久567[[#This Row],[年齡]]&lt;=$B$4,50000,0)</f>
        <v>50000</v>
      </c>
      <c r="M72" s="4">
        <f t="shared" si="11"/>
        <v>250</v>
      </c>
      <c r="N72" s="4">
        <f t="shared" si="12"/>
        <v>1000</v>
      </c>
    </row>
    <row r="73" spans="4:14" x14ac:dyDescent="0.2">
      <c r="D73">
        <v>72</v>
      </c>
      <c r="E73">
        <f>新呵護久久567[[#This Row],[西元年]]-2002</f>
        <v>72</v>
      </c>
      <c r="F73">
        <f t="shared" si="13"/>
        <v>2074</v>
      </c>
      <c r="G73" s="2">
        <f t="shared" si="9"/>
        <v>0</v>
      </c>
      <c r="H73" s="4">
        <f t="shared" si="10"/>
        <v>1000</v>
      </c>
      <c r="I73" s="2">
        <f>IF(新呵護久久567[[#This Row],[年齡]]&lt;=$B$4,2000,0)</f>
        <v>2000</v>
      </c>
      <c r="J73" s="2">
        <f>IF(新呵護久久567[[#This Row],[年齡]]&lt;=$B$4,2000,0)</f>
        <v>2000</v>
      </c>
      <c r="K73" s="4">
        <f>IF(新呵護久久567[[#This Row],[年齡]]&lt;=$B$4,500,0)</f>
        <v>500</v>
      </c>
      <c r="L73" s="4">
        <f>IF(新呵護久久567[[#This Row],[年齡]]&lt;=$B$4,50000,0)</f>
        <v>50000</v>
      </c>
      <c r="M73" s="4">
        <f t="shared" si="11"/>
        <v>250</v>
      </c>
      <c r="N73" s="4">
        <f t="shared" si="12"/>
        <v>1000</v>
      </c>
    </row>
    <row r="74" spans="4:14" x14ac:dyDescent="0.2">
      <c r="D74">
        <v>73</v>
      </c>
      <c r="E74">
        <f>新呵護久久567[[#This Row],[西元年]]-2002</f>
        <v>73</v>
      </c>
      <c r="F74">
        <f t="shared" si="13"/>
        <v>2075</v>
      </c>
      <c r="G74" s="2">
        <f t="shared" si="9"/>
        <v>0</v>
      </c>
      <c r="H74" s="4">
        <f t="shared" si="10"/>
        <v>1000</v>
      </c>
      <c r="I74" s="2">
        <f>IF(新呵護久久567[[#This Row],[年齡]]&lt;=$B$4,2000,0)</f>
        <v>2000</v>
      </c>
      <c r="J74" s="2">
        <f>IF(新呵護久久567[[#This Row],[年齡]]&lt;=$B$4,2000,0)</f>
        <v>2000</v>
      </c>
      <c r="K74" s="4">
        <f>IF(新呵護久久567[[#This Row],[年齡]]&lt;=$B$4,500,0)</f>
        <v>500</v>
      </c>
      <c r="L74" s="4">
        <f>IF(新呵護久久567[[#This Row],[年齡]]&lt;=$B$4,50000,0)</f>
        <v>50000</v>
      </c>
      <c r="M74" s="4">
        <f t="shared" si="11"/>
        <v>250</v>
      </c>
      <c r="N74" s="4">
        <f t="shared" si="12"/>
        <v>1000</v>
      </c>
    </row>
    <row r="75" spans="4:14" x14ac:dyDescent="0.2">
      <c r="D75">
        <v>74</v>
      </c>
      <c r="E75">
        <f>新呵護久久567[[#This Row],[西元年]]-2002</f>
        <v>74</v>
      </c>
      <c r="F75">
        <f t="shared" si="13"/>
        <v>2076</v>
      </c>
      <c r="G75" s="2">
        <f t="shared" si="9"/>
        <v>0</v>
      </c>
      <c r="H75" s="4">
        <f t="shared" si="10"/>
        <v>1000</v>
      </c>
      <c r="I75" s="2">
        <f>IF(新呵護久久567[[#This Row],[年齡]]&lt;=$B$4,2000,0)</f>
        <v>2000</v>
      </c>
      <c r="J75" s="2">
        <f>IF(新呵護久久567[[#This Row],[年齡]]&lt;=$B$4,2000,0)</f>
        <v>2000</v>
      </c>
      <c r="K75" s="4">
        <f>IF(新呵護久久567[[#This Row],[年齡]]&lt;=$B$4,500,0)</f>
        <v>500</v>
      </c>
      <c r="L75" s="4">
        <f>IF(新呵護久久567[[#This Row],[年齡]]&lt;=$B$4,50000,0)</f>
        <v>50000</v>
      </c>
      <c r="M75" s="4">
        <f t="shared" si="11"/>
        <v>250</v>
      </c>
      <c r="N75" s="4">
        <f t="shared" si="12"/>
        <v>1000</v>
      </c>
    </row>
    <row r="76" spans="4:14" x14ac:dyDescent="0.2">
      <c r="D76">
        <v>75</v>
      </c>
      <c r="E76">
        <f>新呵護久久567[[#This Row],[西元年]]-2002</f>
        <v>75</v>
      </c>
      <c r="F76">
        <f t="shared" si="13"/>
        <v>2077</v>
      </c>
      <c r="G76" s="2">
        <f t="shared" si="9"/>
        <v>0</v>
      </c>
      <c r="H76" s="4">
        <f t="shared" si="10"/>
        <v>1000</v>
      </c>
      <c r="I76" s="2">
        <f>IF(新呵護久久567[[#This Row],[年齡]]&lt;=$B$4,2000,0)</f>
        <v>2000</v>
      </c>
      <c r="J76" s="2">
        <f>IF(新呵護久久567[[#This Row],[年齡]]&lt;=$B$4,2000,0)</f>
        <v>2000</v>
      </c>
      <c r="K76" s="4">
        <f>IF(新呵護久久567[[#This Row],[年齡]]&lt;=$B$4,500,0)</f>
        <v>500</v>
      </c>
      <c r="L76" s="4">
        <f>IF(新呵護久久567[[#This Row],[年齡]]&lt;=$B$4,50000,0)</f>
        <v>50000</v>
      </c>
      <c r="M76" s="4">
        <f t="shared" si="11"/>
        <v>250</v>
      </c>
      <c r="N76" s="4">
        <f t="shared" si="12"/>
        <v>1000</v>
      </c>
    </row>
    <row r="77" spans="4:14" x14ac:dyDescent="0.2">
      <c r="D77">
        <v>76</v>
      </c>
      <c r="E77">
        <f>新呵護久久567[[#This Row],[西元年]]-2002</f>
        <v>76</v>
      </c>
      <c r="F77">
        <f t="shared" si="13"/>
        <v>2078</v>
      </c>
      <c r="G77" s="2">
        <f t="shared" si="9"/>
        <v>0</v>
      </c>
      <c r="H77" s="4">
        <f t="shared" si="10"/>
        <v>1000</v>
      </c>
      <c r="I77" s="2">
        <f>IF(新呵護久久567[[#This Row],[年齡]]&lt;=$B$4,2000,0)</f>
        <v>2000</v>
      </c>
      <c r="J77" s="2">
        <f>IF(新呵護久久567[[#This Row],[年齡]]&lt;=$B$4,2000,0)</f>
        <v>2000</v>
      </c>
      <c r="K77" s="4">
        <f>IF(新呵護久久567[[#This Row],[年齡]]&lt;=$B$4,500,0)</f>
        <v>500</v>
      </c>
      <c r="L77" s="4">
        <f>IF(新呵護久久567[[#This Row],[年齡]]&lt;=$B$4,50000,0)</f>
        <v>50000</v>
      </c>
      <c r="M77" s="4">
        <f t="shared" si="11"/>
        <v>250</v>
      </c>
      <c r="N77" s="4">
        <f t="shared" si="12"/>
        <v>1000</v>
      </c>
    </row>
    <row r="78" spans="4:14" x14ac:dyDescent="0.2">
      <c r="D78">
        <v>77</v>
      </c>
      <c r="E78">
        <f>新呵護久久567[[#This Row],[西元年]]-2002</f>
        <v>77</v>
      </c>
      <c r="F78">
        <f t="shared" si="13"/>
        <v>2079</v>
      </c>
      <c r="G78" s="2">
        <f t="shared" si="9"/>
        <v>0</v>
      </c>
      <c r="H78" s="4">
        <f t="shared" si="10"/>
        <v>1000</v>
      </c>
      <c r="I78" s="2">
        <f>IF(新呵護久久567[[#This Row],[年齡]]&lt;=$B$4,2000,0)</f>
        <v>2000</v>
      </c>
      <c r="J78" s="2">
        <f>IF(新呵護久久567[[#This Row],[年齡]]&lt;=$B$4,2000,0)</f>
        <v>2000</v>
      </c>
      <c r="K78" s="4">
        <f>IF(新呵護久久567[[#This Row],[年齡]]&lt;=$B$4,500,0)</f>
        <v>500</v>
      </c>
      <c r="L78" s="4">
        <f>IF(新呵護久久567[[#This Row],[年齡]]&lt;=$B$4,50000,0)</f>
        <v>50000</v>
      </c>
      <c r="M78" s="4">
        <f t="shared" si="11"/>
        <v>250</v>
      </c>
      <c r="N78" s="4">
        <f t="shared" si="12"/>
        <v>1000</v>
      </c>
    </row>
    <row r="79" spans="4:14" x14ac:dyDescent="0.2">
      <c r="D79">
        <v>78</v>
      </c>
      <c r="E79">
        <f>新呵護久久567[[#This Row],[西元年]]-2002</f>
        <v>78</v>
      </c>
      <c r="F79">
        <f t="shared" si="13"/>
        <v>2080</v>
      </c>
      <c r="G79" s="2">
        <f t="shared" si="9"/>
        <v>0</v>
      </c>
      <c r="H79" s="4">
        <f t="shared" si="10"/>
        <v>1000</v>
      </c>
      <c r="I79" s="2">
        <f>IF(新呵護久久567[[#This Row],[年齡]]&lt;=$B$4,2000,0)</f>
        <v>2000</v>
      </c>
      <c r="J79" s="2">
        <f>IF(新呵護久久567[[#This Row],[年齡]]&lt;=$B$4,2000,0)</f>
        <v>2000</v>
      </c>
      <c r="K79" s="4">
        <f>IF(新呵護久久567[[#This Row],[年齡]]&lt;=$B$4,500,0)</f>
        <v>500</v>
      </c>
      <c r="L79" s="4">
        <f>IF(新呵護久久567[[#This Row],[年齡]]&lt;=$B$4,50000,0)</f>
        <v>50000</v>
      </c>
      <c r="M79" s="4">
        <f t="shared" si="11"/>
        <v>250</v>
      </c>
      <c r="N79" s="4">
        <f t="shared" si="12"/>
        <v>1000</v>
      </c>
    </row>
    <row r="80" spans="4:14" x14ac:dyDescent="0.2">
      <c r="D80">
        <v>79</v>
      </c>
      <c r="E80">
        <f>新呵護久久567[[#This Row],[西元年]]-2002</f>
        <v>79</v>
      </c>
      <c r="F80">
        <f t="shared" si="13"/>
        <v>2081</v>
      </c>
      <c r="G80" s="2">
        <f t="shared" si="9"/>
        <v>0</v>
      </c>
      <c r="H80" s="4">
        <f t="shared" si="10"/>
        <v>1000</v>
      </c>
      <c r="I80" s="2">
        <f>IF(新呵護久久567[[#This Row],[年齡]]&lt;=$B$4,2000,0)</f>
        <v>2000</v>
      </c>
      <c r="J80" s="2">
        <f>IF(新呵護久久567[[#This Row],[年齡]]&lt;=$B$4,2000,0)</f>
        <v>2000</v>
      </c>
      <c r="K80" s="4">
        <f>IF(新呵護久久567[[#This Row],[年齡]]&lt;=$B$4,500,0)</f>
        <v>500</v>
      </c>
      <c r="L80" s="4">
        <f>IF(新呵護久久567[[#This Row],[年齡]]&lt;=$B$4,50000,0)</f>
        <v>50000</v>
      </c>
      <c r="M80" s="4">
        <f t="shared" si="11"/>
        <v>250</v>
      </c>
      <c r="N80" s="4">
        <f t="shared" si="12"/>
        <v>1000</v>
      </c>
    </row>
    <row r="81" spans="4:14" x14ac:dyDescent="0.2">
      <c r="D81">
        <v>80</v>
      </c>
      <c r="E81">
        <f>新呵護久久567[[#This Row],[西元年]]-2002</f>
        <v>80</v>
      </c>
      <c r="F81">
        <f t="shared" si="13"/>
        <v>2082</v>
      </c>
      <c r="G81" s="2">
        <f t="shared" si="9"/>
        <v>0</v>
      </c>
      <c r="H81" s="4">
        <f t="shared" si="10"/>
        <v>1000</v>
      </c>
      <c r="I81" s="2">
        <f>IF(新呵護久久567[[#This Row],[年齡]]&lt;=$B$4,2000,0)</f>
        <v>2000</v>
      </c>
      <c r="J81" s="2">
        <f>IF(新呵護久久567[[#This Row],[年齡]]&lt;=$B$4,2000,0)</f>
        <v>2000</v>
      </c>
      <c r="K81" s="4">
        <f>IF(新呵護久久567[[#This Row],[年齡]]&lt;=$B$4,500,0)</f>
        <v>500</v>
      </c>
      <c r="L81" s="4">
        <f>IF(新呵護久久567[[#This Row],[年齡]]&lt;=$B$4,50000,0)</f>
        <v>50000</v>
      </c>
      <c r="M81" s="4">
        <f t="shared" si="11"/>
        <v>250</v>
      </c>
      <c r="N81" s="4">
        <f t="shared" si="12"/>
        <v>1000</v>
      </c>
    </row>
    <row r="82" spans="4:14" x14ac:dyDescent="0.2">
      <c r="D82">
        <v>81</v>
      </c>
      <c r="E82">
        <f>新呵護久久567[[#This Row],[西元年]]-2002</f>
        <v>81</v>
      </c>
      <c r="F82">
        <f t="shared" si="13"/>
        <v>2083</v>
      </c>
      <c r="G82" s="2">
        <f t="shared" si="9"/>
        <v>0</v>
      </c>
      <c r="H82" s="4">
        <f t="shared" si="10"/>
        <v>1000</v>
      </c>
      <c r="I82" s="2">
        <f>IF(新呵護久久567[[#This Row],[年齡]]&lt;=$B$4,2000,0)</f>
        <v>2000</v>
      </c>
      <c r="J82" s="2">
        <f>IF(新呵護久久567[[#This Row],[年齡]]&lt;=$B$4,2000,0)</f>
        <v>2000</v>
      </c>
      <c r="K82" s="4">
        <f>IF(新呵護久久567[[#This Row],[年齡]]&lt;=$B$4,500,0)</f>
        <v>500</v>
      </c>
      <c r="L82" s="4">
        <f>IF(新呵護久久567[[#This Row],[年齡]]&lt;=$B$4,50000,0)</f>
        <v>50000</v>
      </c>
      <c r="M82" s="4">
        <f t="shared" si="11"/>
        <v>250</v>
      </c>
      <c r="N82" s="4">
        <f t="shared" si="12"/>
        <v>1000</v>
      </c>
    </row>
    <row r="83" spans="4:14" x14ac:dyDescent="0.2">
      <c r="D83">
        <v>82</v>
      </c>
      <c r="E83">
        <f>新呵護久久567[[#This Row],[西元年]]-2002</f>
        <v>82</v>
      </c>
      <c r="F83">
        <f t="shared" si="13"/>
        <v>2084</v>
      </c>
      <c r="G83" s="2">
        <f t="shared" si="9"/>
        <v>0</v>
      </c>
      <c r="H83" s="4">
        <f t="shared" si="10"/>
        <v>1000</v>
      </c>
      <c r="I83" s="2">
        <f>IF(新呵護久久567[[#This Row],[年齡]]&lt;=$B$4,2000,0)</f>
        <v>2000</v>
      </c>
      <c r="J83" s="2">
        <f>IF(新呵護久久567[[#This Row],[年齡]]&lt;=$B$4,2000,0)</f>
        <v>2000</v>
      </c>
      <c r="K83" s="4">
        <f>IF(新呵護久久567[[#This Row],[年齡]]&lt;=$B$4,500,0)</f>
        <v>500</v>
      </c>
      <c r="L83" s="4">
        <f>IF(新呵護久久567[[#This Row],[年齡]]&lt;=$B$4,50000,0)</f>
        <v>50000</v>
      </c>
      <c r="M83" s="4">
        <f t="shared" si="11"/>
        <v>250</v>
      </c>
      <c r="N83" s="4">
        <f t="shared" si="12"/>
        <v>1000</v>
      </c>
    </row>
    <row r="84" spans="4:14" x14ac:dyDescent="0.2">
      <c r="D84">
        <v>83</v>
      </c>
      <c r="E84">
        <f>新呵護久久567[[#This Row],[西元年]]-2002</f>
        <v>83</v>
      </c>
      <c r="F84">
        <f t="shared" si="13"/>
        <v>2085</v>
      </c>
      <c r="G84" s="2">
        <f t="shared" si="9"/>
        <v>0</v>
      </c>
      <c r="H84" s="4">
        <f t="shared" si="10"/>
        <v>1000</v>
      </c>
      <c r="I84" s="2">
        <f>IF(新呵護久久567[[#This Row],[年齡]]&lt;=$B$4,2000,0)</f>
        <v>2000</v>
      </c>
      <c r="J84" s="2">
        <f>IF(新呵護久久567[[#This Row],[年齡]]&lt;=$B$4,2000,0)</f>
        <v>2000</v>
      </c>
      <c r="K84" s="4">
        <f>IF(新呵護久久567[[#This Row],[年齡]]&lt;=$B$4,500,0)</f>
        <v>500</v>
      </c>
      <c r="L84" s="4">
        <f>IF(新呵護久久567[[#This Row],[年齡]]&lt;=$B$4,50000,0)</f>
        <v>50000</v>
      </c>
      <c r="M84" s="4">
        <f t="shared" si="11"/>
        <v>250</v>
      </c>
      <c r="N84" s="4">
        <f t="shared" si="12"/>
        <v>1000</v>
      </c>
    </row>
    <row r="85" spans="4:14" x14ac:dyDescent="0.2">
      <c r="D85">
        <v>84</v>
      </c>
      <c r="E85">
        <f>新呵護久久567[[#This Row],[西元年]]-2002</f>
        <v>84</v>
      </c>
      <c r="F85">
        <f t="shared" si="13"/>
        <v>2086</v>
      </c>
      <c r="G85" s="2">
        <f t="shared" si="9"/>
        <v>0</v>
      </c>
      <c r="H85" s="4">
        <f t="shared" si="10"/>
        <v>1000</v>
      </c>
      <c r="I85" s="2">
        <f>IF(新呵護久久567[[#This Row],[年齡]]&lt;=$B$4,2000,0)</f>
        <v>2000</v>
      </c>
      <c r="J85" s="2">
        <f>IF(新呵護久久567[[#This Row],[年齡]]&lt;=$B$4,2000,0)</f>
        <v>2000</v>
      </c>
      <c r="K85" s="4">
        <f>IF(新呵護久久567[[#This Row],[年齡]]&lt;=$B$4,500,0)</f>
        <v>500</v>
      </c>
      <c r="L85" s="4">
        <f>IF(新呵護久久567[[#This Row],[年齡]]&lt;=$B$4,50000,0)</f>
        <v>50000</v>
      </c>
      <c r="M85" s="4">
        <f t="shared" si="11"/>
        <v>250</v>
      </c>
      <c r="N85" s="4">
        <f t="shared" si="12"/>
        <v>1000</v>
      </c>
    </row>
    <row r="86" spans="4:14" x14ac:dyDescent="0.2">
      <c r="D86">
        <v>85</v>
      </c>
      <c r="E86">
        <f>新呵護久久567[[#This Row],[西元年]]-2002</f>
        <v>85</v>
      </c>
      <c r="F86">
        <f t="shared" si="13"/>
        <v>2087</v>
      </c>
      <c r="G86" s="2">
        <f t="shared" si="9"/>
        <v>0</v>
      </c>
      <c r="H86" s="4">
        <f t="shared" si="10"/>
        <v>1000</v>
      </c>
      <c r="I86" s="2">
        <f>IF(新呵護久久567[[#This Row],[年齡]]&lt;=$B$4,2000,0)</f>
        <v>2000</v>
      </c>
      <c r="J86" s="2">
        <f>IF(新呵護久久567[[#This Row],[年齡]]&lt;=$B$4,2000,0)</f>
        <v>2000</v>
      </c>
      <c r="K86" s="4">
        <f>IF(新呵護久久567[[#This Row],[年齡]]&lt;=$B$4,500,0)</f>
        <v>500</v>
      </c>
      <c r="L86" s="4">
        <f>IF(新呵護久久567[[#This Row],[年齡]]&lt;=$B$4,50000,0)</f>
        <v>50000</v>
      </c>
      <c r="M86" s="4">
        <f t="shared" si="11"/>
        <v>250</v>
      </c>
      <c r="N86" s="4">
        <f t="shared" si="12"/>
        <v>1000</v>
      </c>
    </row>
    <row r="87" spans="4:14" x14ac:dyDescent="0.2">
      <c r="D87">
        <v>86</v>
      </c>
      <c r="E87">
        <f>新呵護久久567[[#This Row],[西元年]]-2002</f>
        <v>86</v>
      </c>
      <c r="F87">
        <f t="shared" si="13"/>
        <v>2088</v>
      </c>
      <c r="G87" s="2">
        <f t="shared" si="9"/>
        <v>0</v>
      </c>
      <c r="H87" s="4">
        <f t="shared" si="10"/>
        <v>1000</v>
      </c>
      <c r="I87" s="2">
        <f>IF(新呵護久久567[[#This Row],[年齡]]&lt;=$B$4,2000,0)</f>
        <v>2000</v>
      </c>
      <c r="J87" s="2">
        <f>IF(新呵護久久567[[#This Row],[年齡]]&lt;=$B$4,2000,0)</f>
        <v>2000</v>
      </c>
      <c r="K87" s="4">
        <f>IF(新呵護久久567[[#This Row],[年齡]]&lt;=$B$4,500,0)</f>
        <v>500</v>
      </c>
      <c r="L87" s="4">
        <f>IF(新呵護久久567[[#This Row],[年齡]]&lt;=$B$4,50000,0)</f>
        <v>50000</v>
      </c>
      <c r="M87" s="4">
        <f t="shared" si="11"/>
        <v>250</v>
      </c>
      <c r="N87" s="4">
        <f t="shared" si="12"/>
        <v>1000</v>
      </c>
    </row>
    <row r="88" spans="4:14" x14ac:dyDescent="0.2">
      <c r="D88">
        <v>87</v>
      </c>
      <c r="E88">
        <f>新呵護久久567[[#This Row],[西元年]]-2002</f>
        <v>87</v>
      </c>
      <c r="F88">
        <f t="shared" si="13"/>
        <v>2089</v>
      </c>
      <c r="G88" s="2">
        <f t="shared" si="9"/>
        <v>0</v>
      </c>
      <c r="H88" s="4">
        <f t="shared" si="10"/>
        <v>1000</v>
      </c>
      <c r="I88" s="2">
        <f>IF(新呵護久久567[[#This Row],[年齡]]&lt;=$B$4,2000,0)</f>
        <v>2000</v>
      </c>
      <c r="J88" s="2">
        <f>IF(新呵護久久567[[#This Row],[年齡]]&lt;=$B$4,2000,0)</f>
        <v>2000</v>
      </c>
      <c r="K88" s="4">
        <f>IF(新呵護久久567[[#This Row],[年齡]]&lt;=$B$4,500,0)</f>
        <v>500</v>
      </c>
      <c r="L88" s="4">
        <f>IF(新呵護久久567[[#This Row],[年齡]]&lt;=$B$4,50000,0)</f>
        <v>50000</v>
      </c>
      <c r="M88" s="4">
        <f t="shared" si="11"/>
        <v>250</v>
      </c>
      <c r="N88" s="4">
        <f t="shared" si="12"/>
        <v>1000</v>
      </c>
    </row>
    <row r="89" spans="4:14" x14ac:dyDescent="0.2">
      <c r="D89">
        <v>88</v>
      </c>
      <c r="E89">
        <f>新呵護久久567[[#This Row],[西元年]]-2002</f>
        <v>88</v>
      </c>
      <c r="F89">
        <f t="shared" si="13"/>
        <v>2090</v>
      </c>
      <c r="G89" s="2">
        <f t="shared" si="9"/>
        <v>0</v>
      </c>
      <c r="H89" s="4">
        <f t="shared" si="10"/>
        <v>1000</v>
      </c>
      <c r="I89" s="2">
        <f>IF(新呵護久久567[[#This Row],[年齡]]&lt;=$B$4,2000,0)</f>
        <v>2000</v>
      </c>
      <c r="J89" s="2">
        <f>IF(新呵護久久567[[#This Row],[年齡]]&lt;=$B$4,2000,0)</f>
        <v>2000</v>
      </c>
      <c r="K89" s="4">
        <f>IF(新呵護久久567[[#This Row],[年齡]]&lt;=$B$4,500,0)</f>
        <v>500</v>
      </c>
      <c r="L89" s="4">
        <f>IF(新呵護久久567[[#This Row],[年齡]]&lt;=$B$4,50000,0)</f>
        <v>50000</v>
      </c>
      <c r="M89" s="4">
        <f t="shared" si="11"/>
        <v>250</v>
      </c>
      <c r="N89" s="4">
        <f t="shared" si="12"/>
        <v>1000</v>
      </c>
    </row>
    <row r="90" spans="4:14" x14ac:dyDescent="0.2">
      <c r="D90">
        <v>89</v>
      </c>
      <c r="E90">
        <f>新呵護久久567[[#This Row],[西元年]]-2002</f>
        <v>89</v>
      </c>
      <c r="F90">
        <f t="shared" si="13"/>
        <v>2091</v>
      </c>
      <c r="G90" s="2">
        <f t="shared" si="9"/>
        <v>0</v>
      </c>
      <c r="H90" s="4">
        <f t="shared" si="10"/>
        <v>1000</v>
      </c>
      <c r="I90" s="2">
        <f>IF(新呵護久久567[[#This Row],[年齡]]&lt;=$B$4,2000,0)</f>
        <v>2000</v>
      </c>
      <c r="J90" s="2">
        <f>IF(新呵護久久567[[#This Row],[年齡]]&lt;=$B$4,2000,0)</f>
        <v>2000</v>
      </c>
      <c r="K90" s="4">
        <f>IF(新呵護久久567[[#This Row],[年齡]]&lt;=$B$4,500,0)</f>
        <v>500</v>
      </c>
      <c r="L90" s="4">
        <f>IF(新呵護久久567[[#This Row],[年齡]]&lt;=$B$4,50000,0)</f>
        <v>50000</v>
      </c>
      <c r="M90" s="4">
        <f t="shared" si="11"/>
        <v>250</v>
      </c>
      <c r="N90" s="4">
        <f t="shared" si="12"/>
        <v>1000</v>
      </c>
    </row>
    <row r="91" spans="4:14" x14ac:dyDescent="0.2">
      <c r="D91">
        <v>90</v>
      </c>
      <c r="E91">
        <f>新呵護久久567[[#This Row],[西元年]]-2002</f>
        <v>90</v>
      </c>
      <c r="F91">
        <f t="shared" si="13"/>
        <v>2092</v>
      </c>
      <c r="G91" s="2">
        <f t="shared" si="9"/>
        <v>0</v>
      </c>
      <c r="H91" s="4">
        <f t="shared" si="10"/>
        <v>1000</v>
      </c>
      <c r="I91" s="2">
        <f>IF(新呵護久久567[[#This Row],[年齡]]&lt;=$B$4,2000,0)</f>
        <v>2000</v>
      </c>
      <c r="J91" s="2">
        <f>IF(新呵護久久567[[#This Row],[年齡]]&lt;=$B$4,2000,0)</f>
        <v>2000</v>
      </c>
      <c r="K91" s="4">
        <f>IF(新呵護久久567[[#This Row],[年齡]]&lt;=$B$4,500,0)</f>
        <v>500</v>
      </c>
      <c r="L91" s="4">
        <f>IF(新呵護久久567[[#This Row],[年齡]]&lt;=$B$4,50000,0)</f>
        <v>50000</v>
      </c>
      <c r="M91" s="4">
        <f t="shared" si="11"/>
        <v>250</v>
      </c>
      <c r="N91" s="4">
        <f t="shared" si="12"/>
        <v>1000</v>
      </c>
    </row>
    <row r="92" spans="4:14" x14ac:dyDescent="0.2">
      <c r="D92">
        <v>91</v>
      </c>
      <c r="E92">
        <f>新呵護久久567[[#This Row],[西元年]]-2002</f>
        <v>91</v>
      </c>
      <c r="F92">
        <f t="shared" si="13"/>
        <v>2093</v>
      </c>
      <c r="G92" s="2">
        <f t="shared" si="9"/>
        <v>0</v>
      </c>
      <c r="H92" s="4">
        <f t="shared" si="10"/>
        <v>1000</v>
      </c>
      <c r="I92" s="2">
        <f>IF(新呵護久久567[[#This Row],[年齡]]&lt;=$B$4,2000,0)</f>
        <v>2000</v>
      </c>
      <c r="J92" s="2">
        <f>IF(新呵護久久567[[#This Row],[年齡]]&lt;=$B$4,2000,0)</f>
        <v>2000</v>
      </c>
      <c r="K92" s="4">
        <f>IF(新呵護久久567[[#This Row],[年齡]]&lt;=$B$4,500,0)</f>
        <v>500</v>
      </c>
      <c r="L92" s="4">
        <f>IF(新呵護久久567[[#This Row],[年齡]]&lt;=$B$4,50000,0)</f>
        <v>50000</v>
      </c>
      <c r="M92" s="4">
        <f t="shared" si="11"/>
        <v>250</v>
      </c>
      <c r="N92" s="4">
        <f t="shared" si="12"/>
        <v>1000</v>
      </c>
    </row>
    <row r="93" spans="4:14" x14ac:dyDescent="0.2">
      <c r="D93">
        <v>92</v>
      </c>
      <c r="E93">
        <f>新呵護久久567[[#This Row],[西元年]]-2002</f>
        <v>92</v>
      </c>
      <c r="F93">
        <f t="shared" si="13"/>
        <v>2094</v>
      </c>
      <c r="G93" s="2">
        <f t="shared" si="9"/>
        <v>0</v>
      </c>
      <c r="H93" s="4">
        <f t="shared" si="10"/>
        <v>1000</v>
      </c>
      <c r="I93" s="2">
        <f>IF(新呵護久久567[[#This Row],[年齡]]&lt;=$B$4,2000,0)</f>
        <v>2000</v>
      </c>
      <c r="J93" s="2">
        <f>IF(新呵護久久567[[#This Row],[年齡]]&lt;=$B$4,2000,0)</f>
        <v>2000</v>
      </c>
      <c r="K93" s="4">
        <f>IF(新呵護久久567[[#This Row],[年齡]]&lt;=$B$4,500,0)</f>
        <v>500</v>
      </c>
      <c r="L93" s="4">
        <f>IF(新呵護久久567[[#This Row],[年齡]]&lt;=$B$4,50000,0)</f>
        <v>50000</v>
      </c>
      <c r="M93" s="4">
        <f t="shared" si="11"/>
        <v>250</v>
      </c>
      <c r="N93" s="4">
        <f t="shared" si="12"/>
        <v>1000</v>
      </c>
    </row>
    <row r="94" spans="4:14" x14ac:dyDescent="0.2">
      <c r="D94">
        <v>93</v>
      </c>
      <c r="E94">
        <f>新呵護久久567[[#This Row],[西元年]]-2002</f>
        <v>93</v>
      </c>
      <c r="F94">
        <f t="shared" si="13"/>
        <v>2095</v>
      </c>
      <c r="G94" s="2">
        <f t="shared" si="9"/>
        <v>0</v>
      </c>
      <c r="H94" s="4">
        <f t="shared" si="10"/>
        <v>1000</v>
      </c>
      <c r="I94" s="2">
        <f>IF(新呵護久久567[[#This Row],[年齡]]&lt;=$B$4,2000,0)</f>
        <v>2000</v>
      </c>
      <c r="J94" s="2">
        <f>IF(新呵護久久567[[#This Row],[年齡]]&lt;=$B$4,2000,0)</f>
        <v>2000</v>
      </c>
      <c r="K94" s="4">
        <f>IF(新呵護久久567[[#This Row],[年齡]]&lt;=$B$4,500,0)</f>
        <v>500</v>
      </c>
      <c r="L94" s="4">
        <f>IF(新呵護久久567[[#This Row],[年齡]]&lt;=$B$4,50000,0)</f>
        <v>50000</v>
      </c>
      <c r="M94" s="4">
        <f t="shared" si="11"/>
        <v>250</v>
      </c>
      <c r="N94" s="4">
        <f t="shared" si="12"/>
        <v>1000</v>
      </c>
    </row>
    <row r="95" spans="4:14" x14ac:dyDescent="0.2">
      <c r="D95">
        <v>94</v>
      </c>
      <c r="E95">
        <f>新呵護久久567[[#This Row],[西元年]]-2002</f>
        <v>94</v>
      </c>
      <c r="F95">
        <f t="shared" si="13"/>
        <v>2096</v>
      </c>
      <c r="G95" s="2">
        <f t="shared" si="9"/>
        <v>0</v>
      </c>
      <c r="H95" s="4">
        <f t="shared" si="10"/>
        <v>1000</v>
      </c>
      <c r="I95" s="2">
        <f>IF(新呵護久久567[[#This Row],[年齡]]&lt;=$B$4,2000,0)</f>
        <v>2000</v>
      </c>
      <c r="J95" s="2">
        <f>IF(新呵護久久567[[#This Row],[年齡]]&lt;=$B$4,2000,0)</f>
        <v>2000</v>
      </c>
      <c r="K95" s="4">
        <f>IF(新呵護久久567[[#This Row],[年齡]]&lt;=$B$4,500,0)</f>
        <v>500</v>
      </c>
      <c r="L95" s="4">
        <f>IF(新呵護久久567[[#This Row],[年齡]]&lt;=$B$4,50000,0)</f>
        <v>50000</v>
      </c>
      <c r="M95" s="4">
        <f t="shared" si="11"/>
        <v>250</v>
      </c>
      <c r="N95" s="4">
        <f t="shared" si="12"/>
        <v>1000</v>
      </c>
    </row>
    <row r="96" spans="4:14" x14ac:dyDescent="0.2">
      <c r="D96">
        <v>95</v>
      </c>
      <c r="E96">
        <f>新呵護久久567[[#This Row],[西元年]]-2002</f>
        <v>95</v>
      </c>
      <c r="F96">
        <f t="shared" si="13"/>
        <v>2097</v>
      </c>
      <c r="G96" s="2">
        <f t="shared" si="9"/>
        <v>0</v>
      </c>
      <c r="H96" s="4">
        <f t="shared" si="10"/>
        <v>1000</v>
      </c>
      <c r="I96" s="2">
        <f>IF(新呵護久久567[[#This Row],[年齡]]&lt;=$B$4,2000,0)</f>
        <v>2000</v>
      </c>
      <c r="J96" s="2">
        <f>IF(新呵護久久567[[#This Row],[年齡]]&lt;=$B$4,2000,0)</f>
        <v>2000</v>
      </c>
      <c r="K96" s="4">
        <f>IF(新呵護久久567[[#This Row],[年齡]]&lt;=$B$4,500,0)</f>
        <v>500</v>
      </c>
      <c r="L96" s="4">
        <f>IF(新呵護久久567[[#This Row],[年齡]]&lt;=$B$4,50000,0)</f>
        <v>50000</v>
      </c>
      <c r="M96" s="4">
        <f t="shared" si="11"/>
        <v>250</v>
      </c>
      <c r="N96" s="4">
        <f t="shared" si="12"/>
        <v>1000</v>
      </c>
    </row>
    <row r="97" spans="4:14" x14ac:dyDescent="0.2">
      <c r="D97">
        <v>96</v>
      </c>
      <c r="E97">
        <f>新呵護久久567[[#This Row],[西元年]]-2002</f>
        <v>96</v>
      </c>
      <c r="F97">
        <f t="shared" si="13"/>
        <v>2098</v>
      </c>
      <c r="G97" s="2">
        <f t="shared" si="9"/>
        <v>0</v>
      </c>
      <c r="H97" s="4">
        <f t="shared" si="10"/>
        <v>1000</v>
      </c>
      <c r="I97" s="2">
        <f>IF(新呵護久久567[[#This Row],[年齡]]&lt;=$B$4,2000,0)</f>
        <v>2000</v>
      </c>
      <c r="J97" s="2">
        <f>IF(新呵護久久567[[#This Row],[年齡]]&lt;=$B$4,2000,0)</f>
        <v>2000</v>
      </c>
      <c r="K97" s="4">
        <f>IF(新呵護久久567[[#This Row],[年齡]]&lt;=$B$4,500,0)</f>
        <v>500</v>
      </c>
      <c r="L97" s="4">
        <f>IF(新呵護久久567[[#This Row],[年齡]]&lt;=$B$4,50000,0)</f>
        <v>50000</v>
      </c>
      <c r="M97" s="4">
        <f t="shared" si="11"/>
        <v>250</v>
      </c>
      <c r="N97" s="4">
        <f t="shared" si="12"/>
        <v>1000</v>
      </c>
    </row>
    <row r="98" spans="4:14" x14ac:dyDescent="0.2">
      <c r="D98">
        <v>97</v>
      </c>
      <c r="E98">
        <f>新呵護久久567[[#This Row],[西元年]]-2002</f>
        <v>97</v>
      </c>
      <c r="F98">
        <f t="shared" si="13"/>
        <v>2099</v>
      </c>
      <c r="G98" s="2">
        <f t="shared" ref="G98:G111" si="14">IF(D98&lt;=$B$5,6950,0)</f>
        <v>0</v>
      </c>
      <c r="H98" s="4">
        <f t="shared" ref="H98:H111" si="15">IF(E98&lt;=$B$4,1000,0)</f>
        <v>1000</v>
      </c>
      <c r="I98" s="2">
        <f>IF(新呵護久久567[[#This Row],[年齡]]&lt;=$B$4,2000,0)</f>
        <v>2000</v>
      </c>
      <c r="J98" s="2">
        <f>IF(新呵護久久567[[#This Row],[年齡]]&lt;=$B$4,2000,0)</f>
        <v>2000</v>
      </c>
      <c r="K98" s="4">
        <f>IF(新呵護久久567[[#This Row],[年齡]]&lt;=$B$4,500,0)</f>
        <v>500</v>
      </c>
      <c r="L98" s="4">
        <f>IF(新呵護久久567[[#This Row],[年齡]]&lt;=$B$4,50000,0)</f>
        <v>50000</v>
      </c>
      <c r="M98" s="4">
        <f t="shared" ref="M98:M111" si="16">IF(E98&lt;=$B$4,250,0)</f>
        <v>250</v>
      </c>
      <c r="N98" s="4">
        <f t="shared" ref="N98:N111" si="17">IF(E98&lt;=$B$4,1000,0)</f>
        <v>1000</v>
      </c>
    </row>
    <row r="99" spans="4:14" x14ac:dyDescent="0.2">
      <c r="D99">
        <v>98</v>
      </c>
      <c r="E99">
        <f>新呵護久久567[[#This Row],[西元年]]-2002</f>
        <v>98</v>
      </c>
      <c r="F99">
        <f t="shared" si="13"/>
        <v>2100</v>
      </c>
      <c r="G99" s="2">
        <f t="shared" si="14"/>
        <v>0</v>
      </c>
      <c r="H99" s="4">
        <f t="shared" si="15"/>
        <v>1000</v>
      </c>
      <c r="I99" s="2">
        <f>IF(新呵護久久567[[#This Row],[年齡]]&lt;=$B$4,2000,0)</f>
        <v>2000</v>
      </c>
      <c r="J99" s="2">
        <f>IF(新呵護久久567[[#This Row],[年齡]]&lt;=$B$4,2000,0)</f>
        <v>2000</v>
      </c>
      <c r="K99" s="4">
        <f>IF(新呵護久久567[[#This Row],[年齡]]&lt;=$B$4,500,0)</f>
        <v>500</v>
      </c>
      <c r="L99" s="4">
        <f>IF(新呵護久久567[[#This Row],[年齡]]&lt;=$B$4,50000,0)</f>
        <v>50000</v>
      </c>
      <c r="M99" s="4">
        <f t="shared" si="16"/>
        <v>250</v>
      </c>
      <c r="N99" s="4">
        <f t="shared" si="17"/>
        <v>1000</v>
      </c>
    </row>
    <row r="100" spans="4:14" x14ac:dyDescent="0.2">
      <c r="D100">
        <v>99</v>
      </c>
      <c r="E100">
        <f>新呵護久久567[[#This Row],[西元年]]-2002</f>
        <v>99</v>
      </c>
      <c r="F100">
        <f t="shared" si="13"/>
        <v>2101</v>
      </c>
      <c r="G100" s="2">
        <f t="shared" si="14"/>
        <v>0</v>
      </c>
      <c r="H100" s="4">
        <f t="shared" si="15"/>
        <v>1000</v>
      </c>
      <c r="I100" s="2">
        <f>IF(新呵護久久567[[#This Row],[年齡]]&lt;=$B$4,2000,0)</f>
        <v>2000</v>
      </c>
      <c r="J100" s="2">
        <f>IF(新呵護久久567[[#This Row],[年齡]]&lt;=$B$4,2000,0)</f>
        <v>2000</v>
      </c>
      <c r="K100" s="4">
        <f>IF(新呵護久久567[[#This Row],[年齡]]&lt;=$B$4,500,0)</f>
        <v>500</v>
      </c>
      <c r="L100" s="4">
        <f>IF(新呵護久久567[[#This Row],[年齡]]&lt;=$B$4,50000,0)</f>
        <v>50000</v>
      </c>
      <c r="M100" s="4">
        <f t="shared" si="16"/>
        <v>250</v>
      </c>
      <c r="N100" s="4">
        <f t="shared" si="17"/>
        <v>1000</v>
      </c>
    </row>
    <row r="101" spans="4:14" x14ac:dyDescent="0.2">
      <c r="D101">
        <v>100</v>
      </c>
      <c r="E101">
        <f>新呵護久久567[[#This Row],[西元年]]-2002</f>
        <v>100</v>
      </c>
      <c r="F101">
        <f t="shared" si="13"/>
        <v>2102</v>
      </c>
      <c r="G101" s="2">
        <f t="shared" si="14"/>
        <v>0</v>
      </c>
      <c r="H101" s="4">
        <f t="shared" si="15"/>
        <v>1000</v>
      </c>
      <c r="I101" s="2">
        <f>IF(新呵護久久567[[#This Row],[年齡]]&lt;=$B$4,2000,0)</f>
        <v>2000</v>
      </c>
      <c r="J101" s="2">
        <f>IF(新呵護久久567[[#This Row],[年齡]]&lt;=$B$4,2000,0)</f>
        <v>2000</v>
      </c>
      <c r="K101" s="4">
        <f>IF(新呵護久久567[[#This Row],[年齡]]&lt;=$B$4,500,0)</f>
        <v>500</v>
      </c>
      <c r="L101" s="4">
        <f>IF(新呵護久久567[[#This Row],[年齡]]&lt;=$B$4,50000,0)</f>
        <v>50000</v>
      </c>
      <c r="M101" s="4">
        <f t="shared" si="16"/>
        <v>250</v>
      </c>
      <c r="N101" s="4">
        <f t="shared" si="17"/>
        <v>1000</v>
      </c>
    </row>
    <row r="102" spans="4:14" x14ac:dyDescent="0.2">
      <c r="D102">
        <v>101</v>
      </c>
      <c r="E102">
        <f>新呵護久久567[[#This Row],[西元年]]-2002</f>
        <v>101</v>
      </c>
      <c r="F102">
        <f t="shared" si="13"/>
        <v>2103</v>
      </c>
      <c r="G102" s="2">
        <f t="shared" si="14"/>
        <v>0</v>
      </c>
      <c r="H102" s="4">
        <f t="shared" si="15"/>
        <v>1000</v>
      </c>
      <c r="I102" s="2">
        <f>IF(新呵護久久567[[#This Row],[年齡]]&lt;=$B$4,2000,0)</f>
        <v>2000</v>
      </c>
      <c r="J102" s="2">
        <f>IF(新呵護久久567[[#This Row],[年齡]]&lt;=$B$4,2000,0)</f>
        <v>2000</v>
      </c>
      <c r="K102" s="4">
        <f>IF(新呵護久久567[[#This Row],[年齡]]&lt;=$B$4,500,0)</f>
        <v>500</v>
      </c>
      <c r="L102" s="4">
        <f>IF(新呵護久久567[[#This Row],[年齡]]&lt;=$B$4,50000,0)</f>
        <v>50000</v>
      </c>
      <c r="M102" s="4">
        <f t="shared" si="16"/>
        <v>250</v>
      </c>
      <c r="N102" s="4">
        <f t="shared" si="17"/>
        <v>1000</v>
      </c>
    </row>
    <row r="103" spans="4:14" x14ac:dyDescent="0.2">
      <c r="D103">
        <v>102</v>
      </c>
      <c r="E103">
        <f>新呵護久久567[[#This Row],[西元年]]-2002</f>
        <v>102</v>
      </c>
      <c r="F103">
        <f t="shared" si="13"/>
        <v>2104</v>
      </c>
      <c r="G103" s="2">
        <f t="shared" si="14"/>
        <v>0</v>
      </c>
      <c r="H103" s="4">
        <f t="shared" si="15"/>
        <v>1000</v>
      </c>
      <c r="I103" s="2">
        <f>IF(新呵護久久567[[#This Row],[年齡]]&lt;=$B$4,2000,0)</f>
        <v>2000</v>
      </c>
      <c r="J103" s="2">
        <f>IF(新呵護久久567[[#This Row],[年齡]]&lt;=$B$4,2000,0)</f>
        <v>2000</v>
      </c>
      <c r="K103" s="4">
        <f>IF(新呵護久久567[[#This Row],[年齡]]&lt;=$B$4,500,0)</f>
        <v>500</v>
      </c>
      <c r="L103" s="4">
        <f>IF(新呵護久久567[[#This Row],[年齡]]&lt;=$B$4,50000,0)</f>
        <v>50000</v>
      </c>
      <c r="M103" s="4">
        <f t="shared" si="16"/>
        <v>250</v>
      </c>
      <c r="N103" s="4">
        <f t="shared" si="17"/>
        <v>1000</v>
      </c>
    </row>
    <row r="104" spans="4:14" x14ac:dyDescent="0.2">
      <c r="D104">
        <v>103</v>
      </c>
      <c r="E104">
        <f>新呵護久久567[[#This Row],[西元年]]-2002</f>
        <v>103</v>
      </c>
      <c r="F104">
        <f t="shared" si="13"/>
        <v>2105</v>
      </c>
      <c r="G104" s="2">
        <f t="shared" si="14"/>
        <v>0</v>
      </c>
      <c r="H104" s="4">
        <f t="shared" si="15"/>
        <v>1000</v>
      </c>
      <c r="I104" s="2">
        <f>IF(新呵護久久567[[#This Row],[年齡]]&lt;=$B$4,2000,0)</f>
        <v>2000</v>
      </c>
      <c r="J104" s="2">
        <f>IF(新呵護久久567[[#This Row],[年齡]]&lt;=$B$4,2000,0)</f>
        <v>2000</v>
      </c>
      <c r="K104" s="4">
        <f>IF(新呵護久久567[[#This Row],[年齡]]&lt;=$B$4,500,0)</f>
        <v>500</v>
      </c>
      <c r="L104" s="4">
        <f>IF(新呵護久久567[[#This Row],[年齡]]&lt;=$B$4,50000,0)</f>
        <v>50000</v>
      </c>
      <c r="M104" s="4">
        <f t="shared" si="16"/>
        <v>250</v>
      </c>
      <c r="N104" s="4">
        <f t="shared" si="17"/>
        <v>1000</v>
      </c>
    </row>
    <row r="105" spans="4:14" x14ac:dyDescent="0.2">
      <c r="D105">
        <v>104</v>
      </c>
      <c r="E105">
        <f>新呵護久久567[[#This Row],[西元年]]-2002</f>
        <v>104</v>
      </c>
      <c r="F105">
        <f t="shared" si="13"/>
        <v>2106</v>
      </c>
      <c r="G105" s="2">
        <f t="shared" si="14"/>
        <v>0</v>
      </c>
      <c r="H105" s="4">
        <f t="shared" si="15"/>
        <v>1000</v>
      </c>
      <c r="I105" s="2">
        <f>IF(新呵護久久567[[#This Row],[年齡]]&lt;=$B$4,2000,0)</f>
        <v>2000</v>
      </c>
      <c r="J105" s="2">
        <f>IF(新呵護久久567[[#This Row],[年齡]]&lt;=$B$4,2000,0)</f>
        <v>2000</v>
      </c>
      <c r="K105" s="4">
        <f>IF(新呵護久久567[[#This Row],[年齡]]&lt;=$B$4,500,0)</f>
        <v>500</v>
      </c>
      <c r="L105" s="4">
        <f>IF(新呵護久久567[[#This Row],[年齡]]&lt;=$B$4,50000,0)</f>
        <v>50000</v>
      </c>
      <c r="M105" s="4">
        <f t="shared" si="16"/>
        <v>250</v>
      </c>
      <c r="N105" s="4">
        <f t="shared" si="17"/>
        <v>1000</v>
      </c>
    </row>
    <row r="106" spans="4:14" x14ac:dyDescent="0.2">
      <c r="D106">
        <v>105</v>
      </c>
      <c r="E106">
        <f>新呵護久久567[[#This Row],[西元年]]-2002</f>
        <v>105</v>
      </c>
      <c r="F106">
        <f t="shared" si="13"/>
        <v>2107</v>
      </c>
      <c r="G106" s="2">
        <f t="shared" si="14"/>
        <v>0</v>
      </c>
      <c r="H106" s="4">
        <f t="shared" si="15"/>
        <v>1000</v>
      </c>
      <c r="I106" s="2">
        <f>IF(新呵護久久567[[#This Row],[年齡]]&lt;=$B$4,2000,0)</f>
        <v>2000</v>
      </c>
      <c r="J106" s="2">
        <f>IF(新呵護久久567[[#This Row],[年齡]]&lt;=$B$4,2000,0)</f>
        <v>2000</v>
      </c>
      <c r="K106" s="4">
        <f>IF(新呵護久久567[[#This Row],[年齡]]&lt;=$B$4,500,0)</f>
        <v>500</v>
      </c>
      <c r="L106" s="4">
        <f>IF(新呵護久久567[[#This Row],[年齡]]&lt;=$B$4,50000,0)</f>
        <v>50000</v>
      </c>
      <c r="M106" s="4">
        <f t="shared" si="16"/>
        <v>250</v>
      </c>
      <c r="N106" s="4">
        <f t="shared" si="17"/>
        <v>1000</v>
      </c>
    </row>
    <row r="107" spans="4:14" x14ac:dyDescent="0.2">
      <c r="D107">
        <v>106</v>
      </c>
      <c r="E107">
        <f>新呵護久久567[[#This Row],[西元年]]-2002</f>
        <v>106</v>
      </c>
      <c r="F107">
        <f t="shared" si="13"/>
        <v>2108</v>
      </c>
      <c r="G107" s="2">
        <f t="shared" si="14"/>
        <v>0</v>
      </c>
      <c r="H107" s="4">
        <f t="shared" si="15"/>
        <v>1000</v>
      </c>
      <c r="I107" s="2">
        <f>IF(新呵護久久567[[#This Row],[年齡]]&lt;=$B$4,2000,0)</f>
        <v>2000</v>
      </c>
      <c r="J107" s="2">
        <f>IF(新呵護久久567[[#This Row],[年齡]]&lt;=$B$4,2000,0)</f>
        <v>2000</v>
      </c>
      <c r="K107" s="4">
        <f>IF(新呵護久久567[[#This Row],[年齡]]&lt;=$B$4,500,0)</f>
        <v>500</v>
      </c>
      <c r="L107" s="4">
        <f>IF(新呵護久久567[[#This Row],[年齡]]&lt;=$B$4,50000,0)</f>
        <v>50000</v>
      </c>
      <c r="M107" s="4">
        <f t="shared" si="16"/>
        <v>250</v>
      </c>
      <c r="N107" s="4">
        <f t="shared" si="17"/>
        <v>1000</v>
      </c>
    </row>
    <row r="108" spans="4:14" x14ac:dyDescent="0.2">
      <c r="D108">
        <v>107</v>
      </c>
      <c r="E108">
        <f>新呵護久久567[[#This Row],[西元年]]-2002</f>
        <v>107</v>
      </c>
      <c r="F108">
        <f t="shared" si="13"/>
        <v>2109</v>
      </c>
      <c r="G108" s="2">
        <f t="shared" si="14"/>
        <v>0</v>
      </c>
      <c r="H108" s="4">
        <f t="shared" si="15"/>
        <v>1000</v>
      </c>
      <c r="I108" s="2">
        <f>IF(新呵護久久567[[#This Row],[年齡]]&lt;=$B$4,2000,0)</f>
        <v>2000</v>
      </c>
      <c r="J108" s="2">
        <f>IF(新呵護久久567[[#This Row],[年齡]]&lt;=$B$4,2000,0)</f>
        <v>2000</v>
      </c>
      <c r="K108" s="4">
        <f>IF(新呵護久久567[[#This Row],[年齡]]&lt;=$B$4,500,0)</f>
        <v>500</v>
      </c>
      <c r="L108" s="4">
        <f>IF(新呵護久久567[[#This Row],[年齡]]&lt;=$B$4,50000,0)</f>
        <v>50000</v>
      </c>
      <c r="M108" s="4">
        <f t="shared" si="16"/>
        <v>250</v>
      </c>
      <c r="N108" s="4">
        <f t="shared" si="17"/>
        <v>1000</v>
      </c>
    </row>
    <row r="109" spans="4:14" x14ac:dyDescent="0.2">
      <c r="D109">
        <v>108</v>
      </c>
      <c r="E109">
        <f>新呵護久久567[[#This Row],[西元年]]-2002</f>
        <v>108</v>
      </c>
      <c r="F109">
        <f t="shared" si="13"/>
        <v>2110</v>
      </c>
      <c r="G109" s="2">
        <f t="shared" si="14"/>
        <v>0</v>
      </c>
      <c r="H109" s="4">
        <f t="shared" si="15"/>
        <v>1000</v>
      </c>
      <c r="I109" s="2">
        <f>IF(新呵護久久567[[#This Row],[年齡]]&lt;=$B$4,2000,0)</f>
        <v>2000</v>
      </c>
      <c r="J109" s="2">
        <f>IF(新呵護久久567[[#This Row],[年齡]]&lt;=$B$4,2000,0)</f>
        <v>2000</v>
      </c>
      <c r="K109" s="4">
        <f>IF(新呵護久久567[[#This Row],[年齡]]&lt;=$B$4,500,0)</f>
        <v>500</v>
      </c>
      <c r="L109" s="4">
        <f>IF(新呵護久久567[[#This Row],[年齡]]&lt;=$B$4,50000,0)</f>
        <v>50000</v>
      </c>
      <c r="M109" s="4">
        <f t="shared" si="16"/>
        <v>250</v>
      </c>
      <c r="N109" s="4">
        <f t="shared" si="17"/>
        <v>1000</v>
      </c>
    </row>
    <row r="110" spans="4:14" x14ac:dyDescent="0.2">
      <c r="D110">
        <v>109</v>
      </c>
      <c r="E110">
        <f>新呵護久久567[[#This Row],[西元年]]-2002</f>
        <v>109</v>
      </c>
      <c r="F110">
        <f t="shared" si="13"/>
        <v>2111</v>
      </c>
      <c r="G110" s="2">
        <f t="shared" si="14"/>
        <v>0</v>
      </c>
      <c r="H110" s="4">
        <f t="shared" si="15"/>
        <v>1000</v>
      </c>
      <c r="I110" s="2">
        <f>IF(新呵護久久567[[#This Row],[年齡]]&lt;=$B$4,2000,0)</f>
        <v>2000</v>
      </c>
      <c r="J110" s="2">
        <f>IF(新呵護久久567[[#This Row],[年齡]]&lt;=$B$4,2000,0)</f>
        <v>2000</v>
      </c>
      <c r="K110" s="4">
        <f>IF(新呵護久久567[[#This Row],[年齡]]&lt;=$B$4,500,0)</f>
        <v>500</v>
      </c>
      <c r="L110" s="4">
        <f>IF(新呵護久久567[[#This Row],[年齡]]&lt;=$B$4,50000,0)</f>
        <v>50000</v>
      </c>
      <c r="M110" s="4">
        <f t="shared" si="16"/>
        <v>250</v>
      </c>
      <c r="N110" s="4">
        <f t="shared" si="17"/>
        <v>1000</v>
      </c>
    </row>
    <row r="111" spans="4:14" x14ac:dyDescent="0.2">
      <c r="D111">
        <v>110</v>
      </c>
      <c r="E111">
        <f>新呵護久久567[[#This Row],[西元年]]-2002</f>
        <v>110</v>
      </c>
      <c r="F111">
        <f t="shared" si="13"/>
        <v>2112</v>
      </c>
      <c r="G111" s="2">
        <f t="shared" si="14"/>
        <v>0</v>
      </c>
      <c r="H111" s="4">
        <f t="shared" si="15"/>
        <v>1000</v>
      </c>
      <c r="I111" s="2">
        <f>IF(新呵護久久567[[#This Row],[年齡]]&lt;=$B$4,2000,0)</f>
        <v>2000</v>
      </c>
      <c r="J111" s="2">
        <f>IF(新呵護久久567[[#This Row],[年齡]]&lt;=$B$4,2000,0)</f>
        <v>2000</v>
      </c>
      <c r="K111" s="4">
        <f>IF(新呵護久久567[[#This Row],[年齡]]&lt;=$B$4,500,0)</f>
        <v>500</v>
      </c>
      <c r="L111" s="4">
        <f>IF(新呵護久久567[[#This Row],[年齡]]&lt;=$B$4,50000,0)</f>
        <v>50000</v>
      </c>
      <c r="M111" s="4">
        <f t="shared" si="16"/>
        <v>250</v>
      </c>
      <c r="N111" s="4">
        <f t="shared" si="17"/>
        <v>1000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F61AA-9563-EF47-86F5-1730D570B633}">
  <dimension ref="A1:S111"/>
  <sheetViews>
    <sheetView workbookViewId="0">
      <selection activeCell="L2" sqref="L2"/>
    </sheetView>
  </sheetViews>
  <sheetFormatPr baseColWidth="10" defaultRowHeight="16" x14ac:dyDescent="0.2"/>
  <cols>
    <col min="2" max="2" width="40.6640625" bestFit="1" customWidth="1"/>
    <col min="4" max="4" width="11.33203125" customWidth="1"/>
    <col min="7" max="7" width="11.5" bestFit="1" customWidth="1"/>
    <col min="8" max="10" width="11.5" customWidth="1"/>
    <col min="11" max="11" width="14.83203125" bestFit="1" customWidth="1"/>
    <col min="12" max="13" width="11.5" bestFit="1" customWidth="1"/>
  </cols>
  <sheetData>
    <row r="1" spans="1:19" x14ac:dyDescent="0.2">
      <c r="A1" t="s">
        <v>5</v>
      </c>
      <c r="B1" t="s">
        <v>39</v>
      </c>
      <c r="D1" t="s">
        <v>2</v>
      </c>
      <c r="E1" t="s">
        <v>6</v>
      </c>
      <c r="F1" t="s">
        <v>3</v>
      </c>
      <c r="G1" t="s">
        <v>1</v>
      </c>
      <c r="H1" t="s">
        <v>14</v>
      </c>
      <c r="I1" t="s">
        <v>9</v>
      </c>
      <c r="J1" t="s">
        <v>10</v>
      </c>
      <c r="K1" t="s">
        <v>32</v>
      </c>
      <c r="L1" t="s">
        <v>33</v>
      </c>
      <c r="M1" t="s">
        <v>34</v>
      </c>
      <c r="N1" t="s">
        <v>35</v>
      </c>
      <c r="O1" t="s">
        <v>40</v>
      </c>
      <c r="P1" t="s">
        <v>41</v>
      </c>
      <c r="Q1" t="s">
        <v>37</v>
      </c>
      <c r="R1" t="s">
        <v>38</v>
      </c>
      <c r="S1" t="s">
        <v>42</v>
      </c>
    </row>
    <row r="2" spans="1:19" x14ac:dyDescent="0.2">
      <c r="A2" t="s">
        <v>4</v>
      </c>
      <c r="B2" s="1">
        <v>40058</v>
      </c>
      <c r="D2">
        <v>1</v>
      </c>
      <c r="E2">
        <f>新呵護久久5678[[#This Row],[西元年]]-2002</f>
        <v>7</v>
      </c>
      <c r="F2">
        <f>YEAR(B2)</f>
        <v>2009</v>
      </c>
      <c r="G2" s="2">
        <f t="shared" ref="G2:G33" si="0">IF(D2&lt;=$B$5,8020,0)</f>
        <v>8020</v>
      </c>
      <c r="H2" s="4">
        <f>IF(E2&lt;$B$4,SUM($G$2:新呵護久久5678[[#This Row],[保費]])*1.05,0)</f>
        <v>8421</v>
      </c>
      <c r="I2" s="2">
        <f t="shared" ref="I2:I33" si="1">H2</f>
        <v>8421</v>
      </c>
      <c r="J2" s="2">
        <f t="shared" ref="J2:J33" si="2">H2</f>
        <v>8421</v>
      </c>
      <c r="K2" s="4">
        <f t="shared" ref="K2:K65" si="3">IF(E2&lt;=$B$4,1000,0)</f>
        <v>1000</v>
      </c>
      <c r="L2" s="2">
        <f>IF(新呵護久久5678[[#This Row],[年齡]]&lt;=$B$4,2000,0)</f>
        <v>2000</v>
      </c>
      <c r="M2" s="2">
        <f>IF(新呵護久久5678[[#This Row],[年齡]]&lt;=$B$4,2000,0)</f>
        <v>2000</v>
      </c>
      <c r="N2" s="4">
        <f>IF(新呵護久久5678[[#This Row],[年齡]]&lt;=$B$4,1000,0)</f>
        <v>1000</v>
      </c>
      <c r="O2" s="4">
        <f>IF(新呵護久久5678[[#This Row],[年齡]]&lt;=$B$4,3000,0)</f>
        <v>3000</v>
      </c>
      <c r="P2" s="4">
        <f>IF(新呵護久久5678[[#This Row],[年齡]]&lt;=$B$4,1000,0)</f>
        <v>1000</v>
      </c>
      <c r="Q2" s="4">
        <f t="shared" ref="Q2:Q65" si="4">IF(E2&lt;=$B$4,250,0)</f>
        <v>250</v>
      </c>
      <c r="R2" s="4">
        <f t="shared" ref="R2:R33" si="5">IF(E2&lt;=$B$4,2000,0)</f>
        <v>2000</v>
      </c>
      <c r="S2" s="4">
        <f t="shared" ref="S2:S33" si="6">IF(E2&lt;=$B$4,500,0)</f>
        <v>500</v>
      </c>
    </row>
    <row r="3" spans="1:19" x14ac:dyDescent="0.2">
      <c r="A3" t="s">
        <v>6</v>
      </c>
      <c r="B3" s="6">
        <f>7</f>
        <v>7</v>
      </c>
      <c r="D3">
        <v>2</v>
      </c>
      <c r="E3">
        <f>新呵護久久5678[[#This Row],[西元年]]-2002</f>
        <v>8</v>
      </c>
      <c r="F3">
        <f>F2+1</f>
        <v>2010</v>
      </c>
      <c r="G3" s="2">
        <f t="shared" si="0"/>
        <v>8020</v>
      </c>
      <c r="H3" s="4">
        <f>IF(E3&lt;$B$4,SUM($G$2:新呵護久久5678[[#This Row],[保費]])*1.05,0)</f>
        <v>16842</v>
      </c>
      <c r="I3" s="2">
        <f t="shared" si="1"/>
        <v>16842</v>
      </c>
      <c r="J3" s="2">
        <f t="shared" si="2"/>
        <v>16842</v>
      </c>
      <c r="K3" s="4">
        <f t="shared" si="3"/>
        <v>1000</v>
      </c>
      <c r="L3" s="2">
        <f>IF(新呵護久久5678[[#This Row],[年齡]]&lt;=$B$4,2000,0)</f>
        <v>2000</v>
      </c>
      <c r="M3" s="2">
        <f>IF(新呵護久久5678[[#This Row],[年齡]]&lt;=$B$4,2000,0)</f>
        <v>2000</v>
      </c>
      <c r="N3" s="4">
        <f>IF(新呵護久久5678[[#This Row],[年齡]]&lt;=$B$4,1000,0)</f>
        <v>1000</v>
      </c>
      <c r="O3" s="4">
        <f>IF(新呵護久久5678[[#This Row],[年齡]]&lt;=$B$4,3000,0)</f>
        <v>3000</v>
      </c>
      <c r="P3" s="4">
        <f>IF(新呵護久久5678[[#This Row],[年齡]]&lt;=$B$4,1000,0)</f>
        <v>1000</v>
      </c>
      <c r="Q3" s="4">
        <f t="shared" si="4"/>
        <v>250</v>
      </c>
      <c r="R3" s="4">
        <f t="shared" si="5"/>
        <v>2000</v>
      </c>
      <c r="S3" s="4">
        <f t="shared" si="6"/>
        <v>500</v>
      </c>
    </row>
    <row r="4" spans="1:19" x14ac:dyDescent="0.2">
      <c r="A4" t="s">
        <v>7</v>
      </c>
      <c r="B4">
        <v>99</v>
      </c>
      <c r="D4">
        <v>3</v>
      </c>
      <c r="E4">
        <f>新呵護久久5678[[#This Row],[西元年]]-2002</f>
        <v>9</v>
      </c>
      <c r="F4">
        <f t="shared" ref="F4:F67" si="7">F3+1</f>
        <v>2011</v>
      </c>
      <c r="G4" s="2">
        <f t="shared" si="0"/>
        <v>8020</v>
      </c>
      <c r="H4" s="4">
        <f>IF(E4&lt;$B$4,SUM($G$2:新呵護久久5678[[#This Row],[保費]])*1.05,0)</f>
        <v>25263</v>
      </c>
      <c r="I4" s="2">
        <f t="shared" si="1"/>
        <v>25263</v>
      </c>
      <c r="J4" s="2">
        <f t="shared" si="2"/>
        <v>25263</v>
      </c>
      <c r="K4" s="4">
        <f t="shared" si="3"/>
        <v>1000</v>
      </c>
      <c r="L4" s="2">
        <f>IF(新呵護久久5678[[#This Row],[年齡]]&lt;=$B$4,2000,0)</f>
        <v>2000</v>
      </c>
      <c r="M4" s="2">
        <f>IF(新呵護久久5678[[#This Row],[年齡]]&lt;=$B$4,2000,0)</f>
        <v>2000</v>
      </c>
      <c r="N4" s="4">
        <f>IF(新呵護久久5678[[#This Row],[年齡]]&lt;=$B$4,1000,0)</f>
        <v>1000</v>
      </c>
      <c r="O4" s="4">
        <f>IF(新呵護久久5678[[#This Row],[年齡]]&lt;=$B$4,3000,0)</f>
        <v>3000</v>
      </c>
      <c r="P4" s="4">
        <f>IF(新呵護久久5678[[#This Row],[年齡]]&lt;=$B$4,1000,0)</f>
        <v>1000</v>
      </c>
      <c r="Q4" s="4">
        <f t="shared" si="4"/>
        <v>250</v>
      </c>
      <c r="R4" s="4">
        <f t="shared" si="5"/>
        <v>2000</v>
      </c>
      <c r="S4" s="4">
        <f t="shared" si="6"/>
        <v>500</v>
      </c>
    </row>
    <row r="5" spans="1:19" x14ac:dyDescent="0.2">
      <c r="A5" t="s">
        <v>8</v>
      </c>
      <c r="B5">
        <v>20</v>
      </c>
      <c r="D5">
        <v>4</v>
      </c>
      <c r="E5">
        <f>新呵護久久5678[[#This Row],[西元年]]-2002</f>
        <v>10</v>
      </c>
      <c r="F5">
        <f t="shared" si="7"/>
        <v>2012</v>
      </c>
      <c r="G5" s="2">
        <f t="shared" si="0"/>
        <v>8020</v>
      </c>
      <c r="H5" s="4">
        <f>IF(E5&lt;$B$4,SUM($G$2:新呵護久久5678[[#This Row],[保費]])*1.05,0)</f>
        <v>33684</v>
      </c>
      <c r="I5" s="2">
        <f t="shared" si="1"/>
        <v>33684</v>
      </c>
      <c r="J5" s="2">
        <f t="shared" si="2"/>
        <v>33684</v>
      </c>
      <c r="K5" s="4">
        <f t="shared" si="3"/>
        <v>1000</v>
      </c>
      <c r="L5" s="2">
        <f>IF(新呵護久久5678[[#This Row],[年齡]]&lt;=$B$4,2000,0)</f>
        <v>2000</v>
      </c>
      <c r="M5" s="2">
        <f>IF(新呵護久久5678[[#This Row],[年齡]]&lt;=$B$4,2000,0)</f>
        <v>2000</v>
      </c>
      <c r="N5" s="4">
        <f>IF(新呵護久久5678[[#This Row],[年齡]]&lt;=$B$4,1000,0)</f>
        <v>1000</v>
      </c>
      <c r="O5" s="4">
        <f>IF(新呵護久久5678[[#This Row],[年齡]]&lt;=$B$4,3000,0)</f>
        <v>3000</v>
      </c>
      <c r="P5" s="4">
        <f>IF(新呵護久久5678[[#This Row],[年齡]]&lt;=$B$4,1000,0)</f>
        <v>1000</v>
      </c>
      <c r="Q5" s="4">
        <f t="shared" si="4"/>
        <v>250</v>
      </c>
      <c r="R5" s="4">
        <f t="shared" si="5"/>
        <v>2000</v>
      </c>
      <c r="S5" s="4">
        <f t="shared" si="6"/>
        <v>500</v>
      </c>
    </row>
    <row r="6" spans="1:19" x14ac:dyDescent="0.2">
      <c r="A6" t="s">
        <v>13</v>
      </c>
      <c r="B6" s="2">
        <v>1000</v>
      </c>
      <c r="D6">
        <v>5</v>
      </c>
      <c r="E6">
        <f>新呵護久久5678[[#This Row],[西元年]]-2002</f>
        <v>11</v>
      </c>
      <c r="F6">
        <f t="shared" si="7"/>
        <v>2013</v>
      </c>
      <c r="G6" s="2">
        <f t="shared" si="0"/>
        <v>8020</v>
      </c>
      <c r="H6" s="4">
        <f>IF(E6&lt;$B$4,SUM($G$2:新呵護久久5678[[#This Row],[保費]])*1.05,0)</f>
        <v>42105</v>
      </c>
      <c r="I6" s="2">
        <f t="shared" si="1"/>
        <v>42105</v>
      </c>
      <c r="J6" s="2">
        <f t="shared" si="2"/>
        <v>42105</v>
      </c>
      <c r="K6" s="4">
        <f t="shared" si="3"/>
        <v>1000</v>
      </c>
      <c r="L6" s="2">
        <f>IF(新呵護久久5678[[#This Row],[年齡]]&lt;=$B$4,2000,0)</f>
        <v>2000</v>
      </c>
      <c r="M6" s="2">
        <f>IF(新呵護久久5678[[#This Row],[年齡]]&lt;=$B$4,2000,0)</f>
        <v>2000</v>
      </c>
      <c r="N6" s="4">
        <f>IF(新呵護久久5678[[#This Row],[年齡]]&lt;=$B$4,1000,0)</f>
        <v>1000</v>
      </c>
      <c r="O6" s="4">
        <f>IF(新呵護久久5678[[#This Row],[年齡]]&lt;=$B$4,3000,0)</f>
        <v>3000</v>
      </c>
      <c r="P6" s="4">
        <f>IF(新呵護久久5678[[#This Row],[年齡]]&lt;=$B$4,1000,0)</f>
        <v>1000</v>
      </c>
      <c r="Q6" s="4">
        <f t="shared" si="4"/>
        <v>250</v>
      </c>
      <c r="R6" s="4">
        <f t="shared" si="5"/>
        <v>2000</v>
      </c>
      <c r="S6" s="4">
        <f t="shared" si="6"/>
        <v>500</v>
      </c>
    </row>
    <row r="7" spans="1:19" x14ac:dyDescent="0.2">
      <c r="A7" t="s">
        <v>19</v>
      </c>
      <c r="B7" s="3"/>
      <c r="D7">
        <v>6</v>
      </c>
      <c r="E7">
        <f>新呵護久久5678[[#This Row],[西元年]]-2002</f>
        <v>12</v>
      </c>
      <c r="F7">
        <f t="shared" si="7"/>
        <v>2014</v>
      </c>
      <c r="G7" s="2">
        <f t="shared" si="0"/>
        <v>8020</v>
      </c>
      <c r="H7" s="4">
        <f>IF(E7&lt;$B$4,SUM($G$2:新呵護久久5678[[#This Row],[保費]])*1.05,0)</f>
        <v>50526</v>
      </c>
      <c r="I7" s="2">
        <f t="shared" si="1"/>
        <v>50526</v>
      </c>
      <c r="J7" s="2">
        <f t="shared" si="2"/>
        <v>50526</v>
      </c>
      <c r="K7" s="4">
        <f t="shared" si="3"/>
        <v>1000</v>
      </c>
      <c r="L7" s="2">
        <f>IF(新呵護久久5678[[#This Row],[年齡]]&lt;=$B$4,2000,0)</f>
        <v>2000</v>
      </c>
      <c r="M7" s="2">
        <f>IF(新呵護久久5678[[#This Row],[年齡]]&lt;=$B$4,2000,0)</f>
        <v>2000</v>
      </c>
      <c r="N7" s="4">
        <f>IF(新呵護久久5678[[#This Row],[年齡]]&lt;=$B$4,1000,0)</f>
        <v>1000</v>
      </c>
      <c r="O7" s="4">
        <f>IF(新呵護久久5678[[#This Row],[年齡]]&lt;=$B$4,3000,0)</f>
        <v>3000</v>
      </c>
      <c r="P7" s="4">
        <f>IF(新呵護久久5678[[#This Row],[年齡]]&lt;=$B$4,1000,0)</f>
        <v>1000</v>
      </c>
      <c r="Q7" s="4">
        <f t="shared" si="4"/>
        <v>250</v>
      </c>
      <c r="R7" s="4">
        <f t="shared" si="5"/>
        <v>2000</v>
      </c>
      <c r="S7" s="4">
        <f t="shared" si="6"/>
        <v>500</v>
      </c>
    </row>
    <row r="8" spans="1:19" x14ac:dyDescent="0.2">
      <c r="A8" t="s">
        <v>24</v>
      </c>
      <c r="D8">
        <v>7</v>
      </c>
      <c r="E8">
        <f>新呵護久久5678[[#This Row],[西元年]]-2002</f>
        <v>13</v>
      </c>
      <c r="F8">
        <f t="shared" si="7"/>
        <v>2015</v>
      </c>
      <c r="G8" s="2">
        <f t="shared" si="0"/>
        <v>8020</v>
      </c>
      <c r="H8" s="4">
        <f>IF(E8&lt;$B$4,SUM($G$2:新呵護久久5678[[#This Row],[保費]])*1.05,0)</f>
        <v>58947</v>
      </c>
      <c r="I8" s="2">
        <f t="shared" si="1"/>
        <v>58947</v>
      </c>
      <c r="J8" s="2">
        <f t="shared" si="2"/>
        <v>58947</v>
      </c>
      <c r="K8" s="4">
        <f t="shared" si="3"/>
        <v>1000</v>
      </c>
      <c r="L8" s="2">
        <f>IF(新呵護久久5678[[#This Row],[年齡]]&lt;=$B$4,2000,0)</f>
        <v>2000</v>
      </c>
      <c r="M8" s="2">
        <f>IF(新呵護久久5678[[#This Row],[年齡]]&lt;=$B$4,2000,0)</f>
        <v>2000</v>
      </c>
      <c r="N8" s="4">
        <f>IF(新呵護久久5678[[#This Row],[年齡]]&lt;=$B$4,1000,0)</f>
        <v>1000</v>
      </c>
      <c r="O8" s="4">
        <f>IF(新呵護久久5678[[#This Row],[年齡]]&lt;=$B$4,3000,0)</f>
        <v>3000</v>
      </c>
      <c r="P8" s="4">
        <f>IF(新呵護久久5678[[#This Row],[年齡]]&lt;=$B$4,1000,0)</f>
        <v>1000</v>
      </c>
      <c r="Q8" s="4">
        <f t="shared" si="4"/>
        <v>250</v>
      </c>
      <c r="R8" s="4">
        <f t="shared" si="5"/>
        <v>2000</v>
      </c>
      <c r="S8" s="4">
        <f t="shared" si="6"/>
        <v>500</v>
      </c>
    </row>
    <row r="9" spans="1:19" x14ac:dyDescent="0.2">
      <c r="D9">
        <v>8</v>
      </c>
      <c r="E9">
        <f>新呵護久久5678[[#This Row],[西元年]]-2002</f>
        <v>14</v>
      </c>
      <c r="F9">
        <f t="shared" si="7"/>
        <v>2016</v>
      </c>
      <c r="G9" s="2">
        <f t="shared" si="0"/>
        <v>8020</v>
      </c>
      <c r="H9" s="4">
        <f>IF(E9&lt;$B$4,SUM($G$2:新呵護久久5678[[#This Row],[保費]])*1.05,0)</f>
        <v>67368</v>
      </c>
      <c r="I9" s="2">
        <f t="shared" si="1"/>
        <v>67368</v>
      </c>
      <c r="J9" s="2">
        <f t="shared" si="2"/>
        <v>67368</v>
      </c>
      <c r="K9" s="4">
        <f t="shared" si="3"/>
        <v>1000</v>
      </c>
      <c r="L9" s="2">
        <f>IF(新呵護久久5678[[#This Row],[年齡]]&lt;=$B$4,2000,0)</f>
        <v>2000</v>
      </c>
      <c r="M9" s="2">
        <f>IF(新呵護久久5678[[#This Row],[年齡]]&lt;=$B$4,2000,0)</f>
        <v>2000</v>
      </c>
      <c r="N9" s="4">
        <f>IF(新呵護久久5678[[#This Row],[年齡]]&lt;=$B$4,1000,0)</f>
        <v>1000</v>
      </c>
      <c r="O9" s="4">
        <f>IF(新呵護久久5678[[#This Row],[年齡]]&lt;=$B$4,3000,0)</f>
        <v>3000</v>
      </c>
      <c r="P9" s="4">
        <f>IF(新呵護久久5678[[#This Row],[年齡]]&lt;=$B$4,1000,0)</f>
        <v>1000</v>
      </c>
      <c r="Q9" s="4">
        <f t="shared" si="4"/>
        <v>250</v>
      </c>
      <c r="R9" s="4">
        <f t="shared" si="5"/>
        <v>2000</v>
      </c>
      <c r="S9" s="4">
        <f t="shared" si="6"/>
        <v>500</v>
      </c>
    </row>
    <row r="10" spans="1:19" x14ac:dyDescent="0.2">
      <c r="D10">
        <v>9</v>
      </c>
      <c r="E10">
        <f>新呵護久久5678[[#This Row],[西元年]]-2002</f>
        <v>15</v>
      </c>
      <c r="F10">
        <f t="shared" si="7"/>
        <v>2017</v>
      </c>
      <c r="G10" s="2">
        <f t="shared" si="0"/>
        <v>8020</v>
      </c>
      <c r="H10" s="4">
        <f>IF(E10&lt;$B$4,SUM($G$2:新呵護久久5678[[#This Row],[保費]])*1.05,0)</f>
        <v>75789</v>
      </c>
      <c r="I10" s="2">
        <f t="shared" si="1"/>
        <v>75789</v>
      </c>
      <c r="J10" s="2">
        <f t="shared" si="2"/>
        <v>75789</v>
      </c>
      <c r="K10" s="4">
        <f t="shared" si="3"/>
        <v>1000</v>
      </c>
      <c r="L10" s="2">
        <f>IF(新呵護久久5678[[#This Row],[年齡]]&lt;=$B$4,2000,0)</f>
        <v>2000</v>
      </c>
      <c r="M10" s="2">
        <f>IF(新呵護久久5678[[#This Row],[年齡]]&lt;=$B$4,2000,0)</f>
        <v>2000</v>
      </c>
      <c r="N10" s="4">
        <f>IF(新呵護久久5678[[#This Row],[年齡]]&lt;=$B$4,1000,0)</f>
        <v>1000</v>
      </c>
      <c r="O10" s="4">
        <f>IF(新呵護久久5678[[#This Row],[年齡]]&lt;=$B$4,3000,0)</f>
        <v>3000</v>
      </c>
      <c r="P10" s="4">
        <f>IF(新呵護久久5678[[#This Row],[年齡]]&lt;=$B$4,1000,0)</f>
        <v>1000</v>
      </c>
      <c r="Q10" s="4">
        <f t="shared" si="4"/>
        <v>250</v>
      </c>
      <c r="R10" s="4">
        <f t="shared" si="5"/>
        <v>2000</v>
      </c>
      <c r="S10" s="4">
        <f t="shared" si="6"/>
        <v>500</v>
      </c>
    </row>
    <row r="11" spans="1:19" x14ac:dyDescent="0.2">
      <c r="D11">
        <v>10</v>
      </c>
      <c r="E11">
        <f>新呵護久久5678[[#This Row],[西元年]]-2002</f>
        <v>16</v>
      </c>
      <c r="F11">
        <f t="shared" si="7"/>
        <v>2018</v>
      </c>
      <c r="G11" s="2">
        <f t="shared" si="0"/>
        <v>8020</v>
      </c>
      <c r="H11" s="4">
        <f>IF(E11&lt;$B$4,SUM($G$2:新呵護久久5678[[#This Row],[保費]])*1.05,0)</f>
        <v>84210</v>
      </c>
      <c r="I11" s="2">
        <f t="shared" si="1"/>
        <v>84210</v>
      </c>
      <c r="J11" s="2">
        <f t="shared" si="2"/>
        <v>84210</v>
      </c>
      <c r="K11" s="4">
        <f t="shared" si="3"/>
        <v>1000</v>
      </c>
      <c r="L11" s="2">
        <f>IF(新呵護久久5678[[#This Row],[年齡]]&lt;=$B$4,2000,0)</f>
        <v>2000</v>
      </c>
      <c r="M11" s="2">
        <f>IF(新呵護久久5678[[#This Row],[年齡]]&lt;=$B$4,2000,0)</f>
        <v>2000</v>
      </c>
      <c r="N11" s="4">
        <f>IF(新呵護久久5678[[#This Row],[年齡]]&lt;=$B$4,1000,0)</f>
        <v>1000</v>
      </c>
      <c r="O11" s="4">
        <f>IF(新呵護久久5678[[#This Row],[年齡]]&lt;=$B$4,3000,0)</f>
        <v>3000</v>
      </c>
      <c r="P11" s="4">
        <f>IF(新呵護久久5678[[#This Row],[年齡]]&lt;=$B$4,1000,0)</f>
        <v>1000</v>
      </c>
      <c r="Q11" s="4">
        <f t="shared" si="4"/>
        <v>250</v>
      </c>
      <c r="R11" s="4">
        <f t="shared" si="5"/>
        <v>2000</v>
      </c>
      <c r="S11" s="4">
        <f t="shared" si="6"/>
        <v>500</v>
      </c>
    </row>
    <row r="12" spans="1:19" x14ac:dyDescent="0.2">
      <c r="D12">
        <v>11</v>
      </c>
      <c r="E12">
        <f>新呵護久久5678[[#This Row],[西元年]]-2002</f>
        <v>17</v>
      </c>
      <c r="F12">
        <f t="shared" si="7"/>
        <v>2019</v>
      </c>
      <c r="G12" s="2">
        <f t="shared" si="0"/>
        <v>8020</v>
      </c>
      <c r="H12" s="4">
        <f>IF(E12&lt;$B$4,SUM($G$2:新呵護久久5678[[#This Row],[保費]])*1.05,0)</f>
        <v>92631</v>
      </c>
      <c r="I12" s="2">
        <f t="shared" si="1"/>
        <v>92631</v>
      </c>
      <c r="J12" s="2">
        <f t="shared" si="2"/>
        <v>92631</v>
      </c>
      <c r="K12" s="4">
        <f t="shared" si="3"/>
        <v>1000</v>
      </c>
      <c r="L12" s="2">
        <f>IF(新呵護久久5678[[#This Row],[年齡]]&lt;=$B$4,2000,0)</f>
        <v>2000</v>
      </c>
      <c r="M12" s="2">
        <f>IF(新呵護久久5678[[#This Row],[年齡]]&lt;=$B$4,2000,0)</f>
        <v>2000</v>
      </c>
      <c r="N12" s="4">
        <f>IF(新呵護久久5678[[#This Row],[年齡]]&lt;=$B$4,1000,0)</f>
        <v>1000</v>
      </c>
      <c r="O12" s="4">
        <f>IF(新呵護久久5678[[#This Row],[年齡]]&lt;=$B$4,3000,0)</f>
        <v>3000</v>
      </c>
      <c r="P12" s="4">
        <f>IF(新呵護久久5678[[#This Row],[年齡]]&lt;=$B$4,1000,0)</f>
        <v>1000</v>
      </c>
      <c r="Q12" s="4">
        <f t="shared" si="4"/>
        <v>250</v>
      </c>
      <c r="R12" s="4">
        <f t="shared" si="5"/>
        <v>2000</v>
      </c>
      <c r="S12" s="4">
        <f t="shared" si="6"/>
        <v>500</v>
      </c>
    </row>
    <row r="13" spans="1:19" x14ac:dyDescent="0.2">
      <c r="D13">
        <v>12</v>
      </c>
      <c r="E13">
        <f>新呵護久久5678[[#This Row],[西元年]]-2002</f>
        <v>18</v>
      </c>
      <c r="F13">
        <f t="shared" si="7"/>
        <v>2020</v>
      </c>
      <c r="G13" s="2">
        <f t="shared" si="0"/>
        <v>8020</v>
      </c>
      <c r="H13" s="4">
        <f>IF(E13&lt;$B$4,SUM($G$2:新呵護久久5678[[#This Row],[保費]])*1.05,0)</f>
        <v>101052</v>
      </c>
      <c r="I13" s="2">
        <f t="shared" si="1"/>
        <v>101052</v>
      </c>
      <c r="J13" s="2">
        <f t="shared" si="2"/>
        <v>101052</v>
      </c>
      <c r="K13" s="4">
        <f t="shared" si="3"/>
        <v>1000</v>
      </c>
      <c r="L13" s="2">
        <f>IF(新呵護久久5678[[#This Row],[年齡]]&lt;=$B$4,2000,0)</f>
        <v>2000</v>
      </c>
      <c r="M13" s="2">
        <f>IF(新呵護久久5678[[#This Row],[年齡]]&lt;=$B$4,2000,0)</f>
        <v>2000</v>
      </c>
      <c r="N13" s="4">
        <f>IF(新呵護久久5678[[#This Row],[年齡]]&lt;=$B$4,1000,0)</f>
        <v>1000</v>
      </c>
      <c r="O13" s="4">
        <f>IF(新呵護久久5678[[#This Row],[年齡]]&lt;=$B$4,3000,0)</f>
        <v>3000</v>
      </c>
      <c r="P13" s="4">
        <f>IF(新呵護久久5678[[#This Row],[年齡]]&lt;=$B$4,1000,0)</f>
        <v>1000</v>
      </c>
      <c r="Q13" s="4">
        <f t="shared" si="4"/>
        <v>250</v>
      </c>
      <c r="R13" s="4">
        <f t="shared" si="5"/>
        <v>2000</v>
      </c>
      <c r="S13" s="4">
        <f t="shared" si="6"/>
        <v>500</v>
      </c>
    </row>
    <row r="14" spans="1:19" x14ac:dyDescent="0.2">
      <c r="D14">
        <v>13</v>
      </c>
      <c r="E14">
        <f>新呵護久久5678[[#This Row],[西元年]]-2002</f>
        <v>19</v>
      </c>
      <c r="F14">
        <f t="shared" si="7"/>
        <v>2021</v>
      </c>
      <c r="G14" s="2">
        <f t="shared" si="0"/>
        <v>8020</v>
      </c>
      <c r="H14" s="4">
        <f>IF(E14&lt;$B$4,SUM($G$2:新呵護久久5678[[#This Row],[保費]])*1.05,0)</f>
        <v>109473</v>
      </c>
      <c r="I14" s="2">
        <f t="shared" si="1"/>
        <v>109473</v>
      </c>
      <c r="J14" s="2">
        <f t="shared" si="2"/>
        <v>109473</v>
      </c>
      <c r="K14" s="4">
        <f t="shared" si="3"/>
        <v>1000</v>
      </c>
      <c r="L14" s="2">
        <f>IF(新呵護久久5678[[#This Row],[年齡]]&lt;=$B$4,2000,0)</f>
        <v>2000</v>
      </c>
      <c r="M14" s="2">
        <f>IF(新呵護久久5678[[#This Row],[年齡]]&lt;=$B$4,2000,0)</f>
        <v>2000</v>
      </c>
      <c r="N14" s="4">
        <f>IF(新呵護久久5678[[#This Row],[年齡]]&lt;=$B$4,1000,0)</f>
        <v>1000</v>
      </c>
      <c r="O14" s="4">
        <f>IF(新呵護久久5678[[#This Row],[年齡]]&lt;=$B$4,3000,0)</f>
        <v>3000</v>
      </c>
      <c r="P14" s="4">
        <f>IF(新呵護久久5678[[#This Row],[年齡]]&lt;=$B$4,1000,0)</f>
        <v>1000</v>
      </c>
      <c r="Q14" s="4">
        <f t="shared" si="4"/>
        <v>250</v>
      </c>
      <c r="R14" s="4">
        <f t="shared" si="5"/>
        <v>2000</v>
      </c>
      <c r="S14" s="4">
        <f t="shared" si="6"/>
        <v>500</v>
      </c>
    </row>
    <row r="15" spans="1:19" x14ac:dyDescent="0.2">
      <c r="D15">
        <v>14</v>
      </c>
      <c r="E15">
        <f>新呵護久久5678[[#This Row],[西元年]]-2002</f>
        <v>20</v>
      </c>
      <c r="F15">
        <f t="shared" si="7"/>
        <v>2022</v>
      </c>
      <c r="G15" s="2">
        <f t="shared" si="0"/>
        <v>8020</v>
      </c>
      <c r="H15" s="4">
        <f>IF(E15&lt;$B$4,SUM($G$2:新呵護久久5678[[#This Row],[保費]])*1.05,0)</f>
        <v>117894</v>
      </c>
      <c r="I15" s="2">
        <f t="shared" si="1"/>
        <v>117894</v>
      </c>
      <c r="J15" s="2">
        <f t="shared" si="2"/>
        <v>117894</v>
      </c>
      <c r="K15" s="4">
        <f t="shared" si="3"/>
        <v>1000</v>
      </c>
      <c r="L15" s="2">
        <f>IF(新呵護久久5678[[#This Row],[年齡]]&lt;=$B$4,2000,0)</f>
        <v>2000</v>
      </c>
      <c r="M15" s="2">
        <f>IF(新呵護久久5678[[#This Row],[年齡]]&lt;=$B$4,2000,0)</f>
        <v>2000</v>
      </c>
      <c r="N15" s="4">
        <f>IF(新呵護久久5678[[#This Row],[年齡]]&lt;=$B$4,1000,0)</f>
        <v>1000</v>
      </c>
      <c r="O15" s="4">
        <f>IF(新呵護久久5678[[#This Row],[年齡]]&lt;=$B$4,3000,0)</f>
        <v>3000</v>
      </c>
      <c r="P15" s="4">
        <f>IF(新呵護久久5678[[#This Row],[年齡]]&lt;=$B$4,1000,0)</f>
        <v>1000</v>
      </c>
      <c r="Q15" s="4">
        <f t="shared" si="4"/>
        <v>250</v>
      </c>
      <c r="R15" s="4">
        <f t="shared" si="5"/>
        <v>2000</v>
      </c>
      <c r="S15" s="4">
        <f t="shared" si="6"/>
        <v>500</v>
      </c>
    </row>
    <row r="16" spans="1:19" x14ac:dyDescent="0.2">
      <c r="D16">
        <v>15</v>
      </c>
      <c r="E16">
        <f>新呵護久久5678[[#This Row],[西元年]]-2002</f>
        <v>21</v>
      </c>
      <c r="F16">
        <f t="shared" si="7"/>
        <v>2023</v>
      </c>
      <c r="G16" s="2">
        <f t="shared" si="0"/>
        <v>8020</v>
      </c>
      <c r="H16" s="4">
        <f>IF(E16&lt;$B$4,SUM($G$2:新呵護久久5678[[#This Row],[保費]])*1.05,0)</f>
        <v>126315</v>
      </c>
      <c r="I16" s="2">
        <f t="shared" si="1"/>
        <v>126315</v>
      </c>
      <c r="J16" s="2">
        <f t="shared" si="2"/>
        <v>126315</v>
      </c>
      <c r="K16" s="4">
        <f t="shared" si="3"/>
        <v>1000</v>
      </c>
      <c r="L16" s="2">
        <f>IF(新呵護久久5678[[#This Row],[年齡]]&lt;=$B$4,2000,0)</f>
        <v>2000</v>
      </c>
      <c r="M16" s="2">
        <f>IF(新呵護久久5678[[#This Row],[年齡]]&lt;=$B$4,2000,0)</f>
        <v>2000</v>
      </c>
      <c r="N16" s="4">
        <f>IF(新呵護久久5678[[#This Row],[年齡]]&lt;=$B$4,1000,0)</f>
        <v>1000</v>
      </c>
      <c r="O16" s="4">
        <f>IF(新呵護久久5678[[#This Row],[年齡]]&lt;=$B$4,3000,0)</f>
        <v>3000</v>
      </c>
      <c r="P16" s="4">
        <f>IF(新呵護久久5678[[#This Row],[年齡]]&lt;=$B$4,1000,0)</f>
        <v>1000</v>
      </c>
      <c r="Q16" s="4">
        <f t="shared" si="4"/>
        <v>250</v>
      </c>
      <c r="R16" s="4">
        <f t="shared" si="5"/>
        <v>2000</v>
      </c>
      <c r="S16" s="4">
        <f t="shared" si="6"/>
        <v>500</v>
      </c>
    </row>
    <row r="17" spans="4:19" x14ac:dyDescent="0.2">
      <c r="D17">
        <v>16</v>
      </c>
      <c r="E17">
        <f>新呵護久久5678[[#This Row],[西元年]]-2002</f>
        <v>22</v>
      </c>
      <c r="F17">
        <f t="shared" si="7"/>
        <v>2024</v>
      </c>
      <c r="G17" s="2">
        <f t="shared" si="0"/>
        <v>8020</v>
      </c>
      <c r="H17" s="4">
        <f>IF(E17&lt;$B$4,SUM($G$2:新呵護久久5678[[#This Row],[保費]])*1.05,0)</f>
        <v>134736</v>
      </c>
      <c r="I17" s="2">
        <f t="shared" si="1"/>
        <v>134736</v>
      </c>
      <c r="J17" s="2">
        <f t="shared" si="2"/>
        <v>134736</v>
      </c>
      <c r="K17" s="4">
        <f t="shared" si="3"/>
        <v>1000</v>
      </c>
      <c r="L17" s="2">
        <f>IF(新呵護久久5678[[#This Row],[年齡]]&lt;=$B$4,2000,0)</f>
        <v>2000</v>
      </c>
      <c r="M17" s="2">
        <f>IF(新呵護久久5678[[#This Row],[年齡]]&lt;=$B$4,2000,0)</f>
        <v>2000</v>
      </c>
      <c r="N17" s="4">
        <f>IF(新呵護久久5678[[#This Row],[年齡]]&lt;=$B$4,1000,0)</f>
        <v>1000</v>
      </c>
      <c r="O17" s="4">
        <f>IF(新呵護久久5678[[#This Row],[年齡]]&lt;=$B$4,3000,0)</f>
        <v>3000</v>
      </c>
      <c r="P17" s="4">
        <f>IF(新呵護久久5678[[#This Row],[年齡]]&lt;=$B$4,1000,0)</f>
        <v>1000</v>
      </c>
      <c r="Q17" s="4">
        <f t="shared" si="4"/>
        <v>250</v>
      </c>
      <c r="R17" s="4">
        <f t="shared" si="5"/>
        <v>2000</v>
      </c>
      <c r="S17" s="4">
        <f t="shared" si="6"/>
        <v>500</v>
      </c>
    </row>
    <row r="18" spans="4:19" x14ac:dyDescent="0.2">
      <c r="D18">
        <v>17</v>
      </c>
      <c r="E18">
        <f>新呵護久久5678[[#This Row],[西元年]]-2002</f>
        <v>23</v>
      </c>
      <c r="F18">
        <f t="shared" si="7"/>
        <v>2025</v>
      </c>
      <c r="G18" s="2">
        <f t="shared" si="0"/>
        <v>8020</v>
      </c>
      <c r="H18" s="4">
        <f>IF(E18&lt;$B$4,SUM($G$2:新呵護久久5678[[#This Row],[保費]])*1.05,0)</f>
        <v>143157</v>
      </c>
      <c r="I18" s="2">
        <f t="shared" si="1"/>
        <v>143157</v>
      </c>
      <c r="J18" s="2">
        <f t="shared" si="2"/>
        <v>143157</v>
      </c>
      <c r="K18" s="4">
        <f t="shared" si="3"/>
        <v>1000</v>
      </c>
      <c r="L18" s="2">
        <f>IF(新呵護久久5678[[#This Row],[年齡]]&lt;=$B$4,2000,0)</f>
        <v>2000</v>
      </c>
      <c r="M18" s="2">
        <f>IF(新呵護久久5678[[#This Row],[年齡]]&lt;=$B$4,2000,0)</f>
        <v>2000</v>
      </c>
      <c r="N18" s="4">
        <f>IF(新呵護久久5678[[#This Row],[年齡]]&lt;=$B$4,1000,0)</f>
        <v>1000</v>
      </c>
      <c r="O18" s="4">
        <f>IF(新呵護久久5678[[#This Row],[年齡]]&lt;=$B$4,3000,0)</f>
        <v>3000</v>
      </c>
      <c r="P18" s="4">
        <f>IF(新呵護久久5678[[#This Row],[年齡]]&lt;=$B$4,1000,0)</f>
        <v>1000</v>
      </c>
      <c r="Q18" s="4">
        <f t="shared" si="4"/>
        <v>250</v>
      </c>
      <c r="R18" s="4">
        <f t="shared" si="5"/>
        <v>2000</v>
      </c>
      <c r="S18" s="4">
        <f t="shared" si="6"/>
        <v>500</v>
      </c>
    </row>
    <row r="19" spans="4:19" x14ac:dyDescent="0.2">
      <c r="D19">
        <v>18</v>
      </c>
      <c r="E19">
        <f>新呵護久久5678[[#This Row],[西元年]]-2002</f>
        <v>24</v>
      </c>
      <c r="F19">
        <f t="shared" si="7"/>
        <v>2026</v>
      </c>
      <c r="G19" s="2">
        <f t="shared" si="0"/>
        <v>8020</v>
      </c>
      <c r="H19" s="4">
        <f>IF(E19&lt;$B$4,SUM($G$2:新呵護久久5678[[#This Row],[保費]])*1.05,0)</f>
        <v>151578</v>
      </c>
      <c r="I19" s="2">
        <f t="shared" si="1"/>
        <v>151578</v>
      </c>
      <c r="J19" s="2">
        <f t="shared" si="2"/>
        <v>151578</v>
      </c>
      <c r="K19" s="4">
        <f t="shared" si="3"/>
        <v>1000</v>
      </c>
      <c r="L19" s="2">
        <f>IF(新呵護久久5678[[#This Row],[年齡]]&lt;=$B$4,2000,0)</f>
        <v>2000</v>
      </c>
      <c r="M19" s="2">
        <f>IF(新呵護久久5678[[#This Row],[年齡]]&lt;=$B$4,2000,0)</f>
        <v>2000</v>
      </c>
      <c r="N19" s="4">
        <f>IF(新呵護久久5678[[#This Row],[年齡]]&lt;=$B$4,1000,0)</f>
        <v>1000</v>
      </c>
      <c r="O19" s="4">
        <f>IF(新呵護久久5678[[#This Row],[年齡]]&lt;=$B$4,3000,0)</f>
        <v>3000</v>
      </c>
      <c r="P19" s="4">
        <f>IF(新呵護久久5678[[#This Row],[年齡]]&lt;=$B$4,1000,0)</f>
        <v>1000</v>
      </c>
      <c r="Q19" s="4">
        <f t="shared" si="4"/>
        <v>250</v>
      </c>
      <c r="R19" s="4">
        <f t="shared" si="5"/>
        <v>2000</v>
      </c>
      <c r="S19" s="4">
        <f t="shared" si="6"/>
        <v>500</v>
      </c>
    </row>
    <row r="20" spans="4:19" x14ac:dyDescent="0.2">
      <c r="D20">
        <v>19</v>
      </c>
      <c r="E20">
        <f>新呵護久久5678[[#This Row],[西元年]]-2002</f>
        <v>25</v>
      </c>
      <c r="F20">
        <f t="shared" si="7"/>
        <v>2027</v>
      </c>
      <c r="G20" s="2">
        <f t="shared" si="0"/>
        <v>8020</v>
      </c>
      <c r="H20" s="4">
        <f>IF(E20&lt;$B$4,SUM($G$2:新呵護久久5678[[#This Row],[保費]])*1.05,0)</f>
        <v>159999</v>
      </c>
      <c r="I20" s="2">
        <f t="shared" si="1"/>
        <v>159999</v>
      </c>
      <c r="J20" s="2">
        <f t="shared" si="2"/>
        <v>159999</v>
      </c>
      <c r="K20" s="4">
        <f t="shared" si="3"/>
        <v>1000</v>
      </c>
      <c r="L20" s="2">
        <f>IF(新呵護久久5678[[#This Row],[年齡]]&lt;=$B$4,2000,0)</f>
        <v>2000</v>
      </c>
      <c r="M20" s="2">
        <f>IF(新呵護久久5678[[#This Row],[年齡]]&lt;=$B$4,2000,0)</f>
        <v>2000</v>
      </c>
      <c r="N20" s="4">
        <f>IF(新呵護久久5678[[#This Row],[年齡]]&lt;=$B$4,1000,0)</f>
        <v>1000</v>
      </c>
      <c r="O20" s="4">
        <f>IF(新呵護久久5678[[#This Row],[年齡]]&lt;=$B$4,3000,0)</f>
        <v>3000</v>
      </c>
      <c r="P20" s="4">
        <f>IF(新呵護久久5678[[#This Row],[年齡]]&lt;=$B$4,1000,0)</f>
        <v>1000</v>
      </c>
      <c r="Q20" s="4">
        <f t="shared" si="4"/>
        <v>250</v>
      </c>
      <c r="R20" s="4">
        <f t="shared" si="5"/>
        <v>2000</v>
      </c>
      <c r="S20" s="4">
        <f t="shared" si="6"/>
        <v>500</v>
      </c>
    </row>
    <row r="21" spans="4:19" x14ac:dyDescent="0.2">
      <c r="D21">
        <v>20</v>
      </c>
      <c r="E21">
        <f>新呵護久久5678[[#This Row],[西元年]]-2002</f>
        <v>26</v>
      </c>
      <c r="F21">
        <f t="shared" si="7"/>
        <v>2028</v>
      </c>
      <c r="G21" s="2">
        <f t="shared" si="0"/>
        <v>8020</v>
      </c>
      <c r="H21" s="4">
        <f>IF(E21&lt;$B$4,SUM($G$2:新呵護久久5678[[#This Row],[保費]])*1.05,0)</f>
        <v>168420</v>
      </c>
      <c r="I21" s="2">
        <f t="shared" si="1"/>
        <v>168420</v>
      </c>
      <c r="J21" s="2">
        <f t="shared" si="2"/>
        <v>168420</v>
      </c>
      <c r="K21" s="4">
        <f t="shared" si="3"/>
        <v>1000</v>
      </c>
      <c r="L21" s="2">
        <f>IF(新呵護久久5678[[#This Row],[年齡]]&lt;=$B$4,2000,0)</f>
        <v>2000</v>
      </c>
      <c r="M21" s="2">
        <f>IF(新呵護久久5678[[#This Row],[年齡]]&lt;=$B$4,2000,0)</f>
        <v>2000</v>
      </c>
      <c r="N21" s="4">
        <f>IF(新呵護久久5678[[#This Row],[年齡]]&lt;=$B$4,1000,0)</f>
        <v>1000</v>
      </c>
      <c r="O21" s="4">
        <f>IF(新呵護久久5678[[#This Row],[年齡]]&lt;=$B$4,3000,0)</f>
        <v>3000</v>
      </c>
      <c r="P21" s="4">
        <f>IF(新呵護久久5678[[#This Row],[年齡]]&lt;=$B$4,1000,0)</f>
        <v>1000</v>
      </c>
      <c r="Q21" s="4">
        <f t="shared" si="4"/>
        <v>250</v>
      </c>
      <c r="R21" s="4">
        <f t="shared" si="5"/>
        <v>2000</v>
      </c>
      <c r="S21" s="4">
        <f t="shared" si="6"/>
        <v>500</v>
      </c>
    </row>
    <row r="22" spans="4:19" x14ac:dyDescent="0.2">
      <c r="D22">
        <v>21</v>
      </c>
      <c r="E22">
        <f>新呵護久久5678[[#This Row],[西元年]]-2002</f>
        <v>27</v>
      </c>
      <c r="F22">
        <f t="shared" si="7"/>
        <v>2029</v>
      </c>
      <c r="G22" s="2">
        <f t="shared" si="0"/>
        <v>0</v>
      </c>
      <c r="H22" s="4">
        <f>IF(E22&lt;$B$4,SUM($G$2:新呵護久久5678[[#This Row],[保費]])*1.05,0)</f>
        <v>168420</v>
      </c>
      <c r="I22" s="2">
        <f t="shared" si="1"/>
        <v>168420</v>
      </c>
      <c r="J22" s="2">
        <f t="shared" si="2"/>
        <v>168420</v>
      </c>
      <c r="K22" s="4">
        <f t="shared" si="3"/>
        <v>1000</v>
      </c>
      <c r="L22" s="2">
        <f>IF(新呵護久久5678[[#This Row],[年齡]]&lt;=$B$4,2000,0)</f>
        <v>2000</v>
      </c>
      <c r="M22" s="2">
        <f>IF(新呵護久久5678[[#This Row],[年齡]]&lt;=$B$4,2000,0)</f>
        <v>2000</v>
      </c>
      <c r="N22" s="4">
        <f>IF(新呵護久久5678[[#This Row],[年齡]]&lt;=$B$4,1000,0)</f>
        <v>1000</v>
      </c>
      <c r="O22" s="4">
        <f>IF(新呵護久久5678[[#This Row],[年齡]]&lt;=$B$4,3000,0)</f>
        <v>3000</v>
      </c>
      <c r="P22" s="4">
        <f>IF(新呵護久久5678[[#This Row],[年齡]]&lt;=$B$4,1000,0)</f>
        <v>1000</v>
      </c>
      <c r="Q22" s="4">
        <f t="shared" si="4"/>
        <v>250</v>
      </c>
      <c r="R22" s="4">
        <f t="shared" si="5"/>
        <v>2000</v>
      </c>
      <c r="S22" s="4">
        <f t="shared" si="6"/>
        <v>500</v>
      </c>
    </row>
    <row r="23" spans="4:19" x14ac:dyDescent="0.2">
      <c r="D23">
        <v>22</v>
      </c>
      <c r="E23">
        <f>新呵護久久5678[[#This Row],[西元年]]-2002</f>
        <v>28</v>
      </c>
      <c r="F23">
        <f t="shared" si="7"/>
        <v>2030</v>
      </c>
      <c r="G23" s="2">
        <f t="shared" si="0"/>
        <v>0</v>
      </c>
      <c r="H23" s="4">
        <f>IF(E23&lt;$B$4,SUM($G$2:新呵護久久5678[[#This Row],[保費]])*1.05,0)</f>
        <v>168420</v>
      </c>
      <c r="I23" s="2">
        <f t="shared" si="1"/>
        <v>168420</v>
      </c>
      <c r="J23" s="2">
        <f t="shared" si="2"/>
        <v>168420</v>
      </c>
      <c r="K23" s="4">
        <f t="shared" si="3"/>
        <v>1000</v>
      </c>
      <c r="L23" s="2">
        <f>IF(新呵護久久5678[[#This Row],[年齡]]&lt;=$B$4,2000,0)</f>
        <v>2000</v>
      </c>
      <c r="M23" s="2">
        <f>IF(新呵護久久5678[[#This Row],[年齡]]&lt;=$B$4,2000,0)</f>
        <v>2000</v>
      </c>
      <c r="N23" s="4">
        <f>IF(新呵護久久5678[[#This Row],[年齡]]&lt;=$B$4,1000,0)</f>
        <v>1000</v>
      </c>
      <c r="O23" s="4">
        <f>IF(新呵護久久5678[[#This Row],[年齡]]&lt;=$B$4,3000,0)</f>
        <v>3000</v>
      </c>
      <c r="P23" s="4">
        <f>IF(新呵護久久5678[[#This Row],[年齡]]&lt;=$B$4,1000,0)</f>
        <v>1000</v>
      </c>
      <c r="Q23" s="4">
        <f t="shared" si="4"/>
        <v>250</v>
      </c>
      <c r="R23" s="4">
        <f t="shared" si="5"/>
        <v>2000</v>
      </c>
      <c r="S23" s="4">
        <f t="shared" si="6"/>
        <v>500</v>
      </c>
    </row>
    <row r="24" spans="4:19" x14ac:dyDescent="0.2">
      <c r="D24">
        <v>23</v>
      </c>
      <c r="E24">
        <f>新呵護久久5678[[#This Row],[西元年]]-2002</f>
        <v>29</v>
      </c>
      <c r="F24">
        <f t="shared" si="7"/>
        <v>2031</v>
      </c>
      <c r="G24" s="2">
        <f t="shared" si="0"/>
        <v>0</v>
      </c>
      <c r="H24" s="4">
        <f>IF(E24&lt;$B$4,SUM($G$2:新呵護久久5678[[#This Row],[保費]])*1.05,0)</f>
        <v>168420</v>
      </c>
      <c r="I24" s="2">
        <f t="shared" si="1"/>
        <v>168420</v>
      </c>
      <c r="J24" s="2">
        <f t="shared" si="2"/>
        <v>168420</v>
      </c>
      <c r="K24" s="4">
        <f t="shared" si="3"/>
        <v>1000</v>
      </c>
      <c r="L24" s="2">
        <f>IF(新呵護久久5678[[#This Row],[年齡]]&lt;=$B$4,2000,0)</f>
        <v>2000</v>
      </c>
      <c r="M24" s="2">
        <f>IF(新呵護久久5678[[#This Row],[年齡]]&lt;=$B$4,2000,0)</f>
        <v>2000</v>
      </c>
      <c r="N24" s="4">
        <f>IF(新呵護久久5678[[#This Row],[年齡]]&lt;=$B$4,1000,0)</f>
        <v>1000</v>
      </c>
      <c r="O24" s="4">
        <f>IF(新呵護久久5678[[#This Row],[年齡]]&lt;=$B$4,3000,0)</f>
        <v>3000</v>
      </c>
      <c r="P24" s="4">
        <f>IF(新呵護久久5678[[#This Row],[年齡]]&lt;=$B$4,1000,0)</f>
        <v>1000</v>
      </c>
      <c r="Q24" s="4">
        <f t="shared" si="4"/>
        <v>250</v>
      </c>
      <c r="R24" s="4">
        <f t="shared" si="5"/>
        <v>2000</v>
      </c>
      <c r="S24" s="4">
        <f t="shared" si="6"/>
        <v>500</v>
      </c>
    </row>
    <row r="25" spans="4:19" x14ac:dyDescent="0.2">
      <c r="D25">
        <v>24</v>
      </c>
      <c r="E25">
        <f>新呵護久久5678[[#This Row],[西元年]]-2002</f>
        <v>30</v>
      </c>
      <c r="F25">
        <f t="shared" si="7"/>
        <v>2032</v>
      </c>
      <c r="G25" s="2">
        <f t="shared" si="0"/>
        <v>0</v>
      </c>
      <c r="H25" s="4">
        <f>IF(E25&lt;$B$4,SUM($G$2:新呵護久久5678[[#This Row],[保費]])*1.05,0)</f>
        <v>168420</v>
      </c>
      <c r="I25" s="2">
        <f t="shared" si="1"/>
        <v>168420</v>
      </c>
      <c r="J25" s="2">
        <f t="shared" si="2"/>
        <v>168420</v>
      </c>
      <c r="K25" s="4">
        <f t="shared" si="3"/>
        <v>1000</v>
      </c>
      <c r="L25" s="2">
        <f>IF(新呵護久久5678[[#This Row],[年齡]]&lt;=$B$4,2000,0)</f>
        <v>2000</v>
      </c>
      <c r="M25" s="2">
        <f>IF(新呵護久久5678[[#This Row],[年齡]]&lt;=$B$4,2000,0)</f>
        <v>2000</v>
      </c>
      <c r="N25" s="4">
        <f>IF(新呵護久久5678[[#This Row],[年齡]]&lt;=$B$4,1000,0)</f>
        <v>1000</v>
      </c>
      <c r="O25" s="4">
        <f>IF(新呵護久久5678[[#This Row],[年齡]]&lt;=$B$4,3000,0)</f>
        <v>3000</v>
      </c>
      <c r="P25" s="4">
        <f>IF(新呵護久久5678[[#This Row],[年齡]]&lt;=$B$4,1000,0)</f>
        <v>1000</v>
      </c>
      <c r="Q25" s="4">
        <f t="shared" si="4"/>
        <v>250</v>
      </c>
      <c r="R25" s="4">
        <f t="shared" si="5"/>
        <v>2000</v>
      </c>
      <c r="S25" s="4">
        <f t="shared" si="6"/>
        <v>500</v>
      </c>
    </row>
    <row r="26" spans="4:19" x14ac:dyDescent="0.2">
      <c r="D26">
        <v>25</v>
      </c>
      <c r="E26">
        <f>新呵護久久5678[[#This Row],[西元年]]-2002</f>
        <v>31</v>
      </c>
      <c r="F26">
        <f t="shared" si="7"/>
        <v>2033</v>
      </c>
      <c r="G26" s="2">
        <f t="shared" si="0"/>
        <v>0</v>
      </c>
      <c r="H26" s="4">
        <f>IF(E26&lt;$B$4,SUM($G$2:新呵護久久5678[[#This Row],[保費]])*1.05,0)</f>
        <v>168420</v>
      </c>
      <c r="I26" s="2">
        <f t="shared" si="1"/>
        <v>168420</v>
      </c>
      <c r="J26" s="2">
        <f t="shared" si="2"/>
        <v>168420</v>
      </c>
      <c r="K26" s="4">
        <f t="shared" si="3"/>
        <v>1000</v>
      </c>
      <c r="L26" s="2">
        <f>IF(新呵護久久5678[[#This Row],[年齡]]&lt;=$B$4,2000,0)</f>
        <v>2000</v>
      </c>
      <c r="M26" s="2">
        <f>IF(新呵護久久5678[[#This Row],[年齡]]&lt;=$B$4,2000,0)</f>
        <v>2000</v>
      </c>
      <c r="N26" s="4">
        <f>IF(新呵護久久5678[[#This Row],[年齡]]&lt;=$B$4,1000,0)</f>
        <v>1000</v>
      </c>
      <c r="O26" s="4">
        <f>IF(新呵護久久5678[[#This Row],[年齡]]&lt;=$B$4,3000,0)</f>
        <v>3000</v>
      </c>
      <c r="P26" s="4">
        <f>IF(新呵護久久5678[[#This Row],[年齡]]&lt;=$B$4,1000,0)</f>
        <v>1000</v>
      </c>
      <c r="Q26" s="4">
        <f t="shared" si="4"/>
        <v>250</v>
      </c>
      <c r="R26" s="4">
        <f t="shared" si="5"/>
        <v>2000</v>
      </c>
      <c r="S26" s="4">
        <f t="shared" si="6"/>
        <v>500</v>
      </c>
    </row>
    <row r="27" spans="4:19" x14ac:dyDescent="0.2">
      <c r="D27">
        <v>26</v>
      </c>
      <c r="E27">
        <f>新呵護久久5678[[#This Row],[西元年]]-2002</f>
        <v>32</v>
      </c>
      <c r="F27">
        <f t="shared" si="7"/>
        <v>2034</v>
      </c>
      <c r="G27" s="2">
        <f t="shared" si="0"/>
        <v>0</v>
      </c>
      <c r="H27" s="4">
        <f>IF(E27&lt;$B$4,SUM($G$2:新呵護久久5678[[#This Row],[保費]])*1.05,0)</f>
        <v>168420</v>
      </c>
      <c r="I27" s="2">
        <f t="shared" si="1"/>
        <v>168420</v>
      </c>
      <c r="J27" s="2">
        <f t="shared" si="2"/>
        <v>168420</v>
      </c>
      <c r="K27" s="4">
        <f t="shared" si="3"/>
        <v>1000</v>
      </c>
      <c r="L27" s="2">
        <f>IF(新呵護久久5678[[#This Row],[年齡]]&lt;=$B$4,2000,0)</f>
        <v>2000</v>
      </c>
      <c r="M27" s="2">
        <f>IF(新呵護久久5678[[#This Row],[年齡]]&lt;=$B$4,2000,0)</f>
        <v>2000</v>
      </c>
      <c r="N27" s="4">
        <f>IF(新呵護久久5678[[#This Row],[年齡]]&lt;=$B$4,1000,0)</f>
        <v>1000</v>
      </c>
      <c r="O27" s="4">
        <f>IF(新呵護久久5678[[#This Row],[年齡]]&lt;=$B$4,3000,0)</f>
        <v>3000</v>
      </c>
      <c r="P27" s="4">
        <f>IF(新呵護久久5678[[#This Row],[年齡]]&lt;=$B$4,1000,0)</f>
        <v>1000</v>
      </c>
      <c r="Q27" s="4">
        <f t="shared" si="4"/>
        <v>250</v>
      </c>
      <c r="R27" s="4">
        <f t="shared" si="5"/>
        <v>2000</v>
      </c>
      <c r="S27" s="4">
        <f t="shared" si="6"/>
        <v>500</v>
      </c>
    </row>
    <row r="28" spans="4:19" x14ac:dyDescent="0.2">
      <c r="D28">
        <v>27</v>
      </c>
      <c r="E28">
        <f>新呵護久久5678[[#This Row],[西元年]]-2002</f>
        <v>33</v>
      </c>
      <c r="F28">
        <f t="shared" si="7"/>
        <v>2035</v>
      </c>
      <c r="G28" s="2">
        <f t="shared" si="0"/>
        <v>0</v>
      </c>
      <c r="H28" s="4">
        <f>IF(E28&lt;$B$4,SUM($G$2:新呵護久久5678[[#This Row],[保費]])*1.05,0)</f>
        <v>168420</v>
      </c>
      <c r="I28" s="2">
        <f t="shared" si="1"/>
        <v>168420</v>
      </c>
      <c r="J28" s="2">
        <f t="shared" si="2"/>
        <v>168420</v>
      </c>
      <c r="K28" s="4">
        <f t="shared" si="3"/>
        <v>1000</v>
      </c>
      <c r="L28" s="2">
        <f>IF(新呵護久久5678[[#This Row],[年齡]]&lt;=$B$4,2000,0)</f>
        <v>2000</v>
      </c>
      <c r="M28" s="2">
        <f>IF(新呵護久久5678[[#This Row],[年齡]]&lt;=$B$4,2000,0)</f>
        <v>2000</v>
      </c>
      <c r="N28" s="4">
        <f>IF(新呵護久久5678[[#This Row],[年齡]]&lt;=$B$4,1000,0)</f>
        <v>1000</v>
      </c>
      <c r="O28" s="4">
        <f>IF(新呵護久久5678[[#This Row],[年齡]]&lt;=$B$4,3000,0)</f>
        <v>3000</v>
      </c>
      <c r="P28" s="4">
        <f>IF(新呵護久久5678[[#This Row],[年齡]]&lt;=$B$4,1000,0)</f>
        <v>1000</v>
      </c>
      <c r="Q28" s="4">
        <f t="shared" si="4"/>
        <v>250</v>
      </c>
      <c r="R28" s="4">
        <f t="shared" si="5"/>
        <v>2000</v>
      </c>
      <c r="S28" s="4">
        <f t="shared" si="6"/>
        <v>500</v>
      </c>
    </row>
    <row r="29" spans="4:19" x14ac:dyDescent="0.2">
      <c r="D29">
        <v>28</v>
      </c>
      <c r="E29">
        <f>新呵護久久5678[[#This Row],[西元年]]-2002</f>
        <v>34</v>
      </c>
      <c r="F29">
        <f t="shared" si="7"/>
        <v>2036</v>
      </c>
      <c r="G29" s="2">
        <f t="shared" si="0"/>
        <v>0</v>
      </c>
      <c r="H29" s="4">
        <f>IF(E29&lt;$B$4,SUM($G$2:新呵護久久5678[[#This Row],[保費]])*1.05,0)</f>
        <v>168420</v>
      </c>
      <c r="I29" s="2">
        <f t="shared" si="1"/>
        <v>168420</v>
      </c>
      <c r="J29" s="2">
        <f t="shared" si="2"/>
        <v>168420</v>
      </c>
      <c r="K29" s="4">
        <f t="shared" si="3"/>
        <v>1000</v>
      </c>
      <c r="L29" s="2">
        <f>IF(新呵護久久5678[[#This Row],[年齡]]&lt;=$B$4,2000,0)</f>
        <v>2000</v>
      </c>
      <c r="M29" s="2">
        <f>IF(新呵護久久5678[[#This Row],[年齡]]&lt;=$B$4,2000,0)</f>
        <v>2000</v>
      </c>
      <c r="N29" s="4">
        <f>IF(新呵護久久5678[[#This Row],[年齡]]&lt;=$B$4,1000,0)</f>
        <v>1000</v>
      </c>
      <c r="O29" s="4">
        <f>IF(新呵護久久5678[[#This Row],[年齡]]&lt;=$B$4,3000,0)</f>
        <v>3000</v>
      </c>
      <c r="P29" s="4">
        <f>IF(新呵護久久5678[[#This Row],[年齡]]&lt;=$B$4,1000,0)</f>
        <v>1000</v>
      </c>
      <c r="Q29" s="4">
        <f t="shared" si="4"/>
        <v>250</v>
      </c>
      <c r="R29" s="4">
        <f t="shared" si="5"/>
        <v>2000</v>
      </c>
      <c r="S29" s="4">
        <f t="shared" si="6"/>
        <v>500</v>
      </c>
    </row>
    <row r="30" spans="4:19" x14ac:dyDescent="0.2">
      <c r="D30">
        <v>29</v>
      </c>
      <c r="E30">
        <f>新呵護久久5678[[#This Row],[西元年]]-2002</f>
        <v>35</v>
      </c>
      <c r="F30">
        <f t="shared" si="7"/>
        <v>2037</v>
      </c>
      <c r="G30" s="2">
        <f t="shared" si="0"/>
        <v>0</v>
      </c>
      <c r="H30" s="4">
        <f>IF(E30&lt;$B$4,SUM($G$2:新呵護久久5678[[#This Row],[保費]])*1.05,0)</f>
        <v>168420</v>
      </c>
      <c r="I30" s="2">
        <f t="shared" si="1"/>
        <v>168420</v>
      </c>
      <c r="J30" s="2">
        <f t="shared" si="2"/>
        <v>168420</v>
      </c>
      <c r="K30" s="4">
        <f t="shared" si="3"/>
        <v>1000</v>
      </c>
      <c r="L30" s="2">
        <f>IF(新呵護久久5678[[#This Row],[年齡]]&lt;=$B$4,2000,0)</f>
        <v>2000</v>
      </c>
      <c r="M30" s="2">
        <f>IF(新呵護久久5678[[#This Row],[年齡]]&lt;=$B$4,2000,0)</f>
        <v>2000</v>
      </c>
      <c r="N30" s="4">
        <f>IF(新呵護久久5678[[#This Row],[年齡]]&lt;=$B$4,1000,0)</f>
        <v>1000</v>
      </c>
      <c r="O30" s="4">
        <f>IF(新呵護久久5678[[#This Row],[年齡]]&lt;=$B$4,3000,0)</f>
        <v>3000</v>
      </c>
      <c r="P30" s="4">
        <f>IF(新呵護久久5678[[#This Row],[年齡]]&lt;=$B$4,1000,0)</f>
        <v>1000</v>
      </c>
      <c r="Q30" s="4">
        <f t="shared" si="4"/>
        <v>250</v>
      </c>
      <c r="R30" s="4">
        <f t="shared" si="5"/>
        <v>2000</v>
      </c>
      <c r="S30" s="4">
        <f t="shared" si="6"/>
        <v>500</v>
      </c>
    </row>
    <row r="31" spans="4:19" x14ac:dyDescent="0.2">
      <c r="D31">
        <v>30</v>
      </c>
      <c r="E31">
        <f>新呵護久久5678[[#This Row],[西元年]]-2002</f>
        <v>36</v>
      </c>
      <c r="F31">
        <f t="shared" si="7"/>
        <v>2038</v>
      </c>
      <c r="G31" s="2">
        <f t="shared" si="0"/>
        <v>0</v>
      </c>
      <c r="H31" s="4">
        <f>IF(E31&lt;$B$4,SUM($G$2:新呵護久久5678[[#This Row],[保費]])*1.05,0)</f>
        <v>168420</v>
      </c>
      <c r="I31" s="2">
        <f t="shared" si="1"/>
        <v>168420</v>
      </c>
      <c r="J31" s="2">
        <f t="shared" si="2"/>
        <v>168420</v>
      </c>
      <c r="K31" s="4">
        <f t="shared" si="3"/>
        <v>1000</v>
      </c>
      <c r="L31" s="2">
        <f>IF(新呵護久久5678[[#This Row],[年齡]]&lt;=$B$4,2000,0)</f>
        <v>2000</v>
      </c>
      <c r="M31" s="2">
        <f>IF(新呵護久久5678[[#This Row],[年齡]]&lt;=$B$4,2000,0)</f>
        <v>2000</v>
      </c>
      <c r="N31" s="4">
        <f>IF(新呵護久久5678[[#This Row],[年齡]]&lt;=$B$4,1000,0)</f>
        <v>1000</v>
      </c>
      <c r="O31" s="4">
        <f>IF(新呵護久久5678[[#This Row],[年齡]]&lt;=$B$4,3000,0)</f>
        <v>3000</v>
      </c>
      <c r="P31" s="4">
        <f>IF(新呵護久久5678[[#This Row],[年齡]]&lt;=$B$4,1000,0)</f>
        <v>1000</v>
      </c>
      <c r="Q31" s="4">
        <f t="shared" si="4"/>
        <v>250</v>
      </c>
      <c r="R31" s="4">
        <f t="shared" si="5"/>
        <v>2000</v>
      </c>
      <c r="S31" s="4">
        <f t="shared" si="6"/>
        <v>500</v>
      </c>
    </row>
    <row r="32" spans="4:19" x14ac:dyDescent="0.2">
      <c r="D32">
        <v>31</v>
      </c>
      <c r="E32">
        <f>新呵護久久5678[[#This Row],[西元年]]-2002</f>
        <v>37</v>
      </c>
      <c r="F32">
        <f t="shared" si="7"/>
        <v>2039</v>
      </c>
      <c r="G32" s="2">
        <f t="shared" si="0"/>
        <v>0</v>
      </c>
      <c r="H32" s="4">
        <f>IF(E32&lt;$B$4,SUM($G$2:新呵護久久5678[[#This Row],[保費]])*1.05,0)</f>
        <v>168420</v>
      </c>
      <c r="I32" s="2">
        <f t="shared" si="1"/>
        <v>168420</v>
      </c>
      <c r="J32" s="2">
        <f t="shared" si="2"/>
        <v>168420</v>
      </c>
      <c r="K32" s="4">
        <f t="shared" si="3"/>
        <v>1000</v>
      </c>
      <c r="L32" s="2">
        <f>IF(新呵護久久5678[[#This Row],[年齡]]&lt;=$B$4,2000,0)</f>
        <v>2000</v>
      </c>
      <c r="M32" s="2">
        <f>IF(新呵護久久5678[[#This Row],[年齡]]&lt;=$B$4,2000,0)</f>
        <v>2000</v>
      </c>
      <c r="N32" s="4">
        <f>IF(新呵護久久5678[[#This Row],[年齡]]&lt;=$B$4,1000,0)</f>
        <v>1000</v>
      </c>
      <c r="O32" s="4">
        <f>IF(新呵護久久5678[[#This Row],[年齡]]&lt;=$B$4,3000,0)</f>
        <v>3000</v>
      </c>
      <c r="P32" s="4">
        <f>IF(新呵護久久5678[[#This Row],[年齡]]&lt;=$B$4,1000,0)</f>
        <v>1000</v>
      </c>
      <c r="Q32" s="4">
        <f t="shared" si="4"/>
        <v>250</v>
      </c>
      <c r="R32" s="4">
        <f t="shared" si="5"/>
        <v>2000</v>
      </c>
      <c r="S32" s="4">
        <f t="shared" si="6"/>
        <v>500</v>
      </c>
    </row>
    <row r="33" spans="4:19" x14ac:dyDescent="0.2">
      <c r="D33">
        <v>32</v>
      </c>
      <c r="E33">
        <f>新呵護久久5678[[#This Row],[西元年]]-2002</f>
        <v>38</v>
      </c>
      <c r="F33">
        <f t="shared" si="7"/>
        <v>2040</v>
      </c>
      <c r="G33" s="2">
        <f t="shared" si="0"/>
        <v>0</v>
      </c>
      <c r="H33" s="4">
        <f>IF(E33&lt;$B$4,SUM($G$2:新呵護久久5678[[#This Row],[保費]])*1.05,0)</f>
        <v>168420</v>
      </c>
      <c r="I33" s="2">
        <f t="shared" si="1"/>
        <v>168420</v>
      </c>
      <c r="J33" s="2">
        <f t="shared" si="2"/>
        <v>168420</v>
      </c>
      <c r="K33" s="4">
        <f t="shared" si="3"/>
        <v>1000</v>
      </c>
      <c r="L33" s="2">
        <f>IF(新呵護久久5678[[#This Row],[年齡]]&lt;=$B$4,2000,0)</f>
        <v>2000</v>
      </c>
      <c r="M33" s="2">
        <f>IF(新呵護久久5678[[#This Row],[年齡]]&lt;=$B$4,2000,0)</f>
        <v>2000</v>
      </c>
      <c r="N33" s="4">
        <f>IF(新呵護久久5678[[#This Row],[年齡]]&lt;=$B$4,1000,0)</f>
        <v>1000</v>
      </c>
      <c r="O33" s="4">
        <f>IF(新呵護久久5678[[#This Row],[年齡]]&lt;=$B$4,3000,0)</f>
        <v>3000</v>
      </c>
      <c r="P33" s="4">
        <f>IF(新呵護久久5678[[#This Row],[年齡]]&lt;=$B$4,1000,0)</f>
        <v>1000</v>
      </c>
      <c r="Q33" s="4">
        <f t="shared" si="4"/>
        <v>250</v>
      </c>
      <c r="R33" s="4">
        <f t="shared" si="5"/>
        <v>2000</v>
      </c>
      <c r="S33" s="4">
        <f t="shared" si="6"/>
        <v>500</v>
      </c>
    </row>
    <row r="34" spans="4:19" x14ac:dyDescent="0.2">
      <c r="D34">
        <v>33</v>
      </c>
      <c r="E34">
        <f>新呵護久久5678[[#This Row],[西元年]]-2002</f>
        <v>39</v>
      </c>
      <c r="F34">
        <f t="shared" si="7"/>
        <v>2041</v>
      </c>
      <c r="G34" s="2">
        <f t="shared" ref="G34:G65" si="8">IF(D34&lt;=$B$5,8020,0)</f>
        <v>0</v>
      </c>
      <c r="H34" s="4">
        <f>IF(E34&lt;$B$4,SUM($G$2:新呵護久久5678[[#This Row],[保費]])*1.05,0)</f>
        <v>168420</v>
      </c>
      <c r="I34" s="2">
        <f t="shared" ref="I34:I65" si="9">H34</f>
        <v>168420</v>
      </c>
      <c r="J34" s="2">
        <f t="shared" ref="J34:J65" si="10">H34</f>
        <v>168420</v>
      </c>
      <c r="K34" s="4">
        <f t="shared" si="3"/>
        <v>1000</v>
      </c>
      <c r="L34" s="2">
        <f>IF(新呵護久久5678[[#This Row],[年齡]]&lt;=$B$4,2000,0)</f>
        <v>2000</v>
      </c>
      <c r="M34" s="2">
        <f>IF(新呵護久久5678[[#This Row],[年齡]]&lt;=$B$4,2000,0)</f>
        <v>2000</v>
      </c>
      <c r="N34" s="4">
        <f>IF(新呵護久久5678[[#This Row],[年齡]]&lt;=$B$4,1000,0)</f>
        <v>1000</v>
      </c>
      <c r="O34" s="4">
        <f>IF(新呵護久久5678[[#This Row],[年齡]]&lt;=$B$4,3000,0)</f>
        <v>3000</v>
      </c>
      <c r="P34" s="4">
        <f>IF(新呵護久久5678[[#This Row],[年齡]]&lt;=$B$4,1000,0)</f>
        <v>1000</v>
      </c>
      <c r="Q34" s="4">
        <f t="shared" si="4"/>
        <v>250</v>
      </c>
      <c r="R34" s="4">
        <f t="shared" ref="R34:R65" si="11">IF(E34&lt;=$B$4,2000,0)</f>
        <v>2000</v>
      </c>
      <c r="S34" s="4">
        <f t="shared" ref="S34:S65" si="12">IF(E34&lt;=$B$4,500,0)</f>
        <v>500</v>
      </c>
    </row>
    <row r="35" spans="4:19" x14ac:dyDescent="0.2">
      <c r="D35">
        <v>34</v>
      </c>
      <c r="E35">
        <f>新呵護久久5678[[#This Row],[西元年]]-2002</f>
        <v>40</v>
      </c>
      <c r="F35">
        <f t="shared" si="7"/>
        <v>2042</v>
      </c>
      <c r="G35" s="2">
        <f t="shared" si="8"/>
        <v>0</v>
      </c>
      <c r="H35" s="4">
        <f>IF(E35&lt;$B$4,SUM($G$2:新呵護久久5678[[#This Row],[保費]])*1.05,0)</f>
        <v>168420</v>
      </c>
      <c r="I35" s="2">
        <f t="shared" si="9"/>
        <v>168420</v>
      </c>
      <c r="J35" s="2">
        <f t="shared" si="10"/>
        <v>168420</v>
      </c>
      <c r="K35" s="4">
        <f t="shared" si="3"/>
        <v>1000</v>
      </c>
      <c r="L35" s="2">
        <f>IF(新呵護久久5678[[#This Row],[年齡]]&lt;=$B$4,2000,0)</f>
        <v>2000</v>
      </c>
      <c r="M35" s="2">
        <f>IF(新呵護久久5678[[#This Row],[年齡]]&lt;=$B$4,2000,0)</f>
        <v>2000</v>
      </c>
      <c r="N35" s="4">
        <f>IF(新呵護久久5678[[#This Row],[年齡]]&lt;=$B$4,1000,0)</f>
        <v>1000</v>
      </c>
      <c r="O35" s="4">
        <f>IF(新呵護久久5678[[#This Row],[年齡]]&lt;=$B$4,3000,0)</f>
        <v>3000</v>
      </c>
      <c r="P35" s="4">
        <f>IF(新呵護久久5678[[#This Row],[年齡]]&lt;=$B$4,1000,0)</f>
        <v>1000</v>
      </c>
      <c r="Q35" s="4">
        <f t="shared" si="4"/>
        <v>250</v>
      </c>
      <c r="R35" s="4">
        <f t="shared" si="11"/>
        <v>2000</v>
      </c>
      <c r="S35" s="4">
        <f t="shared" si="12"/>
        <v>500</v>
      </c>
    </row>
    <row r="36" spans="4:19" x14ac:dyDescent="0.2">
      <c r="D36">
        <v>35</v>
      </c>
      <c r="E36">
        <f>新呵護久久5678[[#This Row],[西元年]]-2002</f>
        <v>41</v>
      </c>
      <c r="F36">
        <f t="shared" si="7"/>
        <v>2043</v>
      </c>
      <c r="G36" s="2">
        <f t="shared" si="8"/>
        <v>0</v>
      </c>
      <c r="H36" s="4">
        <f>IF(E36&lt;$B$4,SUM($G$2:新呵護久久5678[[#This Row],[保費]])*1.05,0)</f>
        <v>168420</v>
      </c>
      <c r="I36" s="2">
        <f t="shared" si="9"/>
        <v>168420</v>
      </c>
      <c r="J36" s="2">
        <f t="shared" si="10"/>
        <v>168420</v>
      </c>
      <c r="K36" s="4">
        <f t="shared" si="3"/>
        <v>1000</v>
      </c>
      <c r="L36" s="2">
        <f>IF(新呵護久久5678[[#This Row],[年齡]]&lt;=$B$4,2000,0)</f>
        <v>2000</v>
      </c>
      <c r="M36" s="2">
        <f>IF(新呵護久久5678[[#This Row],[年齡]]&lt;=$B$4,2000,0)</f>
        <v>2000</v>
      </c>
      <c r="N36" s="4">
        <f>IF(新呵護久久5678[[#This Row],[年齡]]&lt;=$B$4,1000,0)</f>
        <v>1000</v>
      </c>
      <c r="O36" s="4">
        <f>IF(新呵護久久5678[[#This Row],[年齡]]&lt;=$B$4,3000,0)</f>
        <v>3000</v>
      </c>
      <c r="P36" s="4">
        <f>IF(新呵護久久5678[[#This Row],[年齡]]&lt;=$B$4,1000,0)</f>
        <v>1000</v>
      </c>
      <c r="Q36" s="4">
        <f t="shared" si="4"/>
        <v>250</v>
      </c>
      <c r="R36" s="4">
        <f t="shared" si="11"/>
        <v>2000</v>
      </c>
      <c r="S36" s="4">
        <f t="shared" si="12"/>
        <v>500</v>
      </c>
    </row>
    <row r="37" spans="4:19" x14ac:dyDescent="0.2">
      <c r="D37">
        <v>36</v>
      </c>
      <c r="E37">
        <f>新呵護久久5678[[#This Row],[西元年]]-2002</f>
        <v>42</v>
      </c>
      <c r="F37">
        <f t="shared" si="7"/>
        <v>2044</v>
      </c>
      <c r="G37" s="2">
        <f t="shared" si="8"/>
        <v>0</v>
      </c>
      <c r="H37" s="4">
        <f>IF(E37&lt;$B$4,SUM($G$2:新呵護久久5678[[#This Row],[保費]])*1.05,0)</f>
        <v>168420</v>
      </c>
      <c r="I37" s="2">
        <f t="shared" si="9"/>
        <v>168420</v>
      </c>
      <c r="J37" s="2">
        <f t="shared" si="10"/>
        <v>168420</v>
      </c>
      <c r="K37" s="4">
        <f t="shared" si="3"/>
        <v>1000</v>
      </c>
      <c r="L37" s="2">
        <f>IF(新呵護久久5678[[#This Row],[年齡]]&lt;=$B$4,2000,0)</f>
        <v>2000</v>
      </c>
      <c r="M37" s="2">
        <f>IF(新呵護久久5678[[#This Row],[年齡]]&lt;=$B$4,2000,0)</f>
        <v>2000</v>
      </c>
      <c r="N37" s="4">
        <f>IF(新呵護久久5678[[#This Row],[年齡]]&lt;=$B$4,1000,0)</f>
        <v>1000</v>
      </c>
      <c r="O37" s="4">
        <f>IF(新呵護久久5678[[#This Row],[年齡]]&lt;=$B$4,3000,0)</f>
        <v>3000</v>
      </c>
      <c r="P37" s="4">
        <f>IF(新呵護久久5678[[#This Row],[年齡]]&lt;=$B$4,1000,0)</f>
        <v>1000</v>
      </c>
      <c r="Q37" s="4">
        <f t="shared" si="4"/>
        <v>250</v>
      </c>
      <c r="R37" s="4">
        <f t="shared" si="11"/>
        <v>2000</v>
      </c>
      <c r="S37" s="4">
        <f t="shared" si="12"/>
        <v>500</v>
      </c>
    </row>
    <row r="38" spans="4:19" x14ac:dyDescent="0.2">
      <c r="D38">
        <v>37</v>
      </c>
      <c r="E38">
        <f>新呵護久久5678[[#This Row],[西元年]]-2002</f>
        <v>43</v>
      </c>
      <c r="F38">
        <f t="shared" si="7"/>
        <v>2045</v>
      </c>
      <c r="G38" s="2">
        <f t="shared" si="8"/>
        <v>0</v>
      </c>
      <c r="H38" s="4">
        <f>IF(E38&lt;$B$4,SUM($G$2:新呵護久久5678[[#This Row],[保費]])*1.05,0)</f>
        <v>168420</v>
      </c>
      <c r="I38" s="2">
        <f t="shared" si="9"/>
        <v>168420</v>
      </c>
      <c r="J38" s="2">
        <f t="shared" si="10"/>
        <v>168420</v>
      </c>
      <c r="K38" s="4">
        <f t="shared" si="3"/>
        <v>1000</v>
      </c>
      <c r="L38" s="2">
        <f>IF(新呵護久久5678[[#This Row],[年齡]]&lt;=$B$4,2000,0)</f>
        <v>2000</v>
      </c>
      <c r="M38" s="2">
        <f>IF(新呵護久久5678[[#This Row],[年齡]]&lt;=$B$4,2000,0)</f>
        <v>2000</v>
      </c>
      <c r="N38" s="4">
        <f>IF(新呵護久久5678[[#This Row],[年齡]]&lt;=$B$4,1000,0)</f>
        <v>1000</v>
      </c>
      <c r="O38" s="4">
        <f>IF(新呵護久久5678[[#This Row],[年齡]]&lt;=$B$4,3000,0)</f>
        <v>3000</v>
      </c>
      <c r="P38" s="4">
        <f>IF(新呵護久久5678[[#This Row],[年齡]]&lt;=$B$4,1000,0)</f>
        <v>1000</v>
      </c>
      <c r="Q38" s="4">
        <f t="shared" si="4"/>
        <v>250</v>
      </c>
      <c r="R38" s="4">
        <f t="shared" si="11"/>
        <v>2000</v>
      </c>
      <c r="S38" s="4">
        <f t="shared" si="12"/>
        <v>500</v>
      </c>
    </row>
    <row r="39" spans="4:19" x14ac:dyDescent="0.2">
      <c r="D39">
        <v>38</v>
      </c>
      <c r="E39">
        <f>新呵護久久5678[[#This Row],[西元年]]-2002</f>
        <v>44</v>
      </c>
      <c r="F39">
        <f t="shared" si="7"/>
        <v>2046</v>
      </c>
      <c r="G39" s="2">
        <f t="shared" si="8"/>
        <v>0</v>
      </c>
      <c r="H39" s="4">
        <f>IF(E39&lt;$B$4,SUM($G$2:新呵護久久5678[[#This Row],[保費]])*1.05,0)</f>
        <v>168420</v>
      </c>
      <c r="I39" s="2">
        <f t="shared" si="9"/>
        <v>168420</v>
      </c>
      <c r="J39" s="2">
        <f t="shared" si="10"/>
        <v>168420</v>
      </c>
      <c r="K39" s="4">
        <f t="shared" si="3"/>
        <v>1000</v>
      </c>
      <c r="L39" s="2">
        <f>IF(新呵護久久5678[[#This Row],[年齡]]&lt;=$B$4,2000,0)</f>
        <v>2000</v>
      </c>
      <c r="M39" s="2">
        <f>IF(新呵護久久5678[[#This Row],[年齡]]&lt;=$B$4,2000,0)</f>
        <v>2000</v>
      </c>
      <c r="N39" s="4">
        <f>IF(新呵護久久5678[[#This Row],[年齡]]&lt;=$B$4,1000,0)</f>
        <v>1000</v>
      </c>
      <c r="O39" s="4">
        <f>IF(新呵護久久5678[[#This Row],[年齡]]&lt;=$B$4,3000,0)</f>
        <v>3000</v>
      </c>
      <c r="P39" s="4">
        <f>IF(新呵護久久5678[[#This Row],[年齡]]&lt;=$B$4,1000,0)</f>
        <v>1000</v>
      </c>
      <c r="Q39" s="4">
        <f t="shared" si="4"/>
        <v>250</v>
      </c>
      <c r="R39" s="4">
        <f t="shared" si="11"/>
        <v>2000</v>
      </c>
      <c r="S39" s="4">
        <f t="shared" si="12"/>
        <v>500</v>
      </c>
    </row>
    <row r="40" spans="4:19" x14ac:dyDescent="0.2">
      <c r="D40">
        <v>39</v>
      </c>
      <c r="E40">
        <f>新呵護久久5678[[#This Row],[西元年]]-2002</f>
        <v>45</v>
      </c>
      <c r="F40">
        <f t="shared" si="7"/>
        <v>2047</v>
      </c>
      <c r="G40" s="2">
        <f t="shared" si="8"/>
        <v>0</v>
      </c>
      <c r="H40" s="4">
        <f>IF(E40&lt;$B$4,SUM($G$2:新呵護久久5678[[#This Row],[保費]])*1.05,0)</f>
        <v>168420</v>
      </c>
      <c r="I40" s="2">
        <f t="shared" si="9"/>
        <v>168420</v>
      </c>
      <c r="J40" s="2">
        <f t="shared" si="10"/>
        <v>168420</v>
      </c>
      <c r="K40" s="4">
        <f t="shared" si="3"/>
        <v>1000</v>
      </c>
      <c r="L40" s="2">
        <f>IF(新呵護久久5678[[#This Row],[年齡]]&lt;=$B$4,2000,0)</f>
        <v>2000</v>
      </c>
      <c r="M40" s="2">
        <f>IF(新呵護久久5678[[#This Row],[年齡]]&lt;=$B$4,2000,0)</f>
        <v>2000</v>
      </c>
      <c r="N40" s="4">
        <f>IF(新呵護久久5678[[#This Row],[年齡]]&lt;=$B$4,1000,0)</f>
        <v>1000</v>
      </c>
      <c r="O40" s="4">
        <f>IF(新呵護久久5678[[#This Row],[年齡]]&lt;=$B$4,3000,0)</f>
        <v>3000</v>
      </c>
      <c r="P40" s="4">
        <f>IF(新呵護久久5678[[#This Row],[年齡]]&lt;=$B$4,1000,0)</f>
        <v>1000</v>
      </c>
      <c r="Q40" s="4">
        <f t="shared" si="4"/>
        <v>250</v>
      </c>
      <c r="R40" s="4">
        <f t="shared" si="11"/>
        <v>2000</v>
      </c>
      <c r="S40" s="4">
        <f t="shared" si="12"/>
        <v>500</v>
      </c>
    </row>
    <row r="41" spans="4:19" x14ac:dyDescent="0.2">
      <c r="D41">
        <v>40</v>
      </c>
      <c r="E41">
        <f>新呵護久久5678[[#This Row],[西元年]]-2002</f>
        <v>46</v>
      </c>
      <c r="F41">
        <f t="shared" si="7"/>
        <v>2048</v>
      </c>
      <c r="G41" s="2">
        <f t="shared" si="8"/>
        <v>0</v>
      </c>
      <c r="H41" s="4">
        <f>IF(E41&lt;$B$4,SUM($G$2:新呵護久久5678[[#This Row],[保費]])*1.05,0)</f>
        <v>168420</v>
      </c>
      <c r="I41" s="2">
        <f t="shared" si="9"/>
        <v>168420</v>
      </c>
      <c r="J41" s="2">
        <f t="shared" si="10"/>
        <v>168420</v>
      </c>
      <c r="K41" s="4">
        <f t="shared" si="3"/>
        <v>1000</v>
      </c>
      <c r="L41" s="2">
        <f>IF(新呵護久久5678[[#This Row],[年齡]]&lt;=$B$4,2000,0)</f>
        <v>2000</v>
      </c>
      <c r="M41" s="2">
        <f>IF(新呵護久久5678[[#This Row],[年齡]]&lt;=$B$4,2000,0)</f>
        <v>2000</v>
      </c>
      <c r="N41" s="4">
        <f>IF(新呵護久久5678[[#This Row],[年齡]]&lt;=$B$4,1000,0)</f>
        <v>1000</v>
      </c>
      <c r="O41" s="4">
        <f>IF(新呵護久久5678[[#This Row],[年齡]]&lt;=$B$4,3000,0)</f>
        <v>3000</v>
      </c>
      <c r="P41" s="4">
        <f>IF(新呵護久久5678[[#This Row],[年齡]]&lt;=$B$4,1000,0)</f>
        <v>1000</v>
      </c>
      <c r="Q41" s="4">
        <f t="shared" si="4"/>
        <v>250</v>
      </c>
      <c r="R41" s="4">
        <f t="shared" si="11"/>
        <v>2000</v>
      </c>
      <c r="S41" s="4">
        <f t="shared" si="12"/>
        <v>500</v>
      </c>
    </row>
    <row r="42" spans="4:19" x14ac:dyDescent="0.2">
      <c r="D42">
        <v>41</v>
      </c>
      <c r="E42">
        <f>新呵護久久5678[[#This Row],[西元年]]-2002</f>
        <v>47</v>
      </c>
      <c r="F42">
        <f t="shared" si="7"/>
        <v>2049</v>
      </c>
      <c r="G42" s="2">
        <f t="shared" si="8"/>
        <v>0</v>
      </c>
      <c r="H42" s="4">
        <f>IF(E42&lt;$B$4,SUM($G$2:新呵護久久5678[[#This Row],[保費]])*1.05,0)</f>
        <v>168420</v>
      </c>
      <c r="I42" s="2">
        <f t="shared" si="9"/>
        <v>168420</v>
      </c>
      <c r="J42" s="2">
        <f t="shared" si="10"/>
        <v>168420</v>
      </c>
      <c r="K42" s="4">
        <f t="shared" si="3"/>
        <v>1000</v>
      </c>
      <c r="L42" s="2">
        <f>IF(新呵護久久5678[[#This Row],[年齡]]&lt;=$B$4,2000,0)</f>
        <v>2000</v>
      </c>
      <c r="M42" s="2">
        <f>IF(新呵護久久5678[[#This Row],[年齡]]&lt;=$B$4,2000,0)</f>
        <v>2000</v>
      </c>
      <c r="N42" s="4">
        <f>IF(新呵護久久5678[[#This Row],[年齡]]&lt;=$B$4,1000,0)</f>
        <v>1000</v>
      </c>
      <c r="O42" s="4">
        <f>IF(新呵護久久5678[[#This Row],[年齡]]&lt;=$B$4,3000,0)</f>
        <v>3000</v>
      </c>
      <c r="P42" s="4">
        <f>IF(新呵護久久5678[[#This Row],[年齡]]&lt;=$B$4,1000,0)</f>
        <v>1000</v>
      </c>
      <c r="Q42" s="4">
        <f t="shared" si="4"/>
        <v>250</v>
      </c>
      <c r="R42" s="4">
        <f t="shared" si="11"/>
        <v>2000</v>
      </c>
      <c r="S42" s="4">
        <f t="shared" si="12"/>
        <v>500</v>
      </c>
    </row>
    <row r="43" spans="4:19" x14ac:dyDescent="0.2">
      <c r="D43">
        <v>42</v>
      </c>
      <c r="E43">
        <f>新呵護久久5678[[#This Row],[西元年]]-2002</f>
        <v>48</v>
      </c>
      <c r="F43">
        <f t="shared" si="7"/>
        <v>2050</v>
      </c>
      <c r="G43" s="2">
        <f t="shared" si="8"/>
        <v>0</v>
      </c>
      <c r="H43" s="4">
        <f>IF(E43&lt;$B$4,SUM($G$2:新呵護久久5678[[#This Row],[保費]])*1.05,0)</f>
        <v>168420</v>
      </c>
      <c r="I43" s="2">
        <f t="shared" si="9"/>
        <v>168420</v>
      </c>
      <c r="J43" s="2">
        <f t="shared" si="10"/>
        <v>168420</v>
      </c>
      <c r="K43" s="4">
        <f t="shared" si="3"/>
        <v>1000</v>
      </c>
      <c r="L43" s="2">
        <f>IF(新呵護久久5678[[#This Row],[年齡]]&lt;=$B$4,2000,0)</f>
        <v>2000</v>
      </c>
      <c r="M43" s="2">
        <f>IF(新呵護久久5678[[#This Row],[年齡]]&lt;=$B$4,2000,0)</f>
        <v>2000</v>
      </c>
      <c r="N43" s="4">
        <f>IF(新呵護久久5678[[#This Row],[年齡]]&lt;=$B$4,1000,0)</f>
        <v>1000</v>
      </c>
      <c r="O43" s="4">
        <f>IF(新呵護久久5678[[#This Row],[年齡]]&lt;=$B$4,3000,0)</f>
        <v>3000</v>
      </c>
      <c r="P43" s="4">
        <f>IF(新呵護久久5678[[#This Row],[年齡]]&lt;=$B$4,1000,0)</f>
        <v>1000</v>
      </c>
      <c r="Q43" s="4">
        <f t="shared" si="4"/>
        <v>250</v>
      </c>
      <c r="R43" s="4">
        <f t="shared" si="11"/>
        <v>2000</v>
      </c>
      <c r="S43" s="4">
        <f t="shared" si="12"/>
        <v>500</v>
      </c>
    </row>
    <row r="44" spans="4:19" x14ac:dyDescent="0.2">
      <c r="D44">
        <v>43</v>
      </c>
      <c r="E44">
        <f>新呵護久久5678[[#This Row],[西元年]]-2002</f>
        <v>49</v>
      </c>
      <c r="F44">
        <f t="shared" si="7"/>
        <v>2051</v>
      </c>
      <c r="G44" s="2">
        <f t="shared" si="8"/>
        <v>0</v>
      </c>
      <c r="H44" s="4">
        <f>IF(E44&lt;$B$4,SUM($G$2:新呵護久久5678[[#This Row],[保費]])*1.05,0)</f>
        <v>168420</v>
      </c>
      <c r="I44" s="2">
        <f t="shared" si="9"/>
        <v>168420</v>
      </c>
      <c r="J44" s="2">
        <f t="shared" si="10"/>
        <v>168420</v>
      </c>
      <c r="K44" s="4">
        <f t="shared" si="3"/>
        <v>1000</v>
      </c>
      <c r="L44" s="2">
        <f>IF(新呵護久久5678[[#This Row],[年齡]]&lt;=$B$4,2000,0)</f>
        <v>2000</v>
      </c>
      <c r="M44" s="2">
        <f>IF(新呵護久久5678[[#This Row],[年齡]]&lt;=$B$4,2000,0)</f>
        <v>2000</v>
      </c>
      <c r="N44" s="4">
        <f>IF(新呵護久久5678[[#This Row],[年齡]]&lt;=$B$4,1000,0)</f>
        <v>1000</v>
      </c>
      <c r="O44" s="4">
        <f>IF(新呵護久久5678[[#This Row],[年齡]]&lt;=$B$4,3000,0)</f>
        <v>3000</v>
      </c>
      <c r="P44" s="4">
        <f>IF(新呵護久久5678[[#This Row],[年齡]]&lt;=$B$4,1000,0)</f>
        <v>1000</v>
      </c>
      <c r="Q44" s="4">
        <f t="shared" si="4"/>
        <v>250</v>
      </c>
      <c r="R44" s="4">
        <f t="shared" si="11"/>
        <v>2000</v>
      </c>
      <c r="S44" s="4">
        <f t="shared" si="12"/>
        <v>500</v>
      </c>
    </row>
    <row r="45" spans="4:19" x14ac:dyDescent="0.2">
      <c r="D45">
        <v>44</v>
      </c>
      <c r="E45">
        <f>新呵護久久5678[[#This Row],[西元年]]-2002</f>
        <v>50</v>
      </c>
      <c r="F45">
        <f t="shared" si="7"/>
        <v>2052</v>
      </c>
      <c r="G45" s="2">
        <f t="shared" si="8"/>
        <v>0</v>
      </c>
      <c r="H45" s="4">
        <f>IF(E45&lt;$B$4,SUM($G$2:新呵護久久5678[[#This Row],[保費]])*1.05,0)</f>
        <v>168420</v>
      </c>
      <c r="I45" s="2">
        <f t="shared" si="9"/>
        <v>168420</v>
      </c>
      <c r="J45" s="2">
        <f t="shared" si="10"/>
        <v>168420</v>
      </c>
      <c r="K45" s="4">
        <f t="shared" si="3"/>
        <v>1000</v>
      </c>
      <c r="L45" s="2">
        <f>IF(新呵護久久5678[[#This Row],[年齡]]&lt;=$B$4,2000,0)</f>
        <v>2000</v>
      </c>
      <c r="M45" s="2">
        <f>IF(新呵護久久5678[[#This Row],[年齡]]&lt;=$B$4,2000,0)</f>
        <v>2000</v>
      </c>
      <c r="N45" s="4">
        <f>IF(新呵護久久5678[[#This Row],[年齡]]&lt;=$B$4,1000,0)</f>
        <v>1000</v>
      </c>
      <c r="O45" s="4">
        <f>IF(新呵護久久5678[[#This Row],[年齡]]&lt;=$B$4,3000,0)</f>
        <v>3000</v>
      </c>
      <c r="P45" s="4">
        <f>IF(新呵護久久5678[[#This Row],[年齡]]&lt;=$B$4,1000,0)</f>
        <v>1000</v>
      </c>
      <c r="Q45" s="4">
        <f t="shared" si="4"/>
        <v>250</v>
      </c>
      <c r="R45" s="4">
        <f t="shared" si="11"/>
        <v>2000</v>
      </c>
      <c r="S45" s="4">
        <f t="shared" si="12"/>
        <v>500</v>
      </c>
    </row>
    <row r="46" spans="4:19" x14ac:dyDescent="0.2">
      <c r="D46">
        <v>45</v>
      </c>
      <c r="E46">
        <f>新呵護久久5678[[#This Row],[西元年]]-2002</f>
        <v>51</v>
      </c>
      <c r="F46">
        <f t="shared" si="7"/>
        <v>2053</v>
      </c>
      <c r="G46" s="2">
        <f t="shared" si="8"/>
        <v>0</v>
      </c>
      <c r="H46" s="4">
        <f>IF(E46&lt;$B$4,SUM($G$2:新呵護久久5678[[#This Row],[保費]])*1.05,0)</f>
        <v>168420</v>
      </c>
      <c r="I46" s="2">
        <f t="shared" si="9"/>
        <v>168420</v>
      </c>
      <c r="J46" s="2">
        <f t="shared" si="10"/>
        <v>168420</v>
      </c>
      <c r="K46" s="4">
        <f t="shared" si="3"/>
        <v>1000</v>
      </c>
      <c r="L46" s="2">
        <f>IF(新呵護久久5678[[#This Row],[年齡]]&lt;=$B$4,2000,0)</f>
        <v>2000</v>
      </c>
      <c r="M46" s="2">
        <f>IF(新呵護久久5678[[#This Row],[年齡]]&lt;=$B$4,2000,0)</f>
        <v>2000</v>
      </c>
      <c r="N46" s="4">
        <f>IF(新呵護久久5678[[#This Row],[年齡]]&lt;=$B$4,1000,0)</f>
        <v>1000</v>
      </c>
      <c r="O46" s="4">
        <f>IF(新呵護久久5678[[#This Row],[年齡]]&lt;=$B$4,3000,0)</f>
        <v>3000</v>
      </c>
      <c r="P46" s="4">
        <f>IF(新呵護久久5678[[#This Row],[年齡]]&lt;=$B$4,1000,0)</f>
        <v>1000</v>
      </c>
      <c r="Q46" s="4">
        <f t="shared" si="4"/>
        <v>250</v>
      </c>
      <c r="R46" s="4">
        <f t="shared" si="11"/>
        <v>2000</v>
      </c>
      <c r="S46" s="4">
        <f t="shared" si="12"/>
        <v>500</v>
      </c>
    </row>
    <row r="47" spans="4:19" x14ac:dyDescent="0.2">
      <c r="D47">
        <v>46</v>
      </c>
      <c r="E47">
        <f>新呵護久久5678[[#This Row],[西元年]]-2002</f>
        <v>52</v>
      </c>
      <c r="F47">
        <f t="shared" si="7"/>
        <v>2054</v>
      </c>
      <c r="G47" s="2">
        <f t="shared" si="8"/>
        <v>0</v>
      </c>
      <c r="H47" s="4">
        <f>IF(E47&lt;$B$4,SUM($G$2:新呵護久久5678[[#This Row],[保費]])*1.05,0)</f>
        <v>168420</v>
      </c>
      <c r="I47" s="2">
        <f t="shared" si="9"/>
        <v>168420</v>
      </c>
      <c r="J47" s="2">
        <f t="shared" si="10"/>
        <v>168420</v>
      </c>
      <c r="K47" s="4">
        <f t="shared" si="3"/>
        <v>1000</v>
      </c>
      <c r="L47" s="2">
        <f>IF(新呵護久久5678[[#This Row],[年齡]]&lt;=$B$4,2000,0)</f>
        <v>2000</v>
      </c>
      <c r="M47" s="2">
        <f>IF(新呵護久久5678[[#This Row],[年齡]]&lt;=$B$4,2000,0)</f>
        <v>2000</v>
      </c>
      <c r="N47" s="4">
        <f>IF(新呵護久久5678[[#This Row],[年齡]]&lt;=$B$4,1000,0)</f>
        <v>1000</v>
      </c>
      <c r="O47" s="4">
        <f>IF(新呵護久久5678[[#This Row],[年齡]]&lt;=$B$4,3000,0)</f>
        <v>3000</v>
      </c>
      <c r="P47" s="4">
        <f>IF(新呵護久久5678[[#This Row],[年齡]]&lt;=$B$4,1000,0)</f>
        <v>1000</v>
      </c>
      <c r="Q47" s="4">
        <f t="shared" si="4"/>
        <v>250</v>
      </c>
      <c r="R47" s="4">
        <f t="shared" si="11"/>
        <v>2000</v>
      </c>
      <c r="S47" s="4">
        <f t="shared" si="12"/>
        <v>500</v>
      </c>
    </row>
    <row r="48" spans="4:19" x14ac:dyDescent="0.2">
      <c r="D48">
        <v>47</v>
      </c>
      <c r="E48">
        <f>新呵護久久5678[[#This Row],[西元年]]-2002</f>
        <v>53</v>
      </c>
      <c r="F48">
        <f t="shared" si="7"/>
        <v>2055</v>
      </c>
      <c r="G48" s="2">
        <f t="shared" si="8"/>
        <v>0</v>
      </c>
      <c r="H48" s="4">
        <f>IF(E48&lt;$B$4,SUM($G$2:新呵護久久5678[[#This Row],[保費]])*1.05,0)</f>
        <v>168420</v>
      </c>
      <c r="I48" s="2">
        <f t="shared" si="9"/>
        <v>168420</v>
      </c>
      <c r="J48" s="2">
        <f t="shared" si="10"/>
        <v>168420</v>
      </c>
      <c r="K48" s="4">
        <f t="shared" si="3"/>
        <v>1000</v>
      </c>
      <c r="L48" s="2">
        <f>IF(新呵護久久5678[[#This Row],[年齡]]&lt;=$B$4,2000,0)</f>
        <v>2000</v>
      </c>
      <c r="M48" s="2">
        <f>IF(新呵護久久5678[[#This Row],[年齡]]&lt;=$B$4,2000,0)</f>
        <v>2000</v>
      </c>
      <c r="N48" s="4">
        <f>IF(新呵護久久5678[[#This Row],[年齡]]&lt;=$B$4,1000,0)</f>
        <v>1000</v>
      </c>
      <c r="O48" s="4">
        <f>IF(新呵護久久5678[[#This Row],[年齡]]&lt;=$B$4,3000,0)</f>
        <v>3000</v>
      </c>
      <c r="P48" s="4">
        <f>IF(新呵護久久5678[[#This Row],[年齡]]&lt;=$B$4,1000,0)</f>
        <v>1000</v>
      </c>
      <c r="Q48" s="4">
        <f t="shared" si="4"/>
        <v>250</v>
      </c>
      <c r="R48" s="4">
        <f t="shared" si="11"/>
        <v>2000</v>
      </c>
      <c r="S48" s="4">
        <f t="shared" si="12"/>
        <v>500</v>
      </c>
    </row>
    <row r="49" spans="4:19" x14ac:dyDescent="0.2">
      <c r="D49">
        <v>48</v>
      </c>
      <c r="E49">
        <f>新呵護久久5678[[#This Row],[西元年]]-2002</f>
        <v>54</v>
      </c>
      <c r="F49">
        <f t="shared" si="7"/>
        <v>2056</v>
      </c>
      <c r="G49" s="2">
        <f t="shared" si="8"/>
        <v>0</v>
      </c>
      <c r="H49" s="4">
        <f>IF(E49&lt;$B$4,SUM($G$2:新呵護久久5678[[#This Row],[保費]])*1.05,0)</f>
        <v>168420</v>
      </c>
      <c r="I49" s="2">
        <f t="shared" si="9"/>
        <v>168420</v>
      </c>
      <c r="J49" s="2">
        <f t="shared" si="10"/>
        <v>168420</v>
      </c>
      <c r="K49" s="4">
        <f t="shared" si="3"/>
        <v>1000</v>
      </c>
      <c r="L49" s="2">
        <f>IF(新呵護久久5678[[#This Row],[年齡]]&lt;=$B$4,2000,0)</f>
        <v>2000</v>
      </c>
      <c r="M49" s="2">
        <f>IF(新呵護久久5678[[#This Row],[年齡]]&lt;=$B$4,2000,0)</f>
        <v>2000</v>
      </c>
      <c r="N49" s="4">
        <f>IF(新呵護久久5678[[#This Row],[年齡]]&lt;=$B$4,1000,0)</f>
        <v>1000</v>
      </c>
      <c r="O49" s="4">
        <f>IF(新呵護久久5678[[#This Row],[年齡]]&lt;=$B$4,3000,0)</f>
        <v>3000</v>
      </c>
      <c r="P49" s="4">
        <f>IF(新呵護久久5678[[#This Row],[年齡]]&lt;=$B$4,1000,0)</f>
        <v>1000</v>
      </c>
      <c r="Q49" s="4">
        <f t="shared" si="4"/>
        <v>250</v>
      </c>
      <c r="R49" s="4">
        <f t="shared" si="11"/>
        <v>2000</v>
      </c>
      <c r="S49" s="4">
        <f t="shared" si="12"/>
        <v>500</v>
      </c>
    </row>
    <row r="50" spans="4:19" x14ac:dyDescent="0.2">
      <c r="D50">
        <v>49</v>
      </c>
      <c r="E50">
        <f>新呵護久久5678[[#This Row],[西元年]]-2002</f>
        <v>55</v>
      </c>
      <c r="F50">
        <f t="shared" si="7"/>
        <v>2057</v>
      </c>
      <c r="G50" s="2">
        <f t="shared" si="8"/>
        <v>0</v>
      </c>
      <c r="H50" s="4">
        <f>IF(E50&lt;$B$4,SUM($G$2:新呵護久久5678[[#This Row],[保費]])*1.05,0)</f>
        <v>168420</v>
      </c>
      <c r="I50" s="2">
        <f t="shared" si="9"/>
        <v>168420</v>
      </c>
      <c r="J50" s="2">
        <f t="shared" si="10"/>
        <v>168420</v>
      </c>
      <c r="K50" s="4">
        <f t="shared" si="3"/>
        <v>1000</v>
      </c>
      <c r="L50" s="2">
        <f>IF(新呵護久久5678[[#This Row],[年齡]]&lt;=$B$4,2000,0)</f>
        <v>2000</v>
      </c>
      <c r="M50" s="2">
        <f>IF(新呵護久久5678[[#This Row],[年齡]]&lt;=$B$4,2000,0)</f>
        <v>2000</v>
      </c>
      <c r="N50" s="4">
        <f>IF(新呵護久久5678[[#This Row],[年齡]]&lt;=$B$4,1000,0)</f>
        <v>1000</v>
      </c>
      <c r="O50" s="4">
        <f>IF(新呵護久久5678[[#This Row],[年齡]]&lt;=$B$4,3000,0)</f>
        <v>3000</v>
      </c>
      <c r="P50" s="4">
        <f>IF(新呵護久久5678[[#This Row],[年齡]]&lt;=$B$4,1000,0)</f>
        <v>1000</v>
      </c>
      <c r="Q50" s="4">
        <f t="shared" si="4"/>
        <v>250</v>
      </c>
      <c r="R50" s="4">
        <f t="shared" si="11"/>
        <v>2000</v>
      </c>
      <c r="S50" s="4">
        <f t="shared" si="12"/>
        <v>500</v>
      </c>
    </row>
    <row r="51" spans="4:19" x14ac:dyDescent="0.2">
      <c r="D51">
        <v>50</v>
      </c>
      <c r="E51">
        <f>新呵護久久5678[[#This Row],[西元年]]-2002</f>
        <v>56</v>
      </c>
      <c r="F51">
        <f t="shared" si="7"/>
        <v>2058</v>
      </c>
      <c r="G51" s="2">
        <f t="shared" si="8"/>
        <v>0</v>
      </c>
      <c r="H51" s="4">
        <f>IF(E51&lt;$B$4,SUM($G$2:新呵護久久5678[[#This Row],[保費]])*1.05,0)</f>
        <v>168420</v>
      </c>
      <c r="I51" s="2">
        <f t="shared" si="9"/>
        <v>168420</v>
      </c>
      <c r="J51" s="2">
        <f t="shared" si="10"/>
        <v>168420</v>
      </c>
      <c r="K51" s="4">
        <f t="shared" si="3"/>
        <v>1000</v>
      </c>
      <c r="L51" s="2">
        <f>IF(新呵護久久5678[[#This Row],[年齡]]&lt;=$B$4,2000,0)</f>
        <v>2000</v>
      </c>
      <c r="M51" s="2">
        <f>IF(新呵護久久5678[[#This Row],[年齡]]&lt;=$B$4,2000,0)</f>
        <v>2000</v>
      </c>
      <c r="N51" s="4">
        <f>IF(新呵護久久5678[[#This Row],[年齡]]&lt;=$B$4,1000,0)</f>
        <v>1000</v>
      </c>
      <c r="O51" s="4">
        <f>IF(新呵護久久5678[[#This Row],[年齡]]&lt;=$B$4,3000,0)</f>
        <v>3000</v>
      </c>
      <c r="P51" s="4">
        <f>IF(新呵護久久5678[[#This Row],[年齡]]&lt;=$B$4,1000,0)</f>
        <v>1000</v>
      </c>
      <c r="Q51" s="4">
        <f t="shared" si="4"/>
        <v>250</v>
      </c>
      <c r="R51" s="4">
        <f t="shared" si="11"/>
        <v>2000</v>
      </c>
      <c r="S51" s="4">
        <f t="shared" si="12"/>
        <v>500</v>
      </c>
    </row>
    <row r="52" spans="4:19" x14ac:dyDescent="0.2">
      <c r="D52">
        <v>51</v>
      </c>
      <c r="E52">
        <f>新呵護久久5678[[#This Row],[西元年]]-2002</f>
        <v>57</v>
      </c>
      <c r="F52">
        <f t="shared" si="7"/>
        <v>2059</v>
      </c>
      <c r="G52" s="2">
        <f t="shared" si="8"/>
        <v>0</v>
      </c>
      <c r="H52" s="4">
        <f>IF(E52&lt;$B$4,SUM($G$2:新呵護久久5678[[#This Row],[保費]])*1.05,0)</f>
        <v>168420</v>
      </c>
      <c r="I52" s="2">
        <f t="shared" si="9"/>
        <v>168420</v>
      </c>
      <c r="J52" s="2">
        <f t="shared" si="10"/>
        <v>168420</v>
      </c>
      <c r="K52" s="4">
        <f t="shared" si="3"/>
        <v>1000</v>
      </c>
      <c r="L52" s="2">
        <f>IF(新呵護久久5678[[#This Row],[年齡]]&lt;=$B$4,2000,0)</f>
        <v>2000</v>
      </c>
      <c r="M52" s="2">
        <f>IF(新呵護久久5678[[#This Row],[年齡]]&lt;=$B$4,2000,0)</f>
        <v>2000</v>
      </c>
      <c r="N52" s="4">
        <f>IF(新呵護久久5678[[#This Row],[年齡]]&lt;=$B$4,1000,0)</f>
        <v>1000</v>
      </c>
      <c r="O52" s="4">
        <f>IF(新呵護久久5678[[#This Row],[年齡]]&lt;=$B$4,3000,0)</f>
        <v>3000</v>
      </c>
      <c r="P52" s="4">
        <f>IF(新呵護久久5678[[#This Row],[年齡]]&lt;=$B$4,1000,0)</f>
        <v>1000</v>
      </c>
      <c r="Q52" s="4">
        <f t="shared" si="4"/>
        <v>250</v>
      </c>
      <c r="R52" s="4">
        <f t="shared" si="11"/>
        <v>2000</v>
      </c>
      <c r="S52" s="4">
        <f t="shared" si="12"/>
        <v>500</v>
      </c>
    </row>
    <row r="53" spans="4:19" x14ac:dyDescent="0.2">
      <c r="D53">
        <v>52</v>
      </c>
      <c r="E53">
        <f>新呵護久久5678[[#This Row],[西元年]]-2002</f>
        <v>58</v>
      </c>
      <c r="F53">
        <f t="shared" si="7"/>
        <v>2060</v>
      </c>
      <c r="G53" s="2">
        <f t="shared" si="8"/>
        <v>0</v>
      </c>
      <c r="H53" s="4">
        <f>IF(E53&lt;$B$4,SUM($G$2:新呵護久久5678[[#This Row],[保費]])*1.05,0)</f>
        <v>168420</v>
      </c>
      <c r="I53" s="2">
        <f t="shared" si="9"/>
        <v>168420</v>
      </c>
      <c r="J53" s="2">
        <f t="shared" si="10"/>
        <v>168420</v>
      </c>
      <c r="K53" s="4">
        <f t="shared" si="3"/>
        <v>1000</v>
      </c>
      <c r="L53" s="2">
        <f>IF(新呵護久久5678[[#This Row],[年齡]]&lt;=$B$4,2000,0)</f>
        <v>2000</v>
      </c>
      <c r="M53" s="2">
        <f>IF(新呵護久久5678[[#This Row],[年齡]]&lt;=$B$4,2000,0)</f>
        <v>2000</v>
      </c>
      <c r="N53" s="4">
        <f>IF(新呵護久久5678[[#This Row],[年齡]]&lt;=$B$4,1000,0)</f>
        <v>1000</v>
      </c>
      <c r="O53" s="4">
        <f>IF(新呵護久久5678[[#This Row],[年齡]]&lt;=$B$4,3000,0)</f>
        <v>3000</v>
      </c>
      <c r="P53" s="4">
        <f>IF(新呵護久久5678[[#This Row],[年齡]]&lt;=$B$4,1000,0)</f>
        <v>1000</v>
      </c>
      <c r="Q53" s="4">
        <f t="shared" si="4"/>
        <v>250</v>
      </c>
      <c r="R53" s="4">
        <f t="shared" si="11"/>
        <v>2000</v>
      </c>
      <c r="S53" s="4">
        <f t="shared" si="12"/>
        <v>500</v>
      </c>
    </row>
    <row r="54" spans="4:19" x14ac:dyDescent="0.2">
      <c r="D54">
        <v>53</v>
      </c>
      <c r="E54">
        <f>新呵護久久5678[[#This Row],[西元年]]-2002</f>
        <v>59</v>
      </c>
      <c r="F54">
        <f t="shared" si="7"/>
        <v>2061</v>
      </c>
      <c r="G54" s="2">
        <f t="shared" si="8"/>
        <v>0</v>
      </c>
      <c r="H54" s="4">
        <f>IF(E54&lt;$B$4,SUM($G$2:新呵護久久5678[[#This Row],[保費]])*1.05,0)</f>
        <v>168420</v>
      </c>
      <c r="I54" s="2">
        <f t="shared" si="9"/>
        <v>168420</v>
      </c>
      <c r="J54" s="2">
        <f t="shared" si="10"/>
        <v>168420</v>
      </c>
      <c r="K54" s="4">
        <f t="shared" si="3"/>
        <v>1000</v>
      </c>
      <c r="L54" s="2">
        <f>IF(新呵護久久5678[[#This Row],[年齡]]&lt;=$B$4,2000,0)</f>
        <v>2000</v>
      </c>
      <c r="M54" s="2">
        <f>IF(新呵護久久5678[[#This Row],[年齡]]&lt;=$B$4,2000,0)</f>
        <v>2000</v>
      </c>
      <c r="N54" s="4">
        <f>IF(新呵護久久5678[[#This Row],[年齡]]&lt;=$B$4,1000,0)</f>
        <v>1000</v>
      </c>
      <c r="O54" s="4">
        <f>IF(新呵護久久5678[[#This Row],[年齡]]&lt;=$B$4,3000,0)</f>
        <v>3000</v>
      </c>
      <c r="P54" s="4">
        <f>IF(新呵護久久5678[[#This Row],[年齡]]&lt;=$B$4,1000,0)</f>
        <v>1000</v>
      </c>
      <c r="Q54" s="4">
        <f t="shared" si="4"/>
        <v>250</v>
      </c>
      <c r="R54" s="4">
        <f t="shared" si="11"/>
        <v>2000</v>
      </c>
      <c r="S54" s="4">
        <f t="shared" si="12"/>
        <v>500</v>
      </c>
    </row>
    <row r="55" spans="4:19" x14ac:dyDescent="0.2">
      <c r="D55">
        <v>54</v>
      </c>
      <c r="E55">
        <f>新呵護久久5678[[#This Row],[西元年]]-2002</f>
        <v>60</v>
      </c>
      <c r="F55">
        <f t="shared" si="7"/>
        <v>2062</v>
      </c>
      <c r="G55" s="2">
        <f t="shared" si="8"/>
        <v>0</v>
      </c>
      <c r="H55" s="4">
        <f>IF(E55&lt;$B$4,SUM($G$2:新呵護久久5678[[#This Row],[保費]])*1.05,0)</f>
        <v>168420</v>
      </c>
      <c r="I55" s="2">
        <f t="shared" si="9"/>
        <v>168420</v>
      </c>
      <c r="J55" s="2">
        <f t="shared" si="10"/>
        <v>168420</v>
      </c>
      <c r="K55" s="4">
        <f t="shared" si="3"/>
        <v>1000</v>
      </c>
      <c r="L55" s="2">
        <f>IF(新呵護久久5678[[#This Row],[年齡]]&lt;=$B$4,2000,0)</f>
        <v>2000</v>
      </c>
      <c r="M55" s="2">
        <f>IF(新呵護久久5678[[#This Row],[年齡]]&lt;=$B$4,2000,0)</f>
        <v>2000</v>
      </c>
      <c r="N55" s="4">
        <f>IF(新呵護久久5678[[#This Row],[年齡]]&lt;=$B$4,1000,0)</f>
        <v>1000</v>
      </c>
      <c r="O55" s="4">
        <f>IF(新呵護久久5678[[#This Row],[年齡]]&lt;=$B$4,3000,0)</f>
        <v>3000</v>
      </c>
      <c r="P55" s="4">
        <f>IF(新呵護久久5678[[#This Row],[年齡]]&lt;=$B$4,1000,0)</f>
        <v>1000</v>
      </c>
      <c r="Q55" s="4">
        <f t="shared" si="4"/>
        <v>250</v>
      </c>
      <c r="R55" s="4">
        <f t="shared" si="11"/>
        <v>2000</v>
      </c>
      <c r="S55" s="4">
        <f t="shared" si="12"/>
        <v>500</v>
      </c>
    </row>
    <row r="56" spans="4:19" x14ac:dyDescent="0.2">
      <c r="D56">
        <v>55</v>
      </c>
      <c r="E56">
        <f>新呵護久久5678[[#This Row],[西元年]]-2002</f>
        <v>61</v>
      </c>
      <c r="F56">
        <f t="shared" si="7"/>
        <v>2063</v>
      </c>
      <c r="G56" s="2">
        <f t="shared" si="8"/>
        <v>0</v>
      </c>
      <c r="H56" s="4">
        <f>IF(E56&lt;$B$4,SUM($G$2:新呵護久久5678[[#This Row],[保費]])*1.05,0)</f>
        <v>168420</v>
      </c>
      <c r="I56" s="2">
        <f t="shared" si="9"/>
        <v>168420</v>
      </c>
      <c r="J56" s="2">
        <f t="shared" si="10"/>
        <v>168420</v>
      </c>
      <c r="K56" s="4">
        <f t="shared" si="3"/>
        <v>1000</v>
      </c>
      <c r="L56" s="2">
        <f>IF(新呵護久久5678[[#This Row],[年齡]]&lt;=$B$4,2000,0)</f>
        <v>2000</v>
      </c>
      <c r="M56" s="2">
        <f>IF(新呵護久久5678[[#This Row],[年齡]]&lt;=$B$4,2000,0)</f>
        <v>2000</v>
      </c>
      <c r="N56" s="4">
        <f>IF(新呵護久久5678[[#This Row],[年齡]]&lt;=$B$4,1000,0)</f>
        <v>1000</v>
      </c>
      <c r="O56" s="4">
        <f>IF(新呵護久久5678[[#This Row],[年齡]]&lt;=$B$4,3000,0)</f>
        <v>3000</v>
      </c>
      <c r="P56" s="4">
        <f>IF(新呵護久久5678[[#This Row],[年齡]]&lt;=$B$4,1000,0)</f>
        <v>1000</v>
      </c>
      <c r="Q56" s="4">
        <f t="shared" si="4"/>
        <v>250</v>
      </c>
      <c r="R56" s="4">
        <f t="shared" si="11"/>
        <v>2000</v>
      </c>
      <c r="S56" s="4">
        <f t="shared" si="12"/>
        <v>500</v>
      </c>
    </row>
    <row r="57" spans="4:19" x14ac:dyDescent="0.2">
      <c r="D57">
        <v>56</v>
      </c>
      <c r="E57">
        <f>新呵護久久5678[[#This Row],[西元年]]-2002</f>
        <v>62</v>
      </c>
      <c r="F57">
        <f t="shared" si="7"/>
        <v>2064</v>
      </c>
      <c r="G57" s="2">
        <f t="shared" si="8"/>
        <v>0</v>
      </c>
      <c r="H57" s="4">
        <f>IF(E57&lt;$B$4,SUM($G$2:新呵護久久5678[[#This Row],[保費]])*1.05,0)</f>
        <v>168420</v>
      </c>
      <c r="I57" s="2">
        <f t="shared" si="9"/>
        <v>168420</v>
      </c>
      <c r="J57" s="2">
        <f t="shared" si="10"/>
        <v>168420</v>
      </c>
      <c r="K57" s="4">
        <f t="shared" si="3"/>
        <v>1000</v>
      </c>
      <c r="L57" s="2">
        <f>IF(新呵護久久5678[[#This Row],[年齡]]&lt;=$B$4,2000,0)</f>
        <v>2000</v>
      </c>
      <c r="M57" s="2">
        <f>IF(新呵護久久5678[[#This Row],[年齡]]&lt;=$B$4,2000,0)</f>
        <v>2000</v>
      </c>
      <c r="N57" s="4">
        <f>IF(新呵護久久5678[[#This Row],[年齡]]&lt;=$B$4,1000,0)</f>
        <v>1000</v>
      </c>
      <c r="O57" s="4">
        <f>IF(新呵護久久5678[[#This Row],[年齡]]&lt;=$B$4,3000,0)</f>
        <v>3000</v>
      </c>
      <c r="P57" s="4">
        <f>IF(新呵護久久5678[[#This Row],[年齡]]&lt;=$B$4,1000,0)</f>
        <v>1000</v>
      </c>
      <c r="Q57" s="4">
        <f t="shared" si="4"/>
        <v>250</v>
      </c>
      <c r="R57" s="4">
        <f t="shared" si="11"/>
        <v>2000</v>
      </c>
      <c r="S57" s="4">
        <f t="shared" si="12"/>
        <v>500</v>
      </c>
    </row>
    <row r="58" spans="4:19" x14ac:dyDescent="0.2">
      <c r="D58">
        <v>57</v>
      </c>
      <c r="E58">
        <f>新呵護久久5678[[#This Row],[西元年]]-2002</f>
        <v>63</v>
      </c>
      <c r="F58">
        <f t="shared" si="7"/>
        <v>2065</v>
      </c>
      <c r="G58" s="2">
        <f t="shared" si="8"/>
        <v>0</v>
      </c>
      <c r="H58" s="4">
        <f>IF(E58&lt;$B$4,SUM($G$2:新呵護久久5678[[#This Row],[保費]])*1.05,0)</f>
        <v>168420</v>
      </c>
      <c r="I58" s="2">
        <f t="shared" si="9"/>
        <v>168420</v>
      </c>
      <c r="J58" s="2">
        <f t="shared" si="10"/>
        <v>168420</v>
      </c>
      <c r="K58" s="4">
        <f t="shared" si="3"/>
        <v>1000</v>
      </c>
      <c r="L58" s="2">
        <f>IF(新呵護久久5678[[#This Row],[年齡]]&lt;=$B$4,2000,0)</f>
        <v>2000</v>
      </c>
      <c r="M58" s="2">
        <f>IF(新呵護久久5678[[#This Row],[年齡]]&lt;=$B$4,2000,0)</f>
        <v>2000</v>
      </c>
      <c r="N58" s="4">
        <f>IF(新呵護久久5678[[#This Row],[年齡]]&lt;=$B$4,1000,0)</f>
        <v>1000</v>
      </c>
      <c r="O58" s="4">
        <f>IF(新呵護久久5678[[#This Row],[年齡]]&lt;=$B$4,3000,0)</f>
        <v>3000</v>
      </c>
      <c r="P58" s="4">
        <f>IF(新呵護久久5678[[#This Row],[年齡]]&lt;=$B$4,1000,0)</f>
        <v>1000</v>
      </c>
      <c r="Q58" s="4">
        <f t="shared" si="4"/>
        <v>250</v>
      </c>
      <c r="R58" s="4">
        <f t="shared" si="11"/>
        <v>2000</v>
      </c>
      <c r="S58" s="4">
        <f t="shared" si="12"/>
        <v>500</v>
      </c>
    </row>
    <row r="59" spans="4:19" x14ac:dyDescent="0.2">
      <c r="D59">
        <v>58</v>
      </c>
      <c r="E59">
        <f>新呵護久久5678[[#This Row],[西元年]]-2002</f>
        <v>64</v>
      </c>
      <c r="F59">
        <f t="shared" si="7"/>
        <v>2066</v>
      </c>
      <c r="G59" s="2">
        <f t="shared" si="8"/>
        <v>0</v>
      </c>
      <c r="H59" s="4">
        <f>IF(E59&lt;$B$4,SUM($G$2:新呵護久久5678[[#This Row],[保費]])*1.05,0)</f>
        <v>168420</v>
      </c>
      <c r="I59" s="2">
        <f t="shared" si="9"/>
        <v>168420</v>
      </c>
      <c r="J59" s="2">
        <f t="shared" si="10"/>
        <v>168420</v>
      </c>
      <c r="K59" s="4">
        <f t="shared" si="3"/>
        <v>1000</v>
      </c>
      <c r="L59" s="2">
        <f>IF(新呵護久久5678[[#This Row],[年齡]]&lt;=$B$4,2000,0)</f>
        <v>2000</v>
      </c>
      <c r="M59" s="2">
        <f>IF(新呵護久久5678[[#This Row],[年齡]]&lt;=$B$4,2000,0)</f>
        <v>2000</v>
      </c>
      <c r="N59" s="4">
        <f>IF(新呵護久久5678[[#This Row],[年齡]]&lt;=$B$4,1000,0)</f>
        <v>1000</v>
      </c>
      <c r="O59" s="4">
        <f>IF(新呵護久久5678[[#This Row],[年齡]]&lt;=$B$4,3000,0)</f>
        <v>3000</v>
      </c>
      <c r="P59" s="4">
        <f>IF(新呵護久久5678[[#This Row],[年齡]]&lt;=$B$4,1000,0)</f>
        <v>1000</v>
      </c>
      <c r="Q59" s="4">
        <f t="shared" si="4"/>
        <v>250</v>
      </c>
      <c r="R59" s="4">
        <f t="shared" si="11"/>
        <v>2000</v>
      </c>
      <c r="S59" s="4">
        <f t="shared" si="12"/>
        <v>500</v>
      </c>
    </row>
    <row r="60" spans="4:19" x14ac:dyDescent="0.2">
      <c r="D60">
        <v>59</v>
      </c>
      <c r="E60">
        <f>新呵護久久5678[[#This Row],[西元年]]-2002</f>
        <v>65</v>
      </c>
      <c r="F60">
        <f t="shared" si="7"/>
        <v>2067</v>
      </c>
      <c r="G60" s="2">
        <f t="shared" si="8"/>
        <v>0</v>
      </c>
      <c r="H60" s="4">
        <f>IF(E60&lt;$B$4,SUM($G$2:新呵護久久5678[[#This Row],[保費]])*1.05,0)</f>
        <v>168420</v>
      </c>
      <c r="I60" s="2">
        <f t="shared" si="9"/>
        <v>168420</v>
      </c>
      <c r="J60" s="2">
        <f t="shared" si="10"/>
        <v>168420</v>
      </c>
      <c r="K60" s="4">
        <f t="shared" si="3"/>
        <v>1000</v>
      </c>
      <c r="L60" s="2">
        <f>IF(新呵護久久5678[[#This Row],[年齡]]&lt;=$B$4,2000,0)</f>
        <v>2000</v>
      </c>
      <c r="M60" s="2">
        <f>IF(新呵護久久5678[[#This Row],[年齡]]&lt;=$B$4,2000,0)</f>
        <v>2000</v>
      </c>
      <c r="N60" s="4">
        <f>IF(新呵護久久5678[[#This Row],[年齡]]&lt;=$B$4,1000,0)</f>
        <v>1000</v>
      </c>
      <c r="O60" s="4">
        <f>IF(新呵護久久5678[[#This Row],[年齡]]&lt;=$B$4,3000,0)</f>
        <v>3000</v>
      </c>
      <c r="P60" s="4">
        <f>IF(新呵護久久5678[[#This Row],[年齡]]&lt;=$B$4,1000,0)</f>
        <v>1000</v>
      </c>
      <c r="Q60" s="4">
        <f t="shared" si="4"/>
        <v>250</v>
      </c>
      <c r="R60" s="4">
        <f t="shared" si="11"/>
        <v>2000</v>
      </c>
      <c r="S60" s="4">
        <f t="shared" si="12"/>
        <v>500</v>
      </c>
    </row>
    <row r="61" spans="4:19" x14ac:dyDescent="0.2">
      <c r="D61">
        <v>60</v>
      </c>
      <c r="E61">
        <f>新呵護久久5678[[#This Row],[西元年]]-2002</f>
        <v>66</v>
      </c>
      <c r="F61">
        <f t="shared" si="7"/>
        <v>2068</v>
      </c>
      <c r="G61" s="2">
        <f t="shared" si="8"/>
        <v>0</v>
      </c>
      <c r="H61" s="4">
        <f>IF(E61&lt;$B$4,SUM($G$2:新呵護久久5678[[#This Row],[保費]])*1.05,0)</f>
        <v>168420</v>
      </c>
      <c r="I61" s="2">
        <f t="shared" si="9"/>
        <v>168420</v>
      </c>
      <c r="J61" s="2">
        <f t="shared" si="10"/>
        <v>168420</v>
      </c>
      <c r="K61" s="4">
        <f t="shared" si="3"/>
        <v>1000</v>
      </c>
      <c r="L61" s="2">
        <f>IF(新呵護久久5678[[#This Row],[年齡]]&lt;=$B$4,2000,0)</f>
        <v>2000</v>
      </c>
      <c r="M61" s="2">
        <f>IF(新呵護久久5678[[#This Row],[年齡]]&lt;=$B$4,2000,0)</f>
        <v>2000</v>
      </c>
      <c r="N61" s="4">
        <f>IF(新呵護久久5678[[#This Row],[年齡]]&lt;=$B$4,1000,0)</f>
        <v>1000</v>
      </c>
      <c r="O61" s="4">
        <f>IF(新呵護久久5678[[#This Row],[年齡]]&lt;=$B$4,3000,0)</f>
        <v>3000</v>
      </c>
      <c r="P61" s="4">
        <f>IF(新呵護久久5678[[#This Row],[年齡]]&lt;=$B$4,1000,0)</f>
        <v>1000</v>
      </c>
      <c r="Q61" s="4">
        <f t="shared" si="4"/>
        <v>250</v>
      </c>
      <c r="R61" s="4">
        <f t="shared" si="11"/>
        <v>2000</v>
      </c>
      <c r="S61" s="4">
        <f t="shared" si="12"/>
        <v>500</v>
      </c>
    </row>
    <row r="62" spans="4:19" x14ac:dyDescent="0.2">
      <c r="D62">
        <v>61</v>
      </c>
      <c r="E62">
        <f>新呵護久久5678[[#This Row],[西元年]]-2002</f>
        <v>67</v>
      </c>
      <c r="F62">
        <f t="shared" si="7"/>
        <v>2069</v>
      </c>
      <c r="G62" s="2">
        <f t="shared" si="8"/>
        <v>0</v>
      </c>
      <c r="H62" s="4">
        <f>IF(E62&lt;$B$4,SUM($G$2:新呵護久久5678[[#This Row],[保費]])*1.05,0)</f>
        <v>168420</v>
      </c>
      <c r="I62" s="2">
        <f t="shared" si="9"/>
        <v>168420</v>
      </c>
      <c r="J62" s="2">
        <f t="shared" si="10"/>
        <v>168420</v>
      </c>
      <c r="K62" s="4">
        <f t="shared" si="3"/>
        <v>1000</v>
      </c>
      <c r="L62" s="2">
        <f>IF(新呵護久久5678[[#This Row],[年齡]]&lt;=$B$4,2000,0)</f>
        <v>2000</v>
      </c>
      <c r="M62" s="2">
        <f>IF(新呵護久久5678[[#This Row],[年齡]]&lt;=$B$4,2000,0)</f>
        <v>2000</v>
      </c>
      <c r="N62" s="4">
        <f>IF(新呵護久久5678[[#This Row],[年齡]]&lt;=$B$4,1000,0)</f>
        <v>1000</v>
      </c>
      <c r="O62" s="4">
        <f>IF(新呵護久久5678[[#This Row],[年齡]]&lt;=$B$4,3000,0)</f>
        <v>3000</v>
      </c>
      <c r="P62" s="4">
        <f>IF(新呵護久久5678[[#This Row],[年齡]]&lt;=$B$4,1000,0)</f>
        <v>1000</v>
      </c>
      <c r="Q62" s="4">
        <f t="shared" si="4"/>
        <v>250</v>
      </c>
      <c r="R62" s="4">
        <f t="shared" si="11"/>
        <v>2000</v>
      </c>
      <c r="S62" s="4">
        <f t="shared" si="12"/>
        <v>500</v>
      </c>
    </row>
    <row r="63" spans="4:19" x14ac:dyDescent="0.2">
      <c r="D63">
        <v>62</v>
      </c>
      <c r="E63">
        <f>新呵護久久5678[[#This Row],[西元年]]-2002</f>
        <v>68</v>
      </c>
      <c r="F63">
        <f t="shared" si="7"/>
        <v>2070</v>
      </c>
      <c r="G63" s="2">
        <f t="shared" si="8"/>
        <v>0</v>
      </c>
      <c r="H63" s="4">
        <f>IF(E63&lt;$B$4,SUM($G$2:新呵護久久5678[[#This Row],[保費]])*1.05,0)</f>
        <v>168420</v>
      </c>
      <c r="I63" s="2">
        <f t="shared" si="9"/>
        <v>168420</v>
      </c>
      <c r="J63" s="2">
        <f t="shared" si="10"/>
        <v>168420</v>
      </c>
      <c r="K63" s="4">
        <f t="shared" si="3"/>
        <v>1000</v>
      </c>
      <c r="L63" s="2">
        <f>IF(新呵護久久5678[[#This Row],[年齡]]&lt;=$B$4,2000,0)</f>
        <v>2000</v>
      </c>
      <c r="M63" s="2">
        <f>IF(新呵護久久5678[[#This Row],[年齡]]&lt;=$B$4,2000,0)</f>
        <v>2000</v>
      </c>
      <c r="N63" s="4">
        <f>IF(新呵護久久5678[[#This Row],[年齡]]&lt;=$B$4,1000,0)</f>
        <v>1000</v>
      </c>
      <c r="O63" s="4">
        <f>IF(新呵護久久5678[[#This Row],[年齡]]&lt;=$B$4,3000,0)</f>
        <v>3000</v>
      </c>
      <c r="P63" s="4">
        <f>IF(新呵護久久5678[[#This Row],[年齡]]&lt;=$B$4,1000,0)</f>
        <v>1000</v>
      </c>
      <c r="Q63" s="4">
        <f t="shared" si="4"/>
        <v>250</v>
      </c>
      <c r="R63" s="4">
        <f t="shared" si="11"/>
        <v>2000</v>
      </c>
      <c r="S63" s="4">
        <f t="shared" si="12"/>
        <v>500</v>
      </c>
    </row>
    <row r="64" spans="4:19" x14ac:dyDescent="0.2">
      <c r="D64">
        <v>63</v>
      </c>
      <c r="E64">
        <f>新呵護久久5678[[#This Row],[西元年]]-2002</f>
        <v>69</v>
      </c>
      <c r="F64">
        <f t="shared" si="7"/>
        <v>2071</v>
      </c>
      <c r="G64" s="2">
        <f t="shared" si="8"/>
        <v>0</v>
      </c>
      <c r="H64" s="4">
        <f>IF(E64&lt;$B$4,SUM($G$2:新呵護久久5678[[#This Row],[保費]])*1.05,0)</f>
        <v>168420</v>
      </c>
      <c r="I64" s="2">
        <f t="shared" si="9"/>
        <v>168420</v>
      </c>
      <c r="J64" s="2">
        <f t="shared" si="10"/>
        <v>168420</v>
      </c>
      <c r="K64" s="4">
        <f t="shared" si="3"/>
        <v>1000</v>
      </c>
      <c r="L64" s="2">
        <f>IF(新呵護久久5678[[#This Row],[年齡]]&lt;=$B$4,2000,0)</f>
        <v>2000</v>
      </c>
      <c r="M64" s="2">
        <f>IF(新呵護久久5678[[#This Row],[年齡]]&lt;=$B$4,2000,0)</f>
        <v>2000</v>
      </c>
      <c r="N64" s="4">
        <f>IF(新呵護久久5678[[#This Row],[年齡]]&lt;=$B$4,1000,0)</f>
        <v>1000</v>
      </c>
      <c r="O64" s="4">
        <f>IF(新呵護久久5678[[#This Row],[年齡]]&lt;=$B$4,3000,0)</f>
        <v>3000</v>
      </c>
      <c r="P64" s="4">
        <f>IF(新呵護久久5678[[#This Row],[年齡]]&lt;=$B$4,1000,0)</f>
        <v>1000</v>
      </c>
      <c r="Q64" s="4">
        <f t="shared" si="4"/>
        <v>250</v>
      </c>
      <c r="R64" s="4">
        <f t="shared" si="11"/>
        <v>2000</v>
      </c>
      <c r="S64" s="4">
        <f t="shared" si="12"/>
        <v>500</v>
      </c>
    </row>
    <row r="65" spans="4:19" x14ac:dyDescent="0.2">
      <c r="D65">
        <v>64</v>
      </c>
      <c r="E65">
        <f>新呵護久久5678[[#This Row],[西元年]]-2002</f>
        <v>70</v>
      </c>
      <c r="F65">
        <f t="shared" si="7"/>
        <v>2072</v>
      </c>
      <c r="G65" s="2">
        <f t="shared" si="8"/>
        <v>0</v>
      </c>
      <c r="H65" s="4">
        <f>IF(E65&lt;$B$4,SUM($G$2:新呵護久久5678[[#This Row],[保費]])*1.05,0)</f>
        <v>168420</v>
      </c>
      <c r="I65" s="2">
        <f t="shared" si="9"/>
        <v>168420</v>
      </c>
      <c r="J65" s="2">
        <f t="shared" si="10"/>
        <v>168420</v>
      </c>
      <c r="K65" s="4">
        <f t="shared" si="3"/>
        <v>1000</v>
      </c>
      <c r="L65" s="2">
        <f>IF(新呵護久久5678[[#This Row],[年齡]]&lt;=$B$4,2000,0)</f>
        <v>2000</v>
      </c>
      <c r="M65" s="2">
        <f>IF(新呵護久久5678[[#This Row],[年齡]]&lt;=$B$4,2000,0)</f>
        <v>2000</v>
      </c>
      <c r="N65" s="4">
        <f>IF(新呵護久久5678[[#This Row],[年齡]]&lt;=$B$4,1000,0)</f>
        <v>1000</v>
      </c>
      <c r="O65" s="4">
        <f>IF(新呵護久久5678[[#This Row],[年齡]]&lt;=$B$4,3000,0)</f>
        <v>3000</v>
      </c>
      <c r="P65" s="4">
        <f>IF(新呵護久久5678[[#This Row],[年齡]]&lt;=$B$4,1000,0)</f>
        <v>1000</v>
      </c>
      <c r="Q65" s="4">
        <f t="shared" si="4"/>
        <v>250</v>
      </c>
      <c r="R65" s="4">
        <f t="shared" si="11"/>
        <v>2000</v>
      </c>
      <c r="S65" s="4">
        <f t="shared" si="12"/>
        <v>500</v>
      </c>
    </row>
    <row r="66" spans="4:19" x14ac:dyDescent="0.2">
      <c r="D66">
        <v>65</v>
      </c>
      <c r="E66">
        <f>新呵護久久5678[[#This Row],[西元年]]-2002</f>
        <v>71</v>
      </c>
      <c r="F66">
        <f t="shared" si="7"/>
        <v>2073</v>
      </c>
      <c r="G66" s="2">
        <f t="shared" ref="G66:G97" si="13">IF(D66&lt;=$B$5,8020,0)</f>
        <v>0</v>
      </c>
      <c r="H66" s="4">
        <f>IF(E66&lt;$B$4,SUM($G$2:新呵護久久5678[[#This Row],[保費]])*1.05,0)</f>
        <v>168420</v>
      </c>
      <c r="I66" s="2">
        <f t="shared" ref="I66:I97" si="14">H66</f>
        <v>168420</v>
      </c>
      <c r="J66" s="2">
        <f t="shared" ref="J66:J97" si="15">H66</f>
        <v>168420</v>
      </c>
      <c r="K66" s="4">
        <f t="shared" ref="K66:K111" si="16">IF(E66&lt;=$B$4,1000,0)</f>
        <v>1000</v>
      </c>
      <c r="L66" s="2">
        <f>IF(新呵護久久5678[[#This Row],[年齡]]&lt;=$B$4,2000,0)</f>
        <v>2000</v>
      </c>
      <c r="M66" s="2">
        <f>IF(新呵護久久5678[[#This Row],[年齡]]&lt;=$B$4,2000,0)</f>
        <v>2000</v>
      </c>
      <c r="N66" s="4">
        <f>IF(新呵護久久5678[[#This Row],[年齡]]&lt;=$B$4,1000,0)</f>
        <v>1000</v>
      </c>
      <c r="O66" s="4">
        <f>IF(新呵護久久5678[[#This Row],[年齡]]&lt;=$B$4,3000,0)</f>
        <v>3000</v>
      </c>
      <c r="P66" s="4">
        <f>IF(新呵護久久5678[[#This Row],[年齡]]&lt;=$B$4,1000,0)</f>
        <v>1000</v>
      </c>
      <c r="Q66" s="4">
        <f t="shared" ref="Q66:Q111" si="17">IF(E66&lt;=$B$4,250,0)</f>
        <v>250</v>
      </c>
      <c r="R66" s="4">
        <f t="shared" ref="R66:R97" si="18">IF(E66&lt;=$B$4,2000,0)</f>
        <v>2000</v>
      </c>
      <c r="S66" s="4">
        <f t="shared" ref="S66:S97" si="19">IF(E66&lt;=$B$4,500,0)</f>
        <v>500</v>
      </c>
    </row>
    <row r="67" spans="4:19" x14ac:dyDescent="0.2">
      <c r="D67">
        <v>66</v>
      </c>
      <c r="E67">
        <f>新呵護久久5678[[#This Row],[西元年]]-2002</f>
        <v>72</v>
      </c>
      <c r="F67">
        <f t="shared" si="7"/>
        <v>2074</v>
      </c>
      <c r="G67" s="2">
        <f t="shared" si="13"/>
        <v>0</v>
      </c>
      <c r="H67" s="4">
        <f>IF(E67&lt;$B$4,SUM($G$2:新呵護久久5678[[#This Row],[保費]])*1.05,0)</f>
        <v>168420</v>
      </c>
      <c r="I67" s="2">
        <f t="shared" si="14"/>
        <v>168420</v>
      </c>
      <c r="J67" s="2">
        <f t="shared" si="15"/>
        <v>168420</v>
      </c>
      <c r="K67" s="4">
        <f t="shared" si="16"/>
        <v>1000</v>
      </c>
      <c r="L67" s="2">
        <f>IF(新呵護久久5678[[#This Row],[年齡]]&lt;=$B$4,2000,0)</f>
        <v>2000</v>
      </c>
      <c r="M67" s="2">
        <f>IF(新呵護久久5678[[#This Row],[年齡]]&lt;=$B$4,2000,0)</f>
        <v>2000</v>
      </c>
      <c r="N67" s="4">
        <f>IF(新呵護久久5678[[#This Row],[年齡]]&lt;=$B$4,1000,0)</f>
        <v>1000</v>
      </c>
      <c r="O67" s="4">
        <f>IF(新呵護久久5678[[#This Row],[年齡]]&lt;=$B$4,3000,0)</f>
        <v>3000</v>
      </c>
      <c r="P67" s="4">
        <f>IF(新呵護久久5678[[#This Row],[年齡]]&lt;=$B$4,1000,0)</f>
        <v>1000</v>
      </c>
      <c r="Q67" s="4">
        <f t="shared" si="17"/>
        <v>250</v>
      </c>
      <c r="R67" s="4">
        <f t="shared" si="18"/>
        <v>2000</v>
      </c>
      <c r="S67" s="4">
        <f t="shared" si="19"/>
        <v>500</v>
      </c>
    </row>
    <row r="68" spans="4:19" x14ac:dyDescent="0.2">
      <c r="D68">
        <v>67</v>
      </c>
      <c r="E68">
        <f>新呵護久久5678[[#This Row],[西元年]]-2002</f>
        <v>73</v>
      </c>
      <c r="F68">
        <f t="shared" ref="F68:F111" si="20">F67+1</f>
        <v>2075</v>
      </c>
      <c r="G68" s="2">
        <f t="shared" si="13"/>
        <v>0</v>
      </c>
      <c r="H68" s="4">
        <f>IF(E68&lt;$B$4,SUM($G$2:新呵護久久5678[[#This Row],[保費]])*1.05,0)</f>
        <v>168420</v>
      </c>
      <c r="I68" s="2">
        <f t="shared" si="14"/>
        <v>168420</v>
      </c>
      <c r="J68" s="2">
        <f t="shared" si="15"/>
        <v>168420</v>
      </c>
      <c r="K68" s="4">
        <f t="shared" si="16"/>
        <v>1000</v>
      </c>
      <c r="L68" s="2">
        <f>IF(新呵護久久5678[[#This Row],[年齡]]&lt;=$B$4,2000,0)</f>
        <v>2000</v>
      </c>
      <c r="M68" s="2">
        <f>IF(新呵護久久5678[[#This Row],[年齡]]&lt;=$B$4,2000,0)</f>
        <v>2000</v>
      </c>
      <c r="N68" s="4">
        <f>IF(新呵護久久5678[[#This Row],[年齡]]&lt;=$B$4,1000,0)</f>
        <v>1000</v>
      </c>
      <c r="O68" s="4">
        <f>IF(新呵護久久5678[[#This Row],[年齡]]&lt;=$B$4,3000,0)</f>
        <v>3000</v>
      </c>
      <c r="P68" s="4">
        <f>IF(新呵護久久5678[[#This Row],[年齡]]&lt;=$B$4,1000,0)</f>
        <v>1000</v>
      </c>
      <c r="Q68" s="4">
        <f t="shared" si="17"/>
        <v>250</v>
      </c>
      <c r="R68" s="4">
        <f t="shared" si="18"/>
        <v>2000</v>
      </c>
      <c r="S68" s="4">
        <f t="shared" si="19"/>
        <v>500</v>
      </c>
    </row>
    <row r="69" spans="4:19" x14ac:dyDescent="0.2">
      <c r="D69">
        <v>68</v>
      </c>
      <c r="E69">
        <f>新呵護久久5678[[#This Row],[西元年]]-2002</f>
        <v>74</v>
      </c>
      <c r="F69">
        <f t="shared" si="20"/>
        <v>2076</v>
      </c>
      <c r="G69" s="2">
        <f t="shared" si="13"/>
        <v>0</v>
      </c>
      <c r="H69" s="4">
        <f>IF(E69&lt;$B$4,SUM($G$2:新呵護久久5678[[#This Row],[保費]])*1.05,0)</f>
        <v>168420</v>
      </c>
      <c r="I69" s="2">
        <f t="shared" si="14"/>
        <v>168420</v>
      </c>
      <c r="J69" s="2">
        <f t="shared" si="15"/>
        <v>168420</v>
      </c>
      <c r="K69" s="4">
        <f t="shared" si="16"/>
        <v>1000</v>
      </c>
      <c r="L69" s="2">
        <f>IF(新呵護久久5678[[#This Row],[年齡]]&lt;=$B$4,2000,0)</f>
        <v>2000</v>
      </c>
      <c r="M69" s="2">
        <f>IF(新呵護久久5678[[#This Row],[年齡]]&lt;=$B$4,2000,0)</f>
        <v>2000</v>
      </c>
      <c r="N69" s="4">
        <f>IF(新呵護久久5678[[#This Row],[年齡]]&lt;=$B$4,1000,0)</f>
        <v>1000</v>
      </c>
      <c r="O69" s="4">
        <f>IF(新呵護久久5678[[#This Row],[年齡]]&lt;=$B$4,3000,0)</f>
        <v>3000</v>
      </c>
      <c r="P69" s="4">
        <f>IF(新呵護久久5678[[#This Row],[年齡]]&lt;=$B$4,1000,0)</f>
        <v>1000</v>
      </c>
      <c r="Q69" s="4">
        <f t="shared" si="17"/>
        <v>250</v>
      </c>
      <c r="R69" s="4">
        <f t="shared" si="18"/>
        <v>2000</v>
      </c>
      <c r="S69" s="4">
        <f t="shared" si="19"/>
        <v>500</v>
      </c>
    </row>
    <row r="70" spans="4:19" x14ac:dyDescent="0.2">
      <c r="D70">
        <v>69</v>
      </c>
      <c r="E70">
        <f>新呵護久久5678[[#This Row],[西元年]]-2002</f>
        <v>75</v>
      </c>
      <c r="F70">
        <f t="shared" si="20"/>
        <v>2077</v>
      </c>
      <c r="G70" s="2">
        <f t="shared" si="13"/>
        <v>0</v>
      </c>
      <c r="H70" s="4">
        <f>IF(E70&lt;$B$4,SUM($G$2:新呵護久久5678[[#This Row],[保費]])*1.05,0)</f>
        <v>168420</v>
      </c>
      <c r="I70" s="2">
        <f t="shared" si="14"/>
        <v>168420</v>
      </c>
      <c r="J70" s="2">
        <f t="shared" si="15"/>
        <v>168420</v>
      </c>
      <c r="K70" s="4">
        <f t="shared" si="16"/>
        <v>1000</v>
      </c>
      <c r="L70" s="2">
        <f>IF(新呵護久久5678[[#This Row],[年齡]]&lt;=$B$4,2000,0)</f>
        <v>2000</v>
      </c>
      <c r="M70" s="2">
        <f>IF(新呵護久久5678[[#This Row],[年齡]]&lt;=$B$4,2000,0)</f>
        <v>2000</v>
      </c>
      <c r="N70" s="4">
        <f>IF(新呵護久久5678[[#This Row],[年齡]]&lt;=$B$4,1000,0)</f>
        <v>1000</v>
      </c>
      <c r="O70" s="4">
        <f>IF(新呵護久久5678[[#This Row],[年齡]]&lt;=$B$4,3000,0)</f>
        <v>3000</v>
      </c>
      <c r="P70" s="4">
        <f>IF(新呵護久久5678[[#This Row],[年齡]]&lt;=$B$4,1000,0)</f>
        <v>1000</v>
      </c>
      <c r="Q70" s="4">
        <f t="shared" si="17"/>
        <v>250</v>
      </c>
      <c r="R70" s="4">
        <f t="shared" si="18"/>
        <v>2000</v>
      </c>
      <c r="S70" s="4">
        <f t="shared" si="19"/>
        <v>500</v>
      </c>
    </row>
    <row r="71" spans="4:19" x14ac:dyDescent="0.2">
      <c r="D71">
        <v>70</v>
      </c>
      <c r="E71">
        <f>新呵護久久5678[[#This Row],[西元年]]-2002</f>
        <v>76</v>
      </c>
      <c r="F71">
        <f t="shared" si="20"/>
        <v>2078</v>
      </c>
      <c r="G71" s="2">
        <f t="shared" si="13"/>
        <v>0</v>
      </c>
      <c r="H71" s="4">
        <f>IF(E71&lt;$B$4,SUM($G$2:新呵護久久5678[[#This Row],[保費]])*1.05,0)</f>
        <v>168420</v>
      </c>
      <c r="I71" s="2">
        <f t="shared" si="14"/>
        <v>168420</v>
      </c>
      <c r="J71" s="2">
        <f t="shared" si="15"/>
        <v>168420</v>
      </c>
      <c r="K71" s="4">
        <f t="shared" si="16"/>
        <v>1000</v>
      </c>
      <c r="L71" s="2">
        <f>IF(新呵護久久5678[[#This Row],[年齡]]&lt;=$B$4,2000,0)</f>
        <v>2000</v>
      </c>
      <c r="M71" s="2">
        <f>IF(新呵護久久5678[[#This Row],[年齡]]&lt;=$B$4,2000,0)</f>
        <v>2000</v>
      </c>
      <c r="N71" s="4">
        <f>IF(新呵護久久5678[[#This Row],[年齡]]&lt;=$B$4,1000,0)</f>
        <v>1000</v>
      </c>
      <c r="O71" s="4">
        <f>IF(新呵護久久5678[[#This Row],[年齡]]&lt;=$B$4,3000,0)</f>
        <v>3000</v>
      </c>
      <c r="P71" s="4">
        <f>IF(新呵護久久5678[[#This Row],[年齡]]&lt;=$B$4,1000,0)</f>
        <v>1000</v>
      </c>
      <c r="Q71" s="4">
        <f t="shared" si="17"/>
        <v>250</v>
      </c>
      <c r="R71" s="4">
        <f t="shared" si="18"/>
        <v>2000</v>
      </c>
      <c r="S71" s="4">
        <f t="shared" si="19"/>
        <v>500</v>
      </c>
    </row>
    <row r="72" spans="4:19" x14ac:dyDescent="0.2">
      <c r="D72">
        <v>71</v>
      </c>
      <c r="E72">
        <f>新呵護久久5678[[#This Row],[西元年]]-2002</f>
        <v>77</v>
      </c>
      <c r="F72">
        <f t="shared" si="20"/>
        <v>2079</v>
      </c>
      <c r="G72" s="2">
        <f t="shared" si="13"/>
        <v>0</v>
      </c>
      <c r="H72" s="4">
        <f>IF(E72&lt;$B$4,SUM($G$2:新呵護久久5678[[#This Row],[保費]])*1.05,0)</f>
        <v>168420</v>
      </c>
      <c r="I72" s="2">
        <f t="shared" si="14"/>
        <v>168420</v>
      </c>
      <c r="J72" s="2">
        <f t="shared" si="15"/>
        <v>168420</v>
      </c>
      <c r="K72" s="4">
        <f t="shared" si="16"/>
        <v>1000</v>
      </c>
      <c r="L72" s="2">
        <f>IF(新呵護久久5678[[#This Row],[年齡]]&lt;=$B$4,2000,0)</f>
        <v>2000</v>
      </c>
      <c r="M72" s="2">
        <f>IF(新呵護久久5678[[#This Row],[年齡]]&lt;=$B$4,2000,0)</f>
        <v>2000</v>
      </c>
      <c r="N72" s="4">
        <f>IF(新呵護久久5678[[#This Row],[年齡]]&lt;=$B$4,1000,0)</f>
        <v>1000</v>
      </c>
      <c r="O72" s="4">
        <f>IF(新呵護久久5678[[#This Row],[年齡]]&lt;=$B$4,3000,0)</f>
        <v>3000</v>
      </c>
      <c r="P72" s="4">
        <f>IF(新呵護久久5678[[#This Row],[年齡]]&lt;=$B$4,1000,0)</f>
        <v>1000</v>
      </c>
      <c r="Q72" s="4">
        <f t="shared" si="17"/>
        <v>250</v>
      </c>
      <c r="R72" s="4">
        <f t="shared" si="18"/>
        <v>2000</v>
      </c>
      <c r="S72" s="4">
        <f t="shared" si="19"/>
        <v>500</v>
      </c>
    </row>
    <row r="73" spans="4:19" x14ac:dyDescent="0.2">
      <c r="D73">
        <v>72</v>
      </c>
      <c r="E73">
        <f>新呵護久久5678[[#This Row],[西元年]]-2002</f>
        <v>78</v>
      </c>
      <c r="F73">
        <f t="shared" si="20"/>
        <v>2080</v>
      </c>
      <c r="G73" s="2">
        <f t="shared" si="13"/>
        <v>0</v>
      </c>
      <c r="H73" s="4">
        <f>IF(E73&lt;$B$4,SUM($G$2:新呵護久久5678[[#This Row],[保費]])*1.05,0)</f>
        <v>168420</v>
      </c>
      <c r="I73" s="2">
        <f t="shared" si="14"/>
        <v>168420</v>
      </c>
      <c r="J73" s="2">
        <f t="shared" si="15"/>
        <v>168420</v>
      </c>
      <c r="K73" s="4">
        <f t="shared" si="16"/>
        <v>1000</v>
      </c>
      <c r="L73" s="2">
        <f>IF(新呵護久久5678[[#This Row],[年齡]]&lt;=$B$4,2000,0)</f>
        <v>2000</v>
      </c>
      <c r="M73" s="2">
        <f>IF(新呵護久久5678[[#This Row],[年齡]]&lt;=$B$4,2000,0)</f>
        <v>2000</v>
      </c>
      <c r="N73" s="4">
        <f>IF(新呵護久久5678[[#This Row],[年齡]]&lt;=$B$4,1000,0)</f>
        <v>1000</v>
      </c>
      <c r="O73" s="4">
        <f>IF(新呵護久久5678[[#This Row],[年齡]]&lt;=$B$4,3000,0)</f>
        <v>3000</v>
      </c>
      <c r="P73" s="4">
        <f>IF(新呵護久久5678[[#This Row],[年齡]]&lt;=$B$4,1000,0)</f>
        <v>1000</v>
      </c>
      <c r="Q73" s="4">
        <f t="shared" si="17"/>
        <v>250</v>
      </c>
      <c r="R73" s="4">
        <f t="shared" si="18"/>
        <v>2000</v>
      </c>
      <c r="S73" s="4">
        <f t="shared" si="19"/>
        <v>500</v>
      </c>
    </row>
    <row r="74" spans="4:19" x14ac:dyDescent="0.2">
      <c r="D74">
        <v>73</v>
      </c>
      <c r="E74">
        <f>新呵護久久5678[[#This Row],[西元年]]-2002</f>
        <v>79</v>
      </c>
      <c r="F74">
        <f t="shared" si="20"/>
        <v>2081</v>
      </c>
      <c r="G74" s="2">
        <f t="shared" si="13"/>
        <v>0</v>
      </c>
      <c r="H74" s="4">
        <f>IF(E74&lt;$B$4,SUM($G$2:新呵護久久5678[[#This Row],[保費]])*1.05,0)</f>
        <v>168420</v>
      </c>
      <c r="I74" s="2">
        <f t="shared" si="14"/>
        <v>168420</v>
      </c>
      <c r="J74" s="2">
        <f t="shared" si="15"/>
        <v>168420</v>
      </c>
      <c r="K74" s="4">
        <f t="shared" si="16"/>
        <v>1000</v>
      </c>
      <c r="L74" s="2">
        <f>IF(新呵護久久5678[[#This Row],[年齡]]&lt;=$B$4,2000,0)</f>
        <v>2000</v>
      </c>
      <c r="M74" s="2">
        <f>IF(新呵護久久5678[[#This Row],[年齡]]&lt;=$B$4,2000,0)</f>
        <v>2000</v>
      </c>
      <c r="N74" s="4">
        <f>IF(新呵護久久5678[[#This Row],[年齡]]&lt;=$B$4,1000,0)</f>
        <v>1000</v>
      </c>
      <c r="O74" s="4">
        <f>IF(新呵護久久5678[[#This Row],[年齡]]&lt;=$B$4,3000,0)</f>
        <v>3000</v>
      </c>
      <c r="P74" s="4">
        <f>IF(新呵護久久5678[[#This Row],[年齡]]&lt;=$B$4,1000,0)</f>
        <v>1000</v>
      </c>
      <c r="Q74" s="4">
        <f t="shared" si="17"/>
        <v>250</v>
      </c>
      <c r="R74" s="4">
        <f t="shared" si="18"/>
        <v>2000</v>
      </c>
      <c r="S74" s="4">
        <f t="shared" si="19"/>
        <v>500</v>
      </c>
    </row>
    <row r="75" spans="4:19" x14ac:dyDescent="0.2">
      <c r="D75">
        <v>74</v>
      </c>
      <c r="E75">
        <f>新呵護久久5678[[#This Row],[西元年]]-2002</f>
        <v>80</v>
      </c>
      <c r="F75">
        <f t="shared" si="20"/>
        <v>2082</v>
      </c>
      <c r="G75" s="2">
        <f t="shared" si="13"/>
        <v>0</v>
      </c>
      <c r="H75" s="4">
        <f>IF(E75&lt;$B$4,SUM($G$2:新呵護久久5678[[#This Row],[保費]])*1.05,0)</f>
        <v>168420</v>
      </c>
      <c r="I75" s="2">
        <f t="shared" si="14"/>
        <v>168420</v>
      </c>
      <c r="J75" s="2">
        <f t="shared" si="15"/>
        <v>168420</v>
      </c>
      <c r="K75" s="4">
        <f t="shared" si="16"/>
        <v>1000</v>
      </c>
      <c r="L75" s="2">
        <f>IF(新呵護久久5678[[#This Row],[年齡]]&lt;=$B$4,2000,0)</f>
        <v>2000</v>
      </c>
      <c r="M75" s="2">
        <f>IF(新呵護久久5678[[#This Row],[年齡]]&lt;=$B$4,2000,0)</f>
        <v>2000</v>
      </c>
      <c r="N75" s="4">
        <f>IF(新呵護久久5678[[#This Row],[年齡]]&lt;=$B$4,1000,0)</f>
        <v>1000</v>
      </c>
      <c r="O75" s="4">
        <f>IF(新呵護久久5678[[#This Row],[年齡]]&lt;=$B$4,3000,0)</f>
        <v>3000</v>
      </c>
      <c r="P75" s="4">
        <f>IF(新呵護久久5678[[#This Row],[年齡]]&lt;=$B$4,1000,0)</f>
        <v>1000</v>
      </c>
      <c r="Q75" s="4">
        <f t="shared" si="17"/>
        <v>250</v>
      </c>
      <c r="R75" s="4">
        <f t="shared" si="18"/>
        <v>2000</v>
      </c>
      <c r="S75" s="4">
        <f t="shared" si="19"/>
        <v>500</v>
      </c>
    </row>
    <row r="76" spans="4:19" x14ac:dyDescent="0.2">
      <c r="D76">
        <v>75</v>
      </c>
      <c r="E76">
        <f>新呵護久久5678[[#This Row],[西元年]]-2002</f>
        <v>81</v>
      </c>
      <c r="F76">
        <f t="shared" si="20"/>
        <v>2083</v>
      </c>
      <c r="G76" s="2">
        <f t="shared" si="13"/>
        <v>0</v>
      </c>
      <c r="H76" s="4">
        <f>IF(E76&lt;$B$4,SUM($G$2:新呵護久久5678[[#This Row],[保費]])*1.05,0)</f>
        <v>168420</v>
      </c>
      <c r="I76" s="2">
        <f t="shared" si="14"/>
        <v>168420</v>
      </c>
      <c r="J76" s="2">
        <f t="shared" si="15"/>
        <v>168420</v>
      </c>
      <c r="K76" s="4">
        <f t="shared" si="16"/>
        <v>1000</v>
      </c>
      <c r="L76" s="2">
        <f>IF(新呵護久久5678[[#This Row],[年齡]]&lt;=$B$4,2000,0)</f>
        <v>2000</v>
      </c>
      <c r="M76" s="2">
        <f>IF(新呵護久久5678[[#This Row],[年齡]]&lt;=$B$4,2000,0)</f>
        <v>2000</v>
      </c>
      <c r="N76" s="4">
        <f>IF(新呵護久久5678[[#This Row],[年齡]]&lt;=$B$4,1000,0)</f>
        <v>1000</v>
      </c>
      <c r="O76" s="4">
        <f>IF(新呵護久久5678[[#This Row],[年齡]]&lt;=$B$4,3000,0)</f>
        <v>3000</v>
      </c>
      <c r="P76" s="4">
        <f>IF(新呵護久久5678[[#This Row],[年齡]]&lt;=$B$4,1000,0)</f>
        <v>1000</v>
      </c>
      <c r="Q76" s="4">
        <f t="shared" si="17"/>
        <v>250</v>
      </c>
      <c r="R76" s="4">
        <f t="shared" si="18"/>
        <v>2000</v>
      </c>
      <c r="S76" s="4">
        <f t="shared" si="19"/>
        <v>500</v>
      </c>
    </row>
    <row r="77" spans="4:19" x14ac:dyDescent="0.2">
      <c r="D77">
        <v>76</v>
      </c>
      <c r="E77">
        <f>新呵護久久5678[[#This Row],[西元年]]-2002</f>
        <v>82</v>
      </c>
      <c r="F77">
        <f t="shared" si="20"/>
        <v>2084</v>
      </c>
      <c r="G77" s="2">
        <f t="shared" si="13"/>
        <v>0</v>
      </c>
      <c r="H77" s="4">
        <f>IF(E77&lt;$B$4,SUM($G$2:新呵護久久5678[[#This Row],[保費]])*1.05,0)</f>
        <v>168420</v>
      </c>
      <c r="I77" s="2">
        <f t="shared" si="14"/>
        <v>168420</v>
      </c>
      <c r="J77" s="2">
        <f t="shared" si="15"/>
        <v>168420</v>
      </c>
      <c r="K77" s="4">
        <f t="shared" si="16"/>
        <v>1000</v>
      </c>
      <c r="L77" s="2">
        <f>IF(新呵護久久5678[[#This Row],[年齡]]&lt;=$B$4,2000,0)</f>
        <v>2000</v>
      </c>
      <c r="M77" s="2">
        <f>IF(新呵護久久5678[[#This Row],[年齡]]&lt;=$B$4,2000,0)</f>
        <v>2000</v>
      </c>
      <c r="N77" s="4">
        <f>IF(新呵護久久5678[[#This Row],[年齡]]&lt;=$B$4,1000,0)</f>
        <v>1000</v>
      </c>
      <c r="O77" s="4">
        <f>IF(新呵護久久5678[[#This Row],[年齡]]&lt;=$B$4,3000,0)</f>
        <v>3000</v>
      </c>
      <c r="P77" s="4">
        <f>IF(新呵護久久5678[[#This Row],[年齡]]&lt;=$B$4,1000,0)</f>
        <v>1000</v>
      </c>
      <c r="Q77" s="4">
        <f t="shared" si="17"/>
        <v>250</v>
      </c>
      <c r="R77" s="4">
        <f t="shared" si="18"/>
        <v>2000</v>
      </c>
      <c r="S77" s="4">
        <f t="shared" si="19"/>
        <v>500</v>
      </c>
    </row>
    <row r="78" spans="4:19" x14ac:dyDescent="0.2">
      <c r="D78">
        <v>77</v>
      </c>
      <c r="E78">
        <f>新呵護久久5678[[#This Row],[西元年]]-2002</f>
        <v>83</v>
      </c>
      <c r="F78">
        <f t="shared" si="20"/>
        <v>2085</v>
      </c>
      <c r="G78" s="2">
        <f t="shared" si="13"/>
        <v>0</v>
      </c>
      <c r="H78" s="4">
        <f>IF(E78&lt;$B$4,SUM($G$2:新呵護久久5678[[#This Row],[保費]])*1.05,0)</f>
        <v>168420</v>
      </c>
      <c r="I78" s="2">
        <f t="shared" si="14"/>
        <v>168420</v>
      </c>
      <c r="J78" s="2">
        <f t="shared" si="15"/>
        <v>168420</v>
      </c>
      <c r="K78" s="4">
        <f t="shared" si="16"/>
        <v>1000</v>
      </c>
      <c r="L78" s="2">
        <f>IF(新呵護久久5678[[#This Row],[年齡]]&lt;=$B$4,2000,0)</f>
        <v>2000</v>
      </c>
      <c r="M78" s="2">
        <f>IF(新呵護久久5678[[#This Row],[年齡]]&lt;=$B$4,2000,0)</f>
        <v>2000</v>
      </c>
      <c r="N78" s="4">
        <f>IF(新呵護久久5678[[#This Row],[年齡]]&lt;=$B$4,1000,0)</f>
        <v>1000</v>
      </c>
      <c r="O78" s="4">
        <f>IF(新呵護久久5678[[#This Row],[年齡]]&lt;=$B$4,3000,0)</f>
        <v>3000</v>
      </c>
      <c r="P78" s="4">
        <f>IF(新呵護久久5678[[#This Row],[年齡]]&lt;=$B$4,1000,0)</f>
        <v>1000</v>
      </c>
      <c r="Q78" s="4">
        <f t="shared" si="17"/>
        <v>250</v>
      </c>
      <c r="R78" s="4">
        <f t="shared" si="18"/>
        <v>2000</v>
      </c>
      <c r="S78" s="4">
        <f t="shared" si="19"/>
        <v>500</v>
      </c>
    </row>
    <row r="79" spans="4:19" x14ac:dyDescent="0.2">
      <c r="D79">
        <v>78</v>
      </c>
      <c r="E79">
        <f>新呵護久久5678[[#This Row],[西元年]]-2002</f>
        <v>84</v>
      </c>
      <c r="F79">
        <f t="shared" si="20"/>
        <v>2086</v>
      </c>
      <c r="G79" s="2">
        <f t="shared" si="13"/>
        <v>0</v>
      </c>
      <c r="H79" s="4">
        <f>IF(E79&lt;$B$4,SUM($G$2:新呵護久久5678[[#This Row],[保費]])*1.05,0)</f>
        <v>168420</v>
      </c>
      <c r="I79" s="2">
        <f t="shared" si="14"/>
        <v>168420</v>
      </c>
      <c r="J79" s="2">
        <f t="shared" si="15"/>
        <v>168420</v>
      </c>
      <c r="K79" s="4">
        <f t="shared" si="16"/>
        <v>1000</v>
      </c>
      <c r="L79" s="2">
        <f>IF(新呵護久久5678[[#This Row],[年齡]]&lt;=$B$4,2000,0)</f>
        <v>2000</v>
      </c>
      <c r="M79" s="2">
        <f>IF(新呵護久久5678[[#This Row],[年齡]]&lt;=$B$4,2000,0)</f>
        <v>2000</v>
      </c>
      <c r="N79" s="4">
        <f>IF(新呵護久久5678[[#This Row],[年齡]]&lt;=$B$4,1000,0)</f>
        <v>1000</v>
      </c>
      <c r="O79" s="4">
        <f>IF(新呵護久久5678[[#This Row],[年齡]]&lt;=$B$4,3000,0)</f>
        <v>3000</v>
      </c>
      <c r="P79" s="4">
        <f>IF(新呵護久久5678[[#This Row],[年齡]]&lt;=$B$4,1000,0)</f>
        <v>1000</v>
      </c>
      <c r="Q79" s="4">
        <f t="shared" si="17"/>
        <v>250</v>
      </c>
      <c r="R79" s="4">
        <f t="shared" si="18"/>
        <v>2000</v>
      </c>
      <c r="S79" s="4">
        <f t="shared" si="19"/>
        <v>500</v>
      </c>
    </row>
    <row r="80" spans="4:19" x14ac:dyDescent="0.2">
      <c r="D80">
        <v>79</v>
      </c>
      <c r="E80">
        <f>新呵護久久5678[[#This Row],[西元年]]-2002</f>
        <v>85</v>
      </c>
      <c r="F80">
        <f t="shared" si="20"/>
        <v>2087</v>
      </c>
      <c r="G80" s="2">
        <f t="shared" si="13"/>
        <v>0</v>
      </c>
      <c r="H80" s="4">
        <f>IF(E80&lt;$B$4,SUM($G$2:新呵護久久5678[[#This Row],[保費]])*1.05,0)</f>
        <v>168420</v>
      </c>
      <c r="I80" s="2">
        <f t="shared" si="14"/>
        <v>168420</v>
      </c>
      <c r="J80" s="2">
        <f t="shared" si="15"/>
        <v>168420</v>
      </c>
      <c r="K80" s="4">
        <f t="shared" si="16"/>
        <v>1000</v>
      </c>
      <c r="L80" s="2">
        <f>IF(新呵護久久5678[[#This Row],[年齡]]&lt;=$B$4,2000,0)</f>
        <v>2000</v>
      </c>
      <c r="M80" s="2">
        <f>IF(新呵護久久5678[[#This Row],[年齡]]&lt;=$B$4,2000,0)</f>
        <v>2000</v>
      </c>
      <c r="N80" s="4">
        <f>IF(新呵護久久5678[[#This Row],[年齡]]&lt;=$B$4,1000,0)</f>
        <v>1000</v>
      </c>
      <c r="O80" s="4">
        <f>IF(新呵護久久5678[[#This Row],[年齡]]&lt;=$B$4,3000,0)</f>
        <v>3000</v>
      </c>
      <c r="P80" s="4">
        <f>IF(新呵護久久5678[[#This Row],[年齡]]&lt;=$B$4,1000,0)</f>
        <v>1000</v>
      </c>
      <c r="Q80" s="4">
        <f t="shared" si="17"/>
        <v>250</v>
      </c>
      <c r="R80" s="4">
        <f t="shared" si="18"/>
        <v>2000</v>
      </c>
      <c r="S80" s="4">
        <f t="shared" si="19"/>
        <v>500</v>
      </c>
    </row>
    <row r="81" spans="4:19" x14ac:dyDescent="0.2">
      <c r="D81">
        <v>80</v>
      </c>
      <c r="E81">
        <f>新呵護久久5678[[#This Row],[西元年]]-2002</f>
        <v>86</v>
      </c>
      <c r="F81">
        <f t="shared" si="20"/>
        <v>2088</v>
      </c>
      <c r="G81" s="2">
        <f t="shared" si="13"/>
        <v>0</v>
      </c>
      <c r="H81" s="4">
        <f>IF(E81&lt;$B$4,SUM($G$2:新呵護久久5678[[#This Row],[保費]])*1.05,0)</f>
        <v>168420</v>
      </c>
      <c r="I81" s="2">
        <f t="shared" si="14"/>
        <v>168420</v>
      </c>
      <c r="J81" s="2">
        <f t="shared" si="15"/>
        <v>168420</v>
      </c>
      <c r="K81" s="4">
        <f t="shared" si="16"/>
        <v>1000</v>
      </c>
      <c r="L81" s="2">
        <f>IF(新呵護久久5678[[#This Row],[年齡]]&lt;=$B$4,2000,0)</f>
        <v>2000</v>
      </c>
      <c r="M81" s="2">
        <f>IF(新呵護久久5678[[#This Row],[年齡]]&lt;=$B$4,2000,0)</f>
        <v>2000</v>
      </c>
      <c r="N81" s="4">
        <f>IF(新呵護久久5678[[#This Row],[年齡]]&lt;=$B$4,1000,0)</f>
        <v>1000</v>
      </c>
      <c r="O81" s="4">
        <f>IF(新呵護久久5678[[#This Row],[年齡]]&lt;=$B$4,3000,0)</f>
        <v>3000</v>
      </c>
      <c r="P81" s="4">
        <f>IF(新呵護久久5678[[#This Row],[年齡]]&lt;=$B$4,1000,0)</f>
        <v>1000</v>
      </c>
      <c r="Q81" s="4">
        <f t="shared" si="17"/>
        <v>250</v>
      </c>
      <c r="R81" s="4">
        <f t="shared" si="18"/>
        <v>2000</v>
      </c>
      <c r="S81" s="4">
        <f t="shared" si="19"/>
        <v>500</v>
      </c>
    </row>
    <row r="82" spans="4:19" x14ac:dyDescent="0.2">
      <c r="D82">
        <v>81</v>
      </c>
      <c r="E82">
        <f>新呵護久久5678[[#This Row],[西元年]]-2002</f>
        <v>87</v>
      </c>
      <c r="F82">
        <f t="shared" si="20"/>
        <v>2089</v>
      </c>
      <c r="G82" s="2">
        <f t="shared" si="13"/>
        <v>0</v>
      </c>
      <c r="H82" s="4">
        <f>IF(E82&lt;$B$4,SUM($G$2:新呵護久久5678[[#This Row],[保費]])*1.05,0)</f>
        <v>168420</v>
      </c>
      <c r="I82" s="2">
        <f t="shared" si="14"/>
        <v>168420</v>
      </c>
      <c r="J82" s="2">
        <f t="shared" si="15"/>
        <v>168420</v>
      </c>
      <c r="K82" s="4">
        <f t="shared" si="16"/>
        <v>1000</v>
      </c>
      <c r="L82" s="2">
        <f>IF(新呵護久久5678[[#This Row],[年齡]]&lt;=$B$4,2000,0)</f>
        <v>2000</v>
      </c>
      <c r="M82" s="2">
        <f>IF(新呵護久久5678[[#This Row],[年齡]]&lt;=$B$4,2000,0)</f>
        <v>2000</v>
      </c>
      <c r="N82" s="4">
        <f>IF(新呵護久久5678[[#This Row],[年齡]]&lt;=$B$4,1000,0)</f>
        <v>1000</v>
      </c>
      <c r="O82" s="4">
        <f>IF(新呵護久久5678[[#This Row],[年齡]]&lt;=$B$4,3000,0)</f>
        <v>3000</v>
      </c>
      <c r="P82" s="4">
        <f>IF(新呵護久久5678[[#This Row],[年齡]]&lt;=$B$4,1000,0)</f>
        <v>1000</v>
      </c>
      <c r="Q82" s="4">
        <f t="shared" si="17"/>
        <v>250</v>
      </c>
      <c r="R82" s="4">
        <f t="shared" si="18"/>
        <v>2000</v>
      </c>
      <c r="S82" s="4">
        <f t="shared" si="19"/>
        <v>500</v>
      </c>
    </row>
    <row r="83" spans="4:19" x14ac:dyDescent="0.2">
      <c r="D83">
        <v>82</v>
      </c>
      <c r="E83">
        <f>新呵護久久5678[[#This Row],[西元年]]-2002</f>
        <v>88</v>
      </c>
      <c r="F83">
        <f t="shared" si="20"/>
        <v>2090</v>
      </c>
      <c r="G83" s="2">
        <f t="shared" si="13"/>
        <v>0</v>
      </c>
      <c r="H83" s="4">
        <f>IF(E83&lt;$B$4,SUM($G$2:新呵護久久5678[[#This Row],[保費]])*1.05,0)</f>
        <v>168420</v>
      </c>
      <c r="I83" s="2">
        <f t="shared" si="14"/>
        <v>168420</v>
      </c>
      <c r="J83" s="2">
        <f t="shared" si="15"/>
        <v>168420</v>
      </c>
      <c r="K83" s="4">
        <f t="shared" si="16"/>
        <v>1000</v>
      </c>
      <c r="L83" s="2">
        <f>IF(新呵護久久5678[[#This Row],[年齡]]&lt;=$B$4,2000,0)</f>
        <v>2000</v>
      </c>
      <c r="M83" s="2">
        <f>IF(新呵護久久5678[[#This Row],[年齡]]&lt;=$B$4,2000,0)</f>
        <v>2000</v>
      </c>
      <c r="N83" s="4">
        <f>IF(新呵護久久5678[[#This Row],[年齡]]&lt;=$B$4,1000,0)</f>
        <v>1000</v>
      </c>
      <c r="O83" s="4">
        <f>IF(新呵護久久5678[[#This Row],[年齡]]&lt;=$B$4,3000,0)</f>
        <v>3000</v>
      </c>
      <c r="P83" s="4">
        <f>IF(新呵護久久5678[[#This Row],[年齡]]&lt;=$B$4,1000,0)</f>
        <v>1000</v>
      </c>
      <c r="Q83" s="4">
        <f t="shared" si="17"/>
        <v>250</v>
      </c>
      <c r="R83" s="4">
        <f t="shared" si="18"/>
        <v>2000</v>
      </c>
      <c r="S83" s="4">
        <f t="shared" si="19"/>
        <v>500</v>
      </c>
    </row>
    <row r="84" spans="4:19" x14ac:dyDescent="0.2">
      <c r="D84">
        <v>83</v>
      </c>
      <c r="E84">
        <f>新呵護久久5678[[#This Row],[西元年]]-2002</f>
        <v>89</v>
      </c>
      <c r="F84">
        <f t="shared" si="20"/>
        <v>2091</v>
      </c>
      <c r="G84" s="2">
        <f t="shared" si="13"/>
        <v>0</v>
      </c>
      <c r="H84" s="4">
        <f>IF(E84&lt;$B$4,SUM($G$2:新呵護久久5678[[#This Row],[保費]])*1.05,0)</f>
        <v>168420</v>
      </c>
      <c r="I84" s="2">
        <f t="shared" si="14"/>
        <v>168420</v>
      </c>
      <c r="J84" s="2">
        <f t="shared" si="15"/>
        <v>168420</v>
      </c>
      <c r="K84" s="4">
        <f t="shared" si="16"/>
        <v>1000</v>
      </c>
      <c r="L84" s="2">
        <f>IF(新呵護久久5678[[#This Row],[年齡]]&lt;=$B$4,2000,0)</f>
        <v>2000</v>
      </c>
      <c r="M84" s="2">
        <f>IF(新呵護久久5678[[#This Row],[年齡]]&lt;=$B$4,2000,0)</f>
        <v>2000</v>
      </c>
      <c r="N84" s="4">
        <f>IF(新呵護久久5678[[#This Row],[年齡]]&lt;=$B$4,1000,0)</f>
        <v>1000</v>
      </c>
      <c r="O84" s="4">
        <f>IF(新呵護久久5678[[#This Row],[年齡]]&lt;=$B$4,3000,0)</f>
        <v>3000</v>
      </c>
      <c r="P84" s="4">
        <f>IF(新呵護久久5678[[#This Row],[年齡]]&lt;=$B$4,1000,0)</f>
        <v>1000</v>
      </c>
      <c r="Q84" s="4">
        <f t="shared" si="17"/>
        <v>250</v>
      </c>
      <c r="R84" s="4">
        <f t="shared" si="18"/>
        <v>2000</v>
      </c>
      <c r="S84" s="4">
        <f t="shared" si="19"/>
        <v>500</v>
      </c>
    </row>
    <row r="85" spans="4:19" x14ac:dyDescent="0.2">
      <c r="D85">
        <v>84</v>
      </c>
      <c r="E85">
        <f>新呵護久久5678[[#This Row],[西元年]]-2002</f>
        <v>90</v>
      </c>
      <c r="F85">
        <f t="shared" si="20"/>
        <v>2092</v>
      </c>
      <c r="G85" s="2">
        <f t="shared" si="13"/>
        <v>0</v>
      </c>
      <c r="H85" s="4">
        <f>IF(E85&lt;$B$4,SUM($G$2:新呵護久久5678[[#This Row],[保費]])*1.05,0)</f>
        <v>168420</v>
      </c>
      <c r="I85" s="2">
        <f t="shared" si="14"/>
        <v>168420</v>
      </c>
      <c r="J85" s="2">
        <f t="shared" si="15"/>
        <v>168420</v>
      </c>
      <c r="K85" s="4">
        <f t="shared" si="16"/>
        <v>1000</v>
      </c>
      <c r="L85" s="2">
        <f>IF(新呵護久久5678[[#This Row],[年齡]]&lt;=$B$4,2000,0)</f>
        <v>2000</v>
      </c>
      <c r="M85" s="2">
        <f>IF(新呵護久久5678[[#This Row],[年齡]]&lt;=$B$4,2000,0)</f>
        <v>2000</v>
      </c>
      <c r="N85" s="4">
        <f>IF(新呵護久久5678[[#This Row],[年齡]]&lt;=$B$4,1000,0)</f>
        <v>1000</v>
      </c>
      <c r="O85" s="4">
        <f>IF(新呵護久久5678[[#This Row],[年齡]]&lt;=$B$4,3000,0)</f>
        <v>3000</v>
      </c>
      <c r="P85" s="4">
        <f>IF(新呵護久久5678[[#This Row],[年齡]]&lt;=$B$4,1000,0)</f>
        <v>1000</v>
      </c>
      <c r="Q85" s="4">
        <f t="shared" si="17"/>
        <v>250</v>
      </c>
      <c r="R85" s="4">
        <f t="shared" si="18"/>
        <v>2000</v>
      </c>
      <c r="S85" s="4">
        <f t="shared" si="19"/>
        <v>500</v>
      </c>
    </row>
    <row r="86" spans="4:19" x14ac:dyDescent="0.2">
      <c r="D86">
        <v>85</v>
      </c>
      <c r="E86">
        <f>新呵護久久5678[[#This Row],[西元年]]-2002</f>
        <v>91</v>
      </c>
      <c r="F86">
        <f t="shared" si="20"/>
        <v>2093</v>
      </c>
      <c r="G86" s="2">
        <f t="shared" si="13"/>
        <v>0</v>
      </c>
      <c r="H86" s="4">
        <f>IF(E86&lt;$B$4,SUM($G$2:新呵護久久5678[[#This Row],[保費]])*1.05,0)</f>
        <v>168420</v>
      </c>
      <c r="I86" s="2">
        <f t="shared" si="14"/>
        <v>168420</v>
      </c>
      <c r="J86" s="2">
        <f t="shared" si="15"/>
        <v>168420</v>
      </c>
      <c r="K86" s="4">
        <f t="shared" si="16"/>
        <v>1000</v>
      </c>
      <c r="L86" s="2">
        <f>IF(新呵護久久5678[[#This Row],[年齡]]&lt;=$B$4,2000,0)</f>
        <v>2000</v>
      </c>
      <c r="M86" s="2">
        <f>IF(新呵護久久5678[[#This Row],[年齡]]&lt;=$B$4,2000,0)</f>
        <v>2000</v>
      </c>
      <c r="N86" s="4">
        <f>IF(新呵護久久5678[[#This Row],[年齡]]&lt;=$B$4,1000,0)</f>
        <v>1000</v>
      </c>
      <c r="O86" s="4">
        <f>IF(新呵護久久5678[[#This Row],[年齡]]&lt;=$B$4,3000,0)</f>
        <v>3000</v>
      </c>
      <c r="P86" s="4">
        <f>IF(新呵護久久5678[[#This Row],[年齡]]&lt;=$B$4,1000,0)</f>
        <v>1000</v>
      </c>
      <c r="Q86" s="4">
        <f t="shared" si="17"/>
        <v>250</v>
      </c>
      <c r="R86" s="4">
        <f t="shared" si="18"/>
        <v>2000</v>
      </c>
      <c r="S86" s="4">
        <f t="shared" si="19"/>
        <v>500</v>
      </c>
    </row>
    <row r="87" spans="4:19" x14ac:dyDescent="0.2">
      <c r="D87">
        <v>86</v>
      </c>
      <c r="E87">
        <f>新呵護久久5678[[#This Row],[西元年]]-2002</f>
        <v>92</v>
      </c>
      <c r="F87">
        <f t="shared" si="20"/>
        <v>2094</v>
      </c>
      <c r="G87" s="2">
        <f t="shared" si="13"/>
        <v>0</v>
      </c>
      <c r="H87" s="4">
        <f>IF(E87&lt;$B$4,SUM($G$2:新呵護久久5678[[#This Row],[保費]])*1.05,0)</f>
        <v>168420</v>
      </c>
      <c r="I87" s="2">
        <f t="shared" si="14"/>
        <v>168420</v>
      </c>
      <c r="J87" s="2">
        <f t="shared" si="15"/>
        <v>168420</v>
      </c>
      <c r="K87" s="4">
        <f t="shared" si="16"/>
        <v>1000</v>
      </c>
      <c r="L87" s="2">
        <f>IF(新呵護久久5678[[#This Row],[年齡]]&lt;=$B$4,2000,0)</f>
        <v>2000</v>
      </c>
      <c r="M87" s="2">
        <f>IF(新呵護久久5678[[#This Row],[年齡]]&lt;=$B$4,2000,0)</f>
        <v>2000</v>
      </c>
      <c r="N87" s="4">
        <f>IF(新呵護久久5678[[#This Row],[年齡]]&lt;=$B$4,1000,0)</f>
        <v>1000</v>
      </c>
      <c r="O87" s="4">
        <f>IF(新呵護久久5678[[#This Row],[年齡]]&lt;=$B$4,3000,0)</f>
        <v>3000</v>
      </c>
      <c r="P87" s="4">
        <f>IF(新呵護久久5678[[#This Row],[年齡]]&lt;=$B$4,1000,0)</f>
        <v>1000</v>
      </c>
      <c r="Q87" s="4">
        <f t="shared" si="17"/>
        <v>250</v>
      </c>
      <c r="R87" s="4">
        <f t="shared" si="18"/>
        <v>2000</v>
      </c>
      <c r="S87" s="4">
        <f t="shared" si="19"/>
        <v>500</v>
      </c>
    </row>
    <row r="88" spans="4:19" x14ac:dyDescent="0.2">
      <c r="D88">
        <v>87</v>
      </c>
      <c r="E88">
        <f>新呵護久久5678[[#This Row],[西元年]]-2002</f>
        <v>93</v>
      </c>
      <c r="F88">
        <f t="shared" si="20"/>
        <v>2095</v>
      </c>
      <c r="G88" s="2">
        <f t="shared" si="13"/>
        <v>0</v>
      </c>
      <c r="H88" s="4">
        <f>IF(E88&lt;$B$4,SUM($G$2:新呵護久久5678[[#This Row],[保費]])*1.05,0)</f>
        <v>168420</v>
      </c>
      <c r="I88" s="2">
        <f t="shared" si="14"/>
        <v>168420</v>
      </c>
      <c r="J88" s="2">
        <f t="shared" si="15"/>
        <v>168420</v>
      </c>
      <c r="K88" s="4">
        <f t="shared" si="16"/>
        <v>1000</v>
      </c>
      <c r="L88" s="2">
        <f>IF(新呵護久久5678[[#This Row],[年齡]]&lt;=$B$4,2000,0)</f>
        <v>2000</v>
      </c>
      <c r="M88" s="2">
        <f>IF(新呵護久久5678[[#This Row],[年齡]]&lt;=$B$4,2000,0)</f>
        <v>2000</v>
      </c>
      <c r="N88" s="4">
        <f>IF(新呵護久久5678[[#This Row],[年齡]]&lt;=$B$4,1000,0)</f>
        <v>1000</v>
      </c>
      <c r="O88" s="4">
        <f>IF(新呵護久久5678[[#This Row],[年齡]]&lt;=$B$4,3000,0)</f>
        <v>3000</v>
      </c>
      <c r="P88" s="4">
        <f>IF(新呵護久久5678[[#This Row],[年齡]]&lt;=$B$4,1000,0)</f>
        <v>1000</v>
      </c>
      <c r="Q88" s="4">
        <f t="shared" si="17"/>
        <v>250</v>
      </c>
      <c r="R88" s="4">
        <f t="shared" si="18"/>
        <v>2000</v>
      </c>
      <c r="S88" s="4">
        <f t="shared" si="19"/>
        <v>500</v>
      </c>
    </row>
    <row r="89" spans="4:19" x14ac:dyDescent="0.2">
      <c r="D89">
        <v>88</v>
      </c>
      <c r="E89">
        <f>新呵護久久5678[[#This Row],[西元年]]-2002</f>
        <v>94</v>
      </c>
      <c r="F89">
        <f t="shared" si="20"/>
        <v>2096</v>
      </c>
      <c r="G89" s="2">
        <f t="shared" si="13"/>
        <v>0</v>
      </c>
      <c r="H89" s="4">
        <f>IF(E89&lt;$B$4,SUM($G$2:新呵護久久5678[[#This Row],[保費]])*1.05,0)</f>
        <v>168420</v>
      </c>
      <c r="I89" s="2">
        <f t="shared" si="14"/>
        <v>168420</v>
      </c>
      <c r="J89" s="2">
        <f t="shared" si="15"/>
        <v>168420</v>
      </c>
      <c r="K89" s="4">
        <f t="shared" si="16"/>
        <v>1000</v>
      </c>
      <c r="L89" s="2">
        <f>IF(新呵護久久5678[[#This Row],[年齡]]&lt;=$B$4,2000,0)</f>
        <v>2000</v>
      </c>
      <c r="M89" s="2">
        <f>IF(新呵護久久5678[[#This Row],[年齡]]&lt;=$B$4,2000,0)</f>
        <v>2000</v>
      </c>
      <c r="N89" s="4">
        <f>IF(新呵護久久5678[[#This Row],[年齡]]&lt;=$B$4,1000,0)</f>
        <v>1000</v>
      </c>
      <c r="O89" s="4">
        <f>IF(新呵護久久5678[[#This Row],[年齡]]&lt;=$B$4,3000,0)</f>
        <v>3000</v>
      </c>
      <c r="P89" s="4">
        <f>IF(新呵護久久5678[[#This Row],[年齡]]&lt;=$B$4,1000,0)</f>
        <v>1000</v>
      </c>
      <c r="Q89" s="4">
        <f t="shared" si="17"/>
        <v>250</v>
      </c>
      <c r="R89" s="4">
        <f t="shared" si="18"/>
        <v>2000</v>
      </c>
      <c r="S89" s="4">
        <f t="shared" si="19"/>
        <v>500</v>
      </c>
    </row>
    <row r="90" spans="4:19" x14ac:dyDescent="0.2">
      <c r="D90">
        <v>89</v>
      </c>
      <c r="E90">
        <f>新呵護久久5678[[#This Row],[西元年]]-2002</f>
        <v>95</v>
      </c>
      <c r="F90">
        <f t="shared" si="20"/>
        <v>2097</v>
      </c>
      <c r="G90" s="2">
        <f t="shared" si="13"/>
        <v>0</v>
      </c>
      <c r="H90" s="4">
        <f>IF(E90&lt;$B$4,SUM($G$2:新呵護久久5678[[#This Row],[保費]])*1.05,0)</f>
        <v>168420</v>
      </c>
      <c r="I90" s="2">
        <f t="shared" si="14"/>
        <v>168420</v>
      </c>
      <c r="J90" s="2">
        <f t="shared" si="15"/>
        <v>168420</v>
      </c>
      <c r="K90" s="4">
        <f t="shared" si="16"/>
        <v>1000</v>
      </c>
      <c r="L90" s="2">
        <f>IF(新呵護久久5678[[#This Row],[年齡]]&lt;=$B$4,2000,0)</f>
        <v>2000</v>
      </c>
      <c r="M90" s="2">
        <f>IF(新呵護久久5678[[#This Row],[年齡]]&lt;=$B$4,2000,0)</f>
        <v>2000</v>
      </c>
      <c r="N90" s="4">
        <f>IF(新呵護久久5678[[#This Row],[年齡]]&lt;=$B$4,1000,0)</f>
        <v>1000</v>
      </c>
      <c r="O90" s="4">
        <f>IF(新呵護久久5678[[#This Row],[年齡]]&lt;=$B$4,3000,0)</f>
        <v>3000</v>
      </c>
      <c r="P90" s="4">
        <f>IF(新呵護久久5678[[#This Row],[年齡]]&lt;=$B$4,1000,0)</f>
        <v>1000</v>
      </c>
      <c r="Q90" s="4">
        <f t="shared" si="17"/>
        <v>250</v>
      </c>
      <c r="R90" s="4">
        <f t="shared" si="18"/>
        <v>2000</v>
      </c>
      <c r="S90" s="4">
        <f t="shared" si="19"/>
        <v>500</v>
      </c>
    </row>
    <row r="91" spans="4:19" x14ac:dyDescent="0.2">
      <c r="D91">
        <v>90</v>
      </c>
      <c r="E91">
        <f>新呵護久久5678[[#This Row],[西元年]]-2002</f>
        <v>96</v>
      </c>
      <c r="F91">
        <f t="shared" si="20"/>
        <v>2098</v>
      </c>
      <c r="G91" s="2">
        <f t="shared" si="13"/>
        <v>0</v>
      </c>
      <c r="H91" s="4">
        <f>IF(E91&lt;$B$4,SUM($G$2:新呵護久久5678[[#This Row],[保費]])*1.05,0)</f>
        <v>168420</v>
      </c>
      <c r="I91" s="2">
        <f t="shared" si="14"/>
        <v>168420</v>
      </c>
      <c r="J91" s="2">
        <f t="shared" si="15"/>
        <v>168420</v>
      </c>
      <c r="K91" s="4">
        <f t="shared" si="16"/>
        <v>1000</v>
      </c>
      <c r="L91" s="2">
        <f>IF(新呵護久久5678[[#This Row],[年齡]]&lt;=$B$4,2000,0)</f>
        <v>2000</v>
      </c>
      <c r="M91" s="2">
        <f>IF(新呵護久久5678[[#This Row],[年齡]]&lt;=$B$4,2000,0)</f>
        <v>2000</v>
      </c>
      <c r="N91" s="4">
        <f>IF(新呵護久久5678[[#This Row],[年齡]]&lt;=$B$4,1000,0)</f>
        <v>1000</v>
      </c>
      <c r="O91" s="4">
        <f>IF(新呵護久久5678[[#This Row],[年齡]]&lt;=$B$4,3000,0)</f>
        <v>3000</v>
      </c>
      <c r="P91" s="4">
        <f>IF(新呵護久久5678[[#This Row],[年齡]]&lt;=$B$4,1000,0)</f>
        <v>1000</v>
      </c>
      <c r="Q91" s="4">
        <f t="shared" si="17"/>
        <v>250</v>
      </c>
      <c r="R91" s="4">
        <f t="shared" si="18"/>
        <v>2000</v>
      </c>
      <c r="S91" s="4">
        <f t="shared" si="19"/>
        <v>500</v>
      </c>
    </row>
    <row r="92" spans="4:19" x14ac:dyDescent="0.2">
      <c r="D92">
        <v>91</v>
      </c>
      <c r="E92">
        <f>新呵護久久5678[[#This Row],[西元年]]-2002</f>
        <v>97</v>
      </c>
      <c r="F92">
        <f t="shared" si="20"/>
        <v>2099</v>
      </c>
      <c r="G92" s="2">
        <f t="shared" si="13"/>
        <v>0</v>
      </c>
      <c r="H92" s="4">
        <f>IF(E92&lt;$B$4,SUM($G$2:新呵護久久5678[[#This Row],[保費]])*1.05,0)</f>
        <v>168420</v>
      </c>
      <c r="I92" s="2">
        <f t="shared" si="14"/>
        <v>168420</v>
      </c>
      <c r="J92" s="2">
        <f t="shared" si="15"/>
        <v>168420</v>
      </c>
      <c r="K92" s="4">
        <f t="shared" si="16"/>
        <v>1000</v>
      </c>
      <c r="L92" s="2">
        <f>IF(新呵護久久5678[[#This Row],[年齡]]&lt;=$B$4,2000,0)</f>
        <v>2000</v>
      </c>
      <c r="M92" s="2">
        <f>IF(新呵護久久5678[[#This Row],[年齡]]&lt;=$B$4,2000,0)</f>
        <v>2000</v>
      </c>
      <c r="N92" s="4">
        <f>IF(新呵護久久5678[[#This Row],[年齡]]&lt;=$B$4,1000,0)</f>
        <v>1000</v>
      </c>
      <c r="O92" s="4">
        <f>IF(新呵護久久5678[[#This Row],[年齡]]&lt;=$B$4,3000,0)</f>
        <v>3000</v>
      </c>
      <c r="P92" s="4">
        <f>IF(新呵護久久5678[[#This Row],[年齡]]&lt;=$B$4,1000,0)</f>
        <v>1000</v>
      </c>
      <c r="Q92" s="4">
        <f t="shared" si="17"/>
        <v>250</v>
      </c>
      <c r="R92" s="4">
        <f t="shared" si="18"/>
        <v>2000</v>
      </c>
      <c r="S92" s="4">
        <f t="shared" si="19"/>
        <v>500</v>
      </c>
    </row>
    <row r="93" spans="4:19" x14ac:dyDescent="0.2">
      <c r="D93">
        <v>92</v>
      </c>
      <c r="E93">
        <f>新呵護久久5678[[#This Row],[西元年]]-2002</f>
        <v>98</v>
      </c>
      <c r="F93">
        <f t="shared" si="20"/>
        <v>2100</v>
      </c>
      <c r="G93" s="2">
        <f t="shared" si="13"/>
        <v>0</v>
      </c>
      <c r="H93" s="4">
        <f>IF(E93&lt;$B$4,SUM($G$2:新呵護久久5678[[#This Row],[保費]])*1.05,0)</f>
        <v>168420</v>
      </c>
      <c r="I93" s="2">
        <f t="shared" si="14"/>
        <v>168420</v>
      </c>
      <c r="J93" s="2">
        <f t="shared" si="15"/>
        <v>168420</v>
      </c>
      <c r="K93" s="4">
        <f t="shared" si="16"/>
        <v>1000</v>
      </c>
      <c r="L93" s="2">
        <f>IF(新呵護久久5678[[#This Row],[年齡]]&lt;=$B$4,2000,0)</f>
        <v>2000</v>
      </c>
      <c r="M93" s="2">
        <f>IF(新呵護久久5678[[#This Row],[年齡]]&lt;=$B$4,2000,0)</f>
        <v>2000</v>
      </c>
      <c r="N93" s="4">
        <f>IF(新呵護久久5678[[#This Row],[年齡]]&lt;=$B$4,1000,0)</f>
        <v>1000</v>
      </c>
      <c r="O93" s="4">
        <f>IF(新呵護久久5678[[#This Row],[年齡]]&lt;=$B$4,3000,0)</f>
        <v>3000</v>
      </c>
      <c r="P93" s="4">
        <f>IF(新呵護久久5678[[#This Row],[年齡]]&lt;=$B$4,1000,0)</f>
        <v>1000</v>
      </c>
      <c r="Q93" s="4">
        <f t="shared" si="17"/>
        <v>250</v>
      </c>
      <c r="R93" s="4">
        <f t="shared" si="18"/>
        <v>2000</v>
      </c>
      <c r="S93" s="4">
        <f t="shared" si="19"/>
        <v>500</v>
      </c>
    </row>
    <row r="94" spans="4:19" x14ac:dyDescent="0.2">
      <c r="D94">
        <v>93</v>
      </c>
      <c r="E94">
        <f>新呵護久久5678[[#This Row],[西元年]]-2002</f>
        <v>99</v>
      </c>
      <c r="F94">
        <f t="shared" si="20"/>
        <v>2101</v>
      </c>
      <c r="G94" s="2">
        <f t="shared" si="13"/>
        <v>0</v>
      </c>
      <c r="H94" s="4">
        <f>IF(E94&lt;$B$4,SUM($G$2:新呵護久久5678[[#This Row],[保費]])*1.05,0)</f>
        <v>0</v>
      </c>
      <c r="I94" s="2">
        <f t="shared" si="14"/>
        <v>0</v>
      </c>
      <c r="J94" s="2">
        <f t="shared" si="15"/>
        <v>0</v>
      </c>
      <c r="K94" s="4">
        <f t="shared" si="16"/>
        <v>1000</v>
      </c>
      <c r="L94" s="2">
        <f>IF(新呵護久久5678[[#This Row],[年齡]]&lt;=$B$4,2000,0)</f>
        <v>2000</v>
      </c>
      <c r="M94" s="2">
        <f>IF(新呵護久久5678[[#This Row],[年齡]]&lt;=$B$4,2000,0)</f>
        <v>2000</v>
      </c>
      <c r="N94" s="4">
        <f>IF(新呵護久久5678[[#This Row],[年齡]]&lt;=$B$4,1000,0)</f>
        <v>1000</v>
      </c>
      <c r="O94" s="4">
        <f>IF(新呵護久久5678[[#This Row],[年齡]]&lt;=$B$4,3000,0)</f>
        <v>3000</v>
      </c>
      <c r="P94" s="4">
        <f>IF(新呵護久久5678[[#This Row],[年齡]]&lt;=$B$4,1000,0)</f>
        <v>1000</v>
      </c>
      <c r="Q94" s="4">
        <f t="shared" si="17"/>
        <v>250</v>
      </c>
      <c r="R94" s="4">
        <f t="shared" si="18"/>
        <v>2000</v>
      </c>
      <c r="S94" s="4">
        <f t="shared" si="19"/>
        <v>500</v>
      </c>
    </row>
    <row r="95" spans="4:19" x14ac:dyDescent="0.2">
      <c r="D95">
        <v>94</v>
      </c>
      <c r="E95">
        <f>新呵護久久5678[[#This Row],[西元年]]-2002</f>
        <v>100</v>
      </c>
      <c r="F95">
        <f t="shared" si="20"/>
        <v>2102</v>
      </c>
      <c r="G95" s="2">
        <f t="shared" si="13"/>
        <v>0</v>
      </c>
      <c r="H95" s="4">
        <f>IF(E95&lt;$B$4,SUM($G$2:新呵護久久5678[[#This Row],[保費]])*1.05,0)</f>
        <v>0</v>
      </c>
      <c r="I95" s="2">
        <f t="shared" si="14"/>
        <v>0</v>
      </c>
      <c r="J95" s="2">
        <f t="shared" si="15"/>
        <v>0</v>
      </c>
      <c r="K95" s="4">
        <f t="shared" si="16"/>
        <v>0</v>
      </c>
      <c r="L95" s="2">
        <f>IF(新呵護久久5678[[#This Row],[年齡]]&lt;=$B$4,2000,0)</f>
        <v>0</v>
      </c>
      <c r="M95" s="2">
        <f>IF(新呵護久久5678[[#This Row],[年齡]]&lt;=$B$4,2000,0)</f>
        <v>0</v>
      </c>
      <c r="N95" s="4">
        <f>IF(新呵護久久5678[[#This Row],[年齡]]&lt;=$B$4,1000,0)</f>
        <v>0</v>
      </c>
      <c r="O95" s="4">
        <f>IF(新呵護久久5678[[#This Row],[年齡]]&lt;=$B$4,3000,0)</f>
        <v>0</v>
      </c>
      <c r="P95" s="4">
        <f>IF(新呵護久久5678[[#This Row],[年齡]]&lt;=$B$4,1000,0)</f>
        <v>0</v>
      </c>
      <c r="Q95" s="4">
        <f t="shared" si="17"/>
        <v>0</v>
      </c>
      <c r="R95" s="4">
        <f t="shared" si="18"/>
        <v>0</v>
      </c>
      <c r="S95" s="4">
        <f t="shared" si="19"/>
        <v>0</v>
      </c>
    </row>
    <row r="96" spans="4:19" x14ac:dyDescent="0.2">
      <c r="D96">
        <v>95</v>
      </c>
      <c r="E96">
        <f>新呵護久久5678[[#This Row],[西元年]]-2002</f>
        <v>101</v>
      </c>
      <c r="F96">
        <f t="shared" si="20"/>
        <v>2103</v>
      </c>
      <c r="G96" s="2">
        <f t="shared" si="13"/>
        <v>0</v>
      </c>
      <c r="H96" s="4">
        <f>IF(E96&lt;$B$4,SUM($G$2:新呵護久久5678[[#This Row],[保費]])*1.05,0)</f>
        <v>0</v>
      </c>
      <c r="I96" s="2">
        <f t="shared" si="14"/>
        <v>0</v>
      </c>
      <c r="J96" s="2">
        <f t="shared" si="15"/>
        <v>0</v>
      </c>
      <c r="K96" s="4">
        <f t="shared" si="16"/>
        <v>0</v>
      </c>
      <c r="L96" s="2">
        <f>IF(新呵護久久5678[[#This Row],[年齡]]&lt;=$B$4,2000,0)</f>
        <v>0</v>
      </c>
      <c r="M96" s="2">
        <f>IF(新呵護久久5678[[#This Row],[年齡]]&lt;=$B$4,2000,0)</f>
        <v>0</v>
      </c>
      <c r="N96" s="4">
        <f>IF(新呵護久久5678[[#This Row],[年齡]]&lt;=$B$4,1000,0)</f>
        <v>0</v>
      </c>
      <c r="O96" s="4">
        <f>IF(新呵護久久5678[[#This Row],[年齡]]&lt;=$B$4,3000,0)</f>
        <v>0</v>
      </c>
      <c r="P96" s="4">
        <f>IF(新呵護久久5678[[#This Row],[年齡]]&lt;=$B$4,1000,0)</f>
        <v>0</v>
      </c>
      <c r="Q96" s="4">
        <f t="shared" si="17"/>
        <v>0</v>
      </c>
      <c r="R96" s="4">
        <f t="shared" si="18"/>
        <v>0</v>
      </c>
      <c r="S96" s="4">
        <f t="shared" si="19"/>
        <v>0</v>
      </c>
    </row>
    <row r="97" spans="4:19" x14ac:dyDescent="0.2">
      <c r="D97">
        <v>96</v>
      </c>
      <c r="E97">
        <f>新呵護久久5678[[#This Row],[西元年]]-2002</f>
        <v>102</v>
      </c>
      <c r="F97">
        <f t="shared" si="20"/>
        <v>2104</v>
      </c>
      <c r="G97" s="2">
        <f t="shared" si="13"/>
        <v>0</v>
      </c>
      <c r="H97" s="4">
        <f>IF(E97&lt;$B$4,SUM($G$2:新呵護久久5678[[#This Row],[保費]])*1.05,0)</f>
        <v>0</v>
      </c>
      <c r="I97" s="2">
        <f t="shared" si="14"/>
        <v>0</v>
      </c>
      <c r="J97" s="2">
        <f t="shared" si="15"/>
        <v>0</v>
      </c>
      <c r="K97" s="4">
        <f t="shared" si="16"/>
        <v>0</v>
      </c>
      <c r="L97" s="2">
        <f>IF(新呵護久久5678[[#This Row],[年齡]]&lt;=$B$4,2000,0)</f>
        <v>0</v>
      </c>
      <c r="M97" s="2">
        <f>IF(新呵護久久5678[[#This Row],[年齡]]&lt;=$B$4,2000,0)</f>
        <v>0</v>
      </c>
      <c r="N97" s="4">
        <f>IF(新呵護久久5678[[#This Row],[年齡]]&lt;=$B$4,1000,0)</f>
        <v>0</v>
      </c>
      <c r="O97" s="4">
        <f>IF(新呵護久久5678[[#This Row],[年齡]]&lt;=$B$4,3000,0)</f>
        <v>0</v>
      </c>
      <c r="P97" s="4">
        <f>IF(新呵護久久5678[[#This Row],[年齡]]&lt;=$B$4,1000,0)</f>
        <v>0</v>
      </c>
      <c r="Q97" s="4">
        <f t="shared" si="17"/>
        <v>0</v>
      </c>
      <c r="R97" s="4">
        <f t="shared" si="18"/>
        <v>0</v>
      </c>
      <c r="S97" s="4">
        <f t="shared" si="19"/>
        <v>0</v>
      </c>
    </row>
    <row r="98" spans="4:19" x14ac:dyDescent="0.2">
      <c r="D98">
        <v>97</v>
      </c>
      <c r="E98">
        <f>新呵護久久5678[[#This Row],[西元年]]-2002</f>
        <v>103</v>
      </c>
      <c r="F98">
        <f t="shared" si="20"/>
        <v>2105</v>
      </c>
      <c r="G98" s="2">
        <f t="shared" ref="G98:G111" si="21">IF(D98&lt;=$B$5,8020,0)</f>
        <v>0</v>
      </c>
      <c r="H98" s="4">
        <f>IF(E98&lt;$B$4,SUM($G$2:新呵護久久5678[[#This Row],[保費]])*1.05,0)</f>
        <v>0</v>
      </c>
      <c r="I98" s="2">
        <f t="shared" ref="I98:I129" si="22">H98</f>
        <v>0</v>
      </c>
      <c r="J98" s="2">
        <f t="shared" ref="J98:J111" si="23">H98</f>
        <v>0</v>
      </c>
      <c r="K98" s="4">
        <f t="shared" si="16"/>
        <v>0</v>
      </c>
      <c r="L98" s="2">
        <f>IF(新呵護久久5678[[#This Row],[年齡]]&lt;=$B$4,2000,0)</f>
        <v>0</v>
      </c>
      <c r="M98" s="2">
        <f>IF(新呵護久久5678[[#This Row],[年齡]]&lt;=$B$4,2000,0)</f>
        <v>0</v>
      </c>
      <c r="N98" s="4">
        <f>IF(新呵護久久5678[[#This Row],[年齡]]&lt;=$B$4,1000,0)</f>
        <v>0</v>
      </c>
      <c r="O98" s="4">
        <f>IF(新呵護久久5678[[#This Row],[年齡]]&lt;=$B$4,3000,0)</f>
        <v>0</v>
      </c>
      <c r="P98" s="4">
        <f>IF(新呵護久久5678[[#This Row],[年齡]]&lt;=$B$4,1000,0)</f>
        <v>0</v>
      </c>
      <c r="Q98" s="4">
        <f t="shared" si="17"/>
        <v>0</v>
      </c>
      <c r="R98" s="4">
        <f t="shared" ref="R98:R111" si="24">IF(E98&lt;=$B$4,2000,0)</f>
        <v>0</v>
      </c>
      <c r="S98" s="4">
        <f t="shared" ref="S98:S111" si="25">IF(E98&lt;=$B$4,500,0)</f>
        <v>0</v>
      </c>
    </row>
    <row r="99" spans="4:19" x14ac:dyDescent="0.2">
      <c r="D99">
        <v>98</v>
      </c>
      <c r="E99">
        <f>新呵護久久5678[[#This Row],[西元年]]-2002</f>
        <v>104</v>
      </c>
      <c r="F99">
        <f t="shared" si="20"/>
        <v>2106</v>
      </c>
      <c r="G99" s="2">
        <f t="shared" si="21"/>
        <v>0</v>
      </c>
      <c r="H99" s="4">
        <f>IF(E99&lt;$B$4,SUM($G$2:新呵護久久5678[[#This Row],[保費]])*1.05,0)</f>
        <v>0</v>
      </c>
      <c r="I99" s="2">
        <f t="shared" si="22"/>
        <v>0</v>
      </c>
      <c r="J99" s="2">
        <f t="shared" si="23"/>
        <v>0</v>
      </c>
      <c r="K99" s="4">
        <f t="shared" si="16"/>
        <v>0</v>
      </c>
      <c r="L99" s="2">
        <f>IF(新呵護久久5678[[#This Row],[年齡]]&lt;=$B$4,2000,0)</f>
        <v>0</v>
      </c>
      <c r="M99" s="2">
        <f>IF(新呵護久久5678[[#This Row],[年齡]]&lt;=$B$4,2000,0)</f>
        <v>0</v>
      </c>
      <c r="N99" s="4">
        <f>IF(新呵護久久5678[[#This Row],[年齡]]&lt;=$B$4,1000,0)</f>
        <v>0</v>
      </c>
      <c r="O99" s="4">
        <f>IF(新呵護久久5678[[#This Row],[年齡]]&lt;=$B$4,3000,0)</f>
        <v>0</v>
      </c>
      <c r="P99" s="4">
        <f>IF(新呵護久久5678[[#This Row],[年齡]]&lt;=$B$4,1000,0)</f>
        <v>0</v>
      </c>
      <c r="Q99" s="4">
        <f t="shared" si="17"/>
        <v>0</v>
      </c>
      <c r="R99" s="4">
        <f t="shared" si="24"/>
        <v>0</v>
      </c>
      <c r="S99" s="4">
        <f t="shared" si="25"/>
        <v>0</v>
      </c>
    </row>
    <row r="100" spans="4:19" x14ac:dyDescent="0.2">
      <c r="D100">
        <v>99</v>
      </c>
      <c r="E100">
        <f>新呵護久久5678[[#This Row],[西元年]]-2002</f>
        <v>105</v>
      </c>
      <c r="F100">
        <f t="shared" si="20"/>
        <v>2107</v>
      </c>
      <c r="G100" s="2">
        <f t="shared" si="21"/>
        <v>0</v>
      </c>
      <c r="H100" s="4">
        <f>IF(E100&lt;$B$4,SUM($G$2:新呵護久久5678[[#This Row],[保費]])*1.05,0)</f>
        <v>0</v>
      </c>
      <c r="I100" s="2">
        <f t="shared" si="22"/>
        <v>0</v>
      </c>
      <c r="J100" s="2">
        <f t="shared" si="23"/>
        <v>0</v>
      </c>
      <c r="K100" s="4">
        <f t="shared" si="16"/>
        <v>0</v>
      </c>
      <c r="L100" s="2">
        <f>IF(新呵護久久5678[[#This Row],[年齡]]&lt;=$B$4,2000,0)</f>
        <v>0</v>
      </c>
      <c r="M100" s="2">
        <f>IF(新呵護久久5678[[#This Row],[年齡]]&lt;=$B$4,2000,0)</f>
        <v>0</v>
      </c>
      <c r="N100" s="4">
        <f>IF(新呵護久久5678[[#This Row],[年齡]]&lt;=$B$4,1000,0)</f>
        <v>0</v>
      </c>
      <c r="O100" s="4">
        <f>IF(新呵護久久5678[[#This Row],[年齡]]&lt;=$B$4,3000,0)</f>
        <v>0</v>
      </c>
      <c r="P100" s="4">
        <f>IF(新呵護久久5678[[#This Row],[年齡]]&lt;=$B$4,1000,0)</f>
        <v>0</v>
      </c>
      <c r="Q100" s="4">
        <f t="shared" si="17"/>
        <v>0</v>
      </c>
      <c r="R100" s="4">
        <f t="shared" si="24"/>
        <v>0</v>
      </c>
      <c r="S100" s="4">
        <f t="shared" si="25"/>
        <v>0</v>
      </c>
    </row>
    <row r="101" spans="4:19" x14ac:dyDescent="0.2">
      <c r="D101">
        <v>100</v>
      </c>
      <c r="E101">
        <f>新呵護久久5678[[#This Row],[西元年]]-2002</f>
        <v>106</v>
      </c>
      <c r="F101">
        <f t="shared" si="20"/>
        <v>2108</v>
      </c>
      <c r="G101" s="2">
        <f t="shared" si="21"/>
        <v>0</v>
      </c>
      <c r="H101" s="4">
        <f>IF(E101&lt;$B$4,SUM($G$2:新呵護久久5678[[#This Row],[保費]])*1.05,0)</f>
        <v>0</v>
      </c>
      <c r="I101" s="2">
        <f t="shared" si="22"/>
        <v>0</v>
      </c>
      <c r="J101" s="2">
        <f t="shared" si="23"/>
        <v>0</v>
      </c>
      <c r="K101" s="4">
        <f t="shared" si="16"/>
        <v>0</v>
      </c>
      <c r="L101" s="2">
        <f>IF(新呵護久久5678[[#This Row],[年齡]]&lt;=$B$4,2000,0)</f>
        <v>0</v>
      </c>
      <c r="M101" s="2">
        <f>IF(新呵護久久5678[[#This Row],[年齡]]&lt;=$B$4,2000,0)</f>
        <v>0</v>
      </c>
      <c r="N101" s="4">
        <f>IF(新呵護久久5678[[#This Row],[年齡]]&lt;=$B$4,1000,0)</f>
        <v>0</v>
      </c>
      <c r="O101" s="4">
        <f>IF(新呵護久久5678[[#This Row],[年齡]]&lt;=$B$4,3000,0)</f>
        <v>0</v>
      </c>
      <c r="P101" s="4">
        <f>IF(新呵護久久5678[[#This Row],[年齡]]&lt;=$B$4,1000,0)</f>
        <v>0</v>
      </c>
      <c r="Q101" s="4">
        <f t="shared" si="17"/>
        <v>0</v>
      </c>
      <c r="R101" s="4">
        <f t="shared" si="24"/>
        <v>0</v>
      </c>
      <c r="S101" s="4">
        <f t="shared" si="25"/>
        <v>0</v>
      </c>
    </row>
    <row r="102" spans="4:19" x14ac:dyDescent="0.2">
      <c r="D102">
        <v>101</v>
      </c>
      <c r="E102">
        <f>新呵護久久5678[[#This Row],[西元年]]-2002</f>
        <v>107</v>
      </c>
      <c r="F102">
        <f t="shared" si="20"/>
        <v>2109</v>
      </c>
      <c r="G102" s="2">
        <f t="shared" si="21"/>
        <v>0</v>
      </c>
      <c r="H102" s="4">
        <f>IF(E102&lt;$B$4,SUM($G$2:新呵護久久5678[[#This Row],[保費]])*1.05,0)</f>
        <v>0</v>
      </c>
      <c r="I102" s="2">
        <f t="shared" si="22"/>
        <v>0</v>
      </c>
      <c r="J102" s="2">
        <f t="shared" si="23"/>
        <v>0</v>
      </c>
      <c r="K102" s="4">
        <f t="shared" si="16"/>
        <v>0</v>
      </c>
      <c r="L102" s="2">
        <f>IF(新呵護久久5678[[#This Row],[年齡]]&lt;=$B$4,2000,0)</f>
        <v>0</v>
      </c>
      <c r="M102" s="2">
        <f>IF(新呵護久久5678[[#This Row],[年齡]]&lt;=$B$4,2000,0)</f>
        <v>0</v>
      </c>
      <c r="N102" s="4">
        <f>IF(新呵護久久5678[[#This Row],[年齡]]&lt;=$B$4,1000,0)</f>
        <v>0</v>
      </c>
      <c r="O102" s="4">
        <f>IF(新呵護久久5678[[#This Row],[年齡]]&lt;=$B$4,3000,0)</f>
        <v>0</v>
      </c>
      <c r="P102" s="4">
        <f>IF(新呵護久久5678[[#This Row],[年齡]]&lt;=$B$4,1000,0)</f>
        <v>0</v>
      </c>
      <c r="Q102" s="4">
        <f t="shared" si="17"/>
        <v>0</v>
      </c>
      <c r="R102" s="4">
        <f t="shared" si="24"/>
        <v>0</v>
      </c>
      <c r="S102" s="4">
        <f t="shared" si="25"/>
        <v>0</v>
      </c>
    </row>
    <row r="103" spans="4:19" x14ac:dyDescent="0.2">
      <c r="D103">
        <v>102</v>
      </c>
      <c r="E103">
        <f>新呵護久久5678[[#This Row],[西元年]]-2002</f>
        <v>108</v>
      </c>
      <c r="F103">
        <f t="shared" si="20"/>
        <v>2110</v>
      </c>
      <c r="G103" s="2">
        <f t="shared" si="21"/>
        <v>0</v>
      </c>
      <c r="H103" s="4">
        <f>IF(E103&lt;$B$4,SUM($G$2:新呵護久久5678[[#This Row],[保費]])*1.05,0)</f>
        <v>0</v>
      </c>
      <c r="I103" s="2">
        <f t="shared" si="22"/>
        <v>0</v>
      </c>
      <c r="J103" s="2">
        <f t="shared" si="23"/>
        <v>0</v>
      </c>
      <c r="K103" s="4">
        <f t="shared" si="16"/>
        <v>0</v>
      </c>
      <c r="L103" s="2">
        <f>IF(新呵護久久5678[[#This Row],[年齡]]&lt;=$B$4,2000,0)</f>
        <v>0</v>
      </c>
      <c r="M103" s="2">
        <f>IF(新呵護久久5678[[#This Row],[年齡]]&lt;=$B$4,2000,0)</f>
        <v>0</v>
      </c>
      <c r="N103" s="4">
        <f>IF(新呵護久久5678[[#This Row],[年齡]]&lt;=$B$4,1000,0)</f>
        <v>0</v>
      </c>
      <c r="O103" s="4">
        <f>IF(新呵護久久5678[[#This Row],[年齡]]&lt;=$B$4,3000,0)</f>
        <v>0</v>
      </c>
      <c r="P103" s="4">
        <f>IF(新呵護久久5678[[#This Row],[年齡]]&lt;=$B$4,1000,0)</f>
        <v>0</v>
      </c>
      <c r="Q103" s="4">
        <f t="shared" si="17"/>
        <v>0</v>
      </c>
      <c r="R103" s="4">
        <f t="shared" si="24"/>
        <v>0</v>
      </c>
      <c r="S103" s="4">
        <f t="shared" si="25"/>
        <v>0</v>
      </c>
    </row>
    <row r="104" spans="4:19" x14ac:dyDescent="0.2">
      <c r="D104">
        <v>103</v>
      </c>
      <c r="E104">
        <f>新呵護久久5678[[#This Row],[西元年]]-2002</f>
        <v>109</v>
      </c>
      <c r="F104">
        <f t="shared" si="20"/>
        <v>2111</v>
      </c>
      <c r="G104" s="2">
        <f t="shared" si="21"/>
        <v>0</v>
      </c>
      <c r="H104" s="4">
        <f>IF(E104&lt;$B$4,SUM($G$2:新呵護久久5678[[#This Row],[保費]])*1.05,0)</f>
        <v>0</v>
      </c>
      <c r="I104" s="2">
        <f t="shared" si="22"/>
        <v>0</v>
      </c>
      <c r="J104" s="2">
        <f t="shared" si="23"/>
        <v>0</v>
      </c>
      <c r="K104" s="4">
        <f t="shared" si="16"/>
        <v>0</v>
      </c>
      <c r="L104" s="2">
        <f>IF(新呵護久久5678[[#This Row],[年齡]]&lt;=$B$4,2000,0)</f>
        <v>0</v>
      </c>
      <c r="M104" s="2">
        <f>IF(新呵護久久5678[[#This Row],[年齡]]&lt;=$B$4,2000,0)</f>
        <v>0</v>
      </c>
      <c r="N104" s="4">
        <f>IF(新呵護久久5678[[#This Row],[年齡]]&lt;=$B$4,1000,0)</f>
        <v>0</v>
      </c>
      <c r="O104" s="4">
        <f>IF(新呵護久久5678[[#This Row],[年齡]]&lt;=$B$4,3000,0)</f>
        <v>0</v>
      </c>
      <c r="P104" s="4">
        <f>IF(新呵護久久5678[[#This Row],[年齡]]&lt;=$B$4,1000,0)</f>
        <v>0</v>
      </c>
      <c r="Q104" s="4">
        <f t="shared" si="17"/>
        <v>0</v>
      </c>
      <c r="R104" s="4">
        <f t="shared" si="24"/>
        <v>0</v>
      </c>
      <c r="S104" s="4">
        <f t="shared" si="25"/>
        <v>0</v>
      </c>
    </row>
    <row r="105" spans="4:19" x14ac:dyDescent="0.2">
      <c r="D105">
        <v>104</v>
      </c>
      <c r="E105">
        <f>新呵護久久5678[[#This Row],[西元年]]-2002</f>
        <v>110</v>
      </c>
      <c r="F105">
        <f t="shared" si="20"/>
        <v>2112</v>
      </c>
      <c r="G105" s="2">
        <f t="shared" si="21"/>
        <v>0</v>
      </c>
      <c r="H105" s="4">
        <f>IF(E105&lt;$B$4,SUM($G$2:新呵護久久5678[[#This Row],[保費]])*1.05,0)</f>
        <v>0</v>
      </c>
      <c r="I105" s="2">
        <f t="shared" si="22"/>
        <v>0</v>
      </c>
      <c r="J105" s="2">
        <f t="shared" si="23"/>
        <v>0</v>
      </c>
      <c r="K105" s="4">
        <f t="shared" si="16"/>
        <v>0</v>
      </c>
      <c r="L105" s="2">
        <f>IF(新呵護久久5678[[#This Row],[年齡]]&lt;=$B$4,2000,0)</f>
        <v>0</v>
      </c>
      <c r="M105" s="2">
        <f>IF(新呵護久久5678[[#This Row],[年齡]]&lt;=$B$4,2000,0)</f>
        <v>0</v>
      </c>
      <c r="N105" s="4">
        <f>IF(新呵護久久5678[[#This Row],[年齡]]&lt;=$B$4,1000,0)</f>
        <v>0</v>
      </c>
      <c r="O105" s="4">
        <f>IF(新呵護久久5678[[#This Row],[年齡]]&lt;=$B$4,3000,0)</f>
        <v>0</v>
      </c>
      <c r="P105" s="4">
        <f>IF(新呵護久久5678[[#This Row],[年齡]]&lt;=$B$4,1000,0)</f>
        <v>0</v>
      </c>
      <c r="Q105" s="4">
        <f t="shared" si="17"/>
        <v>0</v>
      </c>
      <c r="R105" s="4">
        <f t="shared" si="24"/>
        <v>0</v>
      </c>
      <c r="S105" s="4">
        <f t="shared" si="25"/>
        <v>0</v>
      </c>
    </row>
    <row r="106" spans="4:19" x14ac:dyDescent="0.2">
      <c r="D106">
        <v>105</v>
      </c>
      <c r="E106">
        <f>新呵護久久5678[[#This Row],[西元年]]-2002</f>
        <v>111</v>
      </c>
      <c r="F106">
        <f t="shared" si="20"/>
        <v>2113</v>
      </c>
      <c r="G106" s="2">
        <f t="shared" si="21"/>
        <v>0</v>
      </c>
      <c r="H106" s="4">
        <f>IF(E106&lt;$B$4,SUM($G$2:新呵護久久5678[[#This Row],[保費]])*1.05,0)</f>
        <v>0</v>
      </c>
      <c r="I106" s="2">
        <f t="shared" si="22"/>
        <v>0</v>
      </c>
      <c r="J106" s="2">
        <f t="shared" si="23"/>
        <v>0</v>
      </c>
      <c r="K106" s="4">
        <f t="shared" si="16"/>
        <v>0</v>
      </c>
      <c r="L106" s="2">
        <f>IF(新呵護久久5678[[#This Row],[年齡]]&lt;=$B$4,2000,0)</f>
        <v>0</v>
      </c>
      <c r="M106" s="2">
        <f>IF(新呵護久久5678[[#This Row],[年齡]]&lt;=$B$4,2000,0)</f>
        <v>0</v>
      </c>
      <c r="N106" s="4">
        <f>IF(新呵護久久5678[[#This Row],[年齡]]&lt;=$B$4,1000,0)</f>
        <v>0</v>
      </c>
      <c r="O106" s="4">
        <f>IF(新呵護久久5678[[#This Row],[年齡]]&lt;=$B$4,3000,0)</f>
        <v>0</v>
      </c>
      <c r="P106" s="4">
        <f>IF(新呵護久久5678[[#This Row],[年齡]]&lt;=$B$4,1000,0)</f>
        <v>0</v>
      </c>
      <c r="Q106" s="4">
        <f t="shared" si="17"/>
        <v>0</v>
      </c>
      <c r="R106" s="4">
        <f t="shared" si="24"/>
        <v>0</v>
      </c>
      <c r="S106" s="4">
        <f t="shared" si="25"/>
        <v>0</v>
      </c>
    </row>
    <row r="107" spans="4:19" x14ac:dyDescent="0.2">
      <c r="D107">
        <v>106</v>
      </c>
      <c r="E107">
        <f>新呵護久久5678[[#This Row],[西元年]]-2002</f>
        <v>112</v>
      </c>
      <c r="F107">
        <f t="shared" si="20"/>
        <v>2114</v>
      </c>
      <c r="G107" s="2">
        <f t="shared" si="21"/>
        <v>0</v>
      </c>
      <c r="H107" s="4">
        <f>IF(E107&lt;$B$4,SUM($G$2:新呵護久久5678[[#This Row],[保費]])*1.05,0)</f>
        <v>0</v>
      </c>
      <c r="I107" s="2">
        <f t="shared" si="22"/>
        <v>0</v>
      </c>
      <c r="J107" s="2">
        <f t="shared" si="23"/>
        <v>0</v>
      </c>
      <c r="K107" s="4">
        <f t="shared" si="16"/>
        <v>0</v>
      </c>
      <c r="L107" s="2">
        <f>IF(新呵護久久5678[[#This Row],[年齡]]&lt;=$B$4,2000,0)</f>
        <v>0</v>
      </c>
      <c r="M107" s="2">
        <f>IF(新呵護久久5678[[#This Row],[年齡]]&lt;=$B$4,2000,0)</f>
        <v>0</v>
      </c>
      <c r="N107" s="4">
        <f>IF(新呵護久久5678[[#This Row],[年齡]]&lt;=$B$4,1000,0)</f>
        <v>0</v>
      </c>
      <c r="O107" s="4">
        <f>IF(新呵護久久5678[[#This Row],[年齡]]&lt;=$B$4,3000,0)</f>
        <v>0</v>
      </c>
      <c r="P107" s="4">
        <f>IF(新呵護久久5678[[#This Row],[年齡]]&lt;=$B$4,1000,0)</f>
        <v>0</v>
      </c>
      <c r="Q107" s="4">
        <f t="shared" si="17"/>
        <v>0</v>
      </c>
      <c r="R107" s="4">
        <f t="shared" si="24"/>
        <v>0</v>
      </c>
      <c r="S107" s="4">
        <f t="shared" si="25"/>
        <v>0</v>
      </c>
    </row>
    <row r="108" spans="4:19" x14ac:dyDescent="0.2">
      <c r="D108">
        <v>107</v>
      </c>
      <c r="E108">
        <f>新呵護久久5678[[#This Row],[西元年]]-2002</f>
        <v>113</v>
      </c>
      <c r="F108">
        <f t="shared" si="20"/>
        <v>2115</v>
      </c>
      <c r="G108" s="2">
        <f t="shared" si="21"/>
        <v>0</v>
      </c>
      <c r="H108" s="4">
        <f>IF(E108&lt;$B$4,SUM($G$2:新呵護久久5678[[#This Row],[保費]])*1.05,0)</f>
        <v>0</v>
      </c>
      <c r="I108" s="2">
        <f t="shared" si="22"/>
        <v>0</v>
      </c>
      <c r="J108" s="2">
        <f t="shared" si="23"/>
        <v>0</v>
      </c>
      <c r="K108" s="4">
        <f t="shared" si="16"/>
        <v>0</v>
      </c>
      <c r="L108" s="2">
        <f>IF(新呵護久久5678[[#This Row],[年齡]]&lt;=$B$4,2000,0)</f>
        <v>0</v>
      </c>
      <c r="M108" s="2">
        <f>IF(新呵護久久5678[[#This Row],[年齡]]&lt;=$B$4,2000,0)</f>
        <v>0</v>
      </c>
      <c r="N108" s="4">
        <f>IF(新呵護久久5678[[#This Row],[年齡]]&lt;=$B$4,1000,0)</f>
        <v>0</v>
      </c>
      <c r="O108" s="4">
        <f>IF(新呵護久久5678[[#This Row],[年齡]]&lt;=$B$4,3000,0)</f>
        <v>0</v>
      </c>
      <c r="P108" s="4">
        <f>IF(新呵護久久5678[[#This Row],[年齡]]&lt;=$B$4,1000,0)</f>
        <v>0</v>
      </c>
      <c r="Q108" s="4">
        <f t="shared" si="17"/>
        <v>0</v>
      </c>
      <c r="R108" s="4">
        <f t="shared" si="24"/>
        <v>0</v>
      </c>
      <c r="S108" s="4">
        <f t="shared" si="25"/>
        <v>0</v>
      </c>
    </row>
    <row r="109" spans="4:19" x14ac:dyDescent="0.2">
      <c r="D109">
        <v>108</v>
      </c>
      <c r="E109">
        <f>新呵護久久5678[[#This Row],[西元年]]-2002</f>
        <v>114</v>
      </c>
      <c r="F109">
        <f t="shared" si="20"/>
        <v>2116</v>
      </c>
      <c r="G109" s="2">
        <f t="shared" si="21"/>
        <v>0</v>
      </c>
      <c r="H109" s="4">
        <f>IF(E109&lt;$B$4,SUM($G$2:新呵護久久5678[[#This Row],[保費]])*1.05,0)</f>
        <v>0</v>
      </c>
      <c r="I109" s="2">
        <f t="shared" si="22"/>
        <v>0</v>
      </c>
      <c r="J109" s="2">
        <f t="shared" si="23"/>
        <v>0</v>
      </c>
      <c r="K109" s="4">
        <f t="shared" si="16"/>
        <v>0</v>
      </c>
      <c r="L109" s="2">
        <f>IF(新呵護久久5678[[#This Row],[年齡]]&lt;=$B$4,2000,0)</f>
        <v>0</v>
      </c>
      <c r="M109" s="2">
        <f>IF(新呵護久久5678[[#This Row],[年齡]]&lt;=$B$4,2000,0)</f>
        <v>0</v>
      </c>
      <c r="N109" s="4">
        <f>IF(新呵護久久5678[[#This Row],[年齡]]&lt;=$B$4,1000,0)</f>
        <v>0</v>
      </c>
      <c r="O109" s="4">
        <f>IF(新呵護久久5678[[#This Row],[年齡]]&lt;=$B$4,3000,0)</f>
        <v>0</v>
      </c>
      <c r="P109" s="4">
        <f>IF(新呵護久久5678[[#This Row],[年齡]]&lt;=$B$4,1000,0)</f>
        <v>0</v>
      </c>
      <c r="Q109" s="4">
        <f t="shared" si="17"/>
        <v>0</v>
      </c>
      <c r="R109" s="4">
        <f t="shared" si="24"/>
        <v>0</v>
      </c>
      <c r="S109" s="4">
        <f t="shared" si="25"/>
        <v>0</v>
      </c>
    </row>
    <row r="110" spans="4:19" x14ac:dyDescent="0.2">
      <c r="D110">
        <v>109</v>
      </c>
      <c r="E110">
        <f>新呵護久久5678[[#This Row],[西元年]]-2002</f>
        <v>115</v>
      </c>
      <c r="F110">
        <f t="shared" si="20"/>
        <v>2117</v>
      </c>
      <c r="G110" s="2">
        <f t="shared" si="21"/>
        <v>0</v>
      </c>
      <c r="H110" s="4">
        <f>IF(E110&lt;$B$4,SUM($G$2:新呵護久久5678[[#This Row],[保費]])*1.05,0)</f>
        <v>0</v>
      </c>
      <c r="I110" s="2">
        <f t="shared" si="22"/>
        <v>0</v>
      </c>
      <c r="J110" s="2">
        <f t="shared" si="23"/>
        <v>0</v>
      </c>
      <c r="K110" s="4">
        <f t="shared" si="16"/>
        <v>0</v>
      </c>
      <c r="L110" s="2">
        <f>IF(新呵護久久5678[[#This Row],[年齡]]&lt;=$B$4,2000,0)</f>
        <v>0</v>
      </c>
      <c r="M110" s="2">
        <f>IF(新呵護久久5678[[#This Row],[年齡]]&lt;=$B$4,2000,0)</f>
        <v>0</v>
      </c>
      <c r="N110" s="4">
        <f>IF(新呵護久久5678[[#This Row],[年齡]]&lt;=$B$4,1000,0)</f>
        <v>0</v>
      </c>
      <c r="O110" s="4">
        <f>IF(新呵護久久5678[[#This Row],[年齡]]&lt;=$B$4,3000,0)</f>
        <v>0</v>
      </c>
      <c r="P110" s="4">
        <f>IF(新呵護久久5678[[#This Row],[年齡]]&lt;=$B$4,1000,0)</f>
        <v>0</v>
      </c>
      <c r="Q110" s="4">
        <f t="shared" si="17"/>
        <v>0</v>
      </c>
      <c r="R110" s="4">
        <f t="shared" si="24"/>
        <v>0</v>
      </c>
      <c r="S110" s="4">
        <f t="shared" si="25"/>
        <v>0</v>
      </c>
    </row>
    <row r="111" spans="4:19" x14ac:dyDescent="0.2">
      <c r="D111">
        <v>110</v>
      </c>
      <c r="E111">
        <f>新呵護久久5678[[#This Row],[西元年]]-2002</f>
        <v>116</v>
      </c>
      <c r="F111">
        <f t="shared" si="20"/>
        <v>2118</v>
      </c>
      <c r="G111" s="2">
        <f t="shared" si="21"/>
        <v>0</v>
      </c>
      <c r="H111" s="4">
        <f>IF(E111&lt;$B$4,SUM($G$2:新呵護久久5678[[#This Row],[保費]])*1.05,0)</f>
        <v>0</v>
      </c>
      <c r="I111" s="2">
        <f t="shared" si="22"/>
        <v>0</v>
      </c>
      <c r="J111" s="2">
        <f t="shared" si="23"/>
        <v>0</v>
      </c>
      <c r="K111" s="4">
        <f t="shared" si="16"/>
        <v>0</v>
      </c>
      <c r="L111" s="2">
        <f>IF(新呵護久久5678[[#This Row],[年齡]]&lt;=$B$4,2000,0)</f>
        <v>0</v>
      </c>
      <c r="M111" s="2">
        <f>IF(新呵護久久5678[[#This Row],[年齡]]&lt;=$B$4,2000,0)</f>
        <v>0</v>
      </c>
      <c r="N111" s="4">
        <f>IF(新呵護久久5678[[#This Row],[年齡]]&lt;=$B$4,1000,0)</f>
        <v>0</v>
      </c>
      <c r="O111" s="4">
        <f>IF(新呵護久久5678[[#This Row],[年齡]]&lt;=$B$4,3000,0)</f>
        <v>0</v>
      </c>
      <c r="P111" s="4">
        <f>IF(新呵護久久5678[[#This Row],[年齡]]&lt;=$B$4,1000,0)</f>
        <v>0</v>
      </c>
      <c r="Q111" s="4">
        <f t="shared" si="17"/>
        <v>0</v>
      </c>
      <c r="R111" s="4">
        <f t="shared" si="24"/>
        <v>0</v>
      </c>
      <c r="S111" s="4">
        <f t="shared" si="25"/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9B3A-DF6C-D44F-9B0A-A8BEA4A04B6A}">
  <dimension ref="A1:N111"/>
  <sheetViews>
    <sheetView workbookViewId="0">
      <selection activeCell="B4" sqref="B4:B5"/>
    </sheetView>
  </sheetViews>
  <sheetFormatPr baseColWidth="10" defaultRowHeight="16" x14ac:dyDescent="0.2"/>
  <cols>
    <col min="2" max="2" width="40.6640625" bestFit="1" customWidth="1"/>
    <col min="4" max="4" width="11.33203125" customWidth="1"/>
    <col min="7" max="7" width="11.5" bestFit="1" customWidth="1"/>
    <col min="8" max="8" width="14.83203125" bestFit="1" customWidth="1"/>
    <col min="9" max="10" width="11.5" bestFit="1" customWidth="1"/>
  </cols>
  <sheetData>
    <row r="1" spans="1:14" x14ac:dyDescent="0.2">
      <c r="A1" t="s">
        <v>5</v>
      </c>
      <c r="B1" t="s">
        <v>43</v>
      </c>
      <c r="D1" t="s">
        <v>2</v>
      </c>
      <c r="E1" t="s">
        <v>6</v>
      </c>
      <c r="F1" t="s">
        <v>3</v>
      </c>
      <c r="G1" t="s">
        <v>1</v>
      </c>
      <c r="H1" t="s">
        <v>32</v>
      </c>
      <c r="I1" t="s">
        <v>33</v>
      </c>
      <c r="J1" t="s">
        <v>34</v>
      </c>
      <c r="K1" t="s">
        <v>40</v>
      </c>
      <c r="L1" t="s">
        <v>41</v>
      </c>
      <c r="M1" t="s">
        <v>44</v>
      </c>
      <c r="N1" t="s">
        <v>42</v>
      </c>
    </row>
    <row r="2" spans="1:14" x14ac:dyDescent="0.2">
      <c r="A2" t="s">
        <v>4</v>
      </c>
      <c r="B2" s="1">
        <v>37452</v>
      </c>
      <c r="D2">
        <v>1</v>
      </c>
      <c r="E2">
        <f>新呵護久久5679[[#This Row],[西元年]]-2002</f>
        <v>0</v>
      </c>
      <c r="F2">
        <f>YEAR(B2)</f>
        <v>2002</v>
      </c>
      <c r="G2" s="2">
        <f t="shared" ref="G2:G33" si="0">IF(D2&lt;=$B$5,2450,0)</f>
        <v>2450</v>
      </c>
      <c r="H2" s="4">
        <f t="shared" ref="H2:H65" si="1">IF(E2&lt;=$B$4,1000,0)</f>
        <v>1000</v>
      </c>
      <c r="I2" s="2">
        <f>IF(新呵護久久5679[[#This Row],[年齡]]&lt;=$B$4,1000,0)</f>
        <v>1000</v>
      </c>
      <c r="J2" s="2">
        <f>IF(新呵護久久5679[[#This Row],[年齡]]&lt;=$B$4,2000,0)</f>
        <v>2000</v>
      </c>
      <c r="K2" s="4">
        <f>IF(新呵護久久5679[[#This Row],[年齡]]&lt;=$B$4,80000,0)</f>
        <v>80000</v>
      </c>
      <c r="L2" s="4">
        <f>IF(新呵護久久5679[[#This Row],[年齡]]&lt;=$B$4,80000,0)</f>
        <v>80000</v>
      </c>
      <c r="M2" s="4">
        <f t="shared" ref="M2:M33" si="2">IF(E2&lt;=$B$4,40000,0)</f>
        <v>40000</v>
      </c>
      <c r="N2" s="4">
        <f t="shared" ref="N2:N33" si="3">IF(E2&lt;=$B$4,500,0)</f>
        <v>500</v>
      </c>
    </row>
    <row r="3" spans="1:14" x14ac:dyDescent="0.2">
      <c r="A3" t="s">
        <v>6</v>
      </c>
      <c r="B3">
        <v>0</v>
      </c>
      <c r="D3">
        <v>2</v>
      </c>
      <c r="E3">
        <f>新呵護久久5679[[#This Row],[西元年]]-2002</f>
        <v>1</v>
      </c>
      <c r="F3">
        <f>F2+1</f>
        <v>2003</v>
      </c>
      <c r="G3" s="2">
        <f t="shared" si="0"/>
        <v>2450</v>
      </c>
      <c r="H3" s="4">
        <f t="shared" si="1"/>
        <v>1000</v>
      </c>
      <c r="I3" s="2">
        <f>IF(新呵護久久5679[[#This Row],[年齡]]&lt;=$B$4,1000,0)</f>
        <v>1000</v>
      </c>
      <c r="J3" s="2">
        <f>IF(新呵護久久5679[[#This Row],[年齡]]&lt;=$B$4,2000,0)</f>
        <v>2000</v>
      </c>
      <c r="K3" s="4">
        <f>IF(新呵護久久5679[[#This Row],[年齡]]&lt;=$B$4,80000,0)</f>
        <v>80000</v>
      </c>
      <c r="L3" s="4">
        <f>IF(新呵護久久5679[[#This Row],[年齡]]&lt;=$B$4,80000,0)</f>
        <v>80000</v>
      </c>
      <c r="M3" s="4">
        <f t="shared" si="2"/>
        <v>40000</v>
      </c>
      <c r="N3" s="4">
        <f t="shared" si="3"/>
        <v>500</v>
      </c>
    </row>
    <row r="4" spans="1:14" x14ac:dyDescent="0.2">
      <c r="A4" t="s">
        <v>7</v>
      </c>
      <c r="B4">
        <v>75</v>
      </c>
      <c r="D4">
        <v>3</v>
      </c>
      <c r="E4">
        <f>新呵護久久5679[[#This Row],[西元年]]-2002</f>
        <v>2</v>
      </c>
      <c r="F4">
        <f t="shared" ref="F4:F67" si="4">F3+1</f>
        <v>2004</v>
      </c>
      <c r="G4" s="2">
        <f t="shared" si="0"/>
        <v>2450</v>
      </c>
      <c r="H4" s="4">
        <f t="shared" si="1"/>
        <v>1000</v>
      </c>
      <c r="I4" s="2">
        <f>IF(新呵護久久5679[[#This Row],[年齡]]&lt;=$B$4,1000,0)</f>
        <v>1000</v>
      </c>
      <c r="J4" s="2">
        <f>IF(新呵護久久5679[[#This Row],[年齡]]&lt;=$B$4,2000,0)</f>
        <v>2000</v>
      </c>
      <c r="K4" s="4">
        <f>IF(新呵護久久5679[[#This Row],[年齡]]&lt;=$B$4,80000,0)</f>
        <v>80000</v>
      </c>
      <c r="L4" s="4">
        <f>IF(新呵護久久5679[[#This Row],[年齡]]&lt;=$B$4,80000,0)</f>
        <v>80000</v>
      </c>
      <c r="M4" s="4">
        <f t="shared" si="2"/>
        <v>40000</v>
      </c>
      <c r="N4" s="4">
        <f t="shared" si="3"/>
        <v>500</v>
      </c>
    </row>
    <row r="5" spans="1:14" x14ac:dyDescent="0.2">
      <c r="A5" t="s">
        <v>8</v>
      </c>
      <c r="B5">
        <v>76</v>
      </c>
      <c r="D5">
        <v>4</v>
      </c>
      <c r="E5">
        <f>新呵護久久5679[[#This Row],[西元年]]-2002</f>
        <v>3</v>
      </c>
      <c r="F5">
        <f t="shared" si="4"/>
        <v>2005</v>
      </c>
      <c r="G5" s="2">
        <f t="shared" si="0"/>
        <v>2450</v>
      </c>
      <c r="H5" s="4">
        <f t="shared" si="1"/>
        <v>1000</v>
      </c>
      <c r="I5" s="2">
        <f>IF(新呵護久久5679[[#This Row],[年齡]]&lt;=$B$4,1000,0)</f>
        <v>1000</v>
      </c>
      <c r="J5" s="2">
        <f>IF(新呵護久久5679[[#This Row],[年齡]]&lt;=$B$4,2000,0)</f>
        <v>2000</v>
      </c>
      <c r="K5" s="4">
        <f>IF(新呵護久久5679[[#This Row],[年齡]]&lt;=$B$4,80000,0)</f>
        <v>80000</v>
      </c>
      <c r="L5" s="4">
        <f>IF(新呵護久久5679[[#This Row],[年齡]]&lt;=$B$4,80000,0)</f>
        <v>80000</v>
      </c>
      <c r="M5" s="4">
        <f t="shared" si="2"/>
        <v>40000</v>
      </c>
      <c r="N5" s="4">
        <f t="shared" si="3"/>
        <v>500</v>
      </c>
    </row>
    <row r="6" spans="1:14" x14ac:dyDescent="0.2">
      <c r="A6" t="s">
        <v>13</v>
      </c>
      <c r="B6" s="2">
        <v>1000</v>
      </c>
      <c r="D6">
        <v>5</v>
      </c>
      <c r="E6">
        <f>新呵護久久5679[[#This Row],[西元年]]-2002</f>
        <v>4</v>
      </c>
      <c r="F6">
        <f t="shared" si="4"/>
        <v>2006</v>
      </c>
      <c r="G6" s="2">
        <f t="shared" si="0"/>
        <v>2450</v>
      </c>
      <c r="H6" s="4">
        <f t="shared" si="1"/>
        <v>1000</v>
      </c>
      <c r="I6" s="2">
        <f>IF(新呵護久久5679[[#This Row],[年齡]]&lt;=$B$4,1000,0)</f>
        <v>1000</v>
      </c>
      <c r="J6" s="2">
        <f>IF(新呵護久久5679[[#This Row],[年齡]]&lt;=$B$4,2000,0)</f>
        <v>2000</v>
      </c>
      <c r="K6" s="4">
        <f>IF(新呵護久久5679[[#This Row],[年齡]]&lt;=$B$4,80000,0)</f>
        <v>80000</v>
      </c>
      <c r="L6" s="4">
        <f>IF(新呵護久久5679[[#This Row],[年齡]]&lt;=$B$4,80000,0)</f>
        <v>80000</v>
      </c>
      <c r="M6" s="4">
        <f t="shared" si="2"/>
        <v>40000</v>
      </c>
      <c r="N6" s="4">
        <f t="shared" si="3"/>
        <v>500</v>
      </c>
    </row>
    <row r="7" spans="1:14" x14ac:dyDescent="0.2">
      <c r="A7" t="s">
        <v>19</v>
      </c>
      <c r="B7" s="3"/>
      <c r="D7">
        <v>6</v>
      </c>
      <c r="E7">
        <f>新呵護久久5679[[#This Row],[西元年]]-2002</f>
        <v>5</v>
      </c>
      <c r="F7">
        <f t="shared" si="4"/>
        <v>2007</v>
      </c>
      <c r="G7" s="2">
        <f t="shared" si="0"/>
        <v>2450</v>
      </c>
      <c r="H7" s="4">
        <f t="shared" si="1"/>
        <v>1000</v>
      </c>
      <c r="I7" s="2">
        <f>IF(新呵護久久5679[[#This Row],[年齡]]&lt;=$B$4,1000,0)</f>
        <v>1000</v>
      </c>
      <c r="J7" s="2">
        <f>IF(新呵護久久5679[[#This Row],[年齡]]&lt;=$B$4,2000,0)</f>
        <v>2000</v>
      </c>
      <c r="K7" s="4">
        <f>IF(新呵護久久5679[[#This Row],[年齡]]&lt;=$B$4,80000,0)</f>
        <v>80000</v>
      </c>
      <c r="L7" s="4">
        <f>IF(新呵護久久5679[[#This Row],[年齡]]&lt;=$B$4,80000,0)</f>
        <v>80000</v>
      </c>
      <c r="M7" s="4">
        <f t="shared" si="2"/>
        <v>40000</v>
      </c>
      <c r="N7" s="4">
        <f t="shared" si="3"/>
        <v>500</v>
      </c>
    </row>
    <row r="8" spans="1:14" ht="23" x14ac:dyDescent="0.3">
      <c r="A8" t="s">
        <v>24</v>
      </c>
      <c r="B8" s="5" t="s">
        <v>23</v>
      </c>
      <c r="D8">
        <v>7</v>
      </c>
      <c r="E8">
        <f>新呵護久久5679[[#This Row],[西元年]]-2002</f>
        <v>6</v>
      </c>
      <c r="F8">
        <f t="shared" si="4"/>
        <v>2008</v>
      </c>
      <c r="G8" s="2">
        <f t="shared" si="0"/>
        <v>2450</v>
      </c>
      <c r="H8" s="4">
        <f t="shared" si="1"/>
        <v>1000</v>
      </c>
      <c r="I8" s="2">
        <f>IF(新呵護久久5679[[#This Row],[年齡]]&lt;=$B$4,1000,0)</f>
        <v>1000</v>
      </c>
      <c r="J8" s="2">
        <f>IF(新呵護久久5679[[#This Row],[年齡]]&lt;=$B$4,2000,0)</f>
        <v>2000</v>
      </c>
      <c r="K8" s="4">
        <f>IF(新呵護久久5679[[#This Row],[年齡]]&lt;=$B$4,80000,0)</f>
        <v>80000</v>
      </c>
      <c r="L8" s="4">
        <f>IF(新呵護久久5679[[#This Row],[年齡]]&lt;=$B$4,80000,0)</f>
        <v>80000</v>
      </c>
      <c r="M8" s="4">
        <f t="shared" si="2"/>
        <v>40000</v>
      </c>
      <c r="N8" s="4">
        <f t="shared" si="3"/>
        <v>500</v>
      </c>
    </row>
    <row r="9" spans="1:14" x14ac:dyDescent="0.2">
      <c r="D9">
        <v>8</v>
      </c>
      <c r="E9">
        <f>新呵護久久5679[[#This Row],[西元年]]-2002</f>
        <v>7</v>
      </c>
      <c r="F9">
        <f t="shared" si="4"/>
        <v>2009</v>
      </c>
      <c r="G9" s="2">
        <f t="shared" si="0"/>
        <v>2450</v>
      </c>
      <c r="H9" s="4">
        <f t="shared" si="1"/>
        <v>1000</v>
      </c>
      <c r="I9" s="2">
        <f>IF(新呵護久久5679[[#This Row],[年齡]]&lt;=$B$4,1000,0)</f>
        <v>1000</v>
      </c>
      <c r="J9" s="2">
        <f>IF(新呵護久久5679[[#This Row],[年齡]]&lt;=$B$4,2000,0)</f>
        <v>2000</v>
      </c>
      <c r="K9" s="4">
        <f>IF(新呵護久久5679[[#This Row],[年齡]]&lt;=$B$4,80000,0)</f>
        <v>80000</v>
      </c>
      <c r="L9" s="4">
        <f>IF(新呵護久久5679[[#This Row],[年齡]]&lt;=$B$4,80000,0)</f>
        <v>80000</v>
      </c>
      <c r="M9" s="4">
        <f t="shared" si="2"/>
        <v>40000</v>
      </c>
      <c r="N9" s="4">
        <f t="shared" si="3"/>
        <v>500</v>
      </c>
    </row>
    <row r="10" spans="1:14" x14ac:dyDescent="0.2">
      <c r="D10">
        <v>9</v>
      </c>
      <c r="E10">
        <f>新呵護久久5679[[#This Row],[西元年]]-2002</f>
        <v>8</v>
      </c>
      <c r="F10">
        <f t="shared" si="4"/>
        <v>2010</v>
      </c>
      <c r="G10" s="2">
        <f t="shared" si="0"/>
        <v>2450</v>
      </c>
      <c r="H10" s="4">
        <f t="shared" si="1"/>
        <v>1000</v>
      </c>
      <c r="I10" s="2">
        <f>IF(新呵護久久5679[[#This Row],[年齡]]&lt;=$B$4,1000,0)</f>
        <v>1000</v>
      </c>
      <c r="J10" s="2">
        <f>IF(新呵護久久5679[[#This Row],[年齡]]&lt;=$B$4,2000,0)</f>
        <v>2000</v>
      </c>
      <c r="K10" s="4">
        <f>IF(新呵護久久5679[[#This Row],[年齡]]&lt;=$B$4,80000,0)</f>
        <v>80000</v>
      </c>
      <c r="L10" s="4">
        <f>IF(新呵護久久5679[[#This Row],[年齡]]&lt;=$B$4,80000,0)</f>
        <v>80000</v>
      </c>
      <c r="M10" s="4">
        <f t="shared" si="2"/>
        <v>40000</v>
      </c>
      <c r="N10" s="4">
        <f t="shared" si="3"/>
        <v>500</v>
      </c>
    </row>
    <row r="11" spans="1:14" x14ac:dyDescent="0.2">
      <c r="D11">
        <v>10</v>
      </c>
      <c r="E11">
        <f>新呵護久久5679[[#This Row],[西元年]]-2002</f>
        <v>9</v>
      </c>
      <c r="F11">
        <f t="shared" si="4"/>
        <v>2011</v>
      </c>
      <c r="G11" s="2">
        <f t="shared" si="0"/>
        <v>2450</v>
      </c>
      <c r="H11" s="4">
        <f t="shared" si="1"/>
        <v>1000</v>
      </c>
      <c r="I11" s="2">
        <f>IF(新呵護久久5679[[#This Row],[年齡]]&lt;=$B$4,1000,0)</f>
        <v>1000</v>
      </c>
      <c r="J11" s="2">
        <f>IF(新呵護久久5679[[#This Row],[年齡]]&lt;=$B$4,2000,0)</f>
        <v>2000</v>
      </c>
      <c r="K11" s="4">
        <f>IF(新呵護久久5679[[#This Row],[年齡]]&lt;=$B$4,80000,0)</f>
        <v>80000</v>
      </c>
      <c r="L11" s="4">
        <f>IF(新呵護久久5679[[#This Row],[年齡]]&lt;=$B$4,80000,0)</f>
        <v>80000</v>
      </c>
      <c r="M11" s="4">
        <f t="shared" si="2"/>
        <v>40000</v>
      </c>
      <c r="N11" s="4">
        <f t="shared" si="3"/>
        <v>500</v>
      </c>
    </row>
    <row r="12" spans="1:14" x14ac:dyDescent="0.2">
      <c r="D12">
        <v>11</v>
      </c>
      <c r="E12">
        <f>新呵護久久5679[[#This Row],[西元年]]-2002</f>
        <v>10</v>
      </c>
      <c r="F12">
        <f t="shared" si="4"/>
        <v>2012</v>
      </c>
      <c r="G12" s="2">
        <f t="shared" si="0"/>
        <v>2450</v>
      </c>
      <c r="H12" s="4">
        <f t="shared" si="1"/>
        <v>1000</v>
      </c>
      <c r="I12" s="2">
        <f>IF(新呵護久久5679[[#This Row],[年齡]]&lt;=$B$4,1000,0)</f>
        <v>1000</v>
      </c>
      <c r="J12" s="2">
        <f>IF(新呵護久久5679[[#This Row],[年齡]]&lt;=$B$4,2000,0)</f>
        <v>2000</v>
      </c>
      <c r="K12" s="4">
        <f>IF(新呵護久久5679[[#This Row],[年齡]]&lt;=$B$4,80000,0)</f>
        <v>80000</v>
      </c>
      <c r="L12" s="4">
        <f>IF(新呵護久久5679[[#This Row],[年齡]]&lt;=$B$4,80000,0)</f>
        <v>80000</v>
      </c>
      <c r="M12" s="4">
        <f t="shared" si="2"/>
        <v>40000</v>
      </c>
      <c r="N12" s="4">
        <f t="shared" si="3"/>
        <v>500</v>
      </c>
    </row>
    <row r="13" spans="1:14" x14ac:dyDescent="0.2">
      <c r="D13">
        <v>12</v>
      </c>
      <c r="E13">
        <f>新呵護久久5679[[#This Row],[西元年]]-2002</f>
        <v>11</v>
      </c>
      <c r="F13">
        <f t="shared" si="4"/>
        <v>2013</v>
      </c>
      <c r="G13" s="2">
        <f t="shared" si="0"/>
        <v>2450</v>
      </c>
      <c r="H13" s="4">
        <f t="shared" si="1"/>
        <v>1000</v>
      </c>
      <c r="I13" s="2">
        <f>IF(新呵護久久5679[[#This Row],[年齡]]&lt;=$B$4,1000,0)</f>
        <v>1000</v>
      </c>
      <c r="J13" s="2">
        <f>IF(新呵護久久5679[[#This Row],[年齡]]&lt;=$B$4,2000,0)</f>
        <v>2000</v>
      </c>
      <c r="K13" s="4">
        <f>IF(新呵護久久5679[[#This Row],[年齡]]&lt;=$B$4,80000,0)</f>
        <v>80000</v>
      </c>
      <c r="L13" s="4">
        <f>IF(新呵護久久5679[[#This Row],[年齡]]&lt;=$B$4,80000,0)</f>
        <v>80000</v>
      </c>
      <c r="M13" s="4">
        <f t="shared" si="2"/>
        <v>40000</v>
      </c>
      <c r="N13" s="4">
        <f t="shared" si="3"/>
        <v>500</v>
      </c>
    </row>
    <row r="14" spans="1:14" x14ac:dyDescent="0.2">
      <c r="D14">
        <v>13</v>
      </c>
      <c r="E14">
        <f>新呵護久久5679[[#This Row],[西元年]]-2002</f>
        <v>12</v>
      </c>
      <c r="F14">
        <f t="shared" si="4"/>
        <v>2014</v>
      </c>
      <c r="G14" s="2">
        <f t="shared" si="0"/>
        <v>2450</v>
      </c>
      <c r="H14" s="4">
        <f t="shared" si="1"/>
        <v>1000</v>
      </c>
      <c r="I14" s="2">
        <f>IF(新呵護久久5679[[#This Row],[年齡]]&lt;=$B$4,1000,0)</f>
        <v>1000</v>
      </c>
      <c r="J14" s="2">
        <f>IF(新呵護久久5679[[#This Row],[年齡]]&lt;=$B$4,2000,0)</f>
        <v>2000</v>
      </c>
      <c r="K14" s="4">
        <f>IF(新呵護久久5679[[#This Row],[年齡]]&lt;=$B$4,80000,0)</f>
        <v>80000</v>
      </c>
      <c r="L14" s="4">
        <f>IF(新呵護久久5679[[#This Row],[年齡]]&lt;=$B$4,80000,0)</f>
        <v>80000</v>
      </c>
      <c r="M14" s="4">
        <f t="shared" si="2"/>
        <v>40000</v>
      </c>
      <c r="N14" s="4">
        <f t="shared" si="3"/>
        <v>500</v>
      </c>
    </row>
    <row r="15" spans="1:14" x14ac:dyDescent="0.2">
      <c r="D15">
        <v>14</v>
      </c>
      <c r="E15">
        <f>新呵護久久5679[[#This Row],[西元年]]-2002</f>
        <v>13</v>
      </c>
      <c r="F15">
        <f t="shared" si="4"/>
        <v>2015</v>
      </c>
      <c r="G15" s="2">
        <f t="shared" si="0"/>
        <v>2450</v>
      </c>
      <c r="H15" s="4">
        <f t="shared" si="1"/>
        <v>1000</v>
      </c>
      <c r="I15" s="2">
        <f>IF(新呵護久久5679[[#This Row],[年齡]]&lt;=$B$4,1000,0)</f>
        <v>1000</v>
      </c>
      <c r="J15" s="2">
        <f>IF(新呵護久久5679[[#This Row],[年齡]]&lt;=$B$4,2000,0)</f>
        <v>2000</v>
      </c>
      <c r="K15" s="4">
        <f>IF(新呵護久久5679[[#This Row],[年齡]]&lt;=$B$4,80000,0)</f>
        <v>80000</v>
      </c>
      <c r="L15" s="4">
        <f>IF(新呵護久久5679[[#This Row],[年齡]]&lt;=$B$4,80000,0)</f>
        <v>80000</v>
      </c>
      <c r="M15" s="4">
        <f t="shared" si="2"/>
        <v>40000</v>
      </c>
      <c r="N15" s="4">
        <f t="shared" si="3"/>
        <v>500</v>
      </c>
    </row>
    <row r="16" spans="1:14" x14ac:dyDescent="0.2">
      <c r="D16">
        <v>15</v>
      </c>
      <c r="E16">
        <f>新呵護久久5679[[#This Row],[西元年]]-2002</f>
        <v>14</v>
      </c>
      <c r="F16">
        <f t="shared" si="4"/>
        <v>2016</v>
      </c>
      <c r="G16" s="2">
        <f t="shared" si="0"/>
        <v>2450</v>
      </c>
      <c r="H16" s="4">
        <f t="shared" si="1"/>
        <v>1000</v>
      </c>
      <c r="I16" s="2">
        <f>IF(新呵護久久5679[[#This Row],[年齡]]&lt;=$B$4,1000,0)</f>
        <v>1000</v>
      </c>
      <c r="J16" s="2">
        <f>IF(新呵護久久5679[[#This Row],[年齡]]&lt;=$B$4,2000,0)</f>
        <v>2000</v>
      </c>
      <c r="K16" s="4">
        <f>IF(新呵護久久5679[[#This Row],[年齡]]&lt;=$B$4,80000,0)</f>
        <v>80000</v>
      </c>
      <c r="L16" s="4">
        <f>IF(新呵護久久5679[[#This Row],[年齡]]&lt;=$B$4,80000,0)</f>
        <v>80000</v>
      </c>
      <c r="M16" s="4">
        <f t="shared" si="2"/>
        <v>40000</v>
      </c>
      <c r="N16" s="4">
        <f t="shared" si="3"/>
        <v>500</v>
      </c>
    </row>
    <row r="17" spans="4:14" x14ac:dyDescent="0.2">
      <c r="D17">
        <v>16</v>
      </c>
      <c r="E17">
        <f>新呵護久久5679[[#This Row],[西元年]]-2002</f>
        <v>15</v>
      </c>
      <c r="F17">
        <f t="shared" si="4"/>
        <v>2017</v>
      </c>
      <c r="G17" s="2">
        <f t="shared" si="0"/>
        <v>2450</v>
      </c>
      <c r="H17" s="4">
        <f t="shared" si="1"/>
        <v>1000</v>
      </c>
      <c r="I17" s="2">
        <f>IF(新呵護久久5679[[#This Row],[年齡]]&lt;=$B$4,1000,0)</f>
        <v>1000</v>
      </c>
      <c r="J17" s="2">
        <f>IF(新呵護久久5679[[#This Row],[年齡]]&lt;=$B$4,2000,0)</f>
        <v>2000</v>
      </c>
      <c r="K17" s="4">
        <f>IF(新呵護久久5679[[#This Row],[年齡]]&lt;=$B$4,80000,0)</f>
        <v>80000</v>
      </c>
      <c r="L17" s="4">
        <f>IF(新呵護久久5679[[#This Row],[年齡]]&lt;=$B$4,80000,0)</f>
        <v>80000</v>
      </c>
      <c r="M17" s="4">
        <f t="shared" si="2"/>
        <v>40000</v>
      </c>
      <c r="N17" s="4">
        <f t="shared" si="3"/>
        <v>500</v>
      </c>
    </row>
    <row r="18" spans="4:14" x14ac:dyDescent="0.2">
      <c r="D18">
        <v>17</v>
      </c>
      <c r="E18">
        <f>新呵護久久5679[[#This Row],[西元年]]-2002</f>
        <v>16</v>
      </c>
      <c r="F18">
        <f t="shared" si="4"/>
        <v>2018</v>
      </c>
      <c r="G18" s="2">
        <f t="shared" si="0"/>
        <v>2450</v>
      </c>
      <c r="H18" s="4">
        <f t="shared" si="1"/>
        <v>1000</v>
      </c>
      <c r="I18" s="2">
        <f>IF(新呵護久久5679[[#This Row],[年齡]]&lt;=$B$4,1000,0)</f>
        <v>1000</v>
      </c>
      <c r="J18" s="2">
        <f>IF(新呵護久久5679[[#This Row],[年齡]]&lt;=$B$4,2000,0)</f>
        <v>2000</v>
      </c>
      <c r="K18" s="4">
        <f>IF(新呵護久久5679[[#This Row],[年齡]]&lt;=$B$4,80000,0)</f>
        <v>80000</v>
      </c>
      <c r="L18" s="4">
        <f>IF(新呵護久久5679[[#This Row],[年齡]]&lt;=$B$4,80000,0)</f>
        <v>80000</v>
      </c>
      <c r="M18" s="4">
        <f t="shared" si="2"/>
        <v>40000</v>
      </c>
      <c r="N18" s="4">
        <f t="shared" si="3"/>
        <v>500</v>
      </c>
    </row>
    <row r="19" spans="4:14" x14ac:dyDescent="0.2">
      <c r="D19">
        <v>18</v>
      </c>
      <c r="E19">
        <f>新呵護久久5679[[#This Row],[西元年]]-2002</f>
        <v>17</v>
      </c>
      <c r="F19">
        <f t="shared" si="4"/>
        <v>2019</v>
      </c>
      <c r="G19" s="2">
        <f t="shared" si="0"/>
        <v>2450</v>
      </c>
      <c r="H19" s="4">
        <f t="shared" si="1"/>
        <v>1000</v>
      </c>
      <c r="I19" s="2">
        <f>IF(新呵護久久5679[[#This Row],[年齡]]&lt;=$B$4,1000,0)</f>
        <v>1000</v>
      </c>
      <c r="J19" s="2">
        <f>IF(新呵護久久5679[[#This Row],[年齡]]&lt;=$B$4,2000,0)</f>
        <v>2000</v>
      </c>
      <c r="K19" s="4">
        <f>IF(新呵護久久5679[[#This Row],[年齡]]&lt;=$B$4,80000,0)</f>
        <v>80000</v>
      </c>
      <c r="L19" s="4">
        <f>IF(新呵護久久5679[[#This Row],[年齡]]&lt;=$B$4,80000,0)</f>
        <v>80000</v>
      </c>
      <c r="M19" s="4">
        <f t="shared" si="2"/>
        <v>40000</v>
      </c>
      <c r="N19" s="4">
        <f t="shared" si="3"/>
        <v>500</v>
      </c>
    </row>
    <row r="20" spans="4:14" x14ac:dyDescent="0.2">
      <c r="D20">
        <v>19</v>
      </c>
      <c r="E20">
        <f>新呵護久久5679[[#This Row],[西元年]]-2002</f>
        <v>18</v>
      </c>
      <c r="F20">
        <f t="shared" si="4"/>
        <v>2020</v>
      </c>
      <c r="G20" s="2">
        <f t="shared" si="0"/>
        <v>2450</v>
      </c>
      <c r="H20" s="4">
        <f t="shared" si="1"/>
        <v>1000</v>
      </c>
      <c r="I20" s="2">
        <f>IF(新呵護久久5679[[#This Row],[年齡]]&lt;=$B$4,1000,0)</f>
        <v>1000</v>
      </c>
      <c r="J20" s="2">
        <f>IF(新呵護久久5679[[#This Row],[年齡]]&lt;=$B$4,2000,0)</f>
        <v>2000</v>
      </c>
      <c r="K20" s="4">
        <f>IF(新呵護久久5679[[#This Row],[年齡]]&lt;=$B$4,80000,0)</f>
        <v>80000</v>
      </c>
      <c r="L20" s="4">
        <f>IF(新呵護久久5679[[#This Row],[年齡]]&lt;=$B$4,80000,0)</f>
        <v>80000</v>
      </c>
      <c r="M20" s="4">
        <f t="shared" si="2"/>
        <v>40000</v>
      </c>
      <c r="N20" s="4">
        <f t="shared" si="3"/>
        <v>500</v>
      </c>
    </row>
    <row r="21" spans="4:14" x14ac:dyDescent="0.2">
      <c r="D21">
        <v>20</v>
      </c>
      <c r="E21">
        <f>新呵護久久5679[[#This Row],[西元年]]-2002</f>
        <v>19</v>
      </c>
      <c r="F21">
        <f t="shared" si="4"/>
        <v>2021</v>
      </c>
      <c r="G21" s="2">
        <f t="shared" si="0"/>
        <v>2450</v>
      </c>
      <c r="H21" s="4">
        <f t="shared" si="1"/>
        <v>1000</v>
      </c>
      <c r="I21" s="2">
        <f>IF(新呵護久久5679[[#This Row],[年齡]]&lt;=$B$4,1000,0)</f>
        <v>1000</v>
      </c>
      <c r="J21" s="2">
        <f>IF(新呵護久久5679[[#This Row],[年齡]]&lt;=$B$4,2000,0)</f>
        <v>2000</v>
      </c>
      <c r="K21" s="4">
        <f>IF(新呵護久久5679[[#This Row],[年齡]]&lt;=$B$4,80000,0)</f>
        <v>80000</v>
      </c>
      <c r="L21" s="4">
        <f>IF(新呵護久久5679[[#This Row],[年齡]]&lt;=$B$4,80000,0)</f>
        <v>80000</v>
      </c>
      <c r="M21" s="4">
        <f t="shared" si="2"/>
        <v>40000</v>
      </c>
      <c r="N21" s="4">
        <f t="shared" si="3"/>
        <v>500</v>
      </c>
    </row>
    <row r="22" spans="4:14" x14ac:dyDescent="0.2">
      <c r="D22">
        <v>21</v>
      </c>
      <c r="E22">
        <f>新呵護久久5679[[#This Row],[西元年]]-2002</f>
        <v>20</v>
      </c>
      <c r="F22">
        <f t="shared" si="4"/>
        <v>2022</v>
      </c>
      <c r="G22" s="2">
        <f t="shared" si="0"/>
        <v>2450</v>
      </c>
      <c r="H22" s="4">
        <f t="shared" si="1"/>
        <v>1000</v>
      </c>
      <c r="I22" s="2">
        <f>IF(新呵護久久5679[[#This Row],[年齡]]&lt;=$B$4,1000,0)</f>
        <v>1000</v>
      </c>
      <c r="J22" s="2">
        <f>IF(新呵護久久5679[[#This Row],[年齡]]&lt;=$B$4,2000,0)</f>
        <v>2000</v>
      </c>
      <c r="K22" s="4">
        <f>IF(新呵護久久5679[[#This Row],[年齡]]&lt;=$B$4,80000,0)</f>
        <v>80000</v>
      </c>
      <c r="L22" s="4">
        <f>IF(新呵護久久5679[[#This Row],[年齡]]&lt;=$B$4,80000,0)</f>
        <v>80000</v>
      </c>
      <c r="M22" s="4">
        <f t="shared" si="2"/>
        <v>40000</v>
      </c>
      <c r="N22" s="4">
        <f t="shared" si="3"/>
        <v>500</v>
      </c>
    </row>
    <row r="23" spans="4:14" x14ac:dyDescent="0.2">
      <c r="D23">
        <v>22</v>
      </c>
      <c r="E23">
        <f>新呵護久久5679[[#This Row],[西元年]]-2002</f>
        <v>21</v>
      </c>
      <c r="F23">
        <f t="shared" si="4"/>
        <v>2023</v>
      </c>
      <c r="G23" s="2">
        <f t="shared" si="0"/>
        <v>2450</v>
      </c>
      <c r="H23" s="4">
        <f t="shared" si="1"/>
        <v>1000</v>
      </c>
      <c r="I23" s="2">
        <f>IF(新呵護久久5679[[#This Row],[年齡]]&lt;=$B$4,1000,0)</f>
        <v>1000</v>
      </c>
      <c r="J23" s="2">
        <f>IF(新呵護久久5679[[#This Row],[年齡]]&lt;=$B$4,2000,0)</f>
        <v>2000</v>
      </c>
      <c r="K23" s="4">
        <f>IF(新呵護久久5679[[#This Row],[年齡]]&lt;=$B$4,80000,0)</f>
        <v>80000</v>
      </c>
      <c r="L23" s="4">
        <f>IF(新呵護久久5679[[#This Row],[年齡]]&lt;=$B$4,80000,0)</f>
        <v>80000</v>
      </c>
      <c r="M23" s="4">
        <f t="shared" si="2"/>
        <v>40000</v>
      </c>
      <c r="N23" s="4">
        <f t="shared" si="3"/>
        <v>500</v>
      </c>
    </row>
    <row r="24" spans="4:14" x14ac:dyDescent="0.2">
      <c r="D24">
        <v>23</v>
      </c>
      <c r="E24">
        <f>新呵護久久5679[[#This Row],[西元年]]-2002</f>
        <v>22</v>
      </c>
      <c r="F24">
        <f t="shared" si="4"/>
        <v>2024</v>
      </c>
      <c r="G24" s="2">
        <f t="shared" si="0"/>
        <v>2450</v>
      </c>
      <c r="H24" s="4">
        <f t="shared" si="1"/>
        <v>1000</v>
      </c>
      <c r="I24" s="2">
        <f>IF(新呵護久久5679[[#This Row],[年齡]]&lt;=$B$4,1000,0)</f>
        <v>1000</v>
      </c>
      <c r="J24" s="2">
        <f>IF(新呵護久久5679[[#This Row],[年齡]]&lt;=$B$4,2000,0)</f>
        <v>2000</v>
      </c>
      <c r="K24" s="4">
        <f>IF(新呵護久久5679[[#This Row],[年齡]]&lt;=$B$4,80000,0)</f>
        <v>80000</v>
      </c>
      <c r="L24" s="4">
        <f>IF(新呵護久久5679[[#This Row],[年齡]]&lt;=$B$4,80000,0)</f>
        <v>80000</v>
      </c>
      <c r="M24" s="4">
        <f t="shared" si="2"/>
        <v>40000</v>
      </c>
      <c r="N24" s="4">
        <f t="shared" si="3"/>
        <v>500</v>
      </c>
    </row>
    <row r="25" spans="4:14" x14ac:dyDescent="0.2">
      <c r="D25">
        <v>24</v>
      </c>
      <c r="E25">
        <f>新呵護久久5679[[#This Row],[西元年]]-2002</f>
        <v>23</v>
      </c>
      <c r="F25">
        <f t="shared" si="4"/>
        <v>2025</v>
      </c>
      <c r="G25" s="2">
        <f t="shared" si="0"/>
        <v>2450</v>
      </c>
      <c r="H25" s="4">
        <f t="shared" si="1"/>
        <v>1000</v>
      </c>
      <c r="I25" s="2">
        <f>IF(新呵護久久5679[[#This Row],[年齡]]&lt;=$B$4,1000,0)</f>
        <v>1000</v>
      </c>
      <c r="J25" s="2">
        <f>IF(新呵護久久5679[[#This Row],[年齡]]&lt;=$B$4,2000,0)</f>
        <v>2000</v>
      </c>
      <c r="K25" s="4">
        <f>IF(新呵護久久5679[[#This Row],[年齡]]&lt;=$B$4,80000,0)</f>
        <v>80000</v>
      </c>
      <c r="L25" s="4">
        <f>IF(新呵護久久5679[[#This Row],[年齡]]&lt;=$B$4,80000,0)</f>
        <v>80000</v>
      </c>
      <c r="M25" s="4">
        <f t="shared" si="2"/>
        <v>40000</v>
      </c>
      <c r="N25" s="4">
        <f t="shared" si="3"/>
        <v>500</v>
      </c>
    </row>
    <row r="26" spans="4:14" x14ac:dyDescent="0.2">
      <c r="D26">
        <v>25</v>
      </c>
      <c r="E26">
        <f>新呵護久久5679[[#This Row],[西元年]]-2002</f>
        <v>24</v>
      </c>
      <c r="F26">
        <f t="shared" si="4"/>
        <v>2026</v>
      </c>
      <c r="G26" s="2">
        <f t="shared" si="0"/>
        <v>2450</v>
      </c>
      <c r="H26" s="4">
        <f t="shared" si="1"/>
        <v>1000</v>
      </c>
      <c r="I26" s="2">
        <f>IF(新呵護久久5679[[#This Row],[年齡]]&lt;=$B$4,1000,0)</f>
        <v>1000</v>
      </c>
      <c r="J26" s="2">
        <f>IF(新呵護久久5679[[#This Row],[年齡]]&lt;=$B$4,2000,0)</f>
        <v>2000</v>
      </c>
      <c r="K26" s="4">
        <f>IF(新呵護久久5679[[#This Row],[年齡]]&lt;=$B$4,80000,0)</f>
        <v>80000</v>
      </c>
      <c r="L26" s="4">
        <f>IF(新呵護久久5679[[#This Row],[年齡]]&lt;=$B$4,80000,0)</f>
        <v>80000</v>
      </c>
      <c r="M26" s="4">
        <f t="shared" si="2"/>
        <v>40000</v>
      </c>
      <c r="N26" s="4">
        <f t="shared" si="3"/>
        <v>500</v>
      </c>
    </row>
    <row r="27" spans="4:14" x14ac:dyDescent="0.2">
      <c r="D27">
        <v>26</v>
      </c>
      <c r="E27">
        <f>新呵護久久5679[[#This Row],[西元年]]-2002</f>
        <v>25</v>
      </c>
      <c r="F27">
        <f t="shared" si="4"/>
        <v>2027</v>
      </c>
      <c r="G27" s="2">
        <f t="shared" si="0"/>
        <v>2450</v>
      </c>
      <c r="H27" s="4">
        <f t="shared" si="1"/>
        <v>1000</v>
      </c>
      <c r="I27" s="2">
        <f>IF(新呵護久久5679[[#This Row],[年齡]]&lt;=$B$4,1000,0)</f>
        <v>1000</v>
      </c>
      <c r="J27" s="2">
        <f>IF(新呵護久久5679[[#This Row],[年齡]]&lt;=$B$4,2000,0)</f>
        <v>2000</v>
      </c>
      <c r="K27" s="4">
        <f>IF(新呵護久久5679[[#This Row],[年齡]]&lt;=$B$4,80000,0)</f>
        <v>80000</v>
      </c>
      <c r="L27" s="4">
        <f>IF(新呵護久久5679[[#This Row],[年齡]]&lt;=$B$4,80000,0)</f>
        <v>80000</v>
      </c>
      <c r="M27" s="4">
        <f t="shared" si="2"/>
        <v>40000</v>
      </c>
      <c r="N27" s="4">
        <f t="shared" si="3"/>
        <v>500</v>
      </c>
    </row>
    <row r="28" spans="4:14" x14ac:dyDescent="0.2">
      <c r="D28">
        <v>27</v>
      </c>
      <c r="E28">
        <f>新呵護久久5679[[#This Row],[西元年]]-2002</f>
        <v>26</v>
      </c>
      <c r="F28">
        <f t="shared" si="4"/>
        <v>2028</v>
      </c>
      <c r="G28" s="2">
        <f t="shared" si="0"/>
        <v>2450</v>
      </c>
      <c r="H28" s="4">
        <f t="shared" si="1"/>
        <v>1000</v>
      </c>
      <c r="I28" s="2">
        <f>IF(新呵護久久5679[[#This Row],[年齡]]&lt;=$B$4,1000,0)</f>
        <v>1000</v>
      </c>
      <c r="J28" s="2">
        <f>IF(新呵護久久5679[[#This Row],[年齡]]&lt;=$B$4,2000,0)</f>
        <v>2000</v>
      </c>
      <c r="K28" s="4">
        <f>IF(新呵護久久5679[[#This Row],[年齡]]&lt;=$B$4,80000,0)</f>
        <v>80000</v>
      </c>
      <c r="L28" s="4">
        <f>IF(新呵護久久5679[[#This Row],[年齡]]&lt;=$B$4,80000,0)</f>
        <v>80000</v>
      </c>
      <c r="M28" s="4">
        <f t="shared" si="2"/>
        <v>40000</v>
      </c>
      <c r="N28" s="4">
        <f t="shared" si="3"/>
        <v>500</v>
      </c>
    </row>
    <row r="29" spans="4:14" x14ac:dyDescent="0.2">
      <c r="D29">
        <v>28</v>
      </c>
      <c r="E29">
        <f>新呵護久久5679[[#This Row],[西元年]]-2002</f>
        <v>27</v>
      </c>
      <c r="F29">
        <f t="shared" si="4"/>
        <v>2029</v>
      </c>
      <c r="G29" s="2">
        <f t="shared" si="0"/>
        <v>2450</v>
      </c>
      <c r="H29" s="4">
        <f t="shared" si="1"/>
        <v>1000</v>
      </c>
      <c r="I29" s="2">
        <f>IF(新呵護久久5679[[#This Row],[年齡]]&lt;=$B$4,1000,0)</f>
        <v>1000</v>
      </c>
      <c r="J29" s="2">
        <f>IF(新呵護久久5679[[#This Row],[年齡]]&lt;=$B$4,2000,0)</f>
        <v>2000</v>
      </c>
      <c r="K29" s="4">
        <f>IF(新呵護久久5679[[#This Row],[年齡]]&lt;=$B$4,80000,0)</f>
        <v>80000</v>
      </c>
      <c r="L29" s="4">
        <f>IF(新呵護久久5679[[#This Row],[年齡]]&lt;=$B$4,80000,0)</f>
        <v>80000</v>
      </c>
      <c r="M29" s="4">
        <f t="shared" si="2"/>
        <v>40000</v>
      </c>
      <c r="N29" s="4">
        <f t="shared" si="3"/>
        <v>500</v>
      </c>
    </row>
    <row r="30" spans="4:14" x14ac:dyDescent="0.2">
      <c r="D30">
        <v>29</v>
      </c>
      <c r="E30">
        <f>新呵護久久5679[[#This Row],[西元年]]-2002</f>
        <v>28</v>
      </c>
      <c r="F30">
        <f t="shared" si="4"/>
        <v>2030</v>
      </c>
      <c r="G30" s="2">
        <f t="shared" si="0"/>
        <v>2450</v>
      </c>
      <c r="H30" s="4">
        <f t="shared" si="1"/>
        <v>1000</v>
      </c>
      <c r="I30" s="2">
        <f>IF(新呵護久久5679[[#This Row],[年齡]]&lt;=$B$4,1000,0)</f>
        <v>1000</v>
      </c>
      <c r="J30" s="2">
        <f>IF(新呵護久久5679[[#This Row],[年齡]]&lt;=$B$4,2000,0)</f>
        <v>2000</v>
      </c>
      <c r="K30" s="4">
        <f>IF(新呵護久久5679[[#This Row],[年齡]]&lt;=$B$4,80000,0)</f>
        <v>80000</v>
      </c>
      <c r="L30" s="4">
        <f>IF(新呵護久久5679[[#This Row],[年齡]]&lt;=$B$4,80000,0)</f>
        <v>80000</v>
      </c>
      <c r="M30" s="4">
        <f t="shared" si="2"/>
        <v>40000</v>
      </c>
      <c r="N30" s="4">
        <f t="shared" si="3"/>
        <v>500</v>
      </c>
    </row>
    <row r="31" spans="4:14" x14ac:dyDescent="0.2">
      <c r="D31">
        <v>30</v>
      </c>
      <c r="E31">
        <f>新呵護久久5679[[#This Row],[西元年]]-2002</f>
        <v>29</v>
      </c>
      <c r="F31">
        <f t="shared" si="4"/>
        <v>2031</v>
      </c>
      <c r="G31" s="2">
        <f t="shared" si="0"/>
        <v>2450</v>
      </c>
      <c r="H31" s="4">
        <f t="shared" si="1"/>
        <v>1000</v>
      </c>
      <c r="I31" s="2">
        <f>IF(新呵護久久5679[[#This Row],[年齡]]&lt;=$B$4,1000,0)</f>
        <v>1000</v>
      </c>
      <c r="J31" s="2">
        <f>IF(新呵護久久5679[[#This Row],[年齡]]&lt;=$B$4,2000,0)</f>
        <v>2000</v>
      </c>
      <c r="K31" s="4">
        <f>IF(新呵護久久5679[[#This Row],[年齡]]&lt;=$B$4,80000,0)</f>
        <v>80000</v>
      </c>
      <c r="L31" s="4">
        <f>IF(新呵護久久5679[[#This Row],[年齡]]&lt;=$B$4,80000,0)</f>
        <v>80000</v>
      </c>
      <c r="M31" s="4">
        <f t="shared" si="2"/>
        <v>40000</v>
      </c>
      <c r="N31" s="4">
        <f t="shared" si="3"/>
        <v>500</v>
      </c>
    </row>
    <row r="32" spans="4:14" x14ac:dyDescent="0.2">
      <c r="D32">
        <v>31</v>
      </c>
      <c r="E32">
        <f>新呵護久久5679[[#This Row],[西元年]]-2002</f>
        <v>30</v>
      </c>
      <c r="F32">
        <f t="shared" si="4"/>
        <v>2032</v>
      </c>
      <c r="G32" s="2">
        <f t="shared" si="0"/>
        <v>2450</v>
      </c>
      <c r="H32" s="4">
        <f t="shared" si="1"/>
        <v>1000</v>
      </c>
      <c r="I32" s="2">
        <f>IF(新呵護久久5679[[#This Row],[年齡]]&lt;=$B$4,1000,0)</f>
        <v>1000</v>
      </c>
      <c r="J32" s="2">
        <f>IF(新呵護久久5679[[#This Row],[年齡]]&lt;=$B$4,2000,0)</f>
        <v>2000</v>
      </c>
      <c r="K32" s="4">
        <f>IF(新呵護久久5679[[#This Row],[年齡]]&lt;=$B$4,80000,0)</f>
        <v>80000</v>
      </c>
      <c r="L32" s="4">
        <f>IF(新呵護久久5679[[#This Row],[年齡]]&lt;=$B$4,80000,0)</f>
        <v>80000</v>
      </c>
      <c r="M32" s="4">
        <f t="shared" si="2"/>
        <v>40000</v>
      </c>
      <c r="N32" s="4">
        <f t="shared" si="3"/>
        <v>500</v>
      </c>
    </row>
    <row r="33" spans="4:14" x14ac:dyDescent="0.2">
      <c r="D33">
        <v>32</v>
      </c>
      <c r="E33">
        <f>新呵護久久5679[[#This Row],[西元年]]-2002</f>
        <v>31</v>
      </c>
      <c r="F33">
        <f t="shared" si="4"/>
        <v>2033</v>
      </c>
      <c r="G33" s="2">
        <f t="shared" si="0"/>
        <v>2450</v>
      </c>
      <c r="H33" s="4">
        <f t="shared" si="1"/>
        <v>1000</v>
      </c>
      <c r="I33" s="2">
        <f>IF(新呵護久久5679[[#This Row],[年齡]]&lt;=$B$4,1000,0)</f>
        <v>1000</v>
      </c>
      <c r="J33" s="2">
        <f>IF(新呵護久久5679[[#This Row],[年齡]]&lt;=$B$4,2000,0)</f>
        <v>2000</v>
      </c>
      <c r="K33" s="4">
        <f>IF(新呵護久久5679[[#This Row],[年齡]]&lt;=$B$4,80000,0)</f>
        <v>80000</v>
      </c>
      <c r="L33" s="4">
        <f>IF(新呵護久久5679[[#This Row],[年齡]]&lt;=$B$4,80000,0)</f>
        <v>80000</v>
      </c>
      <c r="M33" s="4">
        <f t="shared" si="2"/>
        <v>40000</v>
      </c>
      <c r="N33" s="4">
        <f t="shared" si="3"/>
        <v>500</v>
      </c>
    </row>
    <row r="34" spans="4:14" x14ac:dyDescent="0.2">
      <c r="D34">
        <v>33</v>
      </c>
      <c r="E34">
        <f>新呵護久久5679[[#This Row],[西元年]]-2002</f>
        <v>32</v>
      </c>
      <c r="F34">
        <f t="shared" si="4"/>
        <v>2034</v>
      </c>
      <c r="G34" s="2">
        <f t="shared" ref="G34:G65" si="5">IF(D34&lt;=$B$5,2450,0)</f>
        <v>2450</v>
      </c>
      <c r="H34" s="4">
        <f t="shared" si="1"/>
        <v>1000</v>
      </c>
      <c r="I34" s="2">
        <f>IF(新呵護久久5679[[#This Row],[年齡]]&lt;=$B$4,1000,0)</f>
        <v>1000</v>
      </c>
      <c r="J34" s="2">
        <f>IF(新呵護久久5679[[#This Row],[年齡]]&lt;=$B$4,2000,0)</f>
        <v>2000</v>
      </c>
      <c r="K34" s="4">
        <f>IF(新呵護久久5679[[#This Row],[年齡]]&lt;=$B$4,80000,0)</f>
        <v>80000</v>
      </c>
      <c r="L34" s="4">
        <f>IF(新呵護久久5679[[#This Row],[年齡]]&lt;=$B$4,80000,0)</f>
        <v>80000</v>
      </c>
      <c r="M34" s="4">
        <f t="shared" ref="M34:M65" si="6">IF(E34&lt;=$B$4,40000,0)</f>
        <v>40000</v>
      </c>
      <c r="N34" s="4">
        <f t="shared" ref="N34:N65" si="7">IF(E34&lt;=$B$4,500,0)</f>
        <v>500</v>
      </c>
    </row>
    <row r="35" spans="4:14" x14ac:dyDescent="0.2">
      <c r="D35">
        <v>34</v>
      </c>
      <c r="E35">
        <f>新呵護久久5679[[#This Row],[西元年]]-2002</f>
        <v>33</v>
      </c>
      <c r="F35">
        <f t="shared" si="4"/>
        <v>2035</v>
      </c>
      <c r="G35" s="2">
        <f t="shared" si="5"/>
        <v>2450</v>
      </c>
      <c r="H35" s="4">
        <f t="shared" si="1"/>
        <v>1000</v>
      </c>
      <c r="I35" s="2">
        <f>IF(新呵護久久5679[[#This Row],[年齡]]&lt;=$B$4,1000,0)</f>
        <v>1000</v>
      </c>
      <c r="J35" s="2">
        <f>IF(新呵護久久5679[[#This Row],[年齡]]&lt;=$B$4,2000,0)</f>
        <v>2000</v>
      </c>
      <c r="K35" s="4">
        <f>IF(新呵護久久5679[[#This Row],[年齡]]&lt;=$B$4,80000,0)</f>
        <v>80000</v>
      </c>
      <c r="L35" s="4">
        <f>IF(新呵護久久5679[[#This Row],[年齡]]&lt;=$B$4,80000,0)</f>
        <v>80000</v>
      </c>
      <c r="M35" s="4">
        <f t="shared" si="6"/>
        <v>40000</v>
      </c>
      <c r="N35" s="4">
        <f t="shared" si="7"/>
        <v>500</v>
      </c>
    </row>
    <row r="36" spans="4:14" x14ac:dyDescent="0.2">
      <c r="D36">
        <v>35</v>
      </c>
      <c r="E36">
        <f>新呵護久久5679[[#This Row],[西元年]]-2002</f>
        <v>34</v>
      </c>
      <c r="F36">
        <f t="shared" si="4"/>
        <v>2036</v>
      </c>
      <c r="G36" s="2">
        <f t="shared" si="5"/>
        <v>2450</v>
      </c>
      <c r="H36" s="4">
        <f t="shared" si="1"/>
        <v>1000</v>
      </c>
      <c r="I36" s="2">
        <f>IF(新呵護久久5679[[#This Row],[年齡]]&lt;=$B$4,1000,0)</f>
        <v>1000</v>
      </c>
      <c r="J36" s="2">
        <f>IF(新呵護久久5679[[#This Row],[年齡]]&lt;=$B$4,2000,0)</f>
        <v>2000</v>
      </c>
      <c r="K36" s="4">
        <f>IF(新呵護久久5679[[#This Row],[年齡]]&lt;=$B$4,80000,0)</f>
        <v>80000</v>
      </c>
      <c r="L36" s="4">
        <f>IF(新呵護久久5679[[#This Row],[年齡]]&lt;=$B$4,80000,0)</f>
        <v>80000</v>
      </c>
      <c r="M36" s="4">
        <f t="shared" si="6"/>
        <v>40000</v>
      </c>
      <c r="N36" s="4">
        <f t="shared" si="7"/>
        <v>500</v>
      </c>
    </row>
    <row r="37" spans="4:14" x14ac:dyDescent="0.2">
      <c r="D37">
        <v>36</v>
      </c>
      <c r="E37">
        <f>新呵護久久5679[[#This Row],[西元年]]-2002</f>
        <v>35</v>
      </c>
      <c r="F37">
        <f t="shared" si="4"/>
        <v>2037</v>
      </c>
      <c r="G37" s="2">
        <f t="shared" si="5"/>
        <v>2450</v>
      </c>
      <c r="H37" s="4">
        <f t="shared" si="1"/>
        <v>1000</v>
      </c>
      <c r="I37" s="2">
        <f>IF(新呵護久久5679[[#This Row],[年齡]]&lt;=$B$4,1000,0)</f>
        <v>1000</v>
      </c>
      <c r="J37" s="2">
        <f>IF(新呵護久久5679[[#This Row],[年齡]]&lt;=$B$4,2000,0)</f>
        <v>2000</v>
      </c>
      <c r="K37" s="4">
        <f>IF(新呵護久久5679[[#This Row],[年齡]]&lt;=$B$4,80000,0)</f>
        <v>80000</v>
      </c>
      <c r="L37" s="4">
        <f>IF(新呵護久久5679[[#This Row],[年齡]]&lt;=$B$4,80000,0)</f>
        <v>80000</v>
      </c>
      <c r="M37" s="4">
        <f t="shared" si="6"/>
        <v>40000</v>
      </c>
      <c r="N37" s="4">
        <f t="shared" si="7"/>
        <v>500</v>
      </c>
    </row>
    <row r="38" spans="4:14" x14ac:dyDescent="0.2">
      <c r="D38">
        <v>37</v>
      </c>
      <c r="E38">
        <f>新呵護久久5679[[#This Row],[西元年]]-2002</f>
        <v>36</v>
      </c>
      <c r="F38">
        <f t="shared" si="4"/>
        <v>2038</v>
      </c>
      <c r="G38" s="2">
        <f t="shared" si="5"/>
        <v>2450</v>
      </c>
      <c r="H38" s="4">
        <f t="shared" si="1"/>
        <v>1000</v>
      </c>
      <c r="I38" s="2">
        <f>IF(新呵護久久5679[[#This Row],[年齡]]&lt;=$B$4,1000,0)</f>
        <v>1000</v>
      </c>
      <c r="J38" s="2">
        <f>IF(新呵護久久5679[[#This Row],[年齡]]&lt;=$B$4,2000,0)</f>
        <v>2000</v>
      </c>
      <c r="K38" s="4">
        <f>IF(新呵護久久5679[[#This Row],[年齡]]&lt;=$B$4,80000,0)</f>
        <v>80000</v>
      </c>
      <c r="L38" s="4">
        <f>IF(新呵護久久5679[[#This Row],[年齡]]&lt;=$B$4,80000,0)</f>
        <v>80000</v>
      </c>
      <c r="M38" s="4">
        <f t="shared" si="6"/>
        <v>40000</v>
      </c>
      <c r="N38" s="4">
        <f t="shared" si="7"/>
        <v>500</v>
      </c>
    </row>
    <row r="39" spans="4:14" x14ac:dyDescent="0.2">
      <c r="D39">
        <v>38</v>
      </c>
      <c r="E39">
        <f>新呵護久久5679[[#This Row],[西元年]]-2002</f>
        <v>37</v>
      </c>
      <c r="F39">
        <f t="shared" si="4"/>
        <v>2039</v>
      </c>
      <c r="G39" s="2">
        <f t="shared" si="5"/>
        <v>2450</v>
      </c>
      <c r="H39" s="4">
        <f t="shared" si="1"/>
        <v>1000</v>
      </c>
      <c r="I39" s="2">
        <f>IF(新呵護久久5679[[#This Row],[年齡]]&lt;=$B$4,1000,0)</f>
        <v>1000</v>
      </c>
      <c r="J39" s="2">
        <f>IF(新呵護久久5679[[#This Row],[年齡]]&lt;=$B$4,2000,0)</f>
        <v>2000</v>
      </c>
      <c r="K39" s="4">
        <f>IF(新呵護久久5679[[#This Row],[年齡]]&lt;=$B$4,80000,0)</f>
        <v>80000</v>
      </c>
      <c r="L39" s="4">
        <f>IF(新呵護久久5679[[#This Row],[年齡]]&lt;=$B$4,80000,0)</f>
        <v>80000</v>
      </c>
      <c r="M39" s="4">
        <f t="shared" si="6"/>
        <v>40000</v>
      </c>
      <c r="N39" s="4">
        <f t="shared" si="7"/>
        <v>500</v>
      </c>
    </row>
    <row r="40" spans="4:14" x14ac:dyDescent="0.2">
      <c r="D40">
        <v>39</v>
      </c>
      <c r="E40">
        <f>新呵護久久5679[[#This Row],[西元年]]-2002</f>
        <v>38</v>
      </c>
      <c r="F40">
        <f t="shared" si="4"/>
        <v>2040</v>
      </c>
      <c r="G40" s="2">
        <f t="shared" si="5"/>
        <v>2450</v>
      </c>
      <c r="H40" s="4">
        <f t="shared" si="1"/>
        <v>1000</v>
      </c>
      <c r="I40" s="2">
        <f>IF(新呵護久久5679[[#This Row],[年齡]]&lt;=$B$4,1000,0)</f>
        <v>1000</v>
      </c>
      <c r="J40" s="2">
        <f>IF(新呵護久久5679[[#This Row],[年齡]]&lt;=$B$4,2000,0)</f>
        <v>2000</v>
      </c>
      <c r="K40" s="4">
        <f>IF(新呵護久久5679[[#This Row],[年齡]]&lt;=$B$4,80000,0)</f>
        <v>80000</v>
      </c>
      <c r="L40" s="4">
        <f>IF(新呵護久久5679[[#This Row],[年齡]]&lt;=$B$4,80000,0)</f>
        <v>80000</v>
      </c>
      <c r="M40" s="4">
        <f t="shared" si="6"/>
        <v>40000</v>
      </c>
      <c r="N40" s="4">
        <f t="shared" si="7"/>
        <v>500</v>
      </c>
    </row>
    <row r="41" spans="4:14" x14ac:dyDescent="0.2">
      <c r="D41">
        <v>40</v>
      </c>
      <c r="E41">
        <f>新呵護久久5679[[#This Row],[西元年]]-2002</f>
        <v>39</v>
      </c>
      <c r="F41">
        <f t="shared" si="4"/>
        <v>2041</v>
      </c>
      <c r="G41" s="2">
        <f t="shared" si="5"/>
        <v>2450</v>
      </c>
      <c r="H41" s="4">
        <f t="shared" si="1"/>
        <v>1000</v>
      </c>
      <c r="I41" s="2">
        <f>IF(新呵護久久5679[[#This Row],[年齡]]&lt;=$B$4,1000,0)</f>
        <v>1000</v>
      </c>
      <c r="J41" s="2">
        <f>IF(新呵護久久5679[[#This Row],[年齡]]&lt;=$B$4,2000,0)</f>
        <v>2000</v>
      </c>
      <c r="K41" s="4">
        <f>IF(新呵護久久5679[[#This Row],[年齡]]&lt;=$B$4,80000,0)</f>
        <v>80000</v>
      </c>
      <c r="L41" s="4">
        <f>IF(新呵護久久5679[[#This Row],[年齡]]&lt;=$B$4,80000,0)</f>
        <v>80000</v>
      </c>
      <c r="M41" s="4">
        <f t="shared" si="6"/>
        <v>40000</v>
      </c>
      <c r="N41" s="4">
        <f t="shared" si="7"/>
        <v>500</v>
      </c>
    </row>
    <row r="42" spans="4:14" x14ac:dyDescent="0.2">
      <c r="D42">
        <v>41</v>
      </c>
      <c r="E42">
        <f>新呵護久久5679[[#This Row],[西元年]]-2002</f>
        <v>40</v>
      </c>
      <c r="F42">
        <f t="shared" si="4"/>
        <v>2042</v>
      </c>
      <c r="G42" s="2">
        <f t="shared" si="5"/>
        <v>2450</v>
      </c>
      <c r="H42" s="4">
        <f t="shared" si="1"/>
        <v>1000</v>
      </c>
      <c r="I42" s="2">
        <f>IF(新呵護久久5679[[#This Row],[年齡]]&lt;=$B$4,1000,0)</f>
        <v>1000</v>
      </c>
      <c r="J42" s="2">
        <f>IF(新呵護久久5679[[#This Row],[年齡]]&lt;=$B$4,2000,0)</f>
        <v>2000</v>
      </c>
      <c r="K42" s="4">
        <f>IF(新呵護久久5679[[#This Row],[年齡]]&lt;=$B$4,80000,0)</f>
        <v>80000</v>
      </c>
      <c r="L42" s="4">
        <f>IF(新呵護久久5679[[#This Row],[年齡]]&lt;=$B$4,80000,0)</f>
        <v>80000</v>
      </c>
      <c r="M42" s="4">
        <f t="shared" si="6"/>
        <v>40000</v>
      </c>
      <c r="N42" s="4">
        <f t="shared" si="7"/>
        <v>500</v>
      </c>
    </row>
    <row r="43" spans="4:14" x14ac:dyDescent="0.2">
      <c r="D43">
        <v>42</v>
      </c>
      <c r="E43">
        <f>新呵護久久5679[[#This Row],[西元年]]-2002</f>
        <v>41</v>
      </c>
      <c r="F43">
        <f t="shared" si="4"/>
        <v>2043</v>
      </c>
      <c r="G43" s="2">
        <f t="shared" si="5"/>
        <v>2450</v>
      </c>
      <c r="H43" s="4">
        <f t="shared" si="1"/>
        <v>1000</v>
      </c>
      <c r="I43" s="2">
        <f>IF(新呵護久久5679[[#This Row],[年齡]]&lt;=$B$4,1000,0)</f>
        <v>1000</v>
      </c>
      <c r="J43" s="2">
        <f>IF(新呵護久久5679[[#This Row],[年齡]]&lt;=$B$4,2000,0)</f>
        <v>2000</v>
      </c>
      <c r="K43" s="4">
        <f>IF(新呵護久久5679[[#This Row],[年齡]]&lt;=$B$4,80000,0)</f>
        <v>80000</v>
      </c>
      <c r="L43" s="4">
        <f>IF(新呵護久久5679[[#This Row],[年齡]]&lt;=$B$4,80000,0)</f>
        <v>80000</v>
      </c>
      <c r="M43" s="4">
        <f t="shared" si="6"/>
        <v>40000</v>
      </c>
      <c r="N43" s="4">
        <f t="shared" si="7"/>
        <v>500</v>
      </c>
    </row>
    <row r="44" spans="4:14" x14ac:dyDescent="0.2">
      <c r="D44">
        <v>43</v>
      </c>
      <c r="E44">
        <f>新呵護久久5679[[#This Row],[西元年]]-2002</f>
        <v>42</v>
      </c>
      <c r="F44">
        <f t="shared" si="4"/>
        <v>2044</v>
      </c>
      <c r="G44" s="2">
        <f t="shared" si="5"/>
        <v>2450</v>
      </c>
      <c r="H44" s="4">
        <f t="shared" si="1"/>
        <v>1000</v>
      </c>
      <c r="I44" s="2">
        <f>IF(新呵護久久5679[[#This Row],[年齡]]&lt;=$B$4,1000,0)</f>
        <v>1000</v>
      </c>
      <c r="J44" s="2">
        <f>IF(新呵護久久5679[[#This Row],[年齡]]&lt;=$B$4,2000,0)</f>
        <v>2000</v>
      </c>
      <c r="K44" s="4">
        <f>IF(新呵護久久5679[[#This Row],[年齡]]&lt;=$B$4,80000,0)</f>
        <v>80000</v>
      </c>
      <c r="L44" s="4">
        <f>IF(新呵護久久5679[[#This Row],[年齡]]&lt;=$B$4,80000,0)</f>
        <v>80000</v>
      </c>
      <c r="M44" s="4">
        <f t="shared" si="6"/>
        <v>40000</v>
      </c>
      <c r="N44" s="4">
        <f t="shared" si="7"/>
        <v>500</v>
      </c>
    </row>
    <row r="45" spans="4:14" x14ac:dyDescent="0.2">
      <c r="D45">
        <v>44</v>
      </c>
      <c r="E45">
        <f>新呵護久久5679[[#This Row],[西元年]]-2002</f>
        <v>43</v>
      </c>
      <c r="F45">
        <f t="shared" si="4"/>
        <v>2045</v>
      </c>
      <c r="G45" s="2">
        <f t="shared" si="5"/>
        <v>2450</v>
      </c>
      <c r="H45" s="4">
        <f t="shared" si="1"/>
        <v>1000</v>
      </c>
      <c r="I45" s="2">
        <f>IF(新呵護久久5679[[#This Row],[年齡]]&lt;=$B$4,1000,0)</f>
        <v>1000</v>
      </c>
      <c r="J45" s="2">
        <f>IF(新呵護久久5679[[#This Row],[年齡]]&lt;=$B$4,2000,0)</f>
        <v>2000</v>
      </c>
      <c r="K45" s="4">
        <f>IF(新呵護久久5679[[#This Row],[年齡]]&lt;=$B$4,80000,0)</f>
        <v>80000</v>
      </c>
      <c r="L45" s="4">
        <f>IF(新呵護久久5679[[#This Row],[年齡]]&lt;=$B$4,80000,0)</f>
        <v>80000</v>
      </c>
      <c r="M45" s="4">
        <f t="shared" si="6"/>
        <v>40000</v>
      </c>
      <c r="N45" s="4">
        <f t="shared" si="7"/>
        <v>500</v>
      </c>
    </row>
    <row r="46" spans="4:14" x14ac:dyDescent="0.2">
      <c r="D46">
        <v>45</v>
      </c>
      <c r="E46">
        <f>新呵護久久5679[[#This Row],[西元年]]-2002</f>
        <v>44</v>
      </c>
      <c r="F46">
        <f t="shared" si="4"/>
        <v>2046</v>
      </c>
      <c r="G46" s="2">
        <f t="shared" si="5"/>
        <v>2450</v>
      </c>
      <c r="H46" s="4">
        <f t="shared" si="1"/>
        <v>1000</v>
      </c>
      <c r="I46" s="2">
        <f>IF(新呵護久久5679[[#This Row],[年齡]]&lt;=$B$4,1000,0)</f>
        <v>1000</v>
      </c>
      <c r="J46" s="2">
        <f>IF(新呵護久久5679[[#This Row],[年齡]]&lt;=$B$4,2000,0)</f>
        <v>2000</v>
      </c>
      <c r="K46" s="4">
        <f>IF(新呵護久久5679[[#This Row],[年齡]]&lt;=$B$4,80000,0)</f>
        <v>80000</v>
      </c>
      <c r="L46" s="4">
        <f>IF(新呵護久久5679[[#This Row],[年齡]]&lt;=$B$4,80000,0)</f>
        <v>80000</v>
      </c>
      <c r="M46" s="4">
        <f t="shared" si="6"/>
        <v>40000</v>
      </c>
      <c r="N46" s="4">
        <f t="shared" si="7"/>
        <v>500</v>
      </c>
    </row>
    <row r="47" spans="4:14" x14ac:dyDescent="0.2">
      <c r="D47">
        <v>46</v>
      </c>
      <c r="E47">
        <f>新呵護久久5679[[#This Row],[西元年]]-2002</f>
        <v>45</v>
      </c>
      <c r="F47">
        <f t="shared" si="4"/>
        <v>2047</v>
      </c>
      <c r="G47" s="2">
        <f t="shared" si="5"/>
        <v>2450</v>
      </c>
      <c r="H47" s="4">
        <f t="shared" si="1"/>
        <v>1000</v>
      </c>
      <c r="I47" s="2">
        <f>IF(新呵護久久5679[[#This Row],[年齡]]&lt;=$B$4,1000,0)</f>
        <v>1000</v>
      </c>
      <c r="J47" s="2">
        <f>IF(新呵護久久5679[[#This Row],[年齡]]&lt;=$B$4,2000,0)</f>
        <v>2000</v>
      </c>
      <c r="K47" s="4">
        <f>IF(新呵護久久5679[[#This Row],[年齡]]&lt;=$B$4,80000,0)</f>
        <v>80000</v>
      </c>
      <c r="L47" s="4">
        <f>IF(新呵護久久5679[[#This Row],[年齡]]&lt;=$B$4,80000,0)</f>
        <v>80000</v>
      </c>
      <c r="M47" s="4">
        <f t="shared" si="6"/>
        <v>40000</v>
      </c>
      <c r="N47" s="4">
        <f t="shared" si="7"/>
        <v>500</v>
      </c>
    </row>
    <row r="48" spans="4:14" x14ac:dyDescent="0.2">
      <c r="D48">
        <v>47</v>
      </c>
      <c r="E48">
        <f>新呵護久久5679[[#This Row],[西元年]]-2002</f>
        <v>46</v>
      </c>
      <c r="F48">
        <f t="shared" si="4"/>
        <v>2048</v>
      </c>
      <c r="G48" s="2">
        <f t="shared" si="5"/>
        <v>2450</v>
      </c>
      <c r="H48" s="4">
        <f t="shared" si="1"/>
        <v>1000</v>
      </c>
      <c r="I48" s="2">
        <f>IF(新呵護久久5679[[#This Row],[年齡]]&lt;=$B$4,1000,0)</f>
        <v>1000</v>
      </c>
      <c r="J48" s="2">
        <f>IF(新呵護久久5679[[#This Row],[年齡]]&lt;=$B$4,2000,0)</f>
        <v>2000</v>
      </c>
      <c r="K48" s="4">
        <f>IF(新呵護久久5679[[#This Row],[年齡]]&lt;=$B$4,80000,0)</f>
        <v>80000</v>
      </c>
      <c r="L48" s="4">
        <f>IF(新呵護久久5679[[#This Row],[年齡]]&lt;=$B$4,80000,0)</f>
        <v>80000</v>
      </c>
      <c r="M48" s="4">
        <f t="shared" si="6"/>
        <v>40000</v>
      </c>
      <c r="N48" s="4">
        <f t="shared" si="7"/>
        <v>500</v>
      </c>
    </row>
    <row r="49" spans="4:14" x14ac:dyDescent="0.2">
      <c r="D49">
        <v>48</v>
      </c>
      <c r="E49">
        <f>新呵護久久5679[[#This Row],[西元年]]-2002</f>
        <v>47</v>
      </c>
      <c r="F49">
        <f t="shared" si="4"/>
        <v>2049</v>
      </c>
      <c r="G49" s="2">
        <f t="shared" si="5"/>
        <v>2450</v>
      </c>
      <c r="H49" s="4">
        <f t="shared" si="1"/>
        <v>1000</v>
      </c>
      <c r="I49" s="2">
        <f>IF(新呵護久久5679[[#This Row],[年齡]]&lt;=$B$4,1000,0)</f>
        <v>1000</v>
      </c>
      <c r="J49" s="2">
        <f>IF(新呵護久久5679[[#This Row],[年齡]]&lt;=$B$4,2000,0)</f>
        <v>2000</v>
      </c>
      <c r="K49" s="4">
        <f>IF(新呵護久久5679[[#This Row],[年齡]]&lt;=$B$4,80000,0)</f>
        <v>80000</v>
      </c>
      <c r="L49" s="4">
        <f>IF(新呵護久久5679[[#This Row],[年齡]]&lt;=$B$4,80000,0)</f>
        <v>80000</v>
      </c>
      <c r="M49" s="4">
        <f t="shared" si="6"/>
        <v>40000</v>
      </c>
      <c r="N49" s="4">
        <f t="shared" si="7"/>
        <v>500</v>
      </c>
    </row>
    <row r="50" spans="4:14" x14ac:dyDescent="0.2">
      <c r="D50">
        <v>49</v>
      </c>
      <c r="E50">
        <f>新呵護久久5679[[#This Row],[西元年]]-2002</f>
        <v>48</v>
      </c>
      <c r="F50">
        <f t="shared" si="4"/>
        <v>2050</v>
      </c>
      <c r="G50" s="2">
        <f t="shared" si="5"/>
        <v>2450</v>
      </c>
      <c r="H50" s="4">
        <f t="shared" si="1"/>
        <v>1000</v>
      </c>
      <c r="I50" s="2">
        <f>IF(新呵護久久5679[[#This Row],[年齡]]&lt;=$B$4,1000,0)</f>
        <v>1000</v>
      </c>
      <c r="J50" s="2">
        <f>IF(新呵護久久5679[[#This Row],[年齡]]&lt;=$B$4,2000,0)</f>
        <v>2000</v>
      </c>
      <c r="K50" s="4">
        <f>IF(新呵護久久5679[[#This Row],[年齡]]&lt;=$B$4,80000,0)</f>
        <v>80000</v>
      </c>
      <c r="L50" s="4">
        <f>IF(新呵護久久5679[[#This Row],[年齡]]&lt;=$B$4,80000,0)</f>
        <v>80000</v>
      </c>
      <c r="M50" s="4">
        <f t="shared" si="6"/>
        <v>40000</v>
      </c>
      <c r="N50" s="4">
        <f t="shared" si="7"/>
        <v>500</v>
      </c>
    </row>
    <row r="51" spans="4:14" x14ac:dyDescent="0.2">
      <c r="D51">
        <v>50</v>
      </c>
      <c r="E51">
        <f>新呵護久久5679[[#This Row],[西元年]]-2002</f>
        <v>49</v>
      </c>
      <c r="F51">
        <f t="shared" si="4"/>
        <v>2051</v>
      </c>
      <c r="G51" s="2">
        <f t="shared" si="5"/>
        <v>2450</v>
      </c>
      <c r="H51" s="4">
        <f t="shared" si="1"/>
        <v>1000</v>
      </c>
      <c r="I51" s="2">
        <f>IF(新呵護久久5679[[#This Row],[年齡]]&lt;=$B$4,1000,0)</f>
        <v>1000</v>
      </c>
      <c r="J51" s="2">
        <f>IF(新呵護久久5679[[#This Row],[年齡]]&lt;=$B$4,2000,0)</f>
        <v>2000</v>
      </c>
      <c r="K51" s="4">
        <f>IF(新呵護久久5679[[#This Row],[年齡]]&lt;=$B$4,80000,0)</f>
        <v>80000</v>
      </c>
      <c r="L51" s="4">
        <f>IF(新呵護久久5679[[#This Row],[年齡]]&lt;=$B$4,80000,0)</f>
        <v>80000</v>
      </c>
      <c r="M51" s="4">
        <f t="shared" si="6"/>
        <v>40000</v>
      </c>
      <c r="N51" s="4">
        <f t="shared" si="7"/>
        <v>500</v>
      </c>
    </row>
    <row r="52" spans="4:14" x14ac:dyDescent="0.2">
      <c r="D52">
        <v>51</v>
      </c>
      <c r="E52">
        <f>新呵護久久5679[[#This Row],[西元年]]-2002</f>
        <v>50</v>
      </c>
      <c r="F52">
        <f t="shared" si="4"/>
        <v>2052</v>
      </c>
      <c r="G52" s="2">
        <f t="shared" si="5"/>
        <v>2450</v>
      </c>
      <c r="H52" s="4">
        <f t="shared" si="1"/>
        <v>1000</v>
      </c>
      <c r="I52" s="2">
        <f>IF(新呵護久久5679[[#This Row],[年齡]]&lt;=$B$4,1000,0)</f>
        <v>1000</v>
      </c>
      <c r="J52" s="2">
        <f>IF(新呵護久久5679[[#This Row],[年齡]]&lt;=$B$4,2000,0)</f>
        <v>2000</v>
      </c>
      <c r="K52" s="4">
        <f>IF(新呵護久久5679[[#This Row],[年齡]]&lt;=$B$4,80000,0)</f>
        <v>80000</v>
      </c>
      <c r="L52" s="4">
        <f>IF(新呵護久久5679[[#This Row],[年齡]]&lt;=$B$4,80000,0)</f>
        <v>80000</v>
      </c>
      <c r="M52" s="4">
        <f t="shared" si="6"/>
        <v>40000</v>
      </c>
      <c r="N52" s="4">
        <f t="shared" si="7"/>
        <v>500</v>
      </c>
    </row>
    <row r="53" spans="4:14" x14ac:dyDescent="0.2">
      <c r="D53">
        <v>52</v>
      </c>
      <c r="E53">
        <f>新呵護久久5679[[#This Row],[西元年]]-2002</f>
        <v>51</v>
      </c>
      <c r="F53">
        <f t="shared" si="4"/>
        <v>2053</v>
      </c>
      <c r="G53" s="2">
        <f t="shared" si="5"/>
        <v>2450</v>
      </c>
      <c r="H53" s="4">
        <f t="shared" si="1"/>
        <v>1000</v>
      </c>
      <c r="I53" s="2">
        <f>IF(新呵護久久5679[[#This Row],[年齡]]&lt;=$B$4,1000,0)</f>
        <v>1000</v>
      </c>
      <c r="J53" s="2">
        <f>IF(新呵護久久5679[[#This Row],[年齡]]&lt;=$B$4,2000,0)</f>
        <v>2000</v>
      </c>
      <c r="K53" s="4">
        <f>IF(新呵護久久5679[[#This Row],[年齡]]&lt;=$B$4,80000,0)</f>
        <v>80000</v>
      </c>
      <c r="L53" s="4">
        <f>IF(新呵護久久5679[[#This Row],[年齡]]&lt;=$B$4,80000,0)</f>
        <v>80000</v>
      </c>
      <c r="M53" s="4">
        <f t="shared" si="6"/>
        <v>40000</v>
      </c>
      <c r="N53" s="4">
        <f t="shared" si="7"/>
        <v>500</v>
      </c>
    </row>
    <row r="54" spans="4:14" x14ac:dyDescent="0.2">
      <c r="D54">
        <v>53</v>
      </c>
      <c r="E54">
        <f>新呵護久久5679[[#This Row],[西元年]]-2002</f>
        <v>52</v>
      </c>
      <c r="F54">
        <f t="shared" si="4"/>
        <v>2054</v>
      </c>
      <c r="G54" s="2">
        <f t="shared" si="5"/>
        <v>2450</v>
      </c>
      <c r="H54" s="4">
        <f t="shared" si="1"/>
        <v>1000</v>
      </c>
      <c r="I54" s="2">
        <f>IF(新呵護久久5679[[#This Row],[年齡]]&lt;=$B$4,1000,0)</f>
        <v>1000</v>
      </c>
      <c r="J54" s="2">
        <f>IF(新呵護久久5679[[#This Row],[年齡]]&lt;=$B$4,2000,0)</f>
        <v>2000</v>
      </c>
      <c r="K54" s="4">
        <f>IF(新呵護久久5679[[#This Row],[年齡]]&lt;=$B$4,80000,0)</f>
        <v>80000</v>
      </c>
      <c r="L54" s="4">
        <f>IF(新呵護久久5679[[#This Row],[年齡]]&lt;=$B$4,80000,0)</f>
        <v>80000</v>
      </c>
      <c r="M54" s="4">
        <f t="shared" si="6"/>
        <v>40000</v>
      </c>
      <c r="N54" s="4">
        <f t="shared" si="7"/>
        <v>500</v>
      </c>
    </row>
    <row r="55" spans="4:14" x14ac:dyDescent="0.2">
      <c r="D55">
        <v>54</v>
      </c>
      <c r="E55">
        <f>新呵護久久5679[[#This Row],[西元年]]-2002</f>
        <v>53</v>
      </c>
      <c r="F55">
        <f t="shared" si="4"/>
        <v>2055</v>
      </c>
      <c r="G55" s="2">
        <f t="shared" si="5"/>
        <v>2450</v>
      </c>
      <c r="H55" s="4">
        <f t="shared" si="1"/>
        <v>1000</v>
      </c>
      <c r="I55" s="2">
        <f>IF(新呵護久久5679[[#This Row],[年齡]]&lt;=$B$4,1000,0)</f>
        <v>1000</v>
      </c>
      <c r="J55" s="2">
        <f>IF(新呵護久久5679[[#This Row],[年齡]]&lt;=$B$4,2000,0)</f>
        <v>2000</v>
      </c>
      <c r="K55" s="4">
        <f>IF(新呵護久久5679[[#This Row],[年齡]]&lt;=$B$4,80000,0)</f>
        <v>80000</v>
      </c>
      <c r="L55" s="4">
        <f>IF(新呵護久久5679[[#This Row],[年齡]]&lt;=$B$4,80000,0)</f>
        <v>80000</v>
      </c>
      <c r="M55" s="4">
        <f t="shared" si="6"/>
        <v>40000</v>
      </c>
      <c r="N55" s="4">
        <f t="shared" si="7"/>
        <v>500</v>
      </c>
    </row>
    <row r="56" spans="4:14" x14ac:dyDescent="0.2">
      <c r="D56">
        <v>55</v>
      </c>
      <c r="E56">
        <f>新呵護久久5679[[#This Row],[西元年]]-2002</f>
        <v>54</v>
      </c>
      <c r="F56">
        <f t="shared" si="4"/>
        <v>2056</v>
      </c>
      <c r="G56" s="2">
        <f t="shared" si="5"/>
        <v>2450</v>
      </c>
      <c r="H56" s="4">
        <f t="shared" si="1"/>
        <v>1000</v>
      </c>
      <c r="I56" s="2">
        <f>IF(新呵護久久5679[[#This Row],[年齡]]&lt;=$B$4,1000,0)</f>
        <v>1000</v>
      </c>
      <c r="J56" s="2">
        <f>IF(新呵護久久5679[[#This Row],[年齡]]&lt;=$B$4,2000,0)</f>
        <v>2000</v>
      </c>
      <c r="K56" s="4">
        <f>IF(新呵護久久5679[[#This Row],[年齡]]&lt;=$B$4,80000,0)</f>
        <v>80000</v>
      </c>
      <c r="L56" s="4">
        <f>IF(新呵護久久5679[[#This Row],[年齡]]&lt;=$B$4,80000,0)</f>
        <v>80000</v>
      </c>
      <c r="M56" s="4">
        <f t="shared" si="6"/>
        <v>40000</v>
      </c>
      <c r="N56" s="4">
        <f t="shared" si="7"/>
        <v>500</v>
      </c>
    </row>
    <row r="57" spans="4:14" x14ac:dyDescent="0.2">
      <c r="D57">
        <v>56</v>
      </c>
      <c r="E57">
        <f>新呵護久久5679[[#This Row],[西元年]]-2002</f>
        <v>55</v>
      </c>
      <c r="F57">
        <f t="shared" si="4"/>
        <v>2057</v>
      </c>
      <c r="G57" s="2">
        <f t="shared" si="5"/>
        <v>2450</v>
      </c>
      <c r="H57" s="4">
        <f t="shared" si="1"/>
        <v>1000</v>
      </c>
      <c r="I57" s="2">
        <f>IF(新呵護久久5679[[#This Row],[年齡]]&lt;=$B$4,1000,0)</f>
        <v>1000</v>
      </c>
      <c r="J57" s="2">
        <f>IF(新呵護久久5679[[#This Row],[年齡]]&lt;=$B$4,2000,0)</f>
        <v>2000</v>
      </c>
      <c r="K57" s="4">
        <f>IF(新呵護久久5679[[#This Row],[年齡]]&lt;=$B$4,80000,0)</f>
        <v>80000</v>
      </c>
      <c r="L57" s="4">
        <f>IF(新呵護久久5679[[#This Row],[年齡]]&lt;=$B$4,80000,0)</f>
        <v>80000</v>
      </c>
      <c r="M57" s="4">
        <f t="shared" si="6"/>
        <v>40000</v>
      </c>
      <c r="N57" s="4">
        <f t="shared" si="7"/>
        <v>500</v>
      </c>
    </row>
    <row r="58" spans="4:14" x14ac:dyDescent="0.2">
      <c r="D58">
        <v>57</v>
      </c>
      <c r="E58">
        <f>新呵護久久5679[[#This Row],[西元年]]-2002</f>
        <v>56</v>
      </c>
      <c r="F58">
        <f t="shared" si="4"/>
        <v>2058</v>
      </c>
      <c r="G58" s="2">
        <f t="shared" si="5"/>
        <v>2450</v>
      </c>
      <c r="H58" s="4">
        <f t="shared" si="1"/>
        <v>1000</v>
      </c>
      <c r="I58" s="2">
        <f>IF(新呵護久久5679[[#This Row],[年齡]]&lt;=$B$4,1000,0)</f>
        <v>1000</v>
      </c>
      <c r="J58" s="2">
        <f>IF(新呵護久久5679[[#This Row],[年齡]]&lt;=$B$4,2000,0)</f>
        <v>2000</v>
      </c>
      <c r="K58" s="4">
        <f>IF(新呵護久久5679[[#This Row],[年齡]]&lt;=$B$4,80000,0)</f>
        <v>80000</v>
      </c>
      <c r="L58" s="4">
        <f>IF(新呵護久久5679[[#This Row],[年齡]]&lt;=$B$4,80000,0)</f>
        <v>80000</v>
      </c>
      <c r="M58" s="4">
        <f t="shared" si="6"/>
        <v>40000</v>
      </c>
      <c r="N58" s="4">
        <f t="shared" si="7"/>
        <v>500</v>
      </c>
    </row>
    <row r="59" spans="4:14" x14ac:dyDescent="0.2">
      <c r="D59">
        <v>58</v>
      </c>
      <c r="E59">
        <f>新呵護久久5679[[#This Row],[西元年]]-2002</f>
        <v>57</v>
      </c>
      <c r="F59">
        <f t="shared" si="4"/>
        <v>2059</v>
      </c>
      <c r="G59" s="2">
        <f t="shared" si="5"/>
        <v>2450</v>
      </c>
      <c r="H59" s="4">
        <f t="shared" si="1"/>
        <v>1000</v>
      </c>
      <c r="I59" s="2">
        <f>IF(新呵護久久5679[[#This Row],[年齡]]&lt;=$B$4,1000,0)</f>
        <v>1000</v>
      </c>
      <c r="J59" s="2">
        <f>IF(新呵護久久5679[[#This Row],[年齡]]&lt;=$B$4,2000,0)</f>
        <v>2000</v>
      </c>
      <c r="K59" s="4">
        <f>IF(新呵護久久5679[[#This Row],[年齡]]&lt;=$B$4,80000,0)</f>
        <v>80000</v>
      </c>
      <c r="L59" s="4">
        <f>IF(新呵護久久5679[[#This Row],[年齡]]&lt;=$B$4,80000,0)</f>
        <v>80000</v>
      </c>
      <c r="M59" s="4">
        <f t="shared" si="6"/>
        <v>40000</v>
      </c>
      <c r="N59" s="4">
        <f t="shared" si="7"/>
        <v>500</v>
      </c>
    </row>
    <row r="60" spans="4:14" x14ac:dyDescent="0.2">
      <c r="D60">
        <v>59</v>
      </c>
      <c r="E60">
        <f>新呵護久久5679[[#This Row],[西元年]]-2002</f>
        <v>58</v>
      </c>
      <c r="F60">
        <f t="shared" si="4"/>
        <v>2060</v>
      </c>
      <c r="G60" s="2">
        <f t="shared" si="5"/>
        <v>2450</v>
      </c>
      <c r="H60" s="4">
        <f t="shared" si="1"/>
        <v>1000</v>
      </c>
      <c r="I60" s="2">
        <f>IF(新呵護久久5679[[#This Row],[年齡]]&lt;=$B$4,1000,0)</f>
        <v>1000</v>
      </c>
      <c r="J60" s="2">
        <f>IF(新呵護久久5679[[#This Row],[年齡]]&lt;=$B$4,2000,0)</f>
        <v>2000</v>
      </c>
      <c r="K60" s="4">
        <f>IF(新呵護久久5679[[#This Row],[年齡]]&lt;=$B$4,80000,0)</f>
        <v>80000</v>
      </c>
      <c r="L60" s="4">
        <f>IF(新呵護久久5679[[#This Row],[年齡]]&lt;=$B$4,80000,0)</f>
        <v>80000</v>
      </c>
      <c r="M60" s="4">
        <f t="shared" si="6"/>
        <v>40000</v>
      </c>
      <c r="N60" s="4">
        <f t="shared" si="7"/>
        <v>500</v>
      </c>
    </row>
    <row r="61" spans="4:14" x14ac:dyDescent="0.2">
      <c r="D61">
        <v>60</v>
      </c>
      <c r="E61">
        <f>新呵護久久5679[[#This Row],[西元年]]-2002</f>
        <v>59</v>
      </c>
      <c r="F61">
        <f t="shared" si="4"/>
        <v>2061</v>
      </c>
      <c r="G61" s="2">
        <f t="shared" si="5"/>
        <v>2450</v>
      </c>
      <c r="H61" s="4">
        <f t="shared" si="1"/>
        <v>1000</v>
      </c>
      <c r="I61" s="2">
        <f>IF(新呵護久久5679[[#This Row],[年齡]]&lt;=$B$4,1000,0)</f>
        <v>1000</v>
      </c>
      <c r="J61" s="2">
        <f>IF(新呵護久久5679[[#This Row],[年齡]]&lt;=$B$4,2000,0)</f>
        <v>2000</v>
      </c>
      <c r="K61" s="4">
        <f>IF(新呵護久久5679[[#This Row],[年齡]]&lt;=$B$4,80000,0)</f>
        <v>80000</v>
      </c>
      <c r="L61" s="4">
        <f>IF(新呵護久久5679[[#This Row],[年齡]]&lt;=$B$4,80000,0)</f>
        <v>80000</v>
      </c>
      <c r="M61" s="4">
        <f t="shared" si="6"/>
        <v>40000</v>
      </c>
      <c r="N61" s="4">
        <f t="shared" si="7"/>
        <v>500</v>
      </c>
    </row>
    <row r="62" spans="4:14" x14ac:dyDescent="0.2">
      <c r="D62">
        <v>61</v>
      </c>
      <c r="E62">
        <f>新呵護久久5679[[#This Row],[西元年]]-2002</f>
        <v>60</v>
      </c>
      <c r="F62">
        <f t="shared" si="4"/>
        <v>2062</v>
      </c>
      <c r="G62" s="2">
        <f t="shared" si="5"/>
        <v>2450</v>
      </c>
      <c r="H62" s="4">
        <f t="shared" si="1"/>
        <v>1000</v>
      </c>
      <c r="I62" s="2">
        <f>IF(新呵護久久5679[[#This Row],[年齡]]&lt;=$B$4,1000,0)</f>
        <v>1000</v>
      </c>
      <c r="J62" s="2">
        <f>IF(新呵護久久5679[[#This Row],[年齡]]&lt;=$B$4,2000,0)</f>
        <v>2000</v>
      </c>
      <c r="K62" s="4">
        <f>IF(新呵護久久5679[[#This Row],[年齡]]&lt;=$B$4,80000,0)</f>
        <v>80000</v>
      </c>
      <c r="L62" s="4">
        <f>IF(新呵護久久5679[[#This Row],[年齡]]&lt;=$B$4,80000,0)</f>
        <v>80000</v>
      </c>
      <c r="M62" s="4">
        <f t="shared" si="6"/>
        <v>40000</v>
      </c>
      <c r="N62" s="4">
        <f t="shared" si="7"/>
        <v>500</v>
      </c>
    </row>
    <row r="63" spans="4:14" x14ac:dyDescent="0.2">
      <c r="D63">
        <v>62</v>
      </c>
      <c r="E63">
        <f>新呵護久久5679[[#This Row],[西元年]]-2002</f>
        <v>61</v>
      </c>
      <c r="F63">
        <f t="shared" si="4"/>
        <v>2063</v>
      </c>
      <c r="G63" s="2">
        <f t="shared" si="5"/>
        <v>2450</v>
      </c>
      <c r="H63" s="4">
        <f t="shared" si="1"/>
        <v>1000</v>
      </c>
      <c r="I63" s="2">
        <f>IF(新呵護久久5679[[#This Row],[年齡]]&lt;=$B$4,1000,0)</f>
        <v>1000</v>
      </c>
      <c r="J63" s="2">
        <f>IF(新呵護久久5679[[#This Row],[年齡]]&lt;=$B$4,2000,0)</f>
        <v>2000</v>
      </c>
      <c r="K63" s="4">
        <f>IF(新呵護久久5679[[#This Row],[年齡]]&lt;=$B$4,80000,0)</f>
        <v>80000</v>
      </c>
      <c r="L63" s="4">
        <f>IF(新呵護久久5679[[#This Row],[年齡]]&lt;=$B$4,80000,0)</f>
        <v>80000</v>
      </c>
      <c r="M63" s="4">
        <f t="shared" si="6"/>
        <v>40000</v>
      </c>
      <c r="N63" s="4">
        <f t="shared" si="7"/>
        <v>500</v>
      </c>
    </row>
    <row r="64" spans="4:14" x14ac:dyDescent="0.2">
      <c r="D64">
        <v>63</v>
      </c>
      <c r="E64">
        <f>新呵護久久5679[[#This Row],[西元年]]-2002</f>
        <v>62</v>
      </c>
      <c r="F64">
        <f t="shared" si="4"/>
        <v>2064</v>
      </c>
      <c r="G64" s="2">
        <f t="shared" si="5"/>
        <v>2450</v>
      </c>
      <c r="H64" s="4">
        <f t="shared" si="1"/>
        <v>1000</v>
      </c>
      <c r="I64" s="2">
        <f>IF(新呵護久久5679[[#This Row],[年齡]]&lt;=$B$4,1000,0)</f>
        <v>1000</v>
      </c>
      <c r="J64" s="2">
        <f>IF(新呵護久久5679[[#This Row],[年齡]]&lt;=$B$4,2000,0)</f>
        <v>2000</v>
      </c>
      <c r="K64" s="4">
        <f>IF(新呵護久久5679[[#This Row],[年齡]]&lt;=$B$4,80000,0)</f>
        <v>80000</v>
      </c>
      <c r="L64" s="4">
        <f>IF(新呵護久久5679[[#This Row],[年齡]]&lt;=$B$4,80000,0)</f>
        <v>80000</v>
      </c>
      <c r="M64" s="4">
        <f t="shared" si="6"/>
        <v>40000</v>
      </c>
      <c r="N64" s="4">
        <f t="shared" si="7"/>
        <v>500</v>
      </c>
    </row>
    <row r="65" spans="4:14" x14ac:dyDescent="0.2">
      <c r="D65">
        <v>64</v>
      </c>
      <c r="E65">
        <f>新呵護久久5679[[#This Row],[西元年]]-2002</f>
        <v>63</v>
      </c>
      <c r="F65">
        <f t="shared" si="4"/>
        <v>2065</v>
      </c>
      <c r="G65" s="2">
        <f t="shared" si="5"/>
        <v>2450</v>
      </c>
      <c r="H65" s="4">
        <f t="shared" si="1"/>
        <v>1000</v>
      </c>
      <c r="I65" s="2">
        <f>IF(新呵護久久5679[[#This Row],[年齡]]&lt;=$B$4,1000,0)</f>
        <v>1000</v>
      </c>
      <c r="J65" s="2">
        <f>IF(新呵護久久5679[[#This Row],[年齡]]&lt;=$B$4,2000,0)</f>
        <v>2000</v>
      </c>
      <c r="K65" s="4">
        <f>IF(新呵護久久5679[[#This Row],[年齡]]&lt;=$B$4,80000,0)</f>
        <v>80000</v>
      </c>
      <c r="L65" s="4">
        <f>IF(新呵護久久5679[[#This Row],[年齡]]&lt;=$B$4,80000,0)</f>
        <v>80000</v>
      </c>
      <c r="M65" s="4">
        <f t="shared" si="6"/>
        <v>40000</v>
      </c>
      <c r="N65" s="4">
        <f t="shared" si="7"/>
        <v>500</v>
      </c>
    </row>
    <row r="66" spans="4:14" x14ac:dyDescent="0.2">
      <c r="D66">
        <v>65</v>
      </c>
      <c r="E66">
        <f>新呵護久久5679[[#This Row],[西元年]]-2002</f>
        <v>64</v>
      </c>
      <c r="F66">
        <f t="shared" si="4"/>
        <v>2066</v>
      </c>
      <c r="G66" s="2">
        <f t="shared" ref="G66:G97" si="8">IF(D66&lt;=$B$5,2450,0)</f>
        <v>2450</v>
      </c>
      <c r="H66" s="4">
        <f t="shared" ref="H66:H111" si="9">IF(E66&lt;=$B$4,1000,0)</f>
        <v>1000</v>
      </c>
      <c r="I66" s="2">
        <f>IF(新呵護久久5679[[#This Row],[年齡]]&lt;=$B$4,1000,0)</f>
        <v>1000</v>
      </c>
      <c r="J66" s="2">
        <f>IF(新呵護久久5679[[#This Row],[年齡]]&lt;=$B$4,2000,0)</f>
        <v>2000</v>
      </c>
      <c r="K66" s="4">
        <f>IF(新呵護久久5679[[#This Row],[年齡]]&lt;=$B$4,80000,0)</f>
        <v>80000</v>
      </c>
      <c r="L66" s="4">
        <f>IF(新呵護久久5679[[#This Row],[年齡]]&lt;=$B$4,80000,0)</f>
        <v>80000</v>
      </c>
      <c r="M66" s="4">
        <f t="shared" ref="M66:M97" si="10">IF(E66&lt;=$B$4,40000,0)</f>
        <v>40000</v>
      </c>
      <c r="N66" s="4">
        <f t="shared" ref="N66:N97" si="11">IF(E66&lt;=$B$4,500,0)</f>
        <v>500</v>
      </c>
    </row>
    <row r="67" spans="4:14" x14ac:dyDescent="0.2">
      <c r="D67">
        <v>66</v>
      </c>
      <c r="E67">
        <f>新呵護久久5679[[#This Row],[西元年]]-2002</f>
        <v>65</v>
      </c>
      <c r="F67">
        <f t="shared" si="4"/>
        <v>2067</v>
      </c>
      <c r="G67" s="2">
        <f t="shared" si="8"/>
        <v>2450</v>
      </c>
      <c r="H67" s="4">
        <f t="shared" si="9"/>
        <v>1000</v>
      </c>
      <c r="I67" s="2">
        <f>IF(新呵護久久5679[[#This Row],[年齡]]&lt;=$B$4,1000,0)</f>
        <v>1000</v>
      </c>
      <c r="J67" s="2">
        <f>IF(新呵護久久5679[[#This Row],[年齡]]&lt;=$B$4,2000,0)</f>
        <v>2000</v>
      </c>
      <c r="K67" s="4">
        <f>IF(新呵護久久5679[[#This Row],[年齡]]&lt;=$B$4,80000,0)</f>
        <v>80000</v>
      </c>
      <c r="L67" s="4">
        <f>IF(新呵護久久5679[[#This Row],[年齡]]&lt;=$B$4,80000,0)</f>
        <v>80000</v>
      </c>
      <c r="M67" s="4">
        <f t="shared" si="10"/>
        <v>40000</v>
      </c>
      <c r="N67" s="4">
        <f t="shared" si="11"/>
        <v>500</v>
      </c>
    </row>
    <row r="68" spans="4:14" x14ac:dyDescent="0.2">
      <c r="D68">
        <v>67</v>
      </c>
      <c r="E68">
        <f>新呵護久久5679[[#This Row],[西元年]]-2002</f>
        <v>66</v>
      </c>
      <c r="F68">
        <f t="shared" ref="F68:F111" si="12">F67+1</f>
        <v>2068</v>
      </c>
      <c r="G68" s="2">
        <f t="shared" si="8"/>
        <v>2450</v>
      </c>
      <c r="H68" s="4">
        <f t="shared" si="9"/>
        <v>1000</v>
      </c>
      <c r="I68" s="2">
        <f>IF(新呵護久久5679[[#This Row],[年齡]]&lt;=$B$4,1000,0)</f>
        <v>1000</v>
      </c>
      <c r="J68" s="2">
        <f>IF(新呵護久久5679[[#This Row],[年齡]]&lt;=$B$4,2000,0)</f>
        <v>2000</v>
      </c>
      <c r="K68" s="4">
        <f>IF(新呵護久久5679[[#This Row],[年齡]]&lt;=$B$4,80000,0)</f>
        <v>80000</v>
      </c>
      <c r="L68" s="4">
        <f>IF(新呵護久久5679[[#This Row],[年齡]]&lt;=$B$4,80000,0)</f>
        <v>80000</v>
      </c>
      <c r="M68" s="4">
        <f t="shared" si="10"/>
        <v>40000</v>
      </c>
      <c r="N68" s="4">
        <f t="shared" si="11"/>
        <v>500</v>
      </c>
    </row>
    <row r="69" spans="4:14" x14ac:dyDescent="0.2">
      <c r="D69">
        <v>68</v>
      </c>
      <c r="E69">
        <f>新呵護久久5679[[#This Row],[西元年]]-2002</f>
        <v>67</v>
      </c>
      <c r="F69">
        <f t="shared" si="12"/>
        <v>2069</v>
      </c>
      <c r="G69" s="2">
        <f t="shared" si="8"/>
        <v>2450</v>
      </c>
      <c r="H69" s="4">
        <f t="shared" si="9"/>
        <v>1000</v>
      </c>
      <c r="I69" s="2">
        <f>IF(新呵護久久5679[[#This Row],[年齡]]&lt;=$B$4,1000,0)</f>
        <v>1000</v>
      </c>
      <c r="J69" s="2">
        <f>IF(新呵護久久5679[[#This Row],[年齡]]&lt;=$B$4,2000,0)</f>
        <v>2000</v>
      </c>
      <c r="K69" s="4">
        <f>IF(新呵護久久5679[[#This Row],[年齡]]&lt;=$B$4,80000,0)</f>
        <v>80000</v>
      </c>
      <c r="L69" s="4">
        <f>IF(新呵護久久5679[[#This Row],[年齡]]&lt;=$B$4,80000,0)</f>
        <v>80000</v>
      </c>
      <c r="M69" s="4">
        <f t="shared" si="10"/>
        <v>40000</v>
      </c>
      <c r="N69" s="4">
        <f t="shared" si="11"/>
        <v>500</v>
      </c>
    </row>
    <row r="70" spans="4:14" x14ac:dyDescent="0.2">
      <c r="D70">
        <v>69</v>
      </c>
      <c r="E70">
        <f>新呵護久久5679[[#This Row],[西元年]]-2002</f>
        <v>68</v>
      </c>
      <c r="F70">
        <f t="shared" si="12"/>
        <v>2070</v>
      </c>
      <c r="G70" s="2">
        <f t="shared" si="8"/>
        <v>2450</v>
      </c>
      <c r="H70" s="4">
        <f t="shared" si="9"/>
        <v>1000</v>
      </c>
      <c r="I70" s="2">
        <f>IF(新呵護久久5679[[#This Row],[年齡]]&lt;=$B$4,1000,0)</f>
        <v>1000</v>
      </c>
      <c r="J70" s="2">
        <f>IF(新呵護久久5679[[#This Row],[年齡]]&lt;=$B$4,2000,0)</f>
        <v>2000</v>
      </c>
      <c r="K70" s="4">
        <f>IF(新呵護久久5679[[#This Row],[年齡]]&lt;=$B$4,80000,0)</f>
        <v>80000</v>
      </c>
      <c r="L70" s="4">
        <f>IF(新呵護久久5679[[#This Row],[年齡]]&lt;=$B$4,80000,0)</f>
        <v>80000</v>
      </c>
      <c r="M70" s="4">
        <f t="shared" si="10"/>
        <v>40000</v>
      </c>
      <c r="N70" s="4">
        <f t="shared" si="11"/>
        <v>500</v>
      </c>
    </row>
    <row r="71" spans="4:14" x14ac:dyDescent="0.2">
      <c r="D71">
        <v>70</v>
      </c>
      <c r="E71">
        <f>新呵護久久5679[[#This Row],[西元年]]-2002</f>
        <v>69</v>
      </c>
      <c r="F71">
        <f t="shared" si="12"/>
        <v>2071</v>
      </c>
      <c r="G71" s="2">
        <f t="shared" si="8"/>
        <v>2450</v>
      </c>
      <c r="H71" s="4">
        <f t="shared" si="9"/>
        <v>1000</v>
      </c>
      <c r="I71" s="2">
        <f>IF(新呵護久久5679[[#This Row],[年齡]]&lt;=$B$4,1000,0)</f>
        <v>1000</v>
      </c>
      <c r="J71" s="2">
        <f>IF(新呵護久久5679[[#This Row],[年齡]]&lt;=$B$4,2000,0)</f>
        <v>2000</v>
      </c>
      <c r="K71" s="4">
        <f>IF(新呵護久久5679[[#This Row],[年齡]]&lt;=$B$4,80000,0)</f>
        <v>80000</v>
      </c>
      <c r="L71" s="4">
        <f>IF(新呵護久久5679[[#This Row],[年齡]]&lt;=$B$4,80000,0)</f>
        <v>80000</v>
      </c>
      <c r="M71" s="4">
        <f t="shared" si="10"/>
        <v>40000</v>
      </c>
      <c r="N71" s="4">
        <f t="shared" si="11"/>
        <v>500</v>
      </c>
    </row>
    <row r="72" spans="4:14" x14ac:dyDescent="0.2">
      <c r="D72">
        <v>71</v>
      </c>
      <c r="E72">
        <f>新呵護久久5679[[#This Row],[西元年]]-2002</f>
        <v>70</v>
      </c>
      <c r="F72">
        <f t="shared" si="12"/>
        <v>2072</v>
      </c>
      <c r="G72" s="2">
        <f t="shared" si="8"/>
        <v>2450</v>
      </c>
      <c r="H72" s="4">
        <f t="shared" si="9"/>
        <v>1000</v>
      </c>
      <c r="I72" s="2">
        <f>IF(新呵護久久5679[[#This Row],[年齡]]&lt;=$B$4,1000,0)</f>
        <v>1000</v>
      </c>
      <c r="J72" s="2">
        <f>IF(新呵護久久5679[[#This Row],[年齡]]&lt;=$B$4,2000,0)</f>
        <v>2000</v>
      </c>
      <c r="K72" s="4">
        <f>IF(新呵護久久5679[[#This Row],[年齡]]&lt;=$B$4,80000,0)</f>
        <v>80000</v>
      </c>
      <c r="L72" s="4">
        <f>IF(新呵護久久5679[[#This Row],[年齡]]&lt;=$B$4,80000,0)</f>
        <v>80000</v>
      </c>
      <c r="M72" s="4">
        <f t="shared" si="10"/>
        <v>40000</v>
      </c>
      <c r="N72" s="4">
        <f t="shared" si="11"/>
        <v>500</v>
      </c>
    </row>
    <row r="73" spans="4:14" x14ac:dyDescent="0.2">
      <c r="D73">
        <v>72</v>
      </c>
      <c r="E73">
        <f>新呵護久久5679[[#This Row],[西元年]]-2002</f>
        <v>71</v>
      </c>
      <c r="F73">
        <f t="shared" si="12"/>
        <v>2073</v>
      </c>
      <c r="G73" s="2">
        <f t="shared" si="8"/>
        <v>2450</v>
      </c>
      <c r="H73" s="4">
        <f t="shared" si="9"/>
        <v>1000</v>
      </c>
      <c r="I73" s="2">
        <f>IF(新呵護久久5679[[#This Row],[年齡]]&lt;=$B$4,1000,0)</f>
        <v>1000</v>
      </c>
      <c r="J73" s="2">
        <f>IF(新呵護久久5679[[#This Row],[年齡]]&lt;=$B$4,2000,0)</f>
        <v>2000</v>
      </c>
      <c r="K73" s="4">
        <f>IF(新呵護久久5679[[#This Row],[年齡]]&lt;=$B$4,80000,0)</f>
        <v>80000</v>
      </c>
      <c r="L73" s="4">
        <f>IF(新呵護久久5679[[#This Row],[年齡]]&lt;=$B$4,80000,0)</f>
        <v>80000</v>
      </c>
      <c r="M73" s="4">
        <f t="shared" si="10"/>
        <v>40000</v>
      </c>
      <c r="N73" s="4">
        <f t="shared" si="11"/>
        <v>500</v>
      </c>
    </row>
    <row r="74" spans="4:14" x14ac:dyDescent="0.2">
      <c r="D74">
        <v>73</v>
      </c>
      <c r="E74">
        <f>新呵護久久5679[[#This Row],[西元年]]-2002</f>
        <v>72</v>
      </c>
      <c r="F74">
        <f t="shared" si="12"/>
        <v>2074</v>
      </c>
      <c r="G74" s="2">
        <f t="shared" si="8"/>
        <v>2450</v>
      </c>
      <c r="H74" s="4">
        <f t="shared" si="9"/>
        <v>1000</v>
      </c>
      <c r="I74" s="2">
        <f>IF(新呵護久久5679[[#This Row],[年齡]]&lt;=$B$4,1000,0)</f>
        <v>1000</v>
      </c>
      <c r="J74" s="2">
        <f>IF(新呵護久久5679[[#This Row],[年齡]]&lt;=$B$4,2000,0)</f>
        <v>2000</v>
      </c>
      <c r="K74" s="4">
        <f>IF(新呵護久久5679[[#This Row],[年齡]]&lt;=$B$4,80000,0)</f>
        <v>80000</v>
      </c>
      <c r="L74" s="4">
        <f>IF(新呵護久久5679[[#This Row],[年齡]]&lt;=$B$4,80000,0)</f>
        <v>80000</v>
      </c>
      <c r="M74" s="4">
        <f t="shared" si="10"/>
        <v>40000</v>
      </c>
      <c r="N74" s="4">
        <f t="shared" si="11"/>
        <v>500</v>
      </c>
    </row>
    <row r="75" spans="4:14" x14ac:dyDescent="0.2">
      <c r="D75">
        <v>74</v>
      </c>
      <c r="E75">
        <f>新呵護久久5679[[#This Row],[西元年]]-2002</f>
        <v>73</v>
      </c>
      <c r="F75">
        <f t="shared" si="12"/>
        <v>2075</v>
      </c>
      <c r="G75" s="2">
        <f t="shared" si="8"/>
        <v>2450</v>
      </c>
      <c r="H75" s="4">
        <f t="shared" si="9"/>
        <v>1000</v>
      </c>
      <c r="I75" s="2">
        <f>IF(新呵護久久5679[[#This Row],[年齡]]&lt;=$B$4,1000,0)</f>
        <v>1000</v>
      </c>
      <c r="J75" s="2">
        <f>IF(新呵護久久5679[[#This Row],[年齡]]&lt;=$B$4,2000,0)</f>
        <v>2000</v>
      </c>
      <c r="K75" s="4">
        <f>IF(新呵護久久5679[[#This Row],[年齡]]&lt;=$B$4,80000,0)</f>
        <v>80000</v>
      </c>
      <c r="L75" s="4">
        <f>IF(新呵護久久5679[[#This Row],[年齡]]&lt;=$B$4,80000,0)</f>
        <v>80000</v>
      </c>
      <c r="M75" s="4">
        <f t="shared" si="10"/>
        <v>40000</v>
      </c>
      <c r="N75" s="4">
        <f t="shared" si="11"/>
        <v>500</v>
      </c>
    </row>
    <row r="76" spans="4:14" x14ac:dyDescent="0.2">
      <c r="D76">
        <v>75</v>
      </c>
      <c r="E76">
        <f>新呵護久久5679[[#This Row],[西元年]]-2002</f>
        <v>74</v>
      </c>
      <c r="F76">
        <f t="shared" si="12"/>
        <v>2076</v>
      </c>
      <c r="G76" s="2">
        <f t="shared" si="8"/>
        <v>2450</v>
      </c>
      <c r="H76" s="4">
        <f t="shared" si="9"/>
        <v>1000</v>
      </c>
      <c r="I76" s="2">
        <f>IF(新呵護久久5679[[#This Row],[年齡]]&lt;=$B$4,1000,0)</f>
        <v>1000</v>
      </c>
      <c r="J76" s="2">
        <f>IF(新呵護久久5679[[#This Row],[年齡]]&lt;=$B$4,2000,0)</f>
        <v>2000</v>
      </c>
      <c r="K76" s="4">
        <f>IF(新呵護久久5679[[#This Row],[年齡]]&lt;=$B$4,80000,0)</f>
        <v>80000</v>
      </c>
      <c r="L76" s="4">
        <f>IF(新呵護久久5679[[#This Row],[年齡]]&lt;=$B$4,80000,0)</f>
        <v>80000</v>
      </c>
      <c r="M76" s="4">
        <f t="shared" si="10"/>
        <v>40000</v>
      </c>
      <c r="N76" s="4">
        <f t="shared" si="11"/>
        <v>500</v>
      </c>
    </row>
    <row r="77" spans="4:14" x14ac:dyDescent="0.2">
      <c r="D77">
        <v>76</v>
      </c>
      <c r="E77">
        <f>新呵護久久5679[[#This Row],[西元年]]-2002</f>
        <v>75</v>
      </c>
      <c r="F77">
        <f t="shared" si="12"/>
        <v>2077</v>
      </c>
      <c r="G77" s="2">
        <f t="shared" si="8"/>
        <v>2450</v>
      </c>
      <c r="H77" s="4">
        <f t="shared" si="9"/>
        <v>1000</v>
      </c>
      <c r="I77" s="2">
        <f>IF(新呵護久久5679[[#This Row],[年齡]]&lt;=$B$4,1000,0)</f>
        <v>1000</v>
      </c>
      <c r="J77" s="2">
        <f>IF(新呵護久久5679[[#This Row],[年齡]]&lt;=$B$4,2000,0)</f>
        <v>2000</v>
      </c>
      <c r="K77" s="4">
        <f>IF(新呵護久久5679[[#This Row],[年齡]]&lt;=$B$4,80000,0)</f>
        <v>80000</v>
      </c>
      <c r="L77" s="4">
        <f>IF(新呵護久久5679[[#This Row],[年齡]]&lt;=$B$4,80000,0)</f>
        <v>80000</v>
      </c>
      <c r="M77" s="4">
        <f t="shared" si="10"/>
        <v>40000</v>
      </c>
      <c r="N77" s="4">
        <f t="shared" si="11"/>
        <v>500</v>
      </c>
    </row>
    <row r="78" spans="4:14" x14ac:dyDescent="0.2">
      <c r="D78">
        <v>77</v>
      </c>
      <c r="E78">
        <f>新呵護久久5679[[#This Row],[西元年]]-2002</f>
        <v>76</v>
      </c>
      <c r="F78">
        <f t="shared" si="12"/>
        <v>2078</v>
      </c>
      <c r="G78" s="2">
        <f t="shared" si="8"/>
        <v>0</v>
      </c>
      <c r="H78" s="4">
        <f t="shared" si="9"/>
        <v>0</v>
      </c>
      <c r="I78" s="2">
        <f>IF(新呵護久久5679[[#This Row],[年齡]]&lt;=$B$4,1000,0)</f>
        <v>0</v>
      </c>
      <c r="J78" s="2">
        <f>IF(新呵護久久5679[[#This Row],[年齡]]&lt;=$B$4,2000,0)</f>
        <v>0</v>
      </c>
      <c r="K78" s="4">
        <f>IF(新呵護久久5679[[#This Row],[年齡]]&lt;=$B$4,80000,0)</f>
        <v>0</v>
      </c>
      <c r="L78" s="4">
        <f>IF(新呵護久久5679[[#This Row],[年齡]]&lt;=$B$4,80000,0)</f>
        <v>0</v>
      </c>
      <c r="M78" s="4">
        <f t="shared" si="10"/>
        <v>0</v>
      </c>
      <c r="N78" s="4">
        <f t="shared" si="11"/>
        <v>0</v>
      </c>
    </row>
    <row r="79" spans="4:14" x14ac:dyDescent="0.2">
      <c r="D79">
        <v>78</v>
      </c>
      <c r="E79">
        <f>新呵護久久5679[[#This Row],[西元年]]-2002</f>
        <v>77</v>
      </c>
      <c r="F79">
        <f t="shared" si="12"/>
        <v>2079</v>
      </c>
      <c r="G79" s="2">
        <f t="shared" si="8"/>
        <v>0</v>
      </c>
      <c r="H79" s="4">
        <f t="shared" si="9"/>
        <v>0</v>
      </c>
      <c r="I79" s="2">
        <f>IF(新呵護久久5679[[#This Row],[年齡]]&lt;=$B$4,1000,0)</f>
        <v>0</v>
      </c>
      <c r="J79" s="2">
        <f>IF(新呵護久久5679[[#This Row],[年齡]]&lt;=$B$4,2000,0)</f>
        <v>0</v>
      </c>
      <c r="K79" s="4">
        <f>IF(新呵護久久5679[[#This Row],[年齡]]&lt;=$B$4,80000,0)</f>
        <v>0</v>
      </c>
      <c r="L79" s="4">
        <f>IF(新呵護久久5679[[#This Row],[年齡]]&lt;=$B$4,80000,0)</f>
        <v>0</v>
      </c>
      <c r="M79" s="4">
        <f t="shared" si="10"/>
        <v>0</v>
      </c>
      <c r="N79" s="4">
        <f t="shared" si="11"/>
        <v>0</v>
      </c>
    </row>
    <row r="80" spans="4:14" x14ac:dyDescent="0.2">
      <c r="D80">
        <v>79</v>
      </c>
      <c r="E80">
        <f>新呵護久久5679[[#This Row],[西元年]]-2002</f>
        <v>78</v>
      </c>
      <c r="F80">
        <f t="shared" si="12"/>
        <v>2080</v>
      </c>
      <c r="G80" s="2">
        <f t="shared" si="8"/>
        <v>0</v>
      </c>
      <c r="H80" s="4">
        <f t="shared" si="9"/>
        <v>0</v>
      </c>
      <c r="I80" s="2">
        <f>IF(新呵護久久5679[[#This Row],[年齡]]&lt;=$B$4,1000,0)</f>
        <v>0</v>
      </c>
      <c r="J80" s="2">
        <f>IF(新呵護久久5679[[#This Row],[年齡]]&lt;=$B$4,2000,0)</f>
        <v>0</v>
      </c>
      <c r="K80" s="4">
        <f>IF(新呵護久久5679[[#This Row],[年齡]]&lt;=$B$4,80000,0)</f>
        <v>0</v>
      </c>
      <c r="L80" s="4">
        <f>IF(新呵護久久5679[[#This Row],[年齡]]&lt;=$B$4,80000,0)</f>
        <v>0</v>
      </c>
      <c r="M80" s="4">
        <f t="shared" si="10"/>
        <v>0</v>
      </c>
      <c r="N80" s="4">
        <f t="shared" si="11"/>
        <v>0</v>
      </c>
    </row>
    <row r="81" spans="4:14" x14ac:dyDescent="0.2">
      <c r="D81">
        <v>80</v>
      </c>
      <c r="E81">
        <f>新呵護久久5679[[#This Row],[西元年]]-2002</f>
        <v>79</v>
      </c>
      <c r="F81">
        <f t="shared" si="12"/>
        <v>2081</v>
      </c>
      <c r="G81" s="2">
        <f t="shared" si="8"/>
        <v>0</v>
      </c>
      <c r="H81" s="4">
        <f t="shared" si="9"/>
        <v>0</v>
      </c>
      <c r="I81" s="2">
        <f>IF(新呵護久久5679[[#This Row],[年齡]]&lt;=$B$4,1000,0)</f>
        <v>0</v>
      </c>
      <c r="J81" s="2">
        <f>IF(新呵護久久5679[[#This Row],[年齡]]&lt;=$B$4,2000,0)</f>
        <v>0</v>
      </c>
      <c r="K81" s="4">
        <f>IF(新呵護久久5679[[#This Row],[年齡]]&lt;=$B$4,80000,0)</f>
        <v>0</v>
      </c>
      <c r="L81" s="4">
        <f>IF(新呵護久久5679[[#This Row],[年齡]]&lt;=$B$4,80000,0)</f>
        <v>0</v>
      </c>
      <c r="M81" s="4">
        <f t="shared" si="10"/>
        <v>0</v>
      </c>
      <c r="N81" s="4">
        <f t="shared" si="11"/>
        <v>0</v>
      </c>
    </row>
    <row r="82" spans="4:14" x14ac:dyDescent="0.2">
      <c r="D82">
        <v>81</v>
      </c>
      <c r="E82">
        <f>新呵護久久5679[[#This Row],[西元年]]-2002</f>
        <v>80</v>
      </c>
      <c r="F82">
        <f t="shared" si="12"/>
        <v>2082</v>
      </c>
      <c r="G82" s="2">
        <f t="shared" si="8"/>
        <v>0</v>
      </c>
      <c r="H82" s="4">
        <f t="shared" si="9"/>
        <v>0</v>
      </c>
      <c r="I82" s="2">
        <f>IF(新呵護久久5679[[#This Row],[年齡]]&lt;=$B$4,1000,0)</f>
        <v>0</v>
      </c>
      <c r="J82" s="2">
        <f>IF(新呵護久久5679[[#This Row],[年齡]]&lt;=$B$4,2000,0)</f>
        <v>0</v>
      </c>
      <c r="K82" s="4">
        <f>IF(新呵護久久5679[[#This Row],[年齡]]&lt;=$B$4,80000,0)</f>
        <v>0</v>
      </c>
      <c r="L82" s="4">
        <f>IF(新呵護久久5679[[#This Row],[年齡]]&lt;=$B$4,80000,0)</f>
        <v>0</v>
      </c>
      <c r="M82" s="4">
        <f t="shared" si="10"/>
        <v>0</v>
      </c>
      <c r="N82" s="4">
        <f t="shared" si="11"/>
        <v>0</v>
      </c>
    </row>
    <row r="83" spans="4:14" x14ac:dyDescent="0.2">
      <c r="D83">
        <v>82</v>
      </c>
      <c r="E83">
        <f>新呵護久久5679[[#This Row],[西元年]]-2002</f>
        <v>81</v>
      </c>
      <c r="F83">
        <f t="shared" si="12"/>
        <v>2083</v>
      </c>
      <c r="G83" s="2">
        <f t="shared" si="8"/>
        <v>0</v>
      </c>
      <c r="H83" s="4">
        <f t="shared" si="9"/>
        <v>0</v>
      </c>
      <c r="I83" s="2">
        <f>IF(新呵護久久5679[[#This Row],[年齡]]&lt;=$B$4,1000,0)</f>
        <v>0</v>
      </c>
      <c r="J83" s="2">
        <f>IF(新呵護久久5679[[#This Row],[年齡]]&lt;=$B$4,2000,0)</f>
        <v>0</v>
      </c>
      <c r="K83" s="4">
        <f>IF(新呵護久久5679[[#This Row],[年齡]]&lt;=$B$4,80000,0)</f>
        <v>0</v>
      </c>
      <c r="L83" s="4">
        <f>IF(新呵護久久5679[[#This Row],[年齡]]&lt;=$B$4,80000,0)</f>
        <v>0</v>
      </c>
      <c r="M83" s="4">
        <f t="shared" si="10"/>
        <v>0</v>
      </c>
      <c r="N83" s="4">
        <f t="shared" si="11"/>
        <v>0</v>
      </c>
    </row>
    <row r="84" spans="4:14" x14ac:dyDescent="0.2">
      <c r="D84">
        <v>83</v>
      </c>
      <c r="E84">
        <f>新呵護久久5679[[#This Row],[西元年]]-2002</f>
        <v>82</v>
      </c>
      <c r="F84">
        <f t="shared" si="12"/>
        <v>2084</v>
      </c>
      <c r="G84" s="2">
        <f t="shared" si="8"/>
        <v>0</v>
      </c>
      <c r="H84" s="4">
        <f t="shared" si="9"/>
        <v>0</v>
      </c>
      <c r="I84" s="2">
        <f>IF(新呵護久久5679[[#This Row],[年齡]]&lt;=$B$4,1000,0)</f>
        <v>0</v>
      </c>
      <c r="J84" s="2">
        <f>IF(新呵護久久5679[[#This Row],[年齡]]&lt;=$B$4,2000,0)</f>
        <v>0</v>
      </c>
      <c r="K84" s="4">
        <f>IF(新呵護久久5679[[#This Row],[年齡]]&lt;=$B$4,80000,0)</f>
        <v>0</v>
      </c>
      <c r="L84" s="4">
        <f>IF(新呵護久久5679[[#This Row],[年齡]]&lt;=$B$4,80000,0)</f>
        <v>0</v>
      </c>
      <c r="M84" s="4">
        <f t="shared" si="10"/>
        <v>0</v>
      </c>
      <c r="N84" s="4">
        <f t="shared" si="11"/>
        <v>0</v>
      </c>
    </row>
    <row r="85" spans="4:14" x14ac:dyDescent="0.2">
      <c r="D85">
        <v>84</v>
      </c>
      <c r="E85">
        <f>新呵護久久5679[[#This Row],[西元年]]-2002</f>
        <v>83</v>
      </c>
      <c r="F85">
        <f t="shared" si="12"/>
        <v>2085</v>
      </c>
      <c r="G85" s="2">
        <f t="shared" si="8"/>
        <v>0</v>
      </c>
      <c r="H85" s="4">
        <f t="shared" si="9"/>
        <v>0</v>
      </c>
      <c r="I85" s="2">
        <f>IF(新呵護久久5679[[#This Row],[年齡]]&lt;=$B$4,1000,0)</f>
        <v>0</v>
      </c>
      <c r="J85" s="2">
        <f>IF(新呵護久久5679[[#This Row],[年齡]]&lt;=$B$4,2000,0)</f>
        <v>0</v>
      </c>
      <c r="K85" s="4">
        <f>IF(新呵護久久5679[[#This Row],[年齡]]&lt;=$B$4,80000,0)</f>
        <v>0</v>
      </c>
      <c r="L85" s="4">
        <f>IF(新呵護久久5679[[#This Row],[年齡]]&lt;=$B$4,80000,0)</f>
        <v>0</v>
      </c>
      <c r="M85" s="4">
        <f t="shared" si="10"/>
        <v>0</v>
      </c>
      <c r="N85" s="4">
        <f t="shared" si="11"/>
        <v>0</v>
      </c>
    </row>
    <row r="86" spans="4:14" x14ac:dyDescent="0.2">
      <c r="D86">
        <v>85</v>
      </c>
      <c r="E86">
        <f>新呵護久久5679[[#This Row],[西元年]]-2002</f>
        <v>84</v>
      </c>
      <c r="F86">
        <f t="shared" si="12"/>
        <v>2086</v>
      </c>
      <c r="G86" s="2">
        <f t="shared" si="8"/>
        <v>0</v>
      </c>
      <c r="H86" s="4">
        <f t="shared" si="9"/>
        <v>0</v>
      </c>
      <c r="I86" s="2">
        <f>IF(新呵護久久5679[[#This Row],[年齡]]&lt;=$B$4,1000,0)</f>
        <v>0</v>
      </c>
      <c r="J86" s="2">
        <f>IF(新呵護久久5679[[#This Row],[年齡]]&lt;=$B$4,2000,0)</f>
        <v>0</v>
      </c>
      <c r="K86" s="4">
        <f>IF(新呵護久久5679[[#This Row],[年齡]]&lt;=$B$4,80000,0)</f>
        <v>0</v>
      </c>
      <c r="L86" s="4">
        <f>IF(新呵護久久5679[[#This Row],[年齡]]&lt;=$B$4,80000,0)</f>
        <v>0</v>
      </c>
      <c r="M86" s="4">
        <f t="shared" si="10"/>
        <v>0</v>
      </c>
      <c r="N86" s="4">
        <f t="shared" si="11"/>
        <v>0</v>
      </c>
    </row>
    <row r="87" spans="4:14" x14ac:dyDescent="0.2">
      <c r="D87">
        <v>86</v>
      </c>
      <c r="E87">
        <f>新呵護久久5679[[#This Row],[西元年]]-2002</f>
        <v>85</v>
      </c>
      <c r="F87">
        <f t="shared" si="12"/>
        <v>2087</v>
      </c>
      <c r="G87" s="2">
        <f t="shared" si="8"/>
        <v>0</v>
      </c>
      <c r="H87" s="4">
        <f t="shared" si="9"/>
        <v>0</v>
      </c>
      <c r="I87" s="2">
        <f>IF(新呵護久久5679[[#This Row],[年齡]]&lt;=$B$4,1000,0)</f>
        <v>0</v>
      </c>
      <c r="J87" s="2">
        <f>IF(新呵護久久5679[[#This Row],[年齡]]&lt;=$B$4,2000,0)</f>
        <v>0</v>
      </c>
      <c r="K87" s="4">
        <f>IF(新呵護久久5679[[#This Row],[年齡]]&lt;=$B$4,80000,0)</f>
        <v>0</v>
      </c>
      <c r="L87" s="4">
        <f>IF(新呵護久久5679[[#This Row],[年齡]]&lt;=$B$4,80000,0)</f>
        <v>0</v>
      </c>
      <c r="M87" s="4">
        <f t="shared" si="10"/>
        <v>0</v>
      </c>
      <c r="N87" s="4">
        <f t="shared" si="11"/>
        <v>0</v>
      </c>
    </row>
    <row r="88" spans="4:14" x14ac:dyDescent="0.2">
      <c r="D88">
        <v>87</v>
      </c>
      <c r="E88">
        <f>新呵護久久5679[[#This Row],[西元年]]-2002</f>
        <v>86</v>
      </c>
      <c r="F88">
        <f t="shared" si="12"/>
        <v>2088</v>
      </c>
      <c r="G88" s="2">
        <f t="shared" si="8"/>
        <v>0</v>
      </c>
      <c r="H88" s="4">
        <f t="shared" si="9"/>
        <v>0</v>
      </c>
      <c r="I88" s="2">
        <f>IF(新呵護久久5679[[#This Row],[年齡]]&lt;=$B$4,1000,0)</f>
        <v>0</v>
      </c>
      <c r="J88" s="2">
        <f>IF(新呵護久久5679[[#This Row],[年齡]]&lt;=$B$4,2000,0)</f>
        <v>0</v>
      </c>
      <c r="K88" s="4">
        <f>IF(新呵護久久5679[[#This Row],[年齡]]&lt;=$B$4,80000,0)</f>
        <v>0</v>
      </c>
      <c r="L88" s="4">
        <f>IF(新呵護久久5679[[#This Row],[年齡]]&lt;=$B$4,80000,0)</f>
        <v>0</v>
      </c>
      <c r="M88" s="4">
        <f t="shared" si="10"/>
        <v>0</v>
      </c>
      <c r="N88" s="4">
        <f t="shared" si="11"/>
        <v>0</v>
      </c>
    </row>
    <row r="89" spans="4:14" x14ac:dyDescent="0.2">
      <c r="D89">
        <v>88</v>
      </c>
      <c r="E89">
        <f>新呵護久久5679[[#This Row],[西元年]]-2002</f>
        <v>87</v>
      </c>
      <c r="F89">
        <f t="shared" si="12"/>
        <v>2089</v>
      </c>
      <c r="G89" s="2">
        <f t="shared" si="8"/>
        <v>0</v>
      </c>
      <c r="H89" s="4">
        <f t="shared" si="9"/>
        <v>0</v>
      </c>
      <c r="I89" s="2">
        <f>IF(新呵護久久5679[[#This Row],[年齡]]&lt;=$B$4,1000,0)</f>
        <v>0</v>
      </c>
      <c r="J89" s="2">
        <f>IF(新呵護久久5679[[#This Row],[年齡]]&lt;=$B$4,2000,0)</f>
        <v>0</v>
      </c>
      <c r="K89" s="4">
        <f>IF(新呵護久久5679[[#This Row],[年齡]]&lt;=$B$4,80000,0)</f>
        <v>0</v>
      </c>
      <c r="L89" s="4">
        <f>IF(新呵護久久5679[[#This Row],[年齡]]&lt;=$B$4,80000,0)</f>
        <v>0</v>
      </c>
      <c r="M89" s="4">
        <f t="shared" si="10"/>
        <v>0</v>
      </c>
      <c r="N89" s="4">
        <f t="shared" si="11"/>
        <v>0</v>
      </c>
    </row>
    <row r="90" spans="4:14" x14ac:dyDescent="0.2">
      <c r="D90">
        <v>89</v>
      </c>
      <c r="E90">
        <f>新呵護久久5679[[#This Row],[西元年]]-2002</f>
        <v>88</v>
      </c>
      <c r="F90">
        <f t="shared" si="12"/>
        <v>2090</v>
      </c>
      <c r="G90" s="2">
        <f t="shared" si="8"/>
        <v>0</v>
      </c>
      <c r="H90" s="4">
        <f t="shared" si="9"/>
        <v>0</v>
      </c>
      <c r="I90" s="2">
        <f>IF(新呵護久久5679[[#This Row],[年齡]]&lt;=$B$4,1000,0)</f>
        <v>0</v>
      </c>
      <c r="J90" s="2">
        <f>IF(新呵護久久5679[[#This Row],[年齡]]&lt;=$B$4,2000,0)</f>
        <v>0</v>
      </c>
      <c r="K90" s="4">
        <f>IF(新呵護久久5679[[#This Row],[年齡]]&lt;=$B$4,80000,0)</f>
        <v>0</v>
      </c>
      <c r="L90" s="4">
        <f>IF(新呵護久久5679[[#This Row],[年齡]]&lt;=$B$4,80000,0)</f>
        <v>0</v>
      </c>
      <c r="M90" s="4">
        <f t="shared" si="10"/>
        <v>0</v>
      </c>
      <c r="N90" s="4">
        <f t="shared" si="11"/>
        <v>0</v>
      </c>
    </row>
    <row r="91" spans="4:14" x14ac:dyDescent="0.2">
      <c r="D91">
        <v>90</v>
      </c>
      <c r="E91">
        <f>新呵護久久5679[[#This Row],[西元年]]-2002</f>
        <v>89</v>
      </c>
      <c r="F91">
        <f t="shared" si="12"/>
        <v>2091</v>
      </c>
      <c r="G91" s="2">
        <f t="shared" si="8"/>
        <v>0</v>
      </c>
      <c r="H91" s="4">
        <f t="shared" si="9"/>
        <v>0</v>
      </c>
      <c r="I91" s="2">
        <f>IF(新呵護久久5679[[#This Row],[年齡]]&lt;=$B$4,1000,0)</f>
        <v>0</v>
      </c>
      <c r="J91" s="2">
        <f>IF(新呵護久久5679[[#This Row],[年齡]]&lt;=$B$4,2000,0)</f>
        <v>0</v>
      </c>
      <c r="K91" s="4">
        <f>IF(新呵護久久5679[[#This Row],[年齡]]&lt;=$B$4,80000,0)</f>
        <v>0</v>
      </c>
      <c r="L91" s="4">
        <f>IF(新呵護久久5679[[#This Row],[年齡]]&lt;=$B$4,80000,0)</f>
        <v>0</v>
      </c>
      <c r="M91" s="4">
        <f t="shared" si="10"/>
        <v>0</v>
      </c>
      <c r="N91" s="4">
        <f t="shared" si="11"/>
        <v>0</v>
      </c>
    </row>
    <row r="92" spans="4:14" x14ac:dyDescent="0.2">
      <c r="D92">
        <v>91</v>
      </c>
      <c r="E92">
        <f>新呵護久久5679[[#This Row],[西元年]]-2002</f>
        <v>90</v>
      </c>
      <c r="F92">
        <f t="shared" si="12"/>
        <v>2092</v>
      </c>
      <c r="G92" s="2">
        <f t="shared" si="8"/>
        <v>0</v>
      </c>
      <c r="H92" s="4">
        <f t="shared" si="9"/>
        <v>0</v>
      </c>
      <c r="I92" s="2">
        <f>IF(新呵護久久5679[[#This Row],[年齡]]&lt;=$B$4,1000,0)</f>
        <v>0</v>
      </c>
      <c r="J92" s="2">
        <f>IF(新呵護久久5679[[#This Row],[年齡]]&lt;=$B$4,2000,0)</f>
        <v>0</v>
      </c>
      <c r="K92" s="4">
        <f>IF(新呵護久久5679[[#This Row],[年齡]]&lt;=$B$4,80000,0)</f>
        <v>0</v>
      </c>
      <c r="L92" s="4">
        <f>IF(新呵護久久5679[[#This Row],[年齡]]&lt;=$B$4,80000,0)</f>
        <v>0</v>
      </c>
      <c r="M92" s="4">
        <f t="shared" si="10"/>
        <v>0</v>
      </c>
      <c r="N92" s="4">
        <f t="shared" si="11"/>
        <v>0</v>
      </c>
    </row>
    <row r="93" spans="4:14" x14ac:dyDescent="0.2">
      <c r="D93">
        <v>92</v>
      </c>
      <c r="E93">
        <f>新呵護久久5679[[#This Row],[西元年]]-2002</f>
        <v>91</v>
      </c>
      <c r="F93">
        <f t="shared" si="12"/>
        <v>2093</v>
      </c>
      <c r="G93" s="2">
        <f t="shared" si="8"/>
        <v>0</v>
      </c>
      <c r="H93" s="4">
        <f t="shared" si="9"/>
        <v>0</v>
      </c>
      <c r="I93" s="2">
        <f>IF(新呵護久久5679[[#This Row],[年齡]]&lt;=$B$4,1000,0)</f>
        <v>0</v>
      </c>
      <c r="J93" s="2">
        <f>IF(新呵護久久5679[[#This Row],[年齡]]&lt;=$B$4,2000,0)</f>
        <v>0</v>
      </c>
      <c r="K93" s="4">
        <f>IF(新呵護久久5679[[#This Row],[年齡]]&lt;=$B$4,80000,0)</f>
        <v>0</v>
      </c>
      <c r="L93" s="4">
        <f>IF(新呵護久久5679[[#This Row],[年齡]]&lt;=$B$4,80000,0)</f>
        <v>0</v>
      </c>
      <c r="M93" s="4">
        <f t="shared" si="10"/>
        <v>0</v>
      </c>
      <c r="N93" s="4">
        <f t="shared" si="11"/>
        <v>0</v>
      </c>
    </row>
    <row r="94" spans="4:14" x14ac:dyDescent="0.2">
      <c r="D94">
        <v>93</v>
      </c>
      <c r="E94">
        <f>新呵護久久5679[[#This Row],[西元年]]-2002</f>
        <v>92</v>
      </c>
      <c r="F94">
        <f t="shared" si="12"/>
        <v>2094</v>
      </c>
      <c r="G94" s="2">
        <f t="shared" si="8"/>
        <v>0</v>
      </c>
      <c r="H94" s="4">
        <f t="shared" si="9"/>
        <v>0</v>
      </c>
      <c r="I94" s="2">
        <f>IF(新呵護久久5679[[#This Row],[年齡]]&lt;=$B$4,1000,0)</f>
        <v>0</v>
      </c>
      <c r="J94" s="2">
        <f>IF(新呵護久久5679[[#This Row],[年齡]]&lt;=$B$4,2000,0)</f>
        <v>0</v>
      </c>
      <c r="K94" s="4">
        <f>IF(新呵護久久5679[[#This Row],[年齡]]&lt;=$B$4,80000,0)</f>
        <v>0</v>
      </c>
      <c r="L94" s="4">
        <f>IF(新呵護久久5679[[#This Row],[年齡]]&lt;=$B$4,80000,0)</f>
        <v>0</v>
      </c>
      <c r="M94" s="4">
        <f t="shared" si="10"/>
        <v>0</v>
      </c>
      <c r="N94" s="4">
        <f t="shared" si="11"/>
        <v>0</v>
      </c>
    </row>
    <row r="95" spans="4:14" x14ac:dyDescent="0.2">
      <c r="D95">
        <v>94</v>
      </c>
      <c r="E95">
        <f>新呵護久久5679[[#This Row],[西元年]]-2002</f>
        <v>93</v>
      </c>
      <c r="F95">
        <f t="shared" si="12"/>
        <v>2095</v>
      </c>
      <c r="G95" s="2">
        <f t="shared" si="8"/>
        <v>0</v>
      </c>
      <c r="H95" s="4">
        <f t="shared" si="9"/>
        <v>0</v>
      </c>
      <c r="I95" s="2">
        <f>IF(新呵護久久5679[[#This Row],[年齡]]&lt;=$B$4,1000,0)</f>
        <v>0</v>
      </c>
      <c r="J95" s="2">
        <f>IF(新呵護久久5679[[#This Row],[年齡]]&lt;=$B$4,2000,0)</f>
        <v>0</v>
      </c>
      <c r="K95" s="4">
        <f>IF(新呵護久久5679[[#This Row],[年齡]]&lt;=$B$4,80000,0)</f>
        <v>0</v>
      </c>
      <c r="L95" s="4">
        <f>IF(新呵護久久5679[[#This Row],[年齡]]&lt;=$B$4,80000,0)</f>
        <v>0</v>
      </c>
      <c r="M95" s="4">
        <f t="shared" si="10"/>
        <v>0</v>
      </c>
      <c r="N95" s="4">
        <f t="shared" si="11"/>
        <v>0</v>
      </c>
    </row>
    <row r="96" spans="4:14" x14ac:dyDescent="0.2">
      <c r="D96">
        <v>95</v>
      </c>
      <c r="E96">
        <f>新呵護久久5679[[#This Row],[西元年]]-2002</f>
        <v>94</v>
      </c>
      <c r="F96">
        <f t="shared" si="12"/>
        <v>2096</v>
      </c>
      <c r="G96" s="2">
        <f t="shared" si="8"/>
        <v>0</v>
      </c>
      <c r="H96" s="4">
        <f t="shared" si="9"/>
        <v>0</v>
      </c>
      <c r="I96" s="2">
        <f>IF(新呵護久久5679[[#This Row],[年齡]]&lt;=$B$4,1000,0)</f>
        <v>0</v>
      </c>
      <c r="J96" s="2">
        <f>IF(新呵護久久5679[[#This Row],[年齡]]&lt;=$B$4,2000,0)</f>
        <v>0</v>
      </c>
      <c r="K96" s="4">
        <f>IF(新呵護久久5679[[#This Row],[年齡]]&lt;=$B$4,80000,0)</f>
        <v>0</v>
      </c>
      <c r="L96" s="4">
        <f>IF(新呵護久久5679[[#This Row],[年齡]]&lt;=$B$4,80000,0)</f>
        <v>0</v>
      </c>
      <c r="M96" s="4">
        <f t="shared" si="10"/>
        <v>0</v>
      </c>
      <c r="N96" s="4">
        <f t="shared" si="11"/>
        <v>0</v>
      </c>
    </row>
    <row r="97" spans="4:14" x14ac:dyDescent="0.2">
      <c r="D97">
        <v>96</v>
      </c>
      <c r="E97">
        <f>新呵護久久5679[[#This Row],[西元年]]-2002</f>
        <v>95</v>
      </c>
      <c r="F97">
        <f t="shared" si="12"/>
        <v>2097</v>
      </c>
      <c r="G97" s="2">
        <f t="shared" si="8"/>
        <v>0</v>
      </c>
      <c r="H97" s="4">
        <f t="shared" si="9"/>
        <v>0</v>
      </c>
      <c r="I97" s="2">
        <f>IF(新呵護久久5679[[#This Row],[年齡]]&lt;=$B$4,1000,0)</f>
        <v>0</v>
      </c>
      <c r="J97" s="2">
        <f>IF(新呵護久久5679[[#This Row],[年齡]]&lt;=$B$4,2000,0)</f>
        <v>0</v>
      </c>
      <c r="K97" s="4">
        <f>IF(新呵護久久5679[[#This Row],[年齡]]&lt;=$B$4,80000,0)</f>
        <v>0</v>
      </c>
      <c r="L97" s="4">
        <f>IF(新呵護久久5679[[#This Row],[年齡]]&lt;=$B$4,80000,0)</f>
        <v>0</v>
      </c>
      <c r="M97" s="4">
        <f t="shared" si="10"/>
        <v>0</v>
      </c>
      <c r="N97" s="4">
        <f t="shared" si="11"/>
        <v>0</v>
      </c>
    </row>
    <row r="98" spans="4:14" x14ac:dyDescent="0.2">
      <c r="D98">
        <v>97</v>
      </c>
      <c r="E98">
        <f>新呵護久久5679[[#This Row],[西元年]]-2002</f>
        <v>96</v>
      </c>
      <c r="F98">
        <f t="shared" si="12"/>
        <v>2098</v>
      </c>
      <c r="G98" s="2">
        <f t="shared" ref="G98:G111" si="13">IF(D98&lt;=$B$5,2450,0)</f>
        <v>0</v>
      </c>
      <c r="H98" s="4">
        <f t="shared" si="9"/>
        <v>0</v>
      </c>
      <c r="I98" s="2">
        <f>IF(新呵護久久5679[[#This Row],[年齡]]&lt;=$B$4,1000,0)</f>
        <v>0</v>
      </c>
      <c r="J98" s="2">
        <f>IF(新呵護久久5679[[#This Row],[年齡]]&lt;=$B$4,2000,0)</f>
        <v>0</v>
      </c>
      <c r="K98" s="4">
        <f>IF(新呵護久久5679[[#This Row],[年齡]]&lt;=$B$4,80000,0)</f>
        <v>0</v>
      </c>
      <c r="L98" s="4">
        <f>IF(新呵護久久5679[[#This Row],[年齡]]&lt;=$B$4,80000,0)</f>
        <v>0</v>
      </c>
      <c r="M98" s="4">
        <f t="shared" ref="M98:M111" si="14">IF(E98&lt;=$B$4,40000,0)</f>
        <v>0</v>
      </c>
      <c r="N98" s="4">
        <f t="shared" ref="N98:N111" si="15">IF(E98&lt;=$B$4,500,0)</f>
        <v>0</v>
      </c>
    </row>
    <row r="99" spans="4:14" x14ac:dyDescent="0.2">
      <c r="D99">
        <v>98</v>
      </c>
      <c r="E99">
        <f>新呵護久久5679[[#This Row],[西元年]]-2002</f>
        <v>97</v>
      </c>
      <c r="F99">
        <f t="shared" si="12"/>
        <v>2099</v>
      </c>
      <c r="G99" s="2">
        <f t="shared" si="13"/>
        <v>0</v>
      </c>
      <c r="H99" s="4">
        <f t="shared" si="9"/>
        <v>0</v>
      </c>
      <c r="I99" s="2">
        <f>IF(新呵護久久5679[[#This Row],[年齡]]&lt;=$B$4,1000,0)</f>
        <v>0</v>
      </c>
      <c r="J99" s="2">
        <f>IF(新呵護久久5679[[#This Row],[年齡]]&lt;=$B$4,2000,0)</f>
        <v>0</v>
      </c>
      <c r="K99" s="4">
        <f>IF(新呵護久久5679[[#This Row],[年齡]]&lt;=$B$4,80000,0)</f>
        <v>0</v>
      </c>
      <c r="L99" s="4">
        <f>IF(新呵護久久5679[[#This Row],[年齡]]&lt;=$B$4,80000,0)</f>
        <v>0</v>
      </c>
      <c r="M99" s="4">
        <f t="shared" si="14"/>
        <v>0</v>
      </c>
      <c r="N99" s="4">
        <f t="shared" si="15"/>
        <v>0</v>
      </c>
    </row>
    <row r="100" spans="4:14" x14ac:dyDescent="0.2">
      <c r="D100">
        <v>99</v>
      </c>
      <c r="E100">
        <f>新呵護久久5679[[#This Row],[西元年]]-2002</f>
        <v>98</v>
      </c>
      <c r="F100">
        <f t="shared" si="12"/>
        <v>2100</v>
      </c>
      <c r="G100" s="2">
        <f t="shared" si="13"/>
        <v>0</v>
      </c>
      <c r="H100" s="4">
        <f t="shared" si="9"/>
        <v>0</v>
      </c>
      <c r="I100" s="2">
        <f>IF(新呵護久久5679[[#This Row],[年齡]]&lt;=$B$4,1000,0)</f>
        <v>0</v>
      </c>
      <c r="J100" s="2">
        <f>IF(新呵護久久5679[[#This Row],[年齡]]&lt;=$B$4,2000,0)</f>
        <v>0</v>
      </c>
      <c r="K100" s="4">
        <f>IF(新呵護久久5679[[#This Row],[年齡]]&lt;=$B$4,80000,0)</f>
        <v>0</v>
      </c>
      <c r="L100" s="4">
        <f>IF(新呵護久久5679[[#This Row],[年齡]]&lt;=$B$4,80000,0)</f>
        <v>0</v>
      </c>
      <c r="M100" s="4">
        <f t="shared" si="14"/>
        <v>0</v>
      </c>
      <c r="N100" s="4">
        <f t="shared" si="15"/>
        <v>0</v>
      </c>
    </row>
    <row r="101" spans="4:14" x14ac:dyDescent="0.2">
      <c r="D101">
        <v>100</v>
      </c>
      <c r="E101">
        <f>新呵護久久5679[[#This Row],[西元年]]-2002</f>
        <v>99</v>
      </c>
      <c r="F101">
        <f t="shared" si="12"/>
        <v>2101</v>
      </c>
      <c r="G101" s="2">
        <f t="shared" si="13"/>
        <v>0</v>
      </c>
      <c r="H101" s="4">
        <f t="shared" si="9"/>
        <v>0</v>
      </c>
      <c r="I101" s="2">
        <f>IF(新呵護久久5679[[#This Row],[年齡]]&lt;=$B$4,1000,0)</f>
        <v>0</v>
      </c>
      <c r="J101" s="2">
        <f>IF(新呵護久久5679[[#This Row],[年齡]]&lt;=$B$4,2000,0)</f>
        <v>0</v>
      </c>
      <c r="K101" s="4">
        <f>IF(新呵護久久5679[[#This Row],[年齡]]&lt;=$B$4,80000,0)</f>
        <v>0</v>
      </c>
      <c r="L101" s="4">
        <f>IF(新呵護久久5679[[#This Row],[年齡]]&lt;=$B$4,80000,0)</f>
        <v>0</v>
      </c>
      <c r="M101" s="4">
        <f t="shared" si="14"/>
        <v>0</v>
      </c>
      <c r="N101" s="4">
        <f t="shared" si="15"/>
        <v>0</v>
      </c>
    </row>
    <row r="102" spans="4:14" x14ac:dyDescent="0.2">
      <c r="D102">
        <v>101</v>
      </c>
      <c r="E102">
        <f>新呵護久久5679[[#This Row],[西元年]]-2002</f>
        <v>100</v>
      </c>
      <c r="F102">
        <f t="shared" si="12"/>
        <v>2102</v>
      </c>
      <c r="G102" s="2">
        <f t="shared" si="13"/>
        <v>0</v>
      </c>
      <c r="H102" s="4">
        <f t="shared" si="9"/>
        <v>0</v>
      </c>
      <c r="I102" s="2">
        <f>IF(新呵護久久5679[[#This Row],[年齡]]&lt;=$B$4,1000,0)</f>
        <v>0</v>
      </c>
      <c r="J102" s="2">
        <f>IF(新呵護久久5679[[#This Row],[年齡]]&lt;=$B$4,2000,0)</f>
        <v>0</v>
      </c>
      <c r="K102" s="4">
        <f>IF(新呵護久久5679[[#This Row],[年齡]]&lt;=$B$4,80000,0)</f>
        <v>0</v>
      </c>
      <c r="L102" s="4">
        <f>IF(新呵護久久5679[[#This Row],[年齡]]&lt;=$B$4,80000,0)</f>
        <v>0</v>
      </c>
      <c r="M102" s="4">
        <f t="shared" si="14"/>
        <v>0</v>
      </c>
      <c r="N102" s="4">
        <f t="shared" si="15"/>
        <v>0</v>
      </c>
    </row>
    <row r="103" spans="4:14" x14ac:dyDescent="0.2">
      <c r="D103">
        <v>102</v>
      </c>
      <c r="E103">
        <f>新呵護久久5679[[#This Row],[西元年]]-2002</f>
        <v>101</v>
      </c>
      <c r="F103">
        <f t="shared" si="12"/>
        <v>2103</v>
      </c>
      <c r="G103" s="2">
        <f t="shared" si="13"/>
        <v>0</v>
      </c>
      <c r="H103" s="4">
        <f t="shared" si="9"/>
        <v>0</v>
      </c>
      <c r="I103" s="2">
        <f>IF(新呵護久久5679[[#This Row],[年齡]]&lt;=$B$4,1000,0)</f>
        <v>0</v>
      </c>
      <c r="J103" s="2">
        <f>IF(新呵護久久5679[[#This Row],[年齡]]&lt;=$B$4,2000,0)</f>
        <v>0</v>
      </c>
      <c r="K103" s="4">
        <f>IF(新呵護久久5679[[#This Row],[年齡]]&lt;=$B$4,80000,0)</f>
        <v>0</v>
      </c>
      <c r="L103" s="4">
        <f>IF(新呵護久久5679[[#This Row],[年齡]]&lt;=$B$4,80000,0)</f>
        <v>0</v>
      </c>
      <c r="M103" s="4">
        <f t="shared" si="14"/>
        <v>0</v>
      </c>
      <c r="N103" s="4">
        <f t="shared" si="15"/>
        <v>0</v>
      </c>
    </row>
    <row r="104" spans="4:14" x14ac:dyDescent="0.2">
      <c r="D104">
        <v>103</v>
      </c>
      <c r="E104">
        <f>新呵護久久5679[[#This Row],[西元年]]-2002</f>
        <v>102</v>
      </c>
      <c r="F104">
        <f t="shared" si="12"/>
        <v>2104</v>
      </c>
      <c r="G104" s="2">
        <f t="shared" si="13"/>
        <v>0</v>
      </c>
      <c r="H104" s="4">
        <f t="shared" si="9"/>
        <v>0</v>
      </c>
      <c r="I104" s="2">
        <f>IF(新呵護久久5679[[#This Row],[年齡]]&lt;=$B$4,1000,0)</f>
        <v>0</v>
      </c>
      <c r="J104" s="2">
        <f>IF(新呵護久久5679[[#This Row],[年齡]]&lt;=$B$4,2000,0)</f>
        <v>0</v>
      </c>
      <c r="K104" s="4">
        <f>IF(新呵護久久5679[[#This Row],[年齡]]&lt;=$B$4,80000,0)</f>
        <v>0</v>
      </c>
      <c r="L104" s="4">
        <f>IF(新呵護久久5679[[#This Row],[年齡]]&lt;=$B$4,80000,0)</f>
        <v>0</v>
      </c>
      <c r="M104" s="4">
        <f t="shared" si="14"/>
        <v>0</v>
      </c>
      <c r="N104" s="4">
        <f t="shared" si="15"/>
        <v>0</v>
      </c>
    </row>
    <row r="105" spans="4:14" x14ac:dyDescent="0.2">
      <c r="D105">
        <v>104</v>
      </c>
      <c r="E105">
        <f>新呵護久久5679[[#This Row],[西元年]]-2002</f>
        <v>103</v>
      </c>
      <c r="F105">
        <f t="shared" si="12"/>
        <v>2105</v>
      </c>
      <c r="G105" s="2">
        <f t="shared" si="13"/>
        <v>0</v>
      </c>
      <c r="H105" s="4">
        <f t="shared" si="9"/>
        <v>0</v>
      </c>
      <c r="I105" s="2">
        <f>IF(新呵護久久5679[[#This Row],[年齡]]&lt;=$B$4,1000,0)</f>
        <v>0</v>
      </c>
      <c r="J105" s="2">
        <f>IF(新呵護久久5679[[#This Row],[年齡]]&lt;=$B$4,2000,0)</f>
        <v>0</v>
      </c>
      <c r="K105" s="4">
        <f>IF(新呵護久久5679[[#This Row],[年齡]]&lt;=$B$4,80000,0)</f>
        <v>0</v>
      </c>
      <c r="L105" s="4">
        <f>IF(新呵護久久5679[[#This Row],[年齡]]&lt;=$B$4,80000,0)</f>
        <v>0</v>
      </c>
      <c r="M105" s="4">
        <f t="shared" si="14"/>
        <v>0</v>
      </c>
      <c r="N105" s="4">
        <f t="shared" si="15"/>
        <v>0</v>
      </c>
    </row>
    <row r="106" spans="4:14" x14ac:dyDescent="0.2">
      <c r="D106">
        <v>105</v>
      </c>
      <c r="E106">
        <f>新呵護久久5679[[#This Row],[西元年]]-2002</f>
        <v>104</v>
      </c>
      <c r="F106">
        <f t="shared" si="12"/>
        <v>2106</v>
      </c>
      <c r="G106" s="2">
        <f t="shared" si="13"/>
        <v>0</v>
      </c>
      <c r="H106" s="4">
        <f t="shared" si="9"/>
        <v>0</v>
      </c>
      <c r="I106" s="2">
        <f>IF(新呵護久久5679[[#This Row],[年齡]]&lt;=$B$4,1000,0)</f>
        <v>0</v>
      </c>
      <c r="J106" s="2">
        <f>IF(新呵護久久5679[[#This Row],[年齡]]&lt;=$B$4,2000,0)</f>
        <v>0</v>
      </c>
      <c r="K106" s="4">
        <f>IF(新呵護久久5679[[#This Row],[年齡]]&lt;=$B$4,80000,0)</f>
        <v>0</v>
      </c>
      <c r="L106" s="4">
        <f>IF(新呵護久久5679[[#This Row],[年齡]]&lt;=$B$4,80000,0)</f>
        <v>0</v>
      </c>
      <c r="M106" s="4">
        <f t="shared" si="14"/>
        <v>0</v>
      </c>
      <c r="N106" s="4">
        <f t="shared" si="15"/>
        <v>0</v>
      </c>
    </row>
    <row r="107" spans="4:14" x14ac:dyDescent="0.2">
      <c r="D107">
        <v>106</v>
      </c>
      <c r="E107">
        <f>新呵護久久5679[[#This Row],[西元年]]-2002</f>
        <v>105</v>
      </c>
      <c r="F107">
        <f t="shared" si="12"/>
        <v>2107</v>
      </c>
      <c r="G107" s="2">
        <f t="shared" si="13"/>
        <v>0</v>
      </c>
      <c r="H107" s="4">
        <f t="shared" si="9"/>
        <v>0</v>
      </c>
      <c r="I107" s="2">
        <f>IF(新呵護久久5679[[#This Row],[年齡]]&lt;=$B$4,1000,0)</f>
        <v>0</v>
      </c>
      <c r="J107" s="2">
        <f>IF(新呵護久久5679[[#This Row],[年齡]]&lt;=$B$4,2000,0)</f>
        <v>0</v>
      </c>
      <c r="K107" s="4">
        <f>IF(新呵護久久5679[[#This Row],[年齡]]&lt;=$B$4,80000,0)</f>
        <v>0</v>
      </c>
      <c r="L107" s="4">
        <f>IF(新呵護久久5679[[#This Row],[年齡]]&lt;=$B$4,80000,0)</f>
        <v>0</v>
      </c>
      <c r="M107" s="4">
        <f t="shared" si="14"/>
        <v>0</v>
      </c>
      <c r="N107" s="4">
        <f t="shared" si="15"/>
        <v>0</v>
      </c>
    </row>
    <row r="108" spans="4:14" x14ac:dyDescent="0.2">
      <c r="D108">
        <v>107</v>
      </c>
      <c r="E108">
        <f>新呵護久久5679[[#This Row],[西元年]]-2002</f>
        <v>106</v>
      </c>
      <c r="F108">
        <f t="shared" si="12"/>
        <v>2108</v>
      </c>
      <c r="G108" s="2">
        <f t="shared" si="13"/>
        <v>0</v>
      </c>
      <c r="H108" s="4">
        <f t="shared" si="9"/>
        <v>0</v>
      </c>
      <c r="I108" s="2">
        <f>IF(新呵護久久5679[[#This Row],[年齡]]&lt;=$B$4,1000,0)</f>
        <v>0</v>
      </c>
      <c r="J108" s="2">
        <f>IF(新呵護久久5679[[#This Row],[年齡]]&lt;=$B$4,2000,0)</f>
        <v>0</v>
      </c>
      <c r="K108" s="4">
        <f>IF(新呵護久久5679[[#This Row],[年齡]]&lt;=$B$4,80000,0)</f>
        <v>0</v>
      </c>
      <c r="L108" s="4">
        <f>IF(新呵護久久5679[[#This Row],[年齡]]&lt;=$B$4,80000,0)</f>
        <v>0</v>
      </c>
      <c r="M108" s="4">
        <f t="shared" si="14"/>
        <v>0</v>
      </c>
      <c r="N108" s="4">
        <f t="shared" si="15"/>
        <v>0</v>
      </c>
    </row>
    <row r="109" spans="4:14" x14ac:dyDescent="0.2">
      <c r="D109">
        <v>108</v>
      </c>
      <c r="E109">
        <f>新呵護久久5679[[#This Row],[西元年]]-2002</f>
        <v>107</v>
      </c>
      <c r="F109">
        <f t="shared" si="12"/>
        <v>2109</v>
      </c>
      <c r="G109" s="2">
        <f t="shared" si="13"/>
        <v>0</v>
      </c>
      <c r="H109" s="4">
        <f t="shared" si="9"/>
        <v>0</v>
      </c>
      <c r="I109" s="2">
        <f>IF(新呵護久久5679[[#This Row],[年齡]]&lt;=$B$4,1000,0)</f>
        <v>0</v>
      </c>
      <c r="J109" s="2">
        <f>IF(新呵護久久5679[[#This Row],[年齡]]&lt;=$B$4,2000,0)</f>
        <v>0</v>
      </c>
      <c r="K109" s="4">
        <f>IF(新呵護久久5679[[#This Row],[年齡]]&lt;=$B$4,80000,0)</f>
        <v>0</v>
      </c>
      <c r="L109" s="4">
        <f>IF(新呵護久久5679[[#This Row],[年齡]]&lt;=$B$4,80000,0)</f>
        <v>0</v>
      </c>
      <c r="M109" s="4">
        <f t="shared" si="14"/>
        <v>0</v>
      </c>
      <c r="N109" s="4">
        <f t="shared" si="15"/>
        <v>0</v>
      </c>
    </row>
    <row r="110" spans="4:14" x14ac:dyDescent="0.2">
      <c r="D110">
        <v>109</v>
      </c>
      <c r="E110">
        <f>新呵護久久5679[[#This Row],[西元年]]-2002</f>
        <v>108</v>
      </c>
      <c r="F110">
        <f t="shared" si="12"/>
        <v>2110</v>
      </c>
      <c r="G110" s="2">
        <f t="shared" si="13"/>
        <v>0</v>
      </c>
      <c r="H110" s="4">
        <f t="shared" si="9"/>
        <v>0</v>
      </c>
      <c r="I110" s="2">
        <f>IF(新呵護久久5679[[#This Row],[年齡]]&lt;=$B$4,1000,0)</f>
        <v>0</v>
      </c>
      <c r="J110" s="2">
        <f>IF(新呵護久久5679[[#This Row],[年齡]]&lt;=$B$4,2000,0)</f>
        <v>0</v>
      </c>
      <c r="K110" s="4">
        <f>IF(新呵護久久5679[[#This Row],[年齡]]&lt;=$B$4,80000,0)</f>
        <v>0</v>
      </c>
      <c r="L110" s="4">
        <f>IF(新呵護久久5679[[#This Row],[年齡]]&lt;=$B$4,80000,0)</f>
        <v>0</v>
      </c>
      <c r="M110" s="4">
        <f t="shared" si="14"/>
        <v>0</v>
      </c>
      <c r="N110" s="4">
        <f t="shared" si="15"/>
        <v>0</v>
      </c>
    </row>
    <row r="111" spans="4:14" x14ac:dyDescent="0.2">
      <c r="D111">
        <v>110</v>
      </c>
      <c r="E111">
        <f>新呵護久久5679[[#This Row],[西元年]]-2002</f>
        <v>109</v>
      </c>
      <c r="F111">
        <f t="shared" si="12"/>
        <v>2111</v>
      </c>
      <c r="G111" s="2">
        <f t="shared" si="13"/>
        <v>0</v>
      </c>
      <c r="H111" s="4">
        <f t="shared" si="9"/>
        <v>0</v>
      </c>
      <c r="I111" s="2">
        <f>IF(新呵護久久5679[[#This Row],[年齡]]&lt;=$B$4,1000,0)</f>
        <v>0</v>
      </c>
      <c r="J111" s="2">
        <f>IF(新呵護久久5679[[#This Row],[年齡]]&lt;=$B$4,2000,0)</f>
        <v>0</v>
      </c>
      <c r="K111" s="4">
        <f>IF(新呵護久久5679[[#This Row],[年齡]]&lt;=$B$4,80000,0)</f>
        <v>0</v>
      </c>
      <c r="L111" s="4">
        <f>IF(新呵護久久5679[[#This Row],[年齡]]&lt;=$B$4,80000,0)</f>
        <v>0</v>
      </c>
      <c r="M111" s="4">
        <f t="shared" si="14"/>
        <v>0</v>
      </c>
      <c r="N111" s="4">
        <f t="shared" si="15"/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3402-1514-0740-AD8A-7485BA63B640}">
  <dimension ref="A1:P111"/>
  <sheetViews>
    <sheetView workbookViewId="0">
      <selection activeCell="R10" sqref="R10"/>
    </sheetView>
  </sheetViews>
  <sheetFormatPr baseColWidth="10" defaultRowHeight="16" x14ac:dyDescent="0.2"/>
  <cols>
    <col min="2" max="2" width="40.6640625" bestFit="1" customWidth="1"/>
    <col min="4" max="4" width="11.33203125" customWidth="1"/>
    <col min="7" max="7" width="11.5" bestFit="1" customWidth="1"/>
    <col min="8" max="10" width="11.5" customWidth="1"/>
    <col min="11" max="11" width="14.83203125" bestFit="1" customWidth="1"/>
  </cols>
  <sheetData>
    <row r="1" spans="1:16" x14ac:dyDescent="0.2">
      <c r="A1" t="s">
        <v>5</v>
      </c>
      <c r="B1" t="s">
        <v>46</v>
      </c>
      <c r="D1" t="s">
        <v>2</v>
      </c>
      <c r="E1" t="s">
        <v>6</v>
      </c>
      <c r="F1" t="s">
        <v>3</v>
      </c>
      <c r="G1" t="s">
        <v>1</v>
      </c>
      <c r="H1" t="s">
        <v>14</v>
      </c>
      <c r="I1" t="s">
        <v>9</v>
      </c>
      <c r="J1" t="s">
        <v>10</v>
      </c>
      <c r="K1" t="s">
        <v>11</v>
      </c>
      <c r="L1" t="s">
        <v>49</v>
      </c>
      <c r="M1" t="s">
        <v>40</v>
      </c>
      <c r="N1" t="s">
        <v>41</v>
      </c>
      <c r="O1" t="s">
        <v>48</v>
      </c>
      <c r="P1" t="s">
        <v>47</v>
      </c>
    </row>
    <row r="2" spans="1:16" x14ac:dyDescent="0.2">
      <c r="A2" t="s">
        <v>4</v>
      </c>
      <c r="B2" s="1">
        <v>40058</v>
      </c>
      <c r="D2">
        <v>1</v>
      </c>
      <c r="E2">
        <f>新呵護久久567810[[#This Row],[西元年]]-2002</f>
        <v>7</v>
      </c>
      <c r="F2">
        <f>YEAR(B2)</f>
        <v>2009</v>
      </c>
      <c r="G2" s="2">
        <f t="shared" ref="G2:G33" si="0">IF(D2&lt;=$B$5,7390,0)</f>
        <v>7390</v>
      </c>
      <c r="H2" s="4">
        <f>IF(E2&lt;$B$4,SUM($G$2:新呵護久久567810[[#This Row],[保費]])*1.05,0)</f>
        <v>7759.5</v>
      </c>
      <c r="I2" s="2">
        <f t="shared" ref="I2:I65" si="1">H2</f>
        <v>7759.5</v>
      </c>
      <c r="J2" s="2">
        <f t="shared" ref="J2:J65" si="2">H2</f>
        <v>7759.5</v>
      </c>
      <c r="K2" s="4">
        <f t="shared" ref="K2:K33" si="3">IF(E2&lt;=$B$4,100000,0)</f>
        <v>100000</v>
      </c>
      <c r="L2" s="4">
        <f>IF(新呵護久久567810[[#This Row],[年齡]]&lt;=$B$4,1000,0)</f>
        <v>1000</v>
      </c>
      <c r="M2" s="4">
        <f>IF(新呵護久久567810[[#This Row],[年齡]]&lt;=$B$4,80000,0)</f>
        <v>80000</v>
      </c>
      <c r="N2" s="4">
        <f>IF(新呵護久久567810[[#This Row],[年齡]]&lt;=$B$4,80000,0)</f>
        <v>80000</v>
      </c>
      <c r="O2" s="4">
        <f t="shared" ref="O2:O33" si="4">IF(E2&lt;=$B$4,40000,0)</f>
        <v>40000</v>
      </c>
      <c r="P2" s="4">
        <f t="shared" ref="P2:P33" si="5">IF(E2&lt;=$B$4,3000,0)</f>
        <v>3000</v>
      </c>
    </row>
    <row r="3" spans="1:16" x14ac:dyDescent="0.2">
      <c r="A3" t="s">
        <v>6</v>
      </c>
      <c r="B3" s="6">
        <f>7</f>
        <v>7</v>
      </c>
      <c r="D3">
        <v>2</v>
      </c>
      <c r="E3">
        <f>新呵護久久567810[[#This Row],[西元年]]-2002</f>
        <v>8</v>
      </c>
      <c r="F3">
        <f>F2+1</f>
        <v>2010</v>
      </c>
      <c r="G3" s="2">
        <f t="shared" si="0"/>
        <v>7390</v>
      </c>
      <c r="H3" s="4">
        <f>IF(E3&lt;$B$4,SUM($G$2:新呵護久久567810[[#This Row],[保費]])*1.05,0)</f>
        <v>15519</v>
      </c>
      <c r="I3" s="2">
        <f t="shared" si="1"/>
        <v>15519</v>
      </c>
      <c r="J3" s="2">
        <f t="shared" si="2"/>
        <v>15519</v>
      </c>
      <c r="K3" s="4">
        <f t="shared" si="3"/>
        <v>100000</v>
      </c>
      <c r="L3" s="4">
        <f>IF(新呵護久久567810[[#This Row],[年齡]]&lt;=$B$4,1000,0)</f>
        <v>1000</v>
      </c>
      <c r="M3" s="4">
        <f>IF(新呵護久久567810[[#This Row],[年齡]]&lt;=$B$4,80000,0)</f>
        <v>80000</v>
      </c>
      <c r="N3" s="4">
        <f>IF(新呵護久久567810[[#This Row],[年齡]]&lt;=$B$4,80000,0)</f>
        <v>80000</v>
      </c>
      <c r="O3" s="4">
        <f t="shared" si="4"/>
        <v>40000</v>
      </c>
      <c r="P3" s="4">
        <f t="shared" si="5"/>
        <v>3000</v>
      </c>
    </row>
    <row r="4" spans="1:16" x14ac:dyDescent="0.2">
      <c r="A4" t="s">
        <v>7</v>
      </c>
      <c r="B4">
        <v>99</v>
      </c>
      <c r="D4">
        <v>3</v>
      </c>
      <c r="E4">
        <f>新呵護久久567810[[#This Row],[西元年]]-2002</f>
        <v>9</v>
      </c>
      <c r="F4">
        <f t="shared" ref="F4:F67" si="6">F3+1</f>
        <v>2011</v>
      </c>
      <c r="G4" s="2">
        <f t="shared" si="0"/>
        <v>7390</v>
      </c>
      <c r="H4" s="4">
        <f>IF(E4&lt;$B$4,SUM($G$2:新呵護久久567810[[#This Row],[保費]])*1.05,0)</f>
        <v>23278.5</v>
      </c>
      <c r="I4" s="2">
        <f t="shared" si="1"/>
        <v>23278.5</v>
      </c>
      <c r="J4" s="2">
        <f t="shared" si="2"/>
        <v>23278.5</v>
      </c>
      <c r="K4" s="4">
        <f t="shared" si="3"/>
        <v>100000</v>
      </c>
      <c r="L4" s="4">
        <f>IF(新呵護久久567810[[#This Row],[年齡]]&lt;=$B$4,1000,0)</f>
        <v>1000</v>
      </c>
      <c r="M4" s="4">
        <f>IF(新呵護久久567810[[#This Row],[年齡]]&lt;=$B$4,80000,0)</f>
        <v>80000</v>
      </c>
      <c r="N4" s="4">
        <f>IF(新呵護久久567810[[#This Row],[年齡]]&lt;=$B$4,80000,0)</f>
        <v>80000</v>
      </c>
      <c r="O4" s="4">
        <f t="shared" si="4"/>
        <v>40000</v>
      </c>
      <c r="P4" s="4">
        <f t="shared" si="5"/>
        <v>3000</v>
      </c>
    </row>
    <row r="5" spans="1:16" x14ac:dyDescent="0.2">
      <c r="A5" t="s">
        <v>8</v>
      </c>
      <c r="B5">
        <v>20</v>
      </c>
      <c r="D5">
        <v>4</v>
      </c>
      <c r="E5">
        <f>新呵護久久567810[[#This Row],[西元年]]-2002</f>
        <v>10</v>
      </c>
      <c r="F5">
        <f t="shared" si="6"/>
        <v>2012</v>
      </c>
      <c r="G5" s="2">
        <f t="shared" si="0"/>
        <v>7390</v>
      </c>
      <c r="H5" s="4">
        <f>IF(E5&lt;$B$4,SUM($G$2:新呵護久久567810[[#This Row],[保費]])*1.05,0)</f>
        <v>31038</v>
      </c>
      <c r="I5" s="2">
        <f t="shared" si="1"/>
        <v>31038</v>
      </c>
      <c r="J5" s="2">
        <f t="shared" si="2"/>
        <v>31038</v>
      </c>
      <c r="K5" s="4">
        <f t="shared" si="3"/>
        <v>100000</v>
      </c>
      <c r="L5" s="4">
        <f>IF(新呵護久久567810[[#This Row],[年齡]]&lt;=$B$4,1000,0)</f>
        <v>1000</v>
      </c>
      <c r="M5" s="4">
        <f>IF(新呵護久久567810[[#This Row],[年齡]]&lt;=$B$4,80000,0)</f>
        <v>80000</v>
      </c>
      <c r="N5" s="4">
        <f>IF(新呵護久久567810[[#This Row],[年齡]]&lt;=$B$4,80000,0)</f>
        <v>80000</v>
      </c>
      <c r="O5" s="4">
        <f t="shared" si="4"/>
        <v>40000</v>
      </c>
      <c r="P5" s="4">
        <f t="shared" si="5"/>
        <v>3000</v>
      </c>
    </row>
    <row r="6" spans="1:16" x14ac:dyDescent="0.2">
      <c r="A6" t="s">
        <v>13</v>
      </c>
      <c r="B6" s="2">
        <v>1000</v>
      </c>
      <c r="D6">
        <v>5</v>
      </c>
      <c r="E6">
        <f>新呵護久久567810[[#This Row],[西元年]]-2002</f>
        <v>11</v>
      </c>
      <c r="F6">
        <f t="shared" si="6"/>
        <v>2013</v>
      </c>
      <c r="G6" s="2">
        <f t="shared" si="0"/>
        <v>7390</v>
      </c>
      <c r="H6" s="4">
        <f>IF(E6&lt;$B$4,SUM($G$2:新呵護久久567810[[#This Row],[保費]])*1.05,0)</f>
        <v>38797.5</v>
      </c>
      <c r="I6" s="2">
        <f t="shared" si="1"/>
        <v>38797.5</v>
      </c>
      <c r="J6" s="2">
        <f t="shared" si="2"/>
        <v>38797.5</v>
      </c>
      <c r="K6" s="4">
        <f t="shared" si="3"/>
        <v>100000</v>
      </c>
      <c r="L6" s="4">
        <f>IF(新呵護久久567810[[#This Row],[年齡]]&lt;=$B$4,1000,0)</f>
        <v>1000</v>
      </c>
      <c r="M6" s="4">
        <f>IF(新呵護久久567810[[#This Row],[年齡]]&lt;=$B$4,80000,0)</f>
        <v>80000</v>
      </c>
      <c r="N6" s="4">
        <f>IF(新呵護久久567810[[#This Row],[年齡]]&lt;=$B$4,80000,0)</f>
        <v>80000</v>
      </c>
      <c r="O6" s="4">
        <f t="shared" si="4"/>
        <v>40000</v>
      </c>
      <c r="P6" s="4">
        <f t="shared" si="5"/>
        <v>3000</v>
      </c>
    </row>
    <row r="7" spans="1:16" x14ac:dyDescent="0.2">
      <c r="A7" t="s">
        <v>19</v>
      </c>
      <c r="B7" s="3"/>
      <c r="D7">
        <v>6</v>
      </c>
      <c r="E7">
        <f>新呵護久久567810[[#This Row],[西元年]]-2002</f>
        <v>12</v>
      </c>
      <c r="F7">
        <f t="shared" si="6"/>
        <v>2014</v>
      </c>
      <c r="G7" s="2">
        <f t="shared" si="0"/>
        <v>7390</v>
      </c>
      <c r="H7" s="4">
        <f>IF(E7&lt;$B$4,SUM($G$2:新呵護久久567810[[#This Row],[保費]])*1.05,0)</f>
        <v>46557</v>
      </c>
      <c r="I7" s="2">
        <f t="shared" si="1"/>
        <v>46557</v>
      </c>
      <c r="J7" s="2">
        <f t="shared" si="2"/>
        <v>46557</v>
      </c>
      <c r="K7" s="4">
        <f t="shared" si="3"/>
        <v>100000</v>
      </c>
      <c r="L7" s="4">
        <f>IF(新呵護久久567810[[#This Row],[年齡]]&lt;=$B$4,1000,0)</f>
        <v>1000</v>
      </c>
      <c r="M7" s="4">
        <f>IF(新呵護久久567810[[#This Row],[年齡]]&lt;=$B$4,80000,0)</f>
        <v>80000</v>
      </c>
      <c r="N7" s="4">
        <f>IF(新呵護久久567810[[#This Row],[年齡]]&lt;=$B$4,80000,0)</f>
        <v>80000</v>
      </c>
      <c r="O7" s="4">
        <f t="shared" si="4"/>
        <v>40000</v>
      </c>
      <c r="P7" s="4">
        <f t="shared" si="5"/>
        <v>3000</v>
      </c>
    </row>
    <row r="8" spans="1:16" x14ac:dyDescent="0.2">
      <c r="A8" t="s">
        <v>24</v>
      </c>
      <c r="D8">
        <v>7</v>
      </c>
      <c r="E8">
        <f>新呵護久久567810[[#This Row],[西元年]]-2002</f>
        <v>13</v>
      </c>
      <c r="F8">
        <f t="shared" si="6"/>
        <v>2015</v>
      </c>
      <c r="G8" s="2">
        <f t="shared" si="0"/>
        <v>7390</v>
      </c>
      <c r="H8" s="4">
        <f>IF(E8&lt;$B$4,SUM($G$2:新呵護久久567810[[#This Row],[保費]])*1.05,0)</f>
        <v>54316.5</v>
      </c>
      <c r="I8" s="2">
        <f t="shared" si="1"/>
        <v>54316.5</v>
      </c>
      <c r="J8" s="2">
        <f t="shared" si="2"/>
        <v>54316.5</v>
      </c>
      <c r="K8" s="4">
        <f t="shared" si="3"/>
        <v>100000</v>
      </c>
      <c r="L8" s="4">
        <f>IF(新呵護久久567810[[#This Row],[年齡]]&lt;=$B$4,1000,0)</f>
        <v>1000</v>
      </c>
      <c r="M8" s="4">
        <f>IF(新呵護久久567810[[#This Row],[年齡]]&lt;=$B$4,80000,0)</f>
        <v>80000</v>
      </c>
      <c r="N8" s="4">
        <f>IF(新呵護久久567810[[#This Row],[年齡]]&lt;=$B$4,80000,0)</f>
        <v>80000</v>
      </c>
      <c r="O8" s="4">
        <f t="shared" si="4"/>
        <v>40000</v>
      </c>
      <c r="P8" s="4">
        <f t="shared" si="5"/>
        <v>3000</v>
      </c>
    </row>
    <row r="9" spans="1:16" x14ac:dyDescent="0.2">
      <c r="D9">
        <v>8</v>
      </c>
      <c r="E9">
        <f>新呵護久久567810[[#This Row],[西元年]]-2002</f>
        <v>14</v>
      </c>
      <c r="F9">
        <f t="shared" si="6"/>
        <v>2016</v>
      </c>
      <c r="G9" s="2">
        <f t="shared" si="0"/>
        <v>7390</v>
      </c>
      <c r="H9" s="4">
        <f>IF(E9&lt;$B$4,SUM($G$2:新呵護久久567810[[#This Row],[保費]])*1.05,0)</f>
        <v>62076</v>
      </c>
      <c r="I9" s="2">
        <f t="shared" si="1"/>
        <v>62076</v>
      </c>
      <c r="J9" s="2">
        <f t="shared" si="2"/>
        <v>62076</v>
      </c>
      <c r="K9" s="4">
        <f t="shared" si="3"/>
        <v>100000</v>
      </c>
      <c r="L9" s="4">
        <f>IF(新呵護久久567810[[#This Row],[年齡]]&lt;=$B$4,1000,0)</f>
        <v>1000</v>
      </c>
      <c r="M9" s="4">
        <f>IF(新呵護久久567810[[#This Row],[年齡]]&lt;=$B$4,80000,0)</f>
        <v>80000</v>
      </c>
      <c r="N9" s="4">
        <f>IF(新呵護久久567810[[#This Row],[年齡]]&lt;=$B$4,80000,0)</f>
        <v>80000</v>
      </c>
      <c r="O9" s="4">
        <f t="shared" si="4"/>
        <v>40000</v>
      </c>
      <c r="P9" s="4">
        <f t="shared" si="5"/>
        <v>3000</v>
      </c>
    </row>
    <row r="10" spans="1:16" x14ac:dyDescent="0.2">
      <c r="D10">
        <v>9</v>
      </c>
      <c r="E10">
        <f>新呵護久久567810[[#This Row],[西元年]]-2002</f>
        <v>15</v>
      </c>
      <c r="F10">
        <f t="shared" si="6"/>
        <v>2017</v>
      </c>
      <c r="G10" s="2">
        <f t="shared" si="0"/>
        <v>7390</v>
      </c>
      <c r="H10" s="4">
        <f>IF(E10&lt;$B$4,SUM($G$2:新呵護久久567810[[#This Row],[保費]])*1.05,0)</f>
        <v>69835.5</v>
      </c>
      <c r="I10" s="2">
        <f t="shared" si="1"/>
        <v>69835.5</v>
      </c>
      <c r="J10" s="2">
        <f t="shared" si="2"/>
        <v>69835.5</v>
      </c>
      <c r="K10" s="4">
        <f t="shared" si="3"/>
        <v>100000</v>
      </c>
      <c r="L10" s="4">
        <f>IF(新呵護久久567810[[#This Row],[年齡]]&lt;=$B$4,1000,0)</f>
        <v>1000</v>
      </c>
      <c r="M10" s="4">
        <f>IF(新呵護久久567810[[#This Row],[年齡]]&lt;=$B$4,80000,0)</f>
        <v>80000</v>
      </c>
      <c r="N10" s="4">
        <f>IF(新呵護久久567810[[#This Row],[年齡]]&lt;=$B$4,80000,0)</f>
        <v>80000</v>
      </c>
      <c r="O10" s="4">
        <f t="shared" si="4"/>
        <v>40000</v>
      </c>
      <c r="P10" s="4">
        <f t="shared" si="5"/>
        <v>3000</v>
      </c>
    </row>
    <row r="11" spans="1:16" x14ac:dyDescent="0.2">
      <c r="D11">
        <v>10</v>
      </c>
      <c r="E11">
        <f>新呵護久久567810[[#This Row],[西元年]]-2002</f>
        <v>16</v>
      </c>
      <c r="F11">
        <f t="shared" si="6"/>
        <v>2018</v>
      </c>
      <c r="G11" s="2">
        <f t="shared" si="0"/>
        <v>7390</v>
      </c>
      <c r="H11" s="4">
        <f>IF(E11&lt;$B$4,SUM($G$2:新呵護久久567810[[#This Row],[保費]])*1.05,0)</f>
        <v>77595</v>
      </c>
      <c r="I11" s="2">
        <f t="shared" si="1"/>
        <v>77595</v>
      </c>
      <c r="J11" s="2">
        <f t="shared" si="2"/>
        <v>77595</v>
      </c>
      <c r="K11" s="4">
        <f t="shared" si="3"/>
        <v>100000</v>
      </c>
      <c r="L11" s="4">
        <f>IF(新呵護久久567810[[#This Row],[年齡]]&lt;=$B$4,1000,0)</f>
        <v>1000</v>
      </c>
      <c r="M11" s="4">
        <f>IF(新呵護久久567810[[#This Row],[年齡]]&lt;=$B$4,80000,0)</f>
        <v>80000</v>
      </c>
      <c r="N11" s="4">
        <f>IF(新呵護久久567810[[#This Row],[年齡]]&lt;=$B$4,80000,0)</f>
        <v>80000</v>
      </c>
      <c r="O11" s="4">
        <f t="shared" si="4"/>
        <v>40000</v>
      </c>
      <c r="P11" s="4">
        <f t="shared" si="5"/>
        <v>3000</v>
      </c>
    </row>
    <row r="12" spans="1:16" x14ac:dyDescent="0.2">
      <c r="D12">
        <v>11</v>
      </c>
      <c r="E12">
        <f>新呵護久久567810[[#This Row],[西元年]]-2002</f>
        <v>17</v>
      </c>
      <c r="F12">
        <f t="shared" si="6"/>
        <v>2019</v>
      </c>
      <c r="G12" s="2">
        <f t="shared" si="0"/>
        <v>7390</v>
      </c>
      <c r="H12" s="4">
        <f>IF(E12&lt;$B$4,SUM($G$2:新呵護久久567810[[#This Row],[保費]])*1.05,0)</f>
        <v>85354.5</v>
      </c>
      <c r="I12" s="2">
        <f t="shared" si="1"/>
        <v>85354.5</v>
      </c>
      <c r="J12" s="2">
        <f t="shared" si="2"/>
        <v>85354.5</v>
      </c>
      <c r="K12" s="4">
        <f t="shared" si="3"/>
        <v>100000</v>
      </c>
      <c r="L12" s="4">
        <f>IF(新呵護久久567810[[#This Row],[年齡]]&lt;=$B$4,1000,0)</f>
        <v>1000</v>
      </c>
      <c r="M12" s="4">
        <f>IF(新呵護久久567810[[#This Row],[年齡]]&lt;=$B$4,80000,0)</f>
        <v>80000</v>
      </c>
      <c r="N12" s="4">
        <f>IF(新呵護久久567810[[#This Row],[年齡]]&lt;=$B$4,80000,0)</f>
        <v>80000</v>
      </c>
      <c r="O12" s="4">
        <f t="shared" si="4"/>
        <v>40000</v>
      </c>
      <c r="P12" s="4">
        <f t="shared" si="5"/>
        <v>3000</v>
      </c>
    </row>
    <row r="13" spans="1:16" x14ac:dyDescent="0.2">
      <c r="D13">
        <v>12</v>
      </c>
      <c r="E13">
        <f>新呵護久久567810[[#This Row],[西元年]]-2002</f>
        <v>18</v>
      </c>
      <c r="F13">
        <f t="shared" si="6"/>
        <v>2020</v>
      </c>
      <c r="G13" s="2">
        <f t="shared" si="0"/>
        <v>7390</v>
      </c>
      <c r="H13" s="4">
        <f>IF(E13&lt;$B$4,SUM($G$2:新呵護久久567810[[#This Row],[保費]])*1.05,0)</f>
        <v>93114</v>
      </c>
      <c r="I13" s="2">
        <f t="shared" si="1"/>
        <v>93114</v>
      </c>
      <c r="J13" s="2">
        <f t="shared" si="2"/>
        <v>93114</v>
      </c>
      <c r="K13" s="4">
        <f t="shared" si="3"/>
        <v>100000</v>
      </c>
      <c r="L13" s="4">
        <f>IF(新呵護久久567810[[#This Row],[年齡]]&lt;=$B$4,1000,0)</f>
        <v>1000</v>
      </c>
      <c r="M13" s="4">
        <f>IF(新呵護久久567810[[#This Row],[年齡]]&lt;=$B$4,80000,0)</f>
        <v>80000</v>
      </c>
      <c r="N13" s="4">
        <f>IF(新呵護久久567810[[#This Row],[年齡]]&lt;=$B$4,80000,0)</f>
        <v>80000</v>
      </c>
      <c r="O13" s="4">
        <f t="shared" si="4"/>
        <v>40000</v>
      </c>
      <c r="P13" s="4">
        <f t="shared" si="5"/>
        <v>3000</v>
      </c>
    </row>
    <row r="14" spans="1:16" x14ac:dyDescent="0.2">
      <c r="D14">
        <v>13</v>
      </c>
      <c r="E14">
        <f>新呵護久久567810[[#This Row],[西元年]]-2002</f>
        <v>19</v>
      </c>
      <c r="F14">
        <f t="shared" si="6"/>
        <v>2021</v>
      </c>
      <c r="G14" s="2">
        <f t="shared" si="0"/>
        <v>7390</v>
      </c>
      <c r="H14" s="4">
        <f>IF(E14&lt;$B$4,SUM($G$2:新呵護久久567810[[#This Row],[保費]])*1.05,0)</f>
        <v>100873.5</v>
      </c>
      <c r="I14" s="2">
        <f t="shared" si="1"/>
        <v>100873.5</v>
      </c>
      <c r="J14" s="2">
        <f t="shared" si="2"/>
        <v>100873.5</v>
      </c>
      <c r="K14" s="4">
        <f t="shared" si="3"/>
        <v>100000</v>
      </c>
      <c r="L14" s="4">
        <f>IF(新呵護久久567810[[#This Row],[年齡]]&lt;=$B$4,1000,0)</f>
        <v>1000</v>
      </c>
      <c r="M14" s="4">
        <f>IF(新呵護久久567810[[#This Row],[年齡]]&lt;=$B$4,80000,0)</f>
        <v>80000</v>
      </c>
      <c r="N14" s="4">
        <f>IF(新呵護久久567810[[#This Row],[年齡]]&lt;=$B$4,80000,0)</f>
        <v>80000</v>
      </c>
      <c r="O14" s="4">
        <f t="shared" si="4"/>
        <v>40000</v>
      </c>
      <c r="P14" s="4">
        <f t="shared" si="5"/>
        <v>3000</v>
      </c>
    </row>
    <row r="15" spans="1:16" x14ac:dyDescent="0.2">
      <c r="D15">
        <v>14</v>
      </c>
      <c r="E15">
        <f>新呵護久久567810[[#This Row],[西元年]]-2002</f>
        <v>20</v>
      </c>
      <c r="F15">
        <f t="shared" si="6"/>
        <v>2022</v>
      </c>
      <c r="G15" s="2">
        <f t="shared" si="0"/>
        <v>7390</v>
      </c>
      <c r="H15" s="4">
        <f>IF(E15&lt;$B$4,SUM($G$2:新呵護久久567810[[#This Row],[保費]])*1.05,0)</f>
        <v>108633</v>
      </c>
      <c r="I15" s="2">
        <f t="shared" si="1"/>
        <v>108633</v>
      </c>
      <c r="J15" s="2">
        <f t="shared" si="2"/>
        <v>108633</v>
      </c>
      <c r="K15" s="4">
        <f t="shared" si="3"/>
        <v>100000</v>
      </c>
      <c r="L15" s="4">
        <f>IF(新呵護久久567810[[#This Row],[年齡]]&lt;=$B$4,1000,0)</f>
        <v>1000</v>
      </c>
      <c r="M15" s="4">
        <f>IF(新呵護久久567810[[#This Row],[年齡]]&lt;=$B$4,80000,0)</f>
        <v>80000</v>
      </c>
      <c r="N15" s="4">
        <f>IF(新呵護久久567810[[#This Row],[年齡]]&lt;=$B$4,80000,0)</f>
        <v>80000</v>
      </c>
      <c r="O15" s="4">
        <f t="shared" si="4"/>
        <v>40000</v>
      </c>
      <c r="P15" s="4">
        <f t="shared" si="5"/>
        <v>3000</v>
      </c>
    </row>
    <row r="16" spans="1:16" x14ac:dyDescent="0.2">
      <c r="D16">
        <v>15</v>
      </c>
      <c r="E16">
        <f>新呵護久久567810[[#This Row],[西元年]]-2002</f>
        <v>21</v>
      </c>
      <c r="F16">
        <f t="shared" si="6"/>
        <v>2023</v>
      </c>
      <c r="G16" s="2">
        <f t="shared" si="0"/>
        <v>7390</v>
      </c>
      <c r="H16" s="4">
        <f>IF(E16&lt;$B$4,SUM($G$2:新呵護久久567810[[#This Row],[保費]])*1.05,0)</f>
        <v>116392.5</v>
      </c>
      <c r="I16" s="2">
        <f t="shared" si="1"/>
        <v>116392.5</v>
      </c>
      <c r="J16" s="2">
        <f t="shared" si="2"/>
        <v>116392.5</v>
      </c>
      <c r="K16" s="4">
        <f t="shared" si="3"/>
        <v>100000</v>
      </c>
      <c r="L16" s="4">
        <f>IF(新呵護久久567810[[#This Row],[年齡]]&lt;=$B$4,1000,0)</f>
        <v>1000</v>
      </c>
      <c r="M16" s="4">
        <f>IF(新呵護久久567810[[#This Row],[年齡]]&lt;=$B$4,80000,0)</f>
        <v>80000</v>
      </c>
      <c r="N16" s="4">
        <f>IF(新呵護久久567810[[#This Row],[年齡]]&lt;=$B$4,80000,0)</f>
        <v>80000</v>
      </c>
      <c r="O16" s="4">
        <f t="shared" si="4"/>
        <v>40000</v>
      </c>
      <c r="P16" s="4">
        <f t="shared" si="5"/>
        <v>3000</v>
      </c>
    </row>
    <row r="17" spans="4:16" x14ac:dyDescent="0.2">
      <c r="D17">
        <v>16</v>
      </c>
      <c r="E17">
        <f>新呵護久久567810[[#This Row],[西元年]]-2002</f>
        <v>22</v>
      </c>
      <c r="F17">
        <f t="shared" si="6"/>
        <v>2024</v>
      </c>
      <c r="G17" s="2">
        <f t="shared" si="0"/>
        <v>7390</v>
      </c>
      <c r="H17" s="4">
        <f>IF(E17&lt;$B$4,SUM($G$2:新呵護久久567810[[#This Row],[保費]])*1.05,0)</f>
        <v>124152</v>
      </c>
      <c r="I17" s="2">
        <f t="shared" si="1"/>
        <v>124152</v>
      </c>
      <c r="J17" s="2">
        <f t="shared" si="2"/>
        <v>124152</v>
      </c>
      <c r="K17" s="4">
        <f t="shared" si="3"/>
        <v>100000</v>
      </c>
      <c r="L17" s="4">
        <f>IF(新呵護久久567810[[#This Row],[年齡]]&lt;=$B$4,1000,0)</f>
        <v>1000</v>
      </c>
      <c r="M17" s="4">
        <f>IF(新呵護久久567810[[#This Row],[年齡]]&lt;=$B$4,80000,0)</f>
        <v>80000</v>
      </c>
      <c r="N17" s="4">
        <f>IF(新呵護久久567810[[#This Row],[年齡]]&lt;=$B$4,80000,0)</f>
        <v>80000</v>
      </c>
      <c r="O17" s="4">
        <f t="shared" si="4"/>
        <v>40000</v>
      </c>
      <c r="P17" s="4">
        <f t="shared" si="5"/>
        <v>3000</v>
      </c>
    </row>
    <row r="18" spans="4:16" x14ac:dyDescent="0.2">
      <c r="D18">
        <v>17</v>
      </c>
      <c r="E18">
        <f>新呵護久久567810[[#This Row],[西元年]]-2002</f>
        <v>23</v>
      </c>
      <c r="F18">
        <f t="shared" si="6"/>
        <v>2025</v>
      </c>
      <c r="G18" s="2">
        <f t="shared" si="0"/>
        <v>7390</v>
      </c>
      <c r="H18" s="4">
        <f>IF(E18&lt;$B$4,SUM($G$2:新呵護久久567810[[#This Row],[保費]])*1.05,0)</f>
        <v>131911.5</v>
      </c>
      <c r="I18" s="2">
        <f t="shared" si="1"/>
        <v>131911.5</v>
      </c>
      <c r="J18" s="2">
        <f t="shared" si="2"/>
        <v>131911.5</v>
      </c>
      <c r="K18" s="4">
        <f t="shared" si="3"/>
        <v>100000</v>
      </c>
      <c r="L18" s="4">
        <f>IF(新呵護久久567810[[#This Row],[年齡]]&lt;=$B$4,1000,0)</f>
        <v>1000</v>
      </c>
      <c r="M18" s="4">
        <f>IF(新呵護久久567810[[#This Row],[年齡]]&lt;=$B$4,80000,0)</f>
        <v>80000</v>
      </c>
      <c r="N18" s="4">
        <f>IF(新呵護久久567810[[#This Row],[年齡]]&lt;=$B$4,80000,0)</f>
        <v>80000</v>
      </c>
      <c r="O18" s="4">
        <f t="shared" si="4"/>
        <v>40000</v>
      </c>
      <c r="P18" s="4">
        <f t="shared" si="5"/>
        <v>3000</v>
      </c>
    </row>
    <row r="19" spans="4:16" x14ac:dyDescent="0.2">
      <c r="D19">
        <v>18</v>
      </c>
      <c r="E19">
        <f>新呵護久久567810[[#This Row],[西元年]]-2002</f>
        <v>24</v>
      </c>
      <c r="F19">
        <f t="shared" si="6"/>
        <v>2026</v>
      </c>
      <c r="G19" s="2">
        <f t="shared" si="0"/>
        <v>7390</v>
      </c>
      <c r="H19" s="4">
        <f>IF(E19&lt;$B$4,SUM($G$2:新呵護久久567810[[#This Row],[保費]])*1.05,0)</f>
        <v>139671</v>
      </c>
      <c r="I19" s="2">
        <f t="shared" si="1"/>
        <v>139671</v>
      </c>
      <c r="J19" s="2">
        <f t="shared" si="2"/>
        <v>139671</v>
      </c>
      <c r="K19" s="4">
        <f t="shared" si="3"/>
        <v>100000</v>
      </c>
      <c r="L19" s="4">
        <f>IF(新呵護久久567810[[#This Row],[年齡]]&lt;=$B$4,1000,0)</f>
        <v>1000</v>
      </c>
      <c r="M19" s="4">
        <f>IF(新呵護久久567810[[#This Row],[年齡]]&lt;=$B$4,80000,0)</f>
        <v>80000</v>
      </c>
      <c r="N19" s="4">
        <f>IF(新呵護久久567810[[#This Row],[年齡]]&lt;=$B$4,80000,0)</f>
        <v>80000</v>
      </c>
      <c r="O19" s="4">
        <f t="shared" si="4"/>
        <v>40000</v>
      </c>
      <c r="P19" s="4">
        <f t="shared" si="5"/>
        <v>3000</v>
      </c>
    </row>
    <row r="20" spans="4:16" x14ac:dyDescent="0.2">
      <c r="D20">
        <v>19</v>
      </c>
      <c r="E20">
        <f>新呵護久久567810[[#This Row],[西元年]]-2002</f>
        <v>25</v>
      </c>
      <c r="F20">
        <f t="shared" si="6"/>
        <v>2027</v>
      </c>
      <c r="G20" s="2">
        <f t="shared" si="0"/>
        <v>7390</v>
      </c>
      <c r="H20" s="4">
        <f>IF(E20&lt;$B$4,SUM($G$2:新呵護久久567810[[#This Row],[保費]])*1.05,0)</f>
        <v>147430.5</v>
      </c>
      <c r="I20" s="2">
        <f t="shared" si="1"/>
        <v>147430.5</v>
      </c>
      <c r="J20" s="2">
        <f t="shared" si="2"/>
        <v>147430.5</v>
      </c>
      <c r="K20" s="4">
        <f t="shared" si="3"/>
        <v>100000</v>
      </c>
      <c r="L20" s="4">
        <f>IF(新呵護久久567810[[#This Row],[年齡]]&lt;=$B$4,1000,0)</f>
        <v>1000</v>
      </c>
      <c r="M20" s="4">
        <f>IF(新呵護久久567810[[#This Row],[年齡]]&lt;=$B$4,80000,0)</f>
        <v>80000</v>
      </c>
      <c r="N20" s="4">
        <f>IF(新呵護久久567810[[#This Row],[年齡]]&lt;=$B$4,80000,0)</f>
        <v>80000</v>
      </c>
      <c r="O20" s="4">
        <f t="shared" si="4"/>
        <v>40000</v>
      </c>
      <c r="P20" s="4">
        <f t="shared" si="5"/>
        <v>3000</v>
      </c>
    </row>
    <row r="21" spans="4:16" x14ac:dyDescent="0.2">
      <c r="D21">
        <v>20</v>
      </c>
      <c r="E21">
        <f>新呵護久久567810[[#This Row],[西元年]]-2002</f>
        <v>26</v>
      </c>
      <c r="F21">
        <f t="shared" si="6"/>
        <v>2028</v>
      </c>
      <c r="G21" s="2">
        <f t="shared" si="0"/>
        <v>7390</v>
      </c>
      <c r="H21" s="4">
        <f>IF(E21&lt;$B$4,SUM($G$2:新呵護久久567810[[#This Row],[保費]])*1.05,0)</f>
        <v>155190</v>
      </c>
      <c r="I21" s="2">
        <f t="shared" si="1"/>
        <v>155190</v>
      </c>
      <c r="J21" s="2">
        <f t="shared" si="2"/>
        <v>155190</v>
      </c>
      <c r="K21" s="4">
        <f t="shared" si="3"/>
        <v>100000</v>
      </c>
      <c r="L21" s="4">
        <f>IF(新呵護久久567810[[#This Row],[年齡]]&lt;=$B$4,1000,0)</f>
        <v>1000</v>
      </c>
      <c r="M21" s="4">
        <f>IF(新呵護久久567810[[#This Row],[年齡]]&lt;=$B$4,80000,0)</f>
        <v>80000</v>
      </c>
      <c r="N21" s="4">
        <f>IF(新呵護久久567810[[#This Row],[年齡]]&lt;=$B$4,80000,0)</f>
        <v>80000</v>
      </c>
      <c r="O21" s="4">
        <f t="shared" si="4"/>
        <v>40000</v>
      </c>
      <c r="P21" s="4">
        <f t="shared" si="5"/>
        <v>3000</v>
      </c>
    </row>
    <row r="22" spans="4:16" x14ac:dyDescent="0.2">
      <c r="D22">
        <v>21</v>
      </c>
      <c r="E22">
        <f>新呵護久久567810[[#This Row],[西元年]]-2002</f>
        <v>27</v>
      </c>
      <c r="F22">
        <f t="shared" si="6"/>
        <v>2029</v>
      </c>
      <c r="G22" s="2">
        <f t="shared" si="0"/>
        <v>0</v>
      </c>
      <c r="H22" s="4">
        <f>IF(E22&lt;$B$4,SUM($G$2:新呵護久久567810[[#This Row],[保費]])*1.05,0)</f>
        <v>155190</v>
      </c>
      <c r="I22" s="2">
        <f t="shared" si="1"/>
        <v>155190</v>
      </c>
      <c r="J22" s="2">
        <f t="shared" si="2"/>
        <v>155190</v>
      </c>
      <c r="K22" s="4">
        <f t="shared" si="3"/>
        <v>100000</v>
      </c>
      <c r="L22" s="4">
        <f>IF(新呵護久久567810[[#This Row],[年齡]]&lt;=$B$4,1000,0)</f>
        <v>1000</v>
      </c>
      <c r="M22" s="4">
        <f>IF(新呵護久久567810[[#This Row],[年齡]]&lt;=$B$4,80000,0)</f>
        <v>80000</v>
      </c>
      <c r="N22" s="4">
        <f>IF(新呵護久久567810[[#This Row],[年齡]]&lt;=$B$4,80000,0)</f>
        <v>80000</v>
      </c>
      <c r="O22" s="4">
        <f t="shared" si="4"/>
        <v>40000</v>
      </c>
      <c r="P22" s="4">
        <f t="shared" si="5"/>
        <v>3000</v>
      </c>
    </row>
    <row r="23" spans="4:16" x14ac:dyDescent="0.2">
      <c r="D23">
        <v>22</v>
      </c>
      <c r="E23">
        <f>新呵護久久567810[[#This Row],[西元年]]-2002</f>
        <v>28</v>
      </c>
      <c r="F23">
        <f t="shared" si="6"/>
        <v>2030</v>
      </c>
      <c r="G23" s="2">
        <f t="shared" si="0"/>
        <v>0</v>
      </c>
      <c r="H23" s="4">
        <f>IF(E23&lt;$B$4,SUM($G$2:新呵護久久567810[[#This Row],[保費]])*1.05,0)</f>
        <v>155190</v>
      </c>
      <c r="I23" s="2">
        <f t="shared" si="1"/>
        <v>155190</v>
      </c>
      <c r="J23" s="2">
        <f t="shared" si="2"/>
        <v>155190</v>
      </c>
      <c r="K23" s="4">
        <f t="shared" si="3"/>
        <v>100000</v>
      </c>
      <c r="L23" s="4">
        <f>IF(新呵護久久567810[[#This Row],[年齡]]&lt;=$B$4,1000,0)</f>
        <v>1000</v>
      </c>
      <c r="M23" s="4">
        <f>IF(新呵護久久567810[[#This Row],[年齡]]&lt;=$B$4,80000,0)</f>
        <v>80000</v>
      </c>
      <c r="N23" s="4">
        <f>IF(新呵護久久567810[[#This Row],[年齡]]&lt;=$B$4,80000,0)</f>
        <v>80000</v>
      </c>
      <c r="O23" s="4">
        <f t="shared" si="4"/>
        <v>40000</v>
      </c>
      <c r="P23" s="4">
        <f t="shared" si="5"/>
        <v>3000</v>
      </c>
    </row>
    <row r="24" spans="4:16" x14ac:dyDescent="0.2">
      <c r="D24">
        <v>23</v>
      </c>
      <c r="E24">
        <f>新呵護久久567810[[#This Row],[西元年]]-2002</f>
        <v>29</v>
      </c>
      <c r="F24">
        <f t="shared" si="6"/>
        <v>2031</v>
      </c>
      <c r="G24" s="2">
        <f t="shared" si="0"/>
        <v>0</v>
      </c>
      <c r="H24" s="4">
        <f>IF(E24&lt;$B$4,SUM($G$2:新呵護久久567810[[#This Row],[保費]])*1.05,0)</f>
        <v>155190</v>
      </c>
      <c r="I24" s="2">
        <f t="shared" si="1"/>
        <v>155190</v>
      </c>
      <c r="J24" s="2">
        <f t="shared" si="2"/>
        <v>155190</v>
      </c>
      <c r="K24" s="4">
        <f t="shared" si="3"/>
        <v>100000</v>
      </c>
      <c r="L24" s="4">
        <f>IF(新呵護久久567810[[#This Row],[年齡]]&lt;=$B$4,1000,0)</f>
        <v>1000</v>
      </c>
      <c r="M24" s="4">
        <f>IF(新呵護久久567810[[#This Row],[年齡]]&lt;=$B$4,80000,0)</f>
        <v>80000</v>
      </c>
      <c r="N24" s="4">
        <f>IF(新呵護久久567810[[#This Row],[年齡]]&lt;=$B$4,80000,0)</f>
        <v>80000</v>
      </c>
      <c r="O24" s="4">
        <f t="shared" si="4"/>
        <v>40000</v>
      </c>
      <c r="P24" s="4">
        <f t="shared" si="5"/>
        <v>3000</v>
      </c>
    </row>
    <row r="25" spans="4:16" x14ac:dyDescent="0.2">
      <c r="D25">
        <v>24</v>
      </c>
      <c r="E25">
        <f>新呵護久久567810[[#This Row],[西元年]]-2002</f>
        <v>30</v>
      </c>
      <c r="F25">
        <f t="shared" si="6"/>
        <v>2032</v>
      </c>
      <c r="G25" s="2">
        <f t="shared" si="0"/>
        <v>0</v>
      </c>
      <c r="H25" s="4">
        <f>IF(E25&lt;$B$4,SUM($G$2:新呵護久久567810[[#This Row],[保費]])*1.05,0)</f>
        <v>155190</v>
      </c>
      <c r="I25" s="2">
        <f t="shared" si="1"/>
        <v>155190</v>
      </c>
      <c r="J25" s="2">
        <f t="shared" si="2"/>
        <v>155190</v>
      </c>
      <c r="K25" s="4">
        <f t="shared" si="3"/>
        <v>100000</v>
      </c>
      <c r="L25" s="4">
        <f>IF(新呵護久久567810[[#This Row],[年齡]]&lt;=$B$4,1000,0)</f>
        <v>1000</v>
      </c>
      <c r="M25" s="4">
        <f>IF(新呵護久久567810[[#This Row],[年齡]]&lt;=$B$4,80000,0)</f>
        <v>80000</v>
      </c>
      <c r="N25" s="4">
        <f>IF(新呵護久久567810[[#This Row],[年齡]]&lt;=$B$4,80000,0)</f>
        <v>80000</v>
      </c>
      <c r="O25" s="4">
        <f t="shared" si="4"/>
        <v>40000</v>
      </c>
      <c r="P25" s="4">
        <f t="shared" si="5"/>
        <v>3000</v>
      </c>
    </row>
    <row r="26" spans="4:16" x14ac:dyDescent="0.2">
      <c r="D26">
        <v>25</v>
      </c>
      <c r="E26">
        <f>新呵護久久567810[[#This Row],[西元年]]-2002</f>
        <v>31</v>
      </c>
      <c r="F26">
        <f t="shared" si="6"/>
        <v>2033</v>
      </c>
      <c r="G26" s="2">
        <f t="shared" si="0"/>
        <v>0</v>
      </c>
      <c r="H26" s="4">
        <f>IF(E26&lt;$B$4,SUM($G$2:新呵護久久567810[[#This Row],[保費]])*1.05,0)</f>
        <v>155190</v>
      </c>
      <c r="I26" s="2">
        <f t="shared" si="1"/>
        <v>155190</v>
      </c>
      <c r="J26" s="2">
        <f t="shared" si="2"/>
        <v>155190</v>
      </c>
      <c r="K26" s="4">
        <f t="shared" si="3"/>
        <v>100000</v>
      </c>
      <c r="L26" s="4">
        <f>IF(新呵護久久567810[[#This Row],[年齡]]&lt;=$B$4,1000,0)</f>
        <v>1000</v>
      </c>
      <c r="M26" s="4">
        <f>IF(新呵護久久567810[[#This Row],[年齡]]&lt;=$B$4,80000,0)</f>
        <v>80000</v>
      </c>
      <c r="N26" s="4">
        <f>IF(新呵護久久567810[[#This Row],[年齡]]&lt;=$B$4,80000,0)</f>
        <v>80000</v>
      </c>
      <c r="O26" s="4">
        <f t="shared" si="4"/>
        <v>40000</v>
      </c>
      <c r="P26" s="4">
        <f t="shared" si="5"/>
        <v>3000</v>
      </c>
    </row>
    <row r="27" spans="4:16" x14ac:dyDescent="0.2">
      <c r="D27">
        <v>26</v>
      </c>
      <c r="E27">
        <f>新呵護久久567810[[#This Row],[西元年]]-2002</f>
        <v>32</v>
      </c>
      <c r="F27">
        <f t="shared" si="6"/>
        <v>2034</v>
      </c>
      <c r="G27" s="2">
        <f t="shared" si="0"/>
        <v>0</v>
      </c>
      <c r="H27" s="4">
        <f>IF(E27&lt;$B$4,SUM($G$2:新呵護久久567810[[#This Row],[保費]])*1.05,0)</f>
        <v>155190</v>
      </c>
      <c r="I27" s="2">
        <f t="shared" si="1"/>
        <v>155190</v>
      </c>
      <c r="J27" s="2">
        <f t="shared" si="2"/>
        <v>155190</v>
      </c>
      <c r="K27" s="4">
        <f t="shared" si="3"/>
        <v>100000</v>
      </c>
      <c r="L27" s="4">
        <f>IF(新呵護久久567810[[#This Row],[年齡]]&lt;=$B$4,1000,0)</f>
        <v>1000</v>
      </c>
      <c r="M27" s="4">
        <f>IF(新呵護久久567810[[#This Row],[年齡]]&lt;=$B$4,80000,0)</f>
        <v>80000</v>
      </c>
      <c r="N27" s="4">
        <f>IF(新呵護久久567810[[#This Row],[年齡]]&lt;=$B$4,80000,0)</f>
        <v>80000</v>
      </c>
      <c r="O27" s="4">
        <f t="shared" si="4"/>
        <v>40000</v>
      </c>
      <c r="P27" s="4">
        <f t="shared" si="5"/>
        <v>3000</v>
      </c>
    </row>
    <row r="28" spans="4:16" x14ac:dyDescent="0.2">
      <c r="D28">
        <v>27</v>
      </c>
      <c r="E28">
        <f>新呵護久久567810[[#This Row],[西元年]]-2002</f>
        <v>33</v>
      </c>
      <c r="F28">
        <f t="shared" si="6"/>
        <v>2035</v>
      </c>
      <c r="G28" s="2">
        <f t="shared" si="0"/>
        <v>0</v>
      </c>
      <c r="H28" s="4">
        <f>IF(E28&lt;$B$4,SUM($G$2:新呵護久久567810[[#This Row],[保費]])*1.05,0)</f>
        <v>155190</v>
      </c>
      <c r="I28" s="2">
        <f t="shared" si="1"/>
        <v>155190</v>
      </c>
      <c r="J28" s="2">
        <f t="shared" si="2"/>
        <v>155190</v>
      </c>
      <c r="K28" s="4">
        <f t="shared" si="3"/>
        <v>100000</v>
      </c>
      <c r="L28" s="4">
        <f>IF(新呵護久久567810[[#This Row],[年齡]]&lt;=$B$4,1000,0)</f>
        <v>1000</v>
      </c>
      <c r="M28" s="4">
        <f>IF(新呵護久久567810[[#This Row],[年齡]]&lt;=$B$4,80000,0)</f>
        <v>80000</v>
      </c>
      <c r="N28" s="4">
        <f>IF(新呵護久久567810[[#This Row],[年齡]]&lt;=$B$4,80000,0)</f>
        <v>80000</v>
      </c>
      <c r="O28" s="4">
        <f t="shared" si="4"/>
        <v>40000</v>
      </c>
      <c r="P28" s="4">
        <f t="shared" si="5"/>
        <v>3000</v>
      </c>
    </row>
    <row r="29" spans="4:16" x14ac:dyDescent="0.2">
      <c r="D29">
        <v>28</v>
      </c>
      <c r="E29">
        <f>新呵護久久567810[[#This Row],[西元年]]-2002</f>
        <v>34</v>
      </c>
      <c r="F29">
        <f t="shared" si="6"/>
        <v>2036</v>
      </c>
      <c r="G29" s="2">
        <f t="shared" si="0"/>
        <v>0</v>
      </c>
      <c r="H29" s="4">
        <f>IF(E29&lt;$B$4,SUM($G$2:新呵護久久567810[[#This Row],[保費]])*1.05,0)</f>
        <v>155190</v>
      </c>
      <c r="I29" s="2">
        <f t="shared" si="1"/>
        <v>155190</v>
      </c>
      <c r="J29" s="2">
        <f t="shared" si="2"/>
        <v>155190</v>
      </c>
      <c r="K29" s="4">
        <f t="shared" si="3"/>
        <v>100000</v>
      </c>
      <c r="L29" s="4">
        <f>IF(新呵護久久567810[[#This Row],[年齡]]&lt;=$B$4,1000,0)</f>
        <v>1000</v>
      </c>
      <c r="M29" s="4">
        <f>IF(新呵護久久567810[[#This Row],[年齡]]&lt;=$B$4,80000,0)</f>
        <v>80000</v>
      </c>
      <c r="N29" s="4">
        <f>IF(新呵護久久567810[[#This Row],[年齡]]&lt;=$B$4,80000,0)</f>
        <v>80000</v>
      </c>
      <c r="O29" s="4">
        <f t="shared" si="4"/>
        <v>40000</v>
      </c>
      <c r="P29" s="4">
        <f t="shared" si="5"/>
        <v>3000</v>
      </c>
    </row>
    <row r="30" spans="4:16" x14ac:dyDescent="0.2">
      <c r="D30">
        <v>29</v>
      </c>
      <c r="E30">
        <f>新呵護久久567810[[#This Row],[西元年]]-2002</f>
        <v>35</v>
      </c>
      <c r="F30">
        <f t="shared" si="6"/>
        <v>2037</v>
      </c>
      <c r="G30" s="2">
        <f t="shared" si="0"/>
        <v>0</v>
      </c>
      <c r="H30" s="4">
        <f>IF(E30&lt;$B$4,SUM($G$2:新呵護久久567810[[#This Row],[保費]])*1.05,0)</f>
        <v>155190</v>
      </c>
      <c r="I30" s="2">
        <f t="shared" si="1"/>
        <v>155190</v>
      </c>
      <c r="J30" s="2">
        <f t="shared" si="2"/>
        <v>155190</v>
      </c>
      <c r="K30" s="4">
        <f t="shared" si="3"/>
        <v>100000</v>
      </c>
      <c r="L30" s="4">
        <f>IF(新呵護久久567810[[#This Row],[年齡]]&lt;=$B$4,1000,0)</f>
        <v>1000</v>
      </c>
      <c r="M30" s="4">
        <f>IF(新呵護久久567810[[#This Row],[年齡]]&lt;=$B$4,80000,0)</f>
        <v>80000</v>
      </c>
      <c r="N30" s="4">
        <f>IF(新呵護久久567810[[#This Row],[年齡]]&lt;=$B$4,80000,0)</f>
        <v>80000</v>
      </c>
      <c r="O30" s="4">
        <f t="shared" si="4"/>
        <v>40000</v>
      </c>
      <c r="P30" s="4">
        <f t="shared" si="5"/>
        <v>3000</v>
      </c>
    </row>
    <row r="31" spans="4:16" x14ac:dyDescent="0.2">
      <c r="D31">
        <v>30</v>
      </c>
      <c r="E31">
        <f>新呵護久久567810[[#This Row],[西元年]]-2002</f>
        <v>36</v>
      </c>
      <c r="F31">
        <f t="shared" si="6"/>
        <v>2038</v>
      </c>
      <c r="G31" s="2">
        <f t="shared" si="0"/>
        <v>0</v>
      </c>
      <c r="H31" s="4">
        <f>IF(E31&lt;$B$4,SUM($G$2:新呵護久久567810[[#This Row],[保費]])*1.05,0)</f>
        <v>155190</v>
      </c>
      <c r="I31" s="2">
        <f t="shared" si="1"/>
        <v>155190</v>
      </c>
      <c r="J31" s="2">
        <f t="shared" si="2"/>
        <v>155190</v>
      </c>
      <c r="K31" s="4">
        <f t="shared" si="3"/>
        <v>100000</v>
      </c>
      <c r="L31" s="4">
        <f>IF(新呵護久久567810[[#This Row],[年齡]]&lt;=$B$4,1000,0)</f>
        <v>1000</v>
      </c>
      <c r="M31" s="4">
        <f>IF(新呵護久久567810[[#This Row],[年齡]]&lt;=$B$4,80000,0)</f>
        <v>80000</v>
      </c>
      <c r="N31" s="4">
        <f>IF(新呵護久久567810[[#This Row],[年齡]]&lt;=$B$4,80000,0)</f>
        <v>80000</v>
      </c>
      <c r="O31" s="4">
        <f t="shared" si="4"/>
        <v>40000</v>
      </c>
      <c r="P31" s="4">
        <f t="shared" si="5"/>
        <v>3000</v>
      </c>
    </row>
    <row r="32" spans="4:16" x14ac:dyDescent="0.2">
      <c r="D32">
        <v>31</v>
      </c>
      <c r="E32">
        <f>新呵護久久567810[[#This Row],[西元年]]-2002</f>
        <v>37</v>
      </c>
      <c r="F32">
        <f t="shared" si="6"/>
        <v>2039</v>
      </c>
      <c r="G32" s="2">
        <f t="shared" si="0"/>
        <v>0</v>
      </c>
      <c r="H32" s="4">
        <f>IF(E32&lt;$B$4,SUM($G$2:新呵護久久567810[[#This Row],[保費]])*1.05,0)</f>
        <v>155190</v>
      </c>
      <c r="I32" s="2">
        <f t="shared" si="1"/>
        <v>155190</v>
      </c>
      <c r="J32" s="2">
        <f t="shared" si="2"/>
        <v>155190</v>
      </c>
      <c r="K32" s="4">
        <f t="shared" si="3"/>
        <v>100000</v>
      </c>
      <c r="L32" s="4">
        <f>IF(新呵護久久567810[[#This Row],[年齡]]&lt;=$B$4,1000,0)</f>
        <v>1000</v>
      </c>
      <c r="M32" s="4">
        <f>IF(新呵護久久567810[[#This Row],[年齡]]&lt;=$B$4,80000,0)</f>
        <v>80000</v>
      </c>
      <c r="N32" s="4">
        <f>IF(新呵護久久567810[[#This Row],[年齡]]&lt;=$B$4,80000,0)</f>
        <v>80000</v>
      </c>
      <c r="O32" s="4">
        <f t="shared" si="4"/>
        <v>40000</v>
      </c>
      <c r="P32" s="4">
        <f t="shared" si="5"/>
        <v>3000</v>
      </c>
    </row>
    <row r="33" spans="4:16" x14ac:dyDescent="0.2">
      <c r="D33">
        <v>32</v>
      </c>
      <c r="E33">
        <f>新呵護久久567810[[#This Row],[西元年]]-2002</f>
        <v>38</v>
      </c>
      <c r="F33">
        <f t="shared" si="6"/>
        <v>2040</v>
      </c>
      <c r="G33" s="2">
        <f t="shared" si="0"/>
        <v>0</v>
      </c>
      <c r="H33" s="4">
        <f>IF(E33&lt;$B$4,SUM($G$2:新呵護久久567810[[#This Row],[保費]])*1.05,0)</f>
        <v>155190</v>
      </c>
      <c r="I33" s="2">
        <f t="shared" si="1"/>
        <v>155190</v>
      </c>
      <c r="J33" s="2">
        <f t="shared" si="2"/>
        <v>155190</v>
      </c>
      <c r="K33" s="4">
        <f t="shared" si="3"/>
        <v>100000</v>
      </c>
      <c r="L33" s="4">
        <f>IF(新呵護久久567810[[#This Row],[年齡]]&lt;=$B$4,1000,0)</f>
        <v>1000</v>
      </c>
      <c r="M33" s="4">
        <f>IF(新呵護久久567810[[#This Row],[年齡]]&lt;=$B$4,80000,0)</f>
        <v>80000</v>
      </c>
      <c r="N33" s="4">
        <f>IF(新呵護久久567810[[#This Row],[年齡]]&lt;=$B$4,80000,0)</f>
        <v>80000</v>
      </c>
      <c r="O33" s="4">
        <f t="shared" si="4"/>
        <v>40000</v>
      </c>
      <c r="P33" s="4">
        <f t="shared" si="5"/>
        <v>3000</v>
      </c>
    </row>
    <row r="34" spans="4:16" x14ac:dyDescent="0.2">
      <c r="D34">
        <v>33</v>
      </c>
      <c r="E34">
        <f>新呵護久久567810[[#This Row],[西元年]]-2002</f>
        <v>39</v>
      </c>
      <c r="F34">
        <f t="shared" si="6"/>
        <v>2041</v>
      </c>
      <c r="G34" s="2">
        <f t="shared" ref="G34:G65" si="7">IF(D34&lt;=$B$5,7390,0)</f>
        <v>0</v>
      </c>
      <c r="H34" s="4">
        <f>IF(E34&lt;$B$4,SUM($G$2:新呵護久久567810[[#This Row],[保費]])*1.05,0)</f>
        <v>155190</v>
      </c>
      <c r="I34" s="2">
        <f t="shared" si="1"/>
        <v>155190</v>
      </c>
      <c r="J34" s="2">
        <f t="shared" si="2"/>
        <v>155190</v>
      </c>
      <c r="K34" s="4">
        <f t="shared" ref="K34:K65" si="8">IF(E34&lt;=$B$4,100000,0)</f>
        <v>100000</v>
      </c>
      <c r="L34" s="4">
        <f>IF(新呵護久久567810[[#This Row],[年齡]]&lt;=$B$4,1000,0)</f>
        <v>1000</v>
      </c>
      <c r="M34" s="4">
        <f>IF(新呵護久久567810[[#This Row],[年齡]]&lt;=$B$4,80000,0)</f>
        <v>80000</v>
      </c>
      <c r="N34" s="4">
        <f>IF(新呵護久久567810[[#This Row],[年齡]]&lt;=$B$4,80000,0)</f>
        <v>80000</v>
      </c>
      <c r="O34" s="4">
        <f t="shared" ref="O34:O65" si="9">IF(E34&lt;=$B$4,40000,0)</f>
        <v>40000</v>
      </c>
      <c r="P34" s="4">
        <f t="shared" ref="P34:P65" si="10">IF(E34&lt;=$B$4,3000,0)</f>
        <v>3000</v>
      </c>
    </row>
    <row r="35" spans="4:16" x14ac:dyDescent="0.2">
      <c r="D35">
        <v>34</v>
      </c>
      <c r="E35">
        <f>新呵護久久567810[[#This Row],[西元年]]-2002</f>
        <v>40</v>
      </c>
      <c r="F35">
        <f t="shared" si="6"/>
        <v>2042</v>
      </c>
      <c r="G35" s="2">
        <f t="shared" si="7"/>
        <v>0</v>
      </c>
      <c r="H35" s="4">
        <f>IF(E35&lt;$B$4,SUM($G$2:新呵護久久567810[[#This Row],[保費]])*1.05,0)</f>
        <v>155190</v>
      </c>
      <c r="I35" s="2">
        <f t="shared" si="1"/>
        <v>155190</v>
      </c>
      <c r="J35" s="2">
        <f t="shared" si="2"/>
        <v>155190</v>
      </c>
      <c r="K35" s="4">
        <f t="shared" si="8"/>
        <v>100000</v>
      </c>
      <c r="L35" s="4">
        <f>IF(新呵護久久567810[[#This Row],[年齡]]&lt;=$B$4,1000,0)</f>
        <v>1000</v>
      </c>
      <c r="M35" s="4">
        <f>IF(新呵護久久567810[[#This Row],[年齡]]&lt;=$B$4,80000,0)</f>
        <v>80000</v>
      </c>
      <c r="N35" s="4">
        <f>IF(新呵護久久567810[[#This Row],[年齡]]&lt;=$B$4,80000,0)</f>
        <v>80000</v>
      </c>
      <c r="O35" s="4">
        <f t="shared" si="9"/>
        <v>40000</v>
      </c>
      <c r="P35" s="4">
        <f t="shared" si="10"/>
        <v>3000</v>
      </c>
    </row>
    <row r="36" spans="4:16" x14ac:dyDescent="0.2">
      <c r="D36">
        <v>35</v>
      </c>
      <c r="E36">
        <f>新呵護久久567810[[#This Row],[西元年]]-2002</f>
        <v>41</v>
      </c>
      <c r="F36">
        <f t="shared" si="6"/>
        <v>2043</v>
      </c>
      <c r="G36" s="2">
        <f t="shared" si="7"/>
        <v>0</v>
      </c>
      <c r="H36" s="4">
        <f>IF(E36&lt;$B$4,SUM($G$2:新呵護久久567810[[#This Row],[保費]])*1.05,0)</f>
        <v>155190</v>
      </c>
      <c r="I36" s="2">
        <f t="shared" si="1"/>
        <v>155190</v>
      </c>
      <c r="J36" s="2">
        <f t="shared" si="2"/>
        <v>155190</v>
      </c>
      <c r="K36" s="4">
        <f t="shared" si="8"/>
        <v>100000</v>
      </c>
      <c r="L36" s="4">
        <f>IF(新呵護久久567810[[#This Row],[年齡]]&lt;=$B$4,1000,0)</f>
        <v>1000</v>
      </c>
      <c r="M36" s="4">
        <f>IF(新呵護久久567810[[#This Row],[年齡]]&lt;=$B$4,80000,0)</f>
        <v>80000</v>
      </c>
      <c r="N36" s="4">
        <f>IF(新呵護久久567810[[#This Row],[年齡]]&lt;=$B$4,80000,0)</f>
        <v>80000</v>
      </c>
      <c r="O36" s="4">
        <f t="shared" si="9"/>
        <v>40000</v>
      </c>
      <c r="P36" s="4">
        <f t="shared" si="10"/>
        <v>3000</v>
      </c>
    </row>
    <row r="37" spans="4:16" x14ac:dyDescent="0.2">
      <c r="D37">
        <v>36</v>
      </c>
      <c r="E37">
        <f>新呵護久久567810[[#This Row],[西元年]]-2002</f>
        <v>42</v>
      </c>
      <c r="F37">
        <f t="shared" si="6"/>
        <v>2044</v>
      </c>
      <c r="G37" s="2">
        <f t="shared" si="7"/>
        <v>0</v>
      </c>
      <c r="H37" s="4">
        <f>IF(E37&lt;$B$4,SUM($G$2:新呵護久久567810[[#This Row],[保費]])*1.05,0)</f>
        <v>155190</v>
      </c>
      <c r="I37" s="2">
        <f t="shared" si="1"/>
        <v>155190</v>
      </c>
      <c r="J37" s="2">
        <f t="shared" si="2"/>
        <v>155190</v>
      </c>
      <c r="K37" s="4">
        <f t="shared" si="8"/>
        <v>100000</v>
      </c>
      <c r="L37" s="4">
        <f>IF(新呵護久久567810[[#This Row],[年齡]]&lt;=$B$4,1000,0)</f>
        <v>1000</v>
      </c>
      <c r="M37" s="4">
        <f>IF(新呵護久久567810[[#This Row],[年齡]]&lt;=$B$4,80000,0)</f>
        <v>80000</v>
      </c>
      <c r="N37" s="4">
        <f>IF(新呵護久久567810[[#This Row],[年齡]]&lt;=$B$4,80000,0)</f>
        <v>80000</v>
      </c>
      <c r="O37" s="4">
        <f t="shared" si="9"/>
        <v>40000</v>
      </c>
      <c r="P37" s="4">
        <f t="shared" si="10"/>
        <v>3000</v>
      </c>
    </row>
    <row r="38" spans="4:16" x14ac:dyDescent="0.2">
      <c r="D38">
        <v>37</v>
      </c>
      <c r="E38">
        <f>新呵護久久567810[[#This Row],[西元年]]-2002</f>
        <v>43</v>
      </c>
      <c r="F38">
        <f t="shared" si="6"/>
        <v>2045</v>
      </c>
      <c r="G38" s="2">
        <f t="shared" si="7"/>
        <v>0</v>
      </c>
      <c r="H38" s="4">
        <f>IF(E38&lt;$B$4,SUM($G$2:新呵護久久567810[[#This Row],[保費]])*1.05,0)</f>
        <v>155190</v>
      </c>
      <c r="I38" s="2">
        <f t="shared" si="1"/>
        <v>155190</v>
      </c>
      <c r="J38" s="2">
        <f t="shared" si="2"/>
        <v>155190</v>
      </c>
      <c r="K38" s="4">
        <f t="shared" si="8"/>
        <v>100000</v>
      </c>
      <c r="L38" s="4">
        <f>IF(新呵護久久567810[[#This Row],[年齡]]&lt;=$B$4,1000,0)</f>
        <v>1000</v>
      </c>
      <c r="M38" s="4">
        <f>IF(新呵護久久567810[[#This Row],[年齡]]&lt;=$B$4,80000,0)</f>
        <v>80000</v>
      </c>
      <c r="N38" s="4">
        <f>IF(新呵護久久567810[[#This Row],[年齡]]&lt;=$B$4,80000,0)</f>
        <v>80000</v>
      </c>
      <c r="O38" s="4">
        <f t="shared" si="9"/>
        <v>40000</v>
      </c>
      <c r="P38" s="4">
        <f t="shared" si="10"/>
        <v>3000</v>
      </c>
    </row>
    <row r="39" spans="4:16" x14ac:dyDescent="0.2">
      <c r="D39">
        <v>38</v>
      </c>
      <c r="E39">
        <f>新呵護久久567810[[#This Row],[西元年]]-2002</f>
        <v>44</v>
      </c>
      <c r="F39">
        <f t="shared" si="6"/>
        <v>2046</v>
      </c>
      <c r="G39" s="2">
        <f t="shared" si="7"/>
        <v>0</v>
      </c>
      <c r="H39" s="4">
        <f>IF(E39&lt;$B$4,SUM($G$2:新呵護久久567810[[#This Row],[保費]])*1.05,0)</f>
        <v>155190</v>
      </c>
      <c r="I39" s="2">
        <f t="shared" si="1"/>
        <v>155190</v>
      </c>
      <c r="J39" s="2">
        <f t="shared" si="2"/>
        <v>155190</v>
      </c>
      <c r="K39" s="4">
        <f t="shared" si="8"/>
        <v>100000</v>
      </c>
      <c r="L39" s="4">
        <f>IF(新呵護久久567810[[#This Row],[年齡]]&lt;=$B$4,1000,0)</f>
        <v>1000</v>
      </c>
      <c r="M39" s="4">
        <f>IF(新呵護久久567810[[#This Row],[年齡]]&lt;=$B$4,80000,0)</f>
        <v>80000</v>
      </c>
      <c r="N39" s="4">
        <f>IF(新呵護久久567810[[#This Row],[年齡]]&lt;=$B$4,80000,0)</f>
        <v>80000</v>
      </c>
      <c r="O39" s="4">
        <f t="shared" si="9"/>
        <v>40000</v>
      </c>
      <c r="P39" s="4">
        <f t="shared" si="10"/>
        <v>3000</v>
      </c>
    </row>
    <row r="40" spans="4:16" x14ac:dyDescent="0.2">
      <c r="D40">
        <v>39</v>
      </c>
      <c r="E40">
        <f>新呵護久久567810[[#This Row],[西元年]]-2002</f>
        <v>45</v>
      </c>
      <c r="F40">
        <f t="shared" si="6"/>
        <v>2047</v>
      </c>
      <c r="G40" s="2">
        <f t="shared" si="7"/>
        <v>0</v>
      </c>
      <c r="H40" s="4">
        <f>IF(E40&lt;$B$4,SUM($G$2:新呵護久久567810[[#This Row],[保費]])*1.05,0)</f>
        <v>155190</v>
      </c>
      <c r="I40" s="2">
        <f t="shared" si="1"/>
        <v>155190</v>
      </c>
      <c r="J40" s="2">
        <f t="shared" si="2"/>
        <v>155190</v>
      </c>
      <c r="K40" s="4">
        <f t="shared" si="8"/>
        <v>100000</v>
      </c>
      <c r="L40" s="4">
        <f>IF(新呵護久久567810[[#This Row],[年齡]]&lt;=$B$4,1000,0)</f>
        <v>1000</v>
      </c>
      <c r="M40" s="4">
        <f>IF(新呵護久久567810[[#This Row],[年齡]]&lt;=$B$4,80000,0)</f>
        <v>80000</v>
      </c>
      <c r="N40" s="4">
        <f>IF(新呵護久久567810[[#This Row],[年齡]]&lt;=$B$4,80000,0)</f>
        <v>80000</v>
      </c>
      <c r="O40" s="4">
        <f t="shared" si="9"/>
        <v>40000</v>
      </c>
      <c r="P40" s="4">
        <f t="shared" si="10"/>
        <v>3000</v>
      </c>
    </row>
    <row r="41" spans="4:16" x14ac:dyDescent="0.2">
      <c r="D41">
        <v>40</v>
      </c>
      <c r="E41">
        <f>新呵護久久567810[[#This Row],[西元年]]-2002</f>
        <v>46</v>
      </c>
      <c r="F41">
        <f t="shared" si="6"/>
        <v>2048</v>
      </c>
      <c r="G41" s="2">
        <f t="shared" si="7"/>
        <v>0</v>
      </c>
      <c r="H41" s="4">
        <f>IF(E41&lt;$B$4,SUM($G$2:新呵護久久567810[[#This Row],[保費]])*1.05,0)</f>
        <v>155190</v>
      </c>
      <c r="I41" s="2">
        <f t="shared" si="1"/>
        <v>155190</v>
      </c>
      <c r="J41" s="2">
        <f t="shared" si="2"/>
        <v>155190</v>
      </c>
      <c r="K41" s="4">
        <f t="shared" si="8"/>
        <v>100000</v>
      </c>
      <c r="L41" s="4">
        <f>IF(新呵護久久567810[[#This Row],[年齡]]&lt;=$B$4,1000,0)</f>
        <v>1000</v>
      </c>
      <c r="M41" s="4">
        <f>IF(新呵護久久567810[[#This Row],[年齡]]&lt;=$B$4,80000,0)</f>
        <v>80000</v>
      </c>
      <c r="N41" s="4">
        <f>IF(新呵護久久567810[[#This Row],[年齡]]&lt;=$B$4,80000,0)</f>
        <v>80000</v>
      </c>
      <c r="O41" s="4">
        <f t="shared" si="9"/>
        <v>40000</v>
      </c>
      <c r="P41" s="4">
        <f t="shared" si="10"/>
        <v>3000</v>
      </c>
    </row>
    <row r="42" spans="4:16" x14ac:dyDescent="0.2">
      <c r="D42">
        <v>41</v>
      </c>
      <c r="E42">
        <f>新呵護久久567810[[#This Row],[西元年]]-2002</f>
        <v>47</v>
      </c>
      <c r="F42">
        <f t="shared" si="6"/>
        <v>2049</v>
      </c>
      <c r="G42" s="2">
        <f t="shared" si="7"/>
        <v>0</v>
      </c>
      <c r="H42" s="4">
        <f>IF(E42&lt;$B$4,SUM($G$2:新呵護久久567810[[#This Row],[保費]])*1.05,0)</f>
        <v>155190</v>
      </c>
      <c r="I42" s="2">
        <f t="shared" si="1"/>
        <v>155190</v>
      </c>
      <c r="J42" s="2">
        <f t="shared" si="2"/>
        <v>155190</v>
      </c>
      <c r="K42" s="4">
        <f t="shared" si="8"/>
        <v>100000</v>
      </c>
      <c r="L42" s="4">
        <f>IF(新呵護久久567810[[#This Row],[年齡]]&lt;=$B$4,1000,0)</f>
        <v>1000</v>
      </c>
      <c r="M42" s="4">
        <f>IF(新呵護久久567810[[#This Row],[年齡]]&lt;=$B$4,80000,0)</f>
        <v>80000</v>
      </c>
      <c r="N42" s="4">
        <f>IF(新呵護久久567810[[#This Row],[年齡]]&lt;=$B$4,80000,0)</f>
        <v>80000</v>
      </c>
      <c r="O42" s="4">
        <f t="shared" si="9"/>
        <v>40000</v>
      </c>
      <c r="P42" s="4">
        <f t="shared" si="10"/>
        <v>3000</v>
      </c>
    </row>
    <row r="43" spans="4:16" x14ac:dyDescent="0.2">
      <c r="D43">
        <v>42</v>
      </c>
      <c r="E43">
        <f>新呵護久久567810[[#This Row],[西元年]]-2002</f>
        <v>48</v>
      </c>
      <c r="F43">
        <f t="shared" si="6"/>
        <v>2050</v>
      </c>
      <c r="G43" s="2">
        <f t="shared" si="7"/>
        <v>0</v>
      </c>
      <c r="H43" s="4">
        <f>IF(E43&lt;$B$4,SUM($G$2:新呵護久久567810[[#This Row],[保費]])*1.05,0)</f>
        <v>155190</v>
      </c>
      <c r="I43" s="2">
        <f t="shared" si="1"/>
        <v>155190</v>
      </c>
      <c r="J43" s="2">
        <f t="shared" si="2"/>
        <v>155190</v>
      </c>
      <c r="K43" s="4">
        <f t="shared" si="8"/>
        <v>100000</v>
      </c>
      <c r="L43" s="4">
        <f>IF(新呵護久久567810[[#This Row],[年齡]]&lt;=$B$4,1000,0)</f>
        <v>1000</v>
      </c>
      <c r="M43" s="4">
        <f>IF(新呵護久久567810[[#This Row],[年齡]]&lt;=$B$4,80000,0)</f>
        <v>80000</v>
      </c>
      <c r="N43" s="4">
        <f>IF(新呵護久久567810[[#This Row],[年齡]]&lt;=$B$4,80000,0)</f>
        <v>80000</v>
      </c>
      <c r="O43" s="4">
        <f t="shared" si="9"/>
        <v>40000</v>
      </c>
      <c r="P43" s="4">
        <f t="shared" si="10"/>
        <v>3000</v>
      </c>
    </row>
    <row r="44" spans="4:16" x14ac:dyDescent="0.2">
      <c r="D44">
        <v>43</v>
      </c>
      <c r="E44">
        <f>新呵護久久567810[[#This Row],[西元年]]-2002</f>
        <v>49</v>
      </c>
      <c r="F44">
        <f t="shared" si="6"/>
        <v>2051</v>
      </c>
      <c r="G44" s="2">
        <f t="shared" si="7"/>
        <v>0</v>
      </c>
      <c r="H44" s="4">
        <f>IF(E44&lt;$B$4,SUM($G$2:新呵護久久567810[[#This Row],[保費]])*1.05,0)</f>
        <v>155190</v>
      </c>
      <c r="I44" s="2">
        <f t="shared" si="1"/>
        <v>155190</v>
      </c>
      <c r="J44" s="2">
        <f t="shared" si="2"/>
        <v>155190</v>
      </c>
      <c r="K44" s="4">
        <f t="shared" si="8"/>
        <v>100000</v>
      </c>
      <c r="L44" s="4">
        <f>IF(新呵護久久567810[[#This Row],[年齡]]&lt;=$B$4,1000,0)</f>
        <v>1000</v>
      </c>
      <c r="M44" s="4">
        <f>IF(新呵護久久567810[[#This Row],[年齡]]&lt;=$B$4,80000,0)</f>
        <v>80000</v>
      </c>
      <c r="N44" s="4">
        <f>IF(新呵護久久567810[[#This Row],[年齡]]&lt;=$B$4,80000,0)</f>
        <v>80000</v>
      </c>
      <c r="O44" s="4">
        <f t="shared" si="9"/>
        <v>40000</v>
      </c>
      <c r="P44" s="4">
        <f t="shared" si="10"/>
        <v>3000</v>
      </c>
    </row>
    <row r="45" spans="4:16" x14ac:dyDescent="0.2">
      <c r="D45">
        <v>44</v>
      </c>
      <c r="E45">
        <f>新呵護久久567810[[#This Row],[西元年]]-2002</f>
        <v>50</v>
      </c>
      <c r="F45">
        <f t="shared" si="6"/>
        <v>2052</v>
      </c>
      <c r="G45" s="2">
        <f t="shared" si="7"/>
        <v>0</v>
      </c>
      <c r="H45" s="4">
        <f>IF(E45&lt;$B$4,SUM($G$2:新呵護久久567810[[#This Row],[保費]])*1.05,0)</f>
        <v>155190</v>
      </c>
      <c r="I45" s="2">
        <f t="shared" si="1"/>
        <v>155190</v>
      </c>
      <c r="J45" s="2">
        <f t="shared" si="2"/>
        <v>155190</v>
      </c>
      <c r="K45" s="4">
        <f t="shared" si="8"/>
        <v>100000</v>
      </c>
      <c r="L45" s="4">
        <f>IF(新呵護久久567810[[#This Row],[年齡]]&lt;=$B$4,1000,0)</f>
        <v>1000</v>
      </c>
      <c r="M45" s="4">
        <f>IF(新呵護久久567810[[#This Row],[年齡]]&lt;=$B$4,80000,0)</f>
        <v>80000</v>
      </c>
      <c r="N45" s="4">
        <f>IF(新呵護久久567810[[#This Row],[年齡]]&lt;=$B$4,80000,0)</f>
        <v>80000</v>
      </c>
      <c r="O45" s="4">
        <f t="shared" si="9"/>
        <v>40000</v>
      </c>
      <c r="P45" s="4">
        <f t="shared" si="10"/>
        <v>3000</v>
      </c>
    </row>
    <row r="46" spans="4:16" x14ac:dyDescent="0.2">
      <c r="D46">
        <v>45</v>
      </c>
      <c r="E46">
        <f>新呵護久久567810[[#This Row],[西元年]]-2002</f>
        <v>51</v>
      </c>
      <c r="F46">
        <f t="shared" si="6"/>
        <v>2053</v>
      </c>
      <c r="G46" s="2">
        <f t="shared" si="7"/>
        <v>0</v>
      </c>
      <c r="H46" s="4">
        <f>IF(E46&lt;$B$4,SUM($G$2:新呵護久久567810[[#This Row],[保費]])*1.05,0)</f>
        <v>155190</v>
      </c>
      <c r="I46" s="2">
        <f t="shared" si="1"/>
        <v>155190</v>
      </c>
      <c r="J46" s="2">
        <f t="shared" si="2"/>
        <v>155190</v>
      </c>
      <c r="K46" s="4">
        <f t="shared" si="8"/>
        <v>100000</v>
      </c>
      <c r="L46" s="4">
        <f>IF(新呵護久久567810[[#This Row],[年齡]]&lt;=$B$4,1000,0)</f>
        <v>1000</v>
      </c>
      <c r="M46" s="4">
        <f>IF(新呵護久久567810[[#This Row],[年齡]]&lt;=$B$4,80000,0)</f>
        <v>80000</v>
      </c>
      <c r="N46" s="4">
        <f>IF(新呵護久久567810[[#This Row],[年齡]]&lt;=$B$4,80000,0)</f>
        <v>80000</v>
      </c>
      <c r="O46" s="4">
        <f t="shared" si="9"/>
        <v>40000</v>
      </c>
      <c r="P46" s="4">
        <f t="shared" si="10"/>
        <v>3000</v>
      </c>
    </row>
    <row r="47" spans="4:16" x14ac:dyDescent="0.2">
      <c r="D47">
        <v>46</v>
      </c>
      <c r="E47">
        <f>新呵護久久567810[[#This Row],[西元年]]-2002</f>
        <v>52</v>
      </c>
      <c r="F47">
        <f t="shared" si="6"/>
        <v>2054</v>
      </c>
      <c r="G47" s="2">
        <f t="shared" si="7"/>
        <v>0</v>
      </c>
      <c r="H47" s="4">
        <f>IF(E47&lt;$B$4,SUM($G$2:新呵護久久567810[[#This Row],[保費]])*1.05,0)</f>
        <v>155190</v>
      </c>
      <c r="I47" s="2">
        <f t="shared" si="1"/>
        <v>155190</v>
      </c>
      <c r="J47" s="2">
        <f t="shared" si="2"/>
        <v>155190</v>
      </c>
      <c r="K47" s="4">
        <f t="shared" si="8"/>
        <v>100000</v>
      </c>
      <c r="L47" s="4">
        <f>IF(新呵護久久567810[[#This Row],[年齡]]&lt;=$B$4,1000,0)</f>
        <v>1000</v>
      </c>
      <c r="M47" s="4">
        <f>IF(新呵護久久567810[[#This Row],[年齡]]&lt;=$B$4,80000,0)</f>
        <v>80000</v>
      </c>
      <c r="N47" s="4">
        <f>IF(新呵護久久567810[[#This Row],[年齡]]&lt;=$B$4,80000,0)</f>
        <v>80000</v>
      </c>
      <c r="O47" s="4">
        <f t="shared" si="9"/>
        <v>40000</v>
      </c>
      <c r="P47" s="4">
        <f t="shared" si="10"/>
        <v>3000</v>
      </c>
    </row>
    <row r="48" spans="4:16" x14ac:dyDescent="0.2">
      <c r="D48">
        <v>47</v>
      </c>
      <c r="E48">
        <f>新呵護久久567810[[#This Row],[西元年]]-2002</f>
        <v>53</v>
      </c>
      <c r="F48">
        <f t="shared" si="6"/>
        <v>2055</v>
      </c>
      <c r="G48" s="2">
        <f t="shared" si="7"/>
        <v>0</v>
      </c>
      <c r="H48" s="4">
        <f>IF(E48&lt;$B$4,SUM($G$2:新呵護久久567810[[#This Row],[保費]])*1.05,0)</f>
        <v>155190</v>
      </c>
      <c r="I48" s="2">
        <f t="shared" si="1"/>
        <v>155190</v>
      </c>
      <c r="J48" s="2">
        <f t="shared" si="2"/>
        <v>155190</v>
      </c>
      <c r="K48" s="4">
        <f t="shared" si="8"/>
        <v>100000</v>
      </c>
      <c r="L48" s="4">
        <f>IF(新呵護久久567810[[#This Row],[年齡]]&lt;=$B$4,1000,0)</f>
        <v>1000</v>
      </c>
      <c r="M48" s="4">
        <f>IF(新呵護久久567810[[#This Row],[年齡]]&lt;=$B$4,80000,0)</f>
        <v>80000</v>
      </c>
      <c r="N48" s="4">
        <f>IF(新呵護久久567810[[#This Row],[年齡]]&lt;=$B$4,80000,0)</f>
        <v>80000</v>
      </c>
      <c r="O48" s="4">
        <f t="shared" si="9"/>
        <v>40000</v>
      </c>
      <c r="P48" s="4">
        <f t="shared" si="10"/>
        <v>3000</v>
      </c>
    </row>
    <row r="49" spans="4:16" x14ac:dyDescent="0.2">
      <c r="D49">
        <v>48</v>
      </c>
      <c r="E49">
        <f>新呵護久久567810[[#This Row],[西元年]]-2002</f>
        <v>54</v>
      </c>
      <c r="F49">
        <f t="shared" si="6"/>
        <v>2056</v>
      </c>
      <c r="G49" s="2">
        <f t="shared" si="7"/>
        <v>0</v>
      </c>
      <c r="H49" s="4">
        <f>IF(E49&lt;$B$4,SUM($G$2:新呵護久久567810[[#This Row],[保費]])*1.05,0)</f>
        <v>155190</v>
      </c>
      <c r="I49" s="2">
        <f t="shared" si="1"/>
        <v>155190</v>
      </c>
      <c r="J49" s="2">
        <f t="shared" si="2"/>
        <v>155190</v>
      </c>
      <c r="K49" s="4">
        <f t="shared" si="8"/>
        <v>100000</v>
      </c>
      <c r="L49" s="4">
        <f>IF(新呵護久久567810[[#This Row],[年齡]]&lt;=$B$4,1000,0)</f>
        <v>1000</v>
      </c>
      <c r="M49" s="4">
        <f>IF(新呵護久久567810[[#This Row],[年齡]]&lt;=$B$4,80000,0)</f>
        <v>80000</v>
      </c>
      <c r="N49" s="4">
        <f>IF(新呵護久久567810[[#This Row],[年齡]]&lt;=$B$4,80000,0)</f>
        <v>80000</v>
      </c>
      <c r="O49" s="4">
        <f t="shared" si="9"/>
        <v>40000</v>
      </c>
      <c r="P49" s="4">
        <f t="shared" si="10"/>
        <v>3000</v>
      </c>
    </row>
    <row r="50" spans="4:16" x14ac:dyDescent="0.2">
      <c r="D50">
        <v>49</v>
      </c>
      <c r="E50">
        <f>新呵護久久567810[[#This Row],[西元年]]-2002</f>
        <v>55</v>
      </c>
      <c r="F50">
        <f t="shared" si="6"/>
        <v>2057</v>
      </c>
      <c r="G50" s="2">
        <f t="shared" si="7"/>
        <v>0</v>
      </c>
      <c r="H50" s="4">
        <f>IF(E50&lt;$B$4,SUM($G$2:新呵護久久567810[[#This Row],[保費]])*1.05,0)</f>
        <v>155190</v>
      </c>
      <c r="I50" s="2">
        <f t="shared" si="1"/>
        <v>155190</v>
      </c>
      <c r="J50" s="2">
        <f t="shared" si="2"/>
        <v>155190</v>
      </c>
      <c r="K50" s="4">
        <f t="shared" si="8"/>
        <v>100000</v>
      </c>
      <c r="L50" s="4">
        <f>IF(新呵護久久567810[[#This Row],[年齡]]&lt;=$B$4,1000,0)</f>
        <v>1000</v>
      </c>
      <c r="M50" s="4">
        <f>IF(新呵護久久567810[[#This Row],[年齡]]&lt;=$B$4,80000,0)</f>
        <v>80000</v>
      </c>
      <c r="N50" s="4">
        <f>IF(新呵護久久567810[[#This Row],[年齡]]&lt;=$B$4,80000,0)</f>
        <v>80000</v>
      </c>
      <c r="O50" s="4">
        <f t="shared" si="9"/>
        <v>40000</v>
      </c>
      <c r="P50" s="4">
        <f t="shared" si="10"/>
        <v>3000</v>
      </c>
    </row>
    <row r="51" spans="4:16" x14ac:dyDescent="0.2">
      <c r="D51">
        <v>50</v>
      </c>
      <c r="E51">
        <f>新呵護久久567810[[#This Row],[西元年]]-2002</f>
        <v>56</v>
      </c>
      <c r="F51">
        <f t="shared" si="6"/>
        <v>2058</v>
      </c>
      <c r="G51" s="2">
        <f t="shared" si="7"/>
        <v>0</v>
      </c>
      <c r="H51" s="4">
        <f>IF(E51&lt;$B$4,SUM($G$2:新呵護久久567810[[#This Row],[保費]])*1.05,0)</f>
        <v>155190</v>
      </c>
      <c r="I51" s="2">
        <f t="shared" si="1"/>
        <v>155190</v>
      </c>
      <c r="J51" s="2">
        <f t="shared" si="2"/>
        <v>155190</v>
      </c>
      <c r="K51" s="4">
        <f t="shared" si="8"/>
        <v>100000</v>
      </c>
      <c r="L51" s="4">
        <f>IF(新呵護久久567810[[#This Row],[年齡]]&lt;=$B$4,1000,0)</f>
        <v>1000</v>
      </c>
      <c r="M51" s="4">
        <f>IF(新呵護久久567810[[#This Row],[年齡]]&lt;=$B$4,80000,0)</f>
        <v>80000</v>
      </c>
      <c r="N51" s="4">
        <f>IF(新呵護久久567810[[#This Row],[年齡]]&lt;=$B$4,80000,0)</f>
        <v>80000</v>
      </c>
      <c r="O51" s="4">
        <f t="shared" si="9"/>
        <v>40000</v>
      </c>
      <c r="P51" s="4">
        <f t="shared" si="10"/>
        <v>3000</v>
      </c>
    </row>
    <row r="52" spans="4:16" x14ac:dyDescent="0.2">
      <c r="D52">
        <v>51</v>
      </c>
      <c r="E52">
        <f>新呵護久久567810[[#This Row],[西元年]]-2002</f>
        <v>57</v>
      </c>
      <c r="F52">
        <f t="shared" si="6"/>
        <v>2059</v>
      </c>
      <c r="G52" s="2">
        <f t="shared" si="7"/>
        <v>0</v>
      </c>
      <c r="H52" s="4">
        <f>IF(E52&lt;$B$4,SUM($G$2:新呵護久久567810[[#This Row],[保費]])*1.05,0)</f>
        <v>155190</v>
      </c>
      <c r="I52" s="2">
        <f t="shared" si="1"/>
        <v>155190</v>
      </c>
      <c r="J52" s="2">
        <f t="shared" si="2"/>
        <v>155190</v>
      </c>
      <c r="K52" s="4">
        <f t="shared" si="8"/>
        <v>100000</v>
      </c>
      <c r="L52" s="4">
        <f>IF(新呵護久久567810[[#This Row],[年齡]]&lt;=$B$4,1000,0)</f>
        <v>1000</v>
      </c>
      <c r="M52" s="4">
        <f>IF(新呵護久久567810[[#This Row],[年齡]]&lt;=$B$4,80000,0)</f>
        <v>80000</v>
      </c>
      <c r="N52" s="4">
        <f>IF(新呵護久久567810[[#This Row],[年齡]]&lt;=$B$4,80000,0)</f>
        <v>80000</v>
      </c>
      <c r="O52" s="4">
        <f t="shared" si="9"/>
        <v>40000</v>
      </c>
      <c r="P52" s="4">
        <f t="shared" si="10"/>
        <v>3000</v>
      </c>
    </row>
    <row r="53" spans="4:16" x14ac:dyDescent="0.2">
      <c r="D53">
        <v>52</v>
      </c>
      <c r="E53">
        <f>新呵護久久567810[[#This Row],[西元年]]-2002</f>
        <v>58</v>
      </c>
      <c r="F53">
        <f t="shared" si="6"/>
        <v>2060</v>
      </c>
      <c r="G53" s="2">
        <f t="shared" si="7"/>
        <v>0</v>
      </c>
      <c r="H53" s="4">
        <f>IF(E53&lt;$B$4,SUM($G$2:新呵護久久567810[[#This Row],[保費]])*1.05,0)</f>
        <v>155190</v>
      </c>
      <c r="I53" s="2">
        <f t="shared" si="1"/>
        <v>155190</v>
      </c>
      <c r="J53" s="2">
        <f t="shared" si="2"/>
        <v>155190</v>
      </c>
      <c r="K53" s="4">
        <f t="shared" si="8"/>
        <v>100000</v>
      </c>
      <c r="L53" s="4">
        <f>IF(新呵護久久567810[[#This Row],[年齡]]&lt;=$B$4,1000,0)</f>
        <v>1000</v>
      </c>
      <c r="M53" s="4">
        <f>IF(新呵護久久567810[[#This Row],[年齡]]&lt;=$B$4,80000,0)</f>
        <v>80000</v>
      </c>
      <c r="N53" s="4">
        <f>IF(新呵護久久567810[[#This Row],[年齡]]&lt;=$B$4,80000,0)</f>
        <v>80000</v>
      </c>
      <c r="O53" s="4">
        <f t="shared" si="9"/>
        <v>40000</v>
      </c>
      <c r="P53" s="4">
        <f t="shared" si="10"/>
        <v>3000</v>
      </c>
    </row>
    <row r="54" spans="4:16" x14ac:dyDescent="0.2">
      <c r="D54">
        <v>53</v>
      </c>
      <c r="E54">
        <f>新呵護久久567810[[#This Row],[西元年]]-2002</f>
        <v>59</v>
      </c>
      <c r="F54">
        <f t="shared" si="6"/>
        <v>2061</v>
      </c>
      <c r="G54" s="2">
        <f t="shared" si="7"/>
        <v>0</v>
      </c>
      <c r="H54" s="4">
        <f>IF(E54&lt;$B$4,SUM($G$2:新呵護久久567810[[#This Row],[保費]])*1.05,0)</f>
        <v>155190</v>
      </c>
      <c r="I54" s="2">
        <f t="shared" si="1"/>
        <v>155190</v>
      </c>
      <c r="J54" s="2">
        <f t="shared" si="2"/>
        <v>155190</v>
      </c>
      <c r="K54" s="4">
        <f t="shared" si="8"/>
        <v>100000</v>
      </c>
      <c r="L54" s="4">
        <f>IF(新呵護久久567810[[#This Row],[年齡]]&lt;=$B$4,1000,0)</f>
        <v>1000</v>
      </c>
      <c r="M54" s="4">
        <f>IF(新呵護久久567810[[#This Row],[年齡]]&lt;=$B$4,80000,0)</f>
        <v>80000</v>
      </c>
      <c r="N54" s="4">
        <f>IF(新呵護久久567810[[#This Row],[年齡]]&lt;=$B$4,80000,0)</f>
        <v>80000</v>
      </c>
      <c r="O54" s="4">
        <f t="shared" si="9"/>
        <v>40000</v>
      </c>
      <c r="P54" s="4">
        <f t="shared" si="10"/>
        <v>3000</v>
      </c>
    </row>
    <row r="55" spans="4:16" x14ac:dyDescent="0.2">
      <c r="D55">
        <v>54</v>
      </c>
      <c r="E55">
        <f>新呵護久久567810[[#This Row],[西元年]]-2002</f>
        <v>60</v>
      </c>
      <c r="F55">
        <f t="shared" si="6"/>
        <v>2062</v>
      </c>
      <c r="G55" s="2">
        <f t="shared" si="7"/>
        <v>0</v>
      </c>
      <c r="H55" s="4">
        <f>IF(E55&lt;$B$4,SUM($G$2:新呵護久久567810[[#This Row],[保費]])*1.05,0)</f>
        <v>155190</v>
      </c>
      <c r="I55" s="2">
        <f t="shared" si="1"/>
        <v>155190</v>
      </c>
      <c r="J55" s="2">
        <f t="shared" si="2"/>
        <v>155190</v>
      </c>
      <c r="K55" s="4">
        <f t="shared" si="8"/>
        <v>100000</v>
      </c>
      <c r="L55" s="4">
        <f>IF(新呵護久久567810[[#This Row],[年齡]]&lt;=$B$4,1000,0)</f>
        <v>1000</v>
      </c>
      <c r="M55" s="4">
        <f>IF(新呵護久久567810[[#This Row],[年齡]]&lt;=$B$4,80000,0)</f>
        <v>80000</v>
      </c>
      <c r="N55" s="4">
        <f>IF(新呵護久久567810[[#This Row],[年齡]]&lt;=$B$4,80000,0)</f>
        <v>80000</v>
      </c>
      <c r="O55" s="4">
        <f t="shared" si="9"/>
        <v>40000</v>
      </c>
      <c r="P55" s="4">
        <f t="shared" si="10"/>
        <v>3000</v>
      </c>
    </row>
    <row r="56" spans="4:16" x14ac:dyDescent="0.2">
      <c r="D56">
        <v>55</v>
      </c>
      <c r="E56">
        <f>新呵護久久567810[[#This Row],[西元年]]-2002</f>
        <v>61</v>
      </c>
      <c r="F56">
        <f t="shared" si="6"/>
        <v>2063</v>
      </c>
      <c r="G56" s="2">
        <f t="shared" si="7"/>
        <v>0</v>
      </c>
      <c r="H56" s="4">
        <f>IF(E56&lt;$B$4,SUM($G$2:新呵護久久567810[[#This Row],[保費]])*1.05,0)</f>
        <v>155190</v>
      </c>
      <c r="I56" s="2">
        <f t="shared" si="1"/>
        <v>155190</v>
      </c>
      <c r="J56" s="2">
        <f t="shared" si="2"/>
        <v>155190</v>
      </c>
      <c r="K56" s="4">
        <f t="shared" si="8"/>
        <v>100000</v>
      </c>
      <c r="L56" s="4">
        <f>IF(新呵護久久567810[[#This Row],[年齡]]&lt;=$B$4,1000,0)</f>
        <v>1000</v>
      </c>
      <c r="M56" s="4">
        <f>IF(新呵護久久567810[[#This Row],[年齡]]&lt;=$B$4,80000,0)</f>
        <v>80000</v>
      </c>
      <c r="N56" s="4">
        <f>IF(新呵護久久567810[[#This Row],[年齡]]&lt;=$B$4,80000,0)</f>
        <v>80000</v>
      </c>
      <c r="O56" s="4">
        <f t="shared" si="9"/>
        <v>40000</v>
      </c>
      <c r="P56" s="4">
        <f t="shared" si="10"/>
        <v>3000</v>
      </c>
    </row>
    <row r="57" spans="4:16" x14ac:dyDescent="0.2">
      <c r="D57">
        <v>56</v>
      </c>
      <c r="E57">
        <f>新呵護久久567810[[#This Row],[西元年]]-2002</f>
        <v>62</v>
      </c>
      <c r="F57">
        <f t="shared" si="6"/>
        <v>2064</v>
      </c>
      <c r="G57" s="2">
        <f t="shared" si="7"/>
        <v>0</v>
      </c>
      <c r="H57" s="4">
        <f>IF(E57&lt;$B$4,SUM($G$2:新呵護久久567810[[#This Row],[保費]])*1.05,0)</f>
        <v>155190</v>
      </c>
      <c r="I57" s="2">
        <f t="shared" si="1"/>
        <v>155190</v>
      </c>
      <c r="J57" s="2">
        <f t="shared" si="2"/>
        <v>155190</v>
      </c>
      <c r="K57" s="4">
        <f t="shared" si="8"/>
        <v>100000</v>
      </c>
      <c r="L57" s="4">
        <f>IF(新呵護久久567810[[#This Row],[年齡]]&lt;=$B$4,1000,0)</f>
        <v>1000</v>
      </c>
      <c r="M57" s="4">
        <f>IF(新呵護久久567810[[#This Row],[年齡]]&lt;=$B$4,80000,0)</f>
        <v>80000</v>
      </c>
      <c r="N57" s="4">
        <f>IF(新呵護久久567810[[#This Row],[年齡]]&lt;=$B$4,80000,0)</f>
        <v>80000</v>
      </c>
      <c r="O57" s="4">
        <f t="shared" si="9"/>
        <v>40000</v>
      </c>
      <c r="P57" s="4">
        <f t="shared" si="10"/>
        <v>3000</v>
      </c>
    </row>
    <row r="58" spans="4:16" x14ac:dyDescent="0.2">
      <c r="D58">
        <v>57</v>
      </c>
      <c r="E58">
        <f>新呵護久久567810[[#This Row],[西元年]]-2002</f>
        <v>63</v>
      </c>
      <c r="F58">
        <f t="shared" si="6"/>
        <v>2065</v>
      </c>
      <c r="G58" s="2">
        <f t="shared" si="7"/>
        <v>0</v>
      </c>
      <c r="H58" s="4">
        <f>IF(E58&lt;$B$4,SUM($G$2:新呵護久久567810[[#This Row],[保費]])*1.05,0)</f>
        <v>155190</v>
      </c>
      <c r="I58" s="2">
        <f t="shared" si="1"/>
        <v>155190</v>
      </c>
      <c r="J58" s="2">
        <f t="shared" si="2"/>
        <v>155190</v>
      </c>
      <c r="K58" s="4">
        <f t="shared" si="8"/>
        <v>100000</v>
      </c>
      <c r="L58" s="4">
        <f>IF(新呵護久久567810[[#This Row],[年齡]]&lt;=$B$4,1000,0)</f>
        <v>1000</v>
      </c>
      <c r="M58" s="4">
        <f>IF(新呵護久久567810[[#This Row],[年齡]]&lt;=$B$4,80000,0)</f>
        <v>80000</v>
      </c>
      <c r="N58" s="4">
        <f>IF(新呵護久久567810[[#This Row],[年齡]]&lt;=$B$4,80000,0)</f>
        <v>80000</v>
      </c>
      <c r="O58" s="4">
        <f t="shared" si="9"/>
        <v>40000</v>
      </c>
      <c r="P58" s="4">
        <f t="shared" si="10"/>
        <v>3000</v>
      </c>
    </row>
    <row r="59" spans="4:16" x14ac:dyDescent="0.2">
      <c r="D59">
        <v>58</v>
      </c>
      <c r="E59">
        <f>新呵護久久567810[[#This Row],[西元年]]-2002</f>
        <v>64</v>
      </c>
      <c r="F59">
        <f t="shared" si="6"/>
        <v>2066</v>
      </c>
      <c r="G59" s="2">
        <f t="shared" si="7"/>
        <v>0</v>
      </c>
      <c r="H59" s="4">
        <f>IF(E59&lt;$B$4,SUM($G$2:新呵護久久567810[[#This Row],[保費]])*1.05,0)</f>
        <v>155190</v>
      </c>
      <c r="I59" s="2">
        <f t="shared" si="1"/>
        <v>155190</v>
      </c>
      <c r="J59" s="2">
        <f t="shared" si="2"/>
        <v>155190</v>
      </c>
      <c r="K59" s="4">
        <f t="shared" si="8"/>
        <v>100000</v>
      </c>
      <c r="L59" s="4">
        <f>IF(新呵護久久567810[[#This Row],[年齡]]&lt;=$B$4,1000,0)</f>
        <v>1000</v>
      </c>
      <c r="M59" s="4">
        <f>IF(新呵護久久567810[[#This Row],[年齡]]&lt;=$B$4,80000,0)</f>
        <v>80000</v>
      </c>
      <c r="N59" s="4">
        <f>IF(新呵護久久567810[[#This Row],[年齡]]&lt;=$B$4,80000,0)</f>
        <v>80000</v>
      </c>
      <c r="O59" s="4">
        <f t="shared" si="9"/>
        <v>40000</v>
      </c>
      <c r="P59" s="4">
        <f t="shared" si="10"/>
        <v>3000</v>
      </c>
    </row>
    <row r="60" spans="4:16" x14ac:dyDescent="0.2">
      <c r="D60">
        <v>59</v>
      </c>
      <c r="E60">
        <f>新呵護久久567810[[#This Row],[西元年]]-2002</f>
        <v>65</v>
      </c>
      <c r="F60">
        <f t="shared" si="6"/>
        <v>2067</v>
      </c>
      <c r="G60" s="2">
        <f t="shared" si="7"/>
        <v>0</v>
      </c>
      <c r="H60" s="4">
        <f>IF(E60&lt;$B$4,SUM($G$2:新呵護久久567810[[#This Row],[保費]])*1.05,0)</f>
        <v>155190</v>
      </c>
      <c r="I60" s="2">
        <f t="shared" si="1"/>
        <v>155190</v>
      </c>
      <c r="J60" s="2">
        <f t="shared" si="2"/>
        <v>155190</v>
      </c>
      <c r="K60" s="4">
        <f t="shared" si="8"/>
        <v>100000</v>
      </c>
      <c r="L60" s="4">
        <f>IF(新呵護久久567810[[#This Row],[年齡]]&lt;=$B$4,1000,0)</f>
        <v>1000</v>
      </c>
      <c r="M60" s="4">
        <f>IF(新呵護久久567810[[#This Row],[年齡]]&lt;=$B$4,80000,0)</f>
        <v>80000</v>
      </c>
      <c r="N60" s="4">
        <f>IF(新呵護久久567810[[#This Row],[年齡]]&lt;=$B$4,80000,0)</f>
        <v>80000</v>
      </c>
      <c r="O60" s="4">
        <f t="shared" si="9"/>
        <v>40000</v>
      </c>
      <c r="P60" s="4">
        <f t="shared" si="10"/>
        <v>3000</v>
      </c>
    </row>
    <row r="61" spans="4:16" x14ac:dyDescent="0.2">
      <c r="D61">
        <v>60</v>
      </c>
      <c r="E61">
        <f>新呵護久久567810[[#This Row],[西元年]]-2002</f>
        <v>66</v>
      </c>
      <c r="F61">
        <f t="shared" si="6"/>
        <v>2068</v>
      </c>
      <c r="G61" s="2">
        <f t="shared" si="7"/>
        <v>0</v>
      </c>
      <c r="H61" s="4">
        <f>IF(E61&lt;$B$4,SUM($G$2:新呵護久久567810[[#This Row],[保費]])*1.05,0)</f>
        <v>155190</v>
      </c>
      <c r="I61" s="2">
        <f t="shared" si="1"/>
        <v>155190</v>
      </c>
      <c r="J61" s="2">
        <f t="shared" si="2"/>
        <v>155190</v>
      </c>
      <c r="K61" s="4">
        <f t="shared" si="8"/>
        <v>100000</v>
      </c>
      <c r="L61" s="4">
        <f>IF(新呵護久久567810[[#This Row],[年齡]]&lt;=$B$4,1000,0)</f>
        <v>1000</v>
      </c>
      <c r="M61" s="4">
        <f>IF(新呵護久久567810[[#This Row],[年齡]]&lt;=$B$4,80000,0)</f>
        <v>80000</v>
      </c>
      <c r="N61" s="4">
        <f>IF(新呵護久久567810[[#This Row],[年齡]]&lt;=$B$4,80000,0)</f>
        <v>80000</v>
      </c>
      <c r="O61" s="4">
        <f t="shared" si="9"/>
        <v>40000</v>
      </c>
      <c r="P61" s="4">
        <f t="shared" si="10"/>
        <v>3000</v>
      </c>
    </row>
    <row r="62" spans="4:16" x14ac:dyDescent="0.2">
      <c r="D62">
        <v>61</v>
      </c>
      <c r="E62">
        <f>新呵護久久567810[[#This Row],[西元年]]-2002</f>
        <v>67</v>
      </c>
      <c r="F62">
        <f t="shared" si="6"/>
        <v>2069</v>
      </c>
      <c r="G62" s="2">
        <f t="shared" si="7"/>
        <v>0</v>
      </c>
      <c r="H62" s="4">
        <f>IF(E62&lt;$B$4,SUM($G$2:新呵護久久567810[[#This Row],[保費]])*1.05,0)</f>
        <v>155190</v>
      </c>
      <c r="I62" s="2">
        <f t="shared" si="1"/>
        <v>155190</v>
      </c>
      <c r="J62" s="2">
        <f t="shared" si="2"/>
        <v>155190</v>
      </c>
      <c r="K62" s="4">
        <f t="shared" si="8"/>
        <v>100000</v>
      </c>
      <c r="L62" s="4">
        <f>IF(新呵護久久567810[[#This Row],[年齡]]&lt;=$B$4,1000,0)</f>
        <v>1000</v>
      </c>
      <c r="M62" s="4">
        <f>IF(新呵護久久567810[[#This Row],[年齡]]&lt;=$B$4,80000,0)</f>
        <v>80000</v>
      </c>
      <c r="N62" s="4">
        <f>IF(新呵護久久567810[[#This Row],[年齡]]&lt;=$B$4,80000,0)</f>
        <v>80000</v>
      </c>
      <c r="O62" s="4">
        <f t="shared" si="9"/>
        <v>40000</v>
      </c>
      <c r="P62" s="4">
        <f t="shared" si="10"/>
        <v>3000</v>
      </c>
    </row>
    <row r="63" spans="4:16" x14ac:dyDescent="0.2">
      <c r="D63">
        <v>62</v>
      </c>
      <c r="E63">
        <f>新呵護久久567810[[#This Row],[西元年]]-2002</f>
        <v>68</v>
      </c>
      <c r="F63">
        <f t="shared" si="6"/>
        <v>2070</v>
      </c>
      <c r="G63" s="2">
        <f t="shared" si="7"/>
        <v>0</v>
      </c>
      <c r="H63" s="4">
        <f>IF(E63&lt;$B$4,SUM($G$2:新呵護久久567810[[#This Row],[保費]])*1.05,0)</f>
        <v>155190</v>
      </c>
      <c r="I63" s="2">
        <f t="shared" si="1"/>
        <v>155190</v>
      </c>
      <c r="J63" s="2">
        <f t="shared" si="2"/>
        <v>155190</v>
      </c>
      <c r="K63" s="4">
        <f t="shared" si="8"/>
        <v>100000</v>
      </c>
      <c r="L63" s="4">
        <f>IF(新呵護久久567810[[#This Row],[年齡]]&lt;=$B$4,1000,0)</f>
        <v>1000</v>
      </c>
      <c r="M63" s="4">
        <f>IF(新呵護久久567810[[#This Row],[年齡]]&lt;=$B$4,80000,0)</f>
        <v>80000</v>
      </c>
      <c r="N63" s="4">
        <f>IF(新呵護久久567810[[#This Row],[年齡]]&lt;=$B$4,80000,0)</f>
        <v>80000</v>
      </c>
      <c r="O63" s="4">
        <f t="shared" si="9"/>
        <v>40000</v>
      </c>
      <c r="P63" s="4">
        <f t="shared" si="10"/>
        <v>3000</v>
      </c>
    </row>
    <row r="64" spans="4:16" x14ac:dyDescent="0.2">
      <c r="D64">
        <v>63</v>
      </c>
      <c r="E64">
        <f>新呵護久久567810[[#This Row],[西元年]]-2002</f>
        <v>69</v>
      </c>
      <c r="F64">
        <f t="shared" si="6"/>
        <v>2071</v>
      </c>
      <c r="G64" s="2">
        <f t="shared" si="7"/>
        <v>0</v>
      </c>
      <c r="H64" s="4">
        <f>IF(E64&lt;$B$4,SUM($G$2:新呵護久久567810[[#This Row],[保費]])*1.05,0)</f>
        <v>155190</v>
      </c>
      <c r="I64" s="2">
        <f t="shared" si="1"/>
        <v>155190</v>
      </c>
      <c r="J64" s="2">
        <f t="shared" si="2"/>
        <v>155190</v>
      </c>
      <c r="K64" s="4">
        <f t="shared" si="8"/>
        <v>100000</v>
      </c>
      <c r="L64" s="4">
        <f>IF(新呵護久久567810[[#This Row],[年齡]]&lt;=$B$4,1000,0)</f>
        <v>1000</v>
      </c>
      <c r="M64" s="4">
        <f>IF(新呵護久久567810[[#This Row],[年齡]]&lt;=$B$4,80000,0)</f>
        <v>80000</v>
      </c>
      <c r="N64" s="4">
        <f>IF(新呵護久久567810[[#This Row],[年齡]]&lt;=$B$4,80000,0)</f>
        <v>80000</v>
      </c>
      <c r="O64" s="4">
        <f t="shared" si="9"/>
        <v>40000</v>
      </c>
      <c r="P64" s="4">
        <f t="shared" si="10"/>
        <v>3000</v>
      </c>
    </row>
    <row r="65" spans="4:16" x14ac:dyDescent="0.2">
      <c r="D65">
        <v>64</v>
      </c>
      <c r="E65">
        <f>新呵護久久567810[[#This Row],[西元年]]-2002</f>
        <v>70</v>
      </c>
      <c r="F65">
        <f t="shared" si="6"/>
        <v>2072</v>
      </c>
      <c r="G65" s="2">
        <f t="shared" si="7"/>
        <v>0</v>
      </c>
      <c r="H65" s="4">
        <f>IF(E65&lt;$B$4,SUM($G$2:新呵護久久567810[[#This Row],[保費]])*1.05,0)</f>
        <v>155190</v>
      </c>
      <c r="I65" s="2">
        <f t="shared" si="1"/>
        <v>155190</v>
      </c>
      <c r="J65" s="2">
        <f t="shared" si="2"/>
        <v>155190</v>
      </c>
      <c r="K65" s="4">
        <f t="shared" si="8"/>
        <v>100000</v>
      </c>
      <c r="L65" s="4">
        <f>IF(新呵護久久567810[[#This Row],[年齡]]&lt;=$B$4,1000,0)</f>
        <v>1000</v>
      </c>
      <c r="M65" s="4">
        <f>IF(新呵護久久567810[[#This Row],[年齡]]&lt;=$B$4,80000,0)</f>
        <v>80000</v>
      </c>
      <c r="N65" s="4">
        <f>IF(新呵護久久567810[[#This Row],[年齡]]&lt;=$B$4,80000,0)</f>
        <v>80000</v>
      </c>
      <c r="O65" s="4">
        <f t="shared" si="9"/>
        <v>40000</v>
      </c>
      <c r="P65" s="4">
        <f t="shared" si="10"/>
        <v>3000</v>
      </c>
    </row>
    <row r="66" spans="4:16" x14ac:dyDescent="0.2">
      <c r="D66">
        <v>65</v>
      </c>
      <c r="E66">
        <f>新呵護久久567810[[#This Row],[西元年]]-2002</f>
        <v>71</v>
      </c>
      <c r="F66">
        <f t="shared" si="6"/>
        <v>2073</v>
      </c>
      <c r="G66" s="2">
        <f t="shared" ref="G66:G97" si="11">IF(D66&lt;=$B$5,7390,0)</f>
        <v>0</v>
      </c>
      <c r="H66" s="4">
        <f>IF(E66&lt;$B$4,SUM($G$2:新呵護久久567810[[#This Row],[保費]])*1.05,0)</f>
        <v>155190</v>
      </c>
      <c r="I66" s="2">
        <f t="shared" ref="I66:I111" si="12">H66</f>
        <v>155190</v>
      </c>
      <c r="J66" s="2">
        <f t="shared" ref="J66:J111" si="13">H66</f>
        <v>155190</v>
      </c>
      <c r="K66" s="4">
        <f t="shared" ref="K66:K97" si="14">IF(E66&lt;=$B$4,100000,0)</f>
        <v>100000</v>
      </c>
      <c r="L66" s="4">
        <f>IF(新呵護久久567810[[#This Row],[年齡]]&lt;=$B$4,1000,0)</f>
        <v>1000</v>
      </c>
      <c r="M66" s="4">
        <f>IF(新呵護久久567810[[#This Row],[年齡]]&lt;=$B$4,80000,0)</f>
        <v>80000</v>
      </c>
      <c r="N66" s="4">
        <f>IF(新呵護久久567810[[#This Row],[年齡]]&lt;=$B$4,80000,0)</f>
        <v>80000</v>
      </c>
      <c r="O66" s="4">
        <f t="shared" ref="O66:O97" si="15">IF(E66&lt;=$B$4,40000,0)</f>
        <v>40000</v>
      </c>
      <c r="P66" s="4">
        <f t="shared" ref="P66:P97" si="16">IF(E66&lt;=$B$4,3000,0)</f>
        <v>3000</v>
      </c>
    </row>
    <row r="67" spans="4:16" x14ac:dyDescent="0.2">
      <c r="D67">
        <v>66</v>
      </c>
      <c r="E67">
        <f>新呵護久久567810[[#This Row],[西元年]]-2002</f>
        <v>72</v>
      </c>
      <c r="F67">
        <f t="shared" si="6"/>
        <v>2074</v>
      </c>
      <c r="G67" s="2">
        <f t="shared" si="11"/>
        <v>0</v>
      </c>
      <c r="H67" s="4">
        <f>IF(E67&lt;$B$4,SUM($G$2:新呵護久久567810[[#This Row],[保費]])*1.05,0)</f>
        <v>155190</v>
      </c>
      <c r="I67" s="2">
        <f t="shared" si="12"/>
        <v>155190</v>
      </c>
      <c r="J67" s="2">
        <f t="shared" si="13"/>
        <v>155190</v>
      </c>
      <c r="K67" s="4">
        <f t="shared" si="14"/>
        <v>100000</v>
      </c>
      <c r="L67" s="4">
        <f>IF(新呵護久久567810[[#This Row],[年齡]]&lt;=$B$4,1000,0)</f>
        <v>1000</v>
      </c>
      <c r="M67" s="4">
        <f>IF(新呵護久久567810[[#This Row],[年齡]]&lt;=$B$4,80000,0)</f>
        <v>80000</v>
      </c>
      <c r="N67" s="4">
        <f>IF(新呵護久久567810[[#This Row],[年齡]]&lt;=$B$4,80000,0)</f>
        <v>80000</v>
      </c>
      <c r="O67" s="4">
        <f t="shared" si="15"/>
        <v>40000</v>
      </c>
      <c r="P67" s="4">
        <f t="shared" si="16"/>
        <v>3000</v>
      </c>
    </row>
    <row r="68" spans="4:16" x14ac:dyDescent="0.2">
      <c r="D68">
        <v>67</v>
      </c>
      <c r="E68">
        <f>新呵護久久567810[[#This Row],[西元年]]-2002</f>
        <v>73</v>
      </c>
      <c r="F68">
        <f t="shared" ref="F68:F111" si="17">F67+1</f>
        <v>2075</v>
      </c>
      <c r="G68" s="2">
        <f t="shared" si="11"/>
        <v>0</v>
      </c>
      <c r="H68" s="4">
        <f>IF(E68&lt;$B$4,SUM($G$2:新呵護久久567810[[#This Row],[保費]])*1.05,0)</f>
        <v>155190</v>
      </c>
      <c r="I68" s="2">
        <f t="shared" si="12"/>
        <v>155190</v>
      </c>
      <c r="J68" s="2">
        <f t="shared" si="13"/>
        <v>155190</v>
      </c>
      <c r="K68" s="4">
        <f t="shared" si="14"/>
        <v>100000</v>
      </c>
      <c r="L68" s="4">
        <f>IF(新呵護久久567810[[#This Row],[年齡]]&lt;=$B$4,1000,0)</f>
        <v>1000</v>
      </c>
      <c r="M68" s="4">
        <f>IF(新呵護久久567810[[#This Row],[年齡]]&lt;=$B$4,80000,0)</f>
        <v>80000</v>
      </c>
      <c r="N68" s="4">
        <f>IF(新呵護久久567810[[#This Row],[年齡]]&lt;=$B$4,80000,0)</f>
        <v>80000</v>
      </c>
      <c r="O68" s="4">
        <f t="shared" si="15"/>
        <v>40000</v>
      </c>
      <c r="P68" s="4">
        <f t="shared" si="16"/>
        <v>3000</v>
      </c>
    </row>
    <row r="69" spans="4:16" x14ac:dyDescent="0.2">
      <c r="D69">
        <v>68</v>
      </c>
      <c r="E69">
        <f>新呵護久久567810[[#This Row],[西元年]]-2002</f>
        <v>74</v>
      </c>
      <c r="F69">
        <f t="shared" si="17"/>
        <v>2076</v>
      </c>
      <c r="G69" s="2">
        <f t="shared" si="11"/>
        <v>0</v>
      </c>
      <c r="H69" s="4">
        <f>IF(E69&lt;$B$4,SUM($G$2:新呵護久久567810[[#This Row],[保費]])*1.05,0)</f>
        <v>155190</v>
      </c>
      <c r="I69" s="2">
        <f t="shared" si="12"/>
        <v>155190</v>
      </c>
      <c r="J69" s="2">
        <f t="shared" si="13"/>
        <v>155190</v>
      </c>
      <c r="K69" s="4">
        <f t="shared" si="14"/>
        <v>100000</v>
      </c>
      <c r="L69" s="4">
        <f>IF(新呵護久久567810[[#This Row],[年齡]]&lt;=$B$4,1000,0)</f>
        <v>1000</v>
      </c>
      <c r="M69" s="4">
        <f>IF(新呵護久久567810[[#This Row],[年齡]]&lt;=$B$4,80000,0)</f>
        <v>80000</v>
      </c>
      <c r="N69" s="4">
        <f>IF(新呵護久久567810[[#This Row],[年齡]]&lt;=$B$4,80000,0)</f>
        <v>80000</v>
      </c>
      <c r="O69" s="4">
        <f t="shared" si="15"/>
        <v>40000</v>
      </c>
      <c r="P69" s="4">
        <f t="shared" si="16"/>
        <v>3000</v>
      </c>
    </row>
    <row r="70" spans="4:16" x14ac:dyDescent="0.2">
      <c r="D70">
        <v>69</v>
      </c>
      <c r="E70">
        <f>新呵護久久567810[[#This Row],[西元年]]-2002</f>
        <v>75</v>
      </c>
      <c r="F70">
        <f t="shared" si="17"/>
        <v>2077</v>
      </c>
      <c r="G70" s="2">
        <f t="shared" si="11"/>
        <v>0</v>
      </c>
      <c r="H70" s="4">
        <f>IF(E70&lt;$B$4,SUM($G$2:新呵護久久567810[[#This Row],[保費]])*1.05,0)</f>
        <v>155190</v>
      </c>
      <c r="I70" s="2">
        <f t="shared" si="12"/>
        <v>155190</v>
      </c>
      <c r="J70" s="2">
        <f t="shared" si="13"/>
        <v>155190</v>
      </c>
      <c r="K70" s="4">
        <f t="shared" si="14"/>
        <v>100000</v>
      </c>
      <c r="L70" s="4">
        <f>IF(新呵護久久567810[[#This Row],[年齡]]&lt;=$B$4,1000,0)</f>
        <v>1000</v>
      </c>
      <c r="M70" s="4">
        <f>IF(新呵護久久567810[[#This Row],[年齡]]&lt;=$B$4,80000,0)</f>
        <v>80000</v>
      </c>
      <c r="N70" s="4">
        <f>IF(新呵護久久567810[[#This Row],[年齡]]&lt;=$B$4,80000,0)</f>
        <v>80000</v>
      </c>
      <c r="O70" s="4">
        <f t="shared" si="15"/>
        <v>40000</v>
      </c>
      <c r="P70" s="4">
        <f t="shared" si="16"/>
        <v>3000</v>
      </c>
    </row>
    <row r="71" spans="4:16" x14ac:dyDescent="0.2">
      <c r="D71">
        <v>70</v>
      </c>
      <c r="E71">
        <f>新呵護久久567810[[#This Row],[西元年]]-2002</f>
        <v>76</v>
      </c>
      <c r="F71">
        <f t="shared" si="17"/>
        <v>2078</v>
      </c>
      <c r="G71" s="2">
        <f t="shared" si="11"/>
        <v>0</v>
      </c>
      <c r="H71" s="4">
        <f>IF(E71&lt;$B$4,SUM($G$2:新呵護久久567810[[#This Row],[保費]])*1.05,0)</f>
        <v>155190</v>
      </c>
      <c r="I71" s="2">
        <f t="shared" si="12"/>
        <v>155190</v>
      </c>
      <c r="J71" s="2">
        <f t="shared" si="13"/>
        <v>155190</v>
      </c>
      <c r="K71" s="4">
        <f t="shared" si="14"/>
        <v>100000</v>
      </c>
      <c r="L71" s="4">
        <f>IF(新呵護久久567810[[#This Row],[年齡]]&lt;=$B$4,1000,0)</f>
        <v>1000</v>
      </c>
      <c r="M71" s="4">
        <f>IF(新呵護久久567810[[#This Row],[年齡]]&lt;=$B$4,80000,0)</f>
        <v>80000</v>
      </c>
      <c r="N71" s="4">
        <f>IF(新呵護久久567810[[#This Row],[年齡]]&lt;=$B$4,80000,0)</f>
        <v>80000</v>
      </c>
      <c r="O71" s="4">
        <f t="shared" si="15"/>
        <v>40000</v>
      </c>
      <c r="P71" s="4">
        <f t="shared" si="16"/>
        <v>3000</v>
      </c>
    </row>
    <row r="72" spans="4:16" x14ac:dyDescent="0.2">
      <c r="D72">
        <v>71</v>
      </c>
      <c r="E72">
        <f>新呵護久久567810[[#This Row],[西元年]]-2002</f>
        <v>77</v>
      </c>
      <c r="F72">
        <f t="shared" si="17"/>
        <v>2079</v>
      </c>
      <c r="G72" s="2">
        <f t="shared" si="11"/>
        <v>0</v>
      </c>
      <c r="H72" s="4">
        <f>IF(E72&lt;$B$4,SUM($G$2:新呵護久久567810[[#This Row],[保費]])*1.05,0)</f>
        <v>155190</v>
      </c>
      <c r="I72" s="2">
        <f t="shared" si="12"/>
        <v>155190</v>
      </c>
      <c r="J72" s="2">
        <f t="shared" si="13"/>
        <v>155190</v>
      </c>
      <c r="K72" s="4">
        <f t="shared" si="14"/>
        <v>100000</v>
      </c>
      <c r="L72" s="4">
        <f>IF(新呵護久久567810[[#This Row],[年齡]]&lt;=$B$4,1000,0)</f>
        <v>1000</v>
      </c>
      <c r="M72" s="4">
        <f>IF(新呵護久久567810[[#This Row],[年齡]]&lt;=$B$4,80000,0)</f>
        <v>80000</v>
      </c>
      <c r="N72" s="4">
        <f>IF(新呵護久久567810[[#This Row],[年齡]]&lt;=$B$4,80000,0)</f>
        <v>80000</v>
      </c>
      <c r="O72" s="4">
        <f t="shared" si="15"/>
        <v>40000</v>
      </c>
      <c r="P72" s="4">
        <f t="shared" si="16"/>
        <v>3000</v>
      </c>
    </row>
    <row r="73" spans="4:16" x14ac:dyDescent="0.2">
      <c r="D73">
        <v>72</v>
      </c>
      <c r="E73">
        <f>新呵護久久567810[[#This Row],[西元年]]-2002</f>
        <v>78</v>
      </c>
      <c r="F73">
        <f t="shared" si="17"/>
        <v>2080</v>
      </c>
      <c r="G73" s="2">
        <f t="shared" si="11"/>
        <v>0</v>
      </c>
      <c r="H73" s="4">
        <f>IF(E73&lt;$B$4,SUM($G$2:新呵護久久567810[[#This Row],[保費]])*1.05,0)</f>
        <v>155190</v>
      </c>
      <c r="I73" s="2">
        <f t="shared" si="12"/>
        <v>155190</v>
      </c>
      <c r="J73" s="2">
        <f t="shared" si="13"/>
        <v>155190</v>
      </c>
      <c r="K73" s="4">
        <f t="shared" si="14"/>
        <v>100000</v>
      </c>
      <c r="L73" s="4">
        <f>IF(新呵護久久567810[[#This Row],[年齡]]&lt;=$B$4,1000,0)</f>
        <v>1000</v>
      </c>
      <c r="M73" s="4">
        <f>IF(新呵護久久567810[[#This Row],[年齡]]&lt;=$B$4,80000,0)</f>
        <v>80000</v>
      </c>
      <c r="N73" s="4">
        <f>IF(新呵護久久567810[[#This Row],[年齡]]&lt;=$B$4,80000,0)</f>
        <v>80000</v>
      </c>
      <c r="O73" s="4">
        <f t="shared" si="15"/>
        <v>40000</v>
      </c>
      <c r="P73" s="4">
        <f t="shared" si="16"/>
        <v>3000</v>
      </c>
    </row>
    <row r="74" spans="4:16" x14ac:dyDescent="0.2">
      <c r="D74">
        <v>73</v>
      </c>
      <c r="E74">
        <f>新呵護久久567810[[#This Row],[西元年]]-2002</f>
        <v>79</v>
      </c>
      <c r="F74">
        <f t="shared" si="17"/>
        <v>2081</v>
      </c>
      <c r="G74" s="2">
        <f t="shared" si="11"/>
        <v>0</v>
      </c>
      <c r="H74" s="4">
        <f>IF(E74&lt;$B$4,SUM($G$2:新呵護久久567810[[#This Row],[保費]])*1.05,0)</f>
        <v>155190</v>
      </c>
      <c r="I74" s="2">
        <f t="shared" si="12"/>
        <v>155190</v>
      </c>
      <c r="J74" s="2">
        <f t="shared" si="13"/>
        <v>155190</v>
      </c>
      <c r="K74" s="4">
        <f t="shared" si="14"/>
        <v>100000</v>
      </c>
      <c r="L74" s="4">
        <f>IF(新呵護久久567810[[#This Row],[年齡]]&lt;=$B$4,1000,0)</f>
        <v>1000</v>
      </c>
      <c r="M74" s="4">
        <f>IF(新呵護久久567810[[#This Row],[年齡]]&lt;=$B$4,80000,0)</f>
        <v>80000</v>
      </c>
      <c r="N74" s="4">
        <f>IF(新呵護久久567810[[#This Row],[年齡]]&lt;=$B$4,80000,0)</f>
        <v>80000</v>
      </c>
      <c r="O74" s="4">
        <f t="shared" si="15"/>
        <v>40000</v>
      </c>
      <c r="P74" s="4">
        <f t="shared" si="16"/>
        <v>3000</v>
      </c>
    </row>
    <row r="75" spans="4:16" x14ac:dyDescent="0.2">
      <c r="D75">
        <v>74</v>
      </c>
      <c r="E75">
        <f>新呵護久久567810[[#This Row],[西元年]]-2002</f>
        <v>80</v>
      </c>
      <c r="F75">
        <f t="shared" si="17"/>
        <v>2082</v>
      </c>
      <c r="G75" s="2">
        <f t="shared" si="11"/>
        <v>0</v>
      </c>
      <c r="H75" s="4">
        <f>IF(E75&lt;$B$4,SUM($G$2:新呵護久久567810[[#This Row],[保費]])*1.05,0)</f>
        <v>155190</v>
      </c>
      <c r="I75" s="2">
        <f t="shared" si="12"/>
        <v>155190</v>
      </c>
      <c r="J75" s="2">
        <f t="shared" si="13"/>
        <v>155190</v>
      </c>
      <c r="K75" s="4">
        <f t="shared" si="14"/>
        <v>100000</v>
      </c>
      <c r="L75" s="4">
        <f>IF(新呵護久久567810[[#This Row],[年齡]]&lt;=$B$4,1000,0)</f>
        <v>1000</v>
      </c>
      <c r="M75" s="4">
        <f>IF(新呵護久久567810[[#This Row],[年齡]]&lt;=$B$4,80000,0)</f>
        <v>80000</v>
      </c>
      <c r="N75" s="4">
        <f>IF(新呵護久久567810[[#This Row],[年齡]]&lt;=$B$4,80000,0)</f>
        <v>80000</v>
      </c>
      <c r="O75" s="4">
        <f t="shared" si="15"/>
        <v>40000</v>
      </c>
      <c r="P75" s="4">
        <f t="shared" si="16"/>
        <v>3000</v>
      </c>
    </row>
    <row r="76" spans="4:16" x14ac:dyDescent="0.2">
      <c r="D76">
        <v>75</v>
      </c>
      <c r="E76">
        <f>新呵護久久567810[[#This Row],[西元年]]-2002</f>
        <v>81</v>
      </c>
      <c r="F76">
        <f t="shared" si="17"/>
        <v>2083</v>
      </c>
      <c r="G76" s="2">
        <f t="shared" si="11"/>
        <v>0</v>
      </c>
      <c r="H76" s="4">
        <f>IF(E76&lt;$B$4,SUM($G$2:新呵護久久567810[[#This Row],[保費]])*1.05,0)</f>
        <v>155190</v>
      </c>
      <c r="I76" s="2">
        <f t="shared" si="12"/>
        <v>155190</v>
      </c>
      <c r="J76" s="2">
        <f t="shared" si="13"/>
        <v>155190</v>
      </c>
      <c r="K76" s="4">
        <f t="shared" si="14"/>
        <v>100000</v>
      </c>
      <c r="L76" s="4">
        <f>IF(新呵護久久567810[[#This Row],[年齡]]&lt;=$B$4,1000,0)</f>
        <v>1000</v>
      </c>
      <c r="M76" s="4">
        <f>IF(新呵護久久567810[[#This Row],[年齡]]&lt;=$B$4,80000,0)</f>
        <v>80000</v>
      </c>
      <c r="N76" s="4">
        <f>IF(新呵護久久567810[[#This Row],[年齡]]&lt;=$B$4,80000,0)</f>
        <v>80000</v>
      </c>
      <c r="O76" s="4">
        <f t="shared" si="15"/>
        <v>40000</v>
      </c>
      <c r="P76" s="4">
        <f t="shared" si="16"/>
        <v>3000</v>
      </c>
    </row>
    <row r="77" spans="4:16" x14ac:dyDescent="0.2">
      <c r="D77">
        <v>76</v>
      </c>
      <c r="E77">
        <f>新呵護久久567810[[#This Row],[西元年]]-2002</f>
        <v>82</v>
      </c>
      <c r="F77">
        <f t="shared" si="17"/>
        <v>2084</v>
      </c>
      <c r="G77" s="2">
        <f t="shared" si="11"/>
        <v>0</v>
      </c>
      <c r="H77" s="4">
        <f>IF(E77&lt;$B$4,SUM($G$2:新呵護久久567810[[#This Row],[保費]])*1.05,0)</f>
        <v>155190</v>
      </c>
      <c r="I77" s="2">
        <f t="shared" si="12"/>
        <v>155190</v>
      </c>
      <c r="J77" s="2">
        <f t="shared" si="13"/>
        <v>155190</v>
      </c>
      <c r="K77" s="4">
        <f t="shared" si="14"/>
        <v>100000</v>
      </c>
      <c r="L77" s="4">
        <f>IF(新呵護久久567810[[#This Row],[年齡]]&lt;=$B$4,1000,0)</f>
        <v>1000</v>
      </c>
      <c r="M77" s="4">
        <f>IF(新呵護久久567810[[#This Row],[年齡]]&lt;=$B$4,80000,0)</f>
        <v>80000</v>
      </c>
      <c r="N77" s="4">
        <f>IF(新呵護久久567810[[#This Row],[年齡]]&lt;=$B$4,80000,0)</f>
        <v>80000</v>
      </c>
      <c r="O77" s="4">
        <f t="shared" si="15"/>
        <v>40000</v>
      </c>
      <c r="P77" s="4">
        <f t="shared" si="16"/>
        <v>3000</v>
      </c>
    </row>
    <row r="78" spans="4:16" x14ac:dyDescent="0.2">
      <c r="D78">
        <v>77</v>
      </c>
      <c r="E78">
        <f>新呵護久久567810[[#This Row],[西元年]]-2002</f>
        <v>83</v>
      </c>
      <c r="F78">
        <f t="shared" si="17"/>
        <v>2085</v>
      </c>
      <c r="G78" s="2">
        <f t="shared" si="11"/>
        <v>0</v>
      </c>
      <c r="H78" s="4">
        <f>IF(E78&lt;$B$4,SUM($G$2:新呵護久久567810[[#This Row],[保費]])*1.05,0)</f>
        <v>155190</v>
      </c>
      <c r="I78" s="2">
        <f t="shared" si="12"/>
        <v>155190</v>
      </c>
      <c r="J78" s="2">
        <f t="shared" si="13"/>
        <v>155190</v>
      </c>
      <c r="K78" s="4">
        <f t="shared" si="14"/>
        <v>100000</v>
      </c>
      <c r="L78" s="4">
        <f>IF(新呵護久久567810[[#This Row],[年齡]]&lt;=$B$4,1000,0)</f>
        <v>1000</v>
      </c>
      <c r="M78" s="4">
        <f>IF(新呵護久久567810[[#This Row],[年齡]]&lt;=$B$4,80000,0)</f>
        <v>80000</v>
      </c>
      <c r="N78" s="4">
        <f>IF(新呵護久久567810[[#This Row],[年齡]]&lt;=$B$4,80000,0)</f>
        <v>80000</v>
      </c>
      <c r="O78" s="4">
        <f t="shared" si="15"/>
        <v>40000</v>
      </c>
      <c r="P78" s="4">
        <f t="shared" si="16"/>
        <v>3000</v>
      </c>
    </row>
    <row r="79" spans="4:16" x14ac:dyDescent="0.2">
      <c r="D79">
        <v>78</v>
      </c>
      <c r="E79">
        <f>新呵護久久567810[[#This Row],[西元年]]-2002</f>
        <v>84</v>
      </c>
      <c r="F79">
        <f t="shared" si="17"/>
        <v>2086</v>
      </c>
      <c r="G79" s="2">
        <f t="shared" si="11"/>
        <v>0</v>
      </c>
      <c r="H79" s="4">
        <f>IF(E79&lt;$B$4,SUM($G$2:新呵護久久567810[[#This Row],[保費]])*1.05,0)</f>
        <v>155190</v>
      </c>
      <c r="I79" s="2">
        <f t="shared" si="12"/>
        <v>155190</v>
      </c>
      <c r="J79" s="2">
        <f t="shared" si="13"/>
        <v>155190</v>
      </c>
      <c r="K79" s="4">
        <f t="shared" si="14"/>
        <v>100000</v>
      </c>
      <c r="L79" s="4">
        <f>IF(新呵護久久567810[[#This Row],[年齡]]&lt;=$B$4,1000,0)</f>
        <v>1000</v>
      </c>
      <c r="M79" s="4">
        <f>IF(新呵護久久567810[[#This Row],[年齡]]&lt;=$B$4,80000,0)</f>
        <v>80000</v>
      </c>
      <c r="N79" s="4">
        <f>IF(新呵護久久567810[[#This Row],[年齡]]&lt;=$B$4,80000,0)</f>
        <v>80000</v>
      </c>
      <c r="O79" s="4">
        <f t="shared" si="15"/>
        <v>40000</v>
      </c>
      <c r="P79" s="4">
        <f t="shared" si="16"/>
        <v>3000</v>
      </c>
    </row>
    <row r="80" spans="4:16" x14ac:dyDescent="0.2">
      <c r="D80">
        <v>79</v>
      </c>
      <c r="E80">
        <f>新呵護久久567810[[#This Row],[西元年]]-2002</f>
        <v>85</v>
      </c>
      <c r="F80">
        <f t="shared" si="17"/>
        <v>2087</v>
      </c>
      <c r="G80" s="2">
        <f t="shared" si="11"/>
        <v>0</v>
      </c>
      <c r="H80" s="4">
        <f>IF(E80&lt;$B$4,SUM($G$2:新呵護久久567810[[#This Row],[保費]])*1.05,0)</f>
        <v>155190</v>
      </c>
      <c r="I80" s="2">
        <f t="shared" si="12"/>
        <v>155190</v>
      </c>
      <c r="J80" s="2">
        <f t="shared" si="13"/>
        <v>155190</v>
      </c>
      <c r="K80" s="4">
        <f t="shared" si="14"/>
        <v>100000</v>
      </c>
      <c r="L80" s="4">
        <f>IF(新呵護久久567810[[#This Row],[年齡]]&lt;=$B$4,1000,0)</f>
        <v>1000</v>
      </c>
      <c r="M80" s="4">
        <f>IF(新呵護久久567810[[#This Row],[年齡]]&lt;=$B$4,80000,0)</f>
        <v>80000</v>
      </c>
      <c r="N80" s="4">
        <f>IF(新呵護久久567810[[#This Row],[年齡]]&lt;=$B$4,80000,0)</f>
        <v>80000</v>
      </c>
      <c r="O80" s="4">
        <f t="shared" si="15"/>
        <v>40000</v>
      </c>
      <c r="P80" s="4">
        <f t="shared" si="16"/>
        <v>3000</v>
      </c>
    </row>
    <row r="81" spans="4:16" x14ac:dyDescent="0.2">
      <c r="D81">
        <v>80</v>
      </c>
      <c r="E81">
        <f>新呵護久久567810[[#This Row],[西元年]]-2002</f>
        <v>86</v>
      </c>
      <c r="F81">
        <f t="shared" si="17"/>
        <v>2088</v>
      </c>
      <c r="G81" s="2">
        <f t="shared" si="11"/>
        <v>0</v>
      </c>
      <c r="H81" s="4">
        <f>IF(E81&lt;$B$4,SUM($G$2:新呵護久久567810[[#This Row],[保費]])*1.05,0)</f>
        <v>155190</v>
      </c>
      <c r="I81" s="2">
        <f t="shared" si="12"/>
        <v>155190</v>
      </c>
      <c r="J81" s="2">
        <f t="shared" si="13"/>
        <v>155190</v>
      </c>
      <c r="K81" s="4">
        <f t="shared" si="14"/>
        <v>100000</v>
      </c>
      <c r="L81" s="4">
        <f>IF(新呵護久久567810[[#This Row],[年齡]]&lt;=$B$4,1000,0)</f>
        <v>1000</v>
      </c>
      <c r="M81" s="4">
        <f>IF(新呵護久久567810[[#This Row],[年齡]]&lt;=$B$4,80000,0)</f>
        <v>80000</v>
      </c>
      <c r="N81" s="4">
        <f>IF(新呵護久久567810[[#This Row],[年齡]]&lt;=$B$4,80000,0)</f>
        <v>80000</v>
      </c>
      <c r="O81" s="4">
        <f t="shared" si="15"/>
        <v>40000</v>
      </c>
      <c r="P81" s="4">
        <f t="shared" si="16"/>
        <v>3000</v>
      </c>
    </row>
    <row r="82" spans="4:16" x14ac:dyDescent="0.2">
      <c r="D82">
        <v>81</v>
      </c>
      <c r="E82">
        <f>新呵護久久567810[[#This Row],[西元年]]-2002</f>
        <v>87</v>
      </c>
      <c r="F82">
        <f t="shared" si="17"/>
        <v>2089</v>
      </c>
      <c r="G82" s="2">
        <f t="shared" si="11"/>
        <v>0</v>
      </c>
      <c r="H82" s="4">
        <f>IF(E82&lt;$B$4,SUM($G$2:新呵護久久567810[[#This Row],[保費]])*1.05,0)</f>
        <v>155190</v>
      </c>
      <c r="I82" s="2">
        <f t="shared" si="12"/>
        <v>155190</v>
      </c>
      <c r="J82" s="2">
        <f t="shared" si="13"/>
        <v>155190</v>
      </c>
      <c r="K82" s="4">
        <f t="shared" si="14"/>
        <v>100000</v>
      </c>
      <c r="L82" s="4">
        <f>IF(新呵護久久567810[[#This Row],[年齡]]&lt;=$B$4,1000,0)</f>
        <v>1000</v>
      </c>
      <c r="M82" s="4">
        <f>IF(新呵護久久567810[[#This Row],[年齡]]&lt;=$B$4,80000,0)</f>
        <v>80000</v>
      </c>
      <c r="N82" s="4">
        <f>IF(新呵護久久567810[[#This Row],[年齡]]&lt;=$B$4,80000,0)</f>
        <v>80000</v>
      </c>
      <c r="O82" s="4">
        <f t="shared" si="15"/>
        <v>40000</v>
      </c>
      <c r="P82" s="4">
        <f t="shared" si="16"/>
        <v>3000</v>
      </c>
    </row>
    <row r="83" spans="4:16" x14ac:dyDescent="0.2">
      <c r="D83">
        <v>82</v>
      </c>
      <c r="E83">
        <f>新呵護久久567810[[#This Row],[西元年]]-2002</f>
        <v>88</v>
      </c>
      <c r="F83">
        <f t="shared" si="17"/>
        <v>2090</v>
      </c>
      <c r="G83" s="2">
        <f t="shared" si="11"/>
        <v>0</v>
      </c>
      <c r="H83" s="4">
        <f>IF(E83&lt;$B$4,SUM($G$2:新呵護久久567810[[#This Row],[保費]])*1.05,0)</f>
        <v>155190</v>
      </c>
      <c r="I83" s="2">
        <f t="shared" si="12"/>
        <v>155190</v>
      </c>
      <c r="J83" s="2">
        <f t="shared" si="13"/>
        <v>155190</v>
      </c>
      <c r="K83" s="4">
        <f t="shared" si="14"/>
        <v>100000</v>
      </c>
      <c r="L83" s="4">
        <f>IF(新呵護久久567810[[#This Row],[年齡]]&lt;=$B$4,1000,0)</f>
        <v>1000</v>
      </c>
      <c r="M83" s="4">
        <f>IF(新呵護久久567810[[#This Row],[年齡]]&lt;=$B$4,80000,0)</f>
        <v>80000</v>
      </c>
      <c r="N83" s="4">
        <f>IF(新呵護久久567810[[#This Row],[年齡]]&lt;=$B$4,80000,0)</f>
        <v>80000</v>
      </c>
      <c r="O83" s="4">
        <f t="shared" si="15"/>
        <v>40000</v>
      </c>
      <c r="P83" s="4">
        <f t="shared" si="16"/>
        <v>3000</v>
      </c>
    </row>
    <row r="84" spans="4:16" x14ac:dyDescent="0.2">
      <c r="D84">
        <v>83</v>
      </c>
      <c r="E84">
        <f>新呵護久久567810[[#This Row],[西元年]]-2002</f>
        <v>89</v>
      </c>
      <c r="F84">
        <f t="shared" si="17"/>
        <v>2091</v>
      </c>
      <c r="G84" s="2">
        <f t="shared" si="11"/>
        <v>0</v>
      </c>
      <c r="H84" s="4">
        <f>IF(E84&lt;$B$4,SUM($G$2:新呵護久久567810[[#This Row],[保費]])*1.05,0)</f>
        <v>155190</v>
      </c>
      <c r="I84" s="2">
        <f t="shared" si="12"/>
        <v>155190</v>
      </c>
      <c r="J84" s="2">
        <f t="shared" si="13"/>
        <v>155190</v>
      </c>
      <c r="K84" s="4">
        <f t="shared" si="14"/>
        <v>100000</v>
      </c>
      <c r="L84" s="4">
        <f>IF(新呵護久久567810[[#This Row],[年齡]]&lt;=$B$4,1000,0)</f>
        <v>1000</v>
      </c>
      <c r="M84" s="4">
        <f>IF(新呵護久久567810[[#This Row],[年齡]]&lt;=$B$4,80000,0)</f>
        <v>80000</v>
      </c>
      <c r="N84" s="4">
        <f>IF(新呵護久久567810[[#This Row],[年齡]]&lt;=$B$4,80000,0)</f>
        <v>80000</v>
      </c>
      <c r="O84" s="4">
        <f t="shared" si="15"/>
        <v>40000</v>
      </c>
      <c r="P84" s="4">
        <f t="shared" si="16"/>
        <v>3000</v>
      </c>
    </row>
    <row r="85" spans="4:16" x14ac:dyDescent="0.2">
      <c r="D85">
        <v>84</v>
      </c>
      <c r="E85">
        <f>新呵護久久567810[[#This Row],[西元年]]-2002</f>
        <v>90</v>
      </c>
      <c r="F85">
        <f t="shared" si="17"/>
        <v>2092</v>
      </c>
      <c r="G85" s="2">
        <f t="shared" si="11"/>
        <v>0</v>
      </c>
      <c r="H85" s="4">
        <f>IF(E85&lt;$B$4,SUM($G$2:新呵護久久567810[[#This Row],[保費]])*1.05,0)</f>
        <v>155190</v>
      </c>
      <c r="I85" s="2">
        <f t="shared" si="12"/>
        <v>155190</v>
      </c>
      <c r="J85" s="2">
        <f t="shared" si="13"/>
        <v>155190</v>
      </c>
      <c r="K85" s="4">
        <f t="shared" si="14"/>
        <v>100000</v>
      </c>
      <c r="L85" s="4">
        <f>IF(新呵護久久567810[[#This Row],[年齡]]&lt;=$B$4,1000,0)</f>
        <v>1000</v>
      </c>
      <c r="M85" s="4">
        <f>IF(新呵護久久567810[[#This Row],[年齡]]&lt;=$B$4,80000,0)</f>
        <v>80000</v>
      </c>
      <c r="N85" s="4">
        <f>IF(新呵護久久567810[[#This Row],[年齡]]&lt;=$B$4,80000,0)</f>
        <v>80000</v>
      </c>
      <c r="O85" s="4">
        <f t="shared" si="15"/>
        <v>40000</v>
      </c>
      <c r="P85" s="4">
        <f t="shared" si="16"/>
        <v>3000</v>
      </c>
    </row>
    <row r="86" spans="4:16" x14ac:dyDescent="0.2">
      <c r="D86">
        <v>85</v>
      </c>
      <c r="E86">
        <f>新呵護久久567810[[#This Row],[西元年]]-2002</f>
        <v>91</v>
      </c>
      <c r="F86">
        <f t="shared" si="17"/>
        <v>2093</v>
      </c>
      <c r="G86" s="2">
        <f t="shared" si="11"/>
        <v>0</v>
      </c>
      <c r="H86" s="4">
        <f>IF(E86&lt;$B$4,SUM($G$2:新呵護久久567810[[#This Row],[保費]])*1.05,0)</f>
        <v>155190</v>
      </c>
      <c r="I86" s="2">
        <f t="shared" si="12"/>
        <v>155190</v>
      </c>
      <c r="J86" s="2">
        <f t="shared" si="13"/>
        <v>155190</v>
      </c>
      <c r="K86" s="4">
        <f t="shared" si="14"/>
        <v>100000</v>
      </c>
      <c r="L86" s="4">
        <f>IF(新呵護久久567810[[#This Row],[年齡]]&lt;=$B$4,1000,0)</f>
        <v>1000</v>
      </c>
      <c r="M86" s="4">
        <f>IF(新呵護久久567810[[#This Row],[年齡]]&lt;=$B$4,80000,0)</f>
        <v>80000</v>
      </c>
      <c r="N86" s="4">
        <f>IF(新呵護久久567810[[#This Row],[年齡]]&lt;=$B$4,80000,0)</f>
        <v>80000</v>
      </c>
      <c r="O86" s="4">
        <f t="shared" si="15"/>
        <v>40000</v>
      </c>
      <c r="P86" s="4">
        <f t="shared" si="16"/>
        <v>3000</v>
      </c>
    </row>
    <row r="87" spans="4:16" x14ac:dyDescent="0.2">
      <c r="D87">
        <v>86</v>
      </c>
      <c r="E87">
        <f>新呵護久久567810[[#This Row],[西元年]]-2002</f>
        <v>92</v>
      </c>
      <c r="F87">
        <f t="shared" si="17"/>
        <v>2094</v>
      </c>
      <c r="G87" s="2">
        <f t="shared" si="11"/>
        <v>0</v>
      </c>
      <c r="H87" s="4">
        <f>IF(E87&lt;$B$4,SUM($G$2:新呵護久久567810[[#This Row],[保費]])*1.05,0)</f>
        <v>155190</v>
      </c>
      <c r="I87" s="2">
        <f t="shared" si="12"/>
        <v>155190</v>
      </c>
      <c r="J87" s="2">
        <f t="shared" si="13"/>
        <v>155190</v>
      </c>
      <c r="K87" s="4">
        <f t="shared" si="14"/>
        <v>100000</v>
      </c>
      <c r="L87" s="4">
        <f>IF(新呵護久久567810[[#This Row],[年齡]]&lt;=$B$4,1000,0)</f>
        <v>1000</v>
      </c>
      <c r="M87" s="4">
        <f>IF(新呵護久久567810[[#This Row],[年齡]]&lt;=$B$4,80000,0)</f>
        <v>80000</v>
      </c>
      <c r="N87" s="4">
        <f>IF(新呵護久久567810[[#This Row],[年齡]]&lt;=$B$4,80000,0)</f>
        <v>80000</v>
      </c>
      <c r="O87" s="4">
        <f t="shared" si="15"/>
        <v>40000</v>
      </c>
      <c r="P87" s="4">
        <f t="shared" si="16"/>
        <v>3000</v>
      </c>
    </row>
    <row r="88" spans="4:16" x14ac:dyDescent="0.2">
      <c r="D88">
        <v>87</v>
      </c>
      <c r="E88">
        <f>新呵護久久567810[[#This Row],[西元年]]-2002</f>
        <v>93</v>
      </c>
      <c r="F88">
        <f t="shared" si="17"/>
        <v>2095</v>
      </c>
      <c r="G88" s="2">
        <f t="shared" si="11"/>
        <v>0</v>
      </c>
      <c r="H88" s="4">
        <f>IF(E88&lt;$B$4,SUM($G$2:新呵護久久567810[[#This Row],[保費]])*1.05,0)</f>
        <v>155190</v>
      </c>
      <c r="I88" s="2">
        <f t="shared" si="12"/>
        <v>155190</v>
      </c>
      <c r="J88" s="2">
        <f t="shared" si="13"/>
        <v>155190</v>
      </c>
      <c r="K88" s="4">
        <f t="shared" si="14"/>
        <v>100000</v>
      </c>
      <c r="L88" s="4">
        <f>IF(新呵護久久567810[[#This Row],[年齡]]&lt;=$B$4,1000,0)</f>
        <v>1000</v>
      </c>
      <c r="M88" s="4">
        <f>IF(新呵護久久567810[[#This Row],[年齡]]&lt;=$B$4,80000,0)</f>
        <v>80000</v>
      </c>
      <c r="N88" s="4">
        <f>IF(新呵護久久567810[[#This Row],[年齡]]&lt;=$B$4,80000,0)</f>
        <v>80000</v>
      </c>
      <c r="O88" s="4">
        <f t="shared" si="15"/>
        <v>40000</v>
      </c>
      <c r="P88" s="4">
        <f t="shared" si="16"/>
        <v>3000</v>
      </c>
    </row>
    <row r="89" spans="4:16" x14ac:dyDescent="0.2">
      <c r="D89">
        <v>88</v>
      </c>
      <c r="E89">
        <f>新呵護久久567810[[#This Row],[西元年]]-2002</f>
        <v>94</v>
      </c>
      <c r="F89">
        <f t="shared" si="17"/>
        <v>2096</v>
      </c>
      <c r="G89" s="2">
        <f t="shared" si="11"/>
        <v>0</v>
      </c>
      <c r="H89" s="4">
        <f>IF(E89&lt;$B$4,SUM($G$2:新呵護久久567810[[#This Row],[保費]])*1.05,0)</f>
        <v>155190</v>
      </c>
      <c r="I89" s="2">
        <f t="shared" si="12"/>
        <v>155190</v>
      </c>
      <c r="J89" s="2">
        <f t="shared" si="13"/>
        <v>155190</v>
      </c>
      <c r="K89" s="4">
        <f t="shared" si="14"/>
        <v>100000</v>
      </c>
      <c r="L89" s="4">
        <f>IF(新呵護久久567810[[#This Row],[年齡]]&lt;=$B$4,1000,0)</f>
        <v>1000</v>
      </c>
      <c r="M89" s="4">
        <f>IF(新呵護久久567810[[#This Row],[年齡]]&lt;=$B$4,80000,0)</f>
        <v>80000</v>
      </c>
      <c r="N89" s="4">
        <f>IF(新呵護久久567810[[#This Row],[年齡]]&lt;=$B$4,80000,0)</f>
        <v>80000</v>
      </c>
      <c r="O89" s="4">
        <f t="shared" si="15"/>
        <v>40000</v>
      </c>
      <c r="P89" s="4">
        <f t="shared" si="16"/>
        <v>3000</v>
      </c>
    </row>
    <row r="90" spans="4:16" x14ac:dyDescent="0.2">
      <c r="D90">
        <v>89</v>
      </c>
      <c r="E90">
        <f>新呵護久久567810[[#This Row],[西元年]]-2002</f>
        <v>95</v>
      </c>
      <c r="F90">
        <f t="shared" si="17"/>
        <v>2097</v>
      </c>
      <c r="G90" s="2">
        <f t="shared" si="11"/>
        <v>0</v>
      </c>
      <c r="H90" s="4">
        <f>IF(E90&lt;$B$4,SUM($G$2:新呵護久久567810[[#This Row],[保費]])*1.05,0)</f>
        <v>155190</v>
      </c>
      <c r="I90" s="2">
        <f t="shared" si="12"/>
        <v>155190</v>
      </c>
      <c r="J90" s="2">
        <f t="shared" si="13"/>
        <v>155190</v>
      </c>
      <c r="K90" s="4">
        <f t="shared" si="14"/>
        <v>100000</v>
      </c>
      <c r="L90" s="4">
        <f>IF(新呵護久久567810[[#This Row],[年齡]]&lt;=$B$4,1000,0)</f>
        <v>1000</v>
      </c>
      <c r="M90" s="4">
        <f>IF(新呵護久久567810[[#This Row],[年齡]]&lt;=$B$4,80000,0)</f>
        <v>80000</v>
      </c>
      <c r="N90" s="4">
        <f>IF(新呵護久久567810[[#This Row],[年齡]]&lt;=$B$4,80000,0)</f>
        <v>80000</v>
      </c>
      <c r="O90" s="4">
        <f t="shared" si="15"/>
        <v>40000</v>
      </c>
      <c r="P90" s="4">
        <f t="shared" si="16"/>
        <v>3000</v>
      </c>
    </row>
    <row r="91" spans="4:16" x14ac:dyDescent="0.2">
      <c r="D91">
        <v>90</v>
      </c>
      <c r="E91">
        <f>新呵護久久567810[[#This Row],[西元年]]-2002</f>
        <v>96</v>
      </c>
      <c r="F91">
        <f t="shared" si="17"/>
        <v>2098</v>
      </c>
      <c r="G91" s="2">
        <f t="shared" si="11"/>
        <v>0</v>
      </c>
      <c r="H91" s="4">
        <f>IF(E91&lt;$B$4,SUM($G$2:新呵護久久567810[[#This Row],[保費]])*1.05,0)</f>
        <v>155190</v>
      </c>
      <c r="I91" s="2">
        <f t="shared" si="12"/>
        <v>155190</v>
      </c>
      <c r="J91" s="2">
        <f t="shared" si="13"/>
        <v>155190</v>
      </c>
      <c r="K91" s="4">
        <f t="shared" si="14"/>
        <v>100000</v>
      </c>
      <c r="L91" s="4">
        <f>IF(新呵護久久567810[[#This Row],[年齡]]&lt;=$B$4,1000,0)</f>
        <v>1000</v>
      </c>
      <c r="M91" s="4">
        <f>IF(新呵護久久567810[[#This Row],[年齡]]&lt;=$B$4,80000,0)</f>
        <v>80000</v>
      </c>
      <c r="N91" s="4">
        <f>IF(新呵護久久567810[[#This Row],[年齡]]&lt;=$B$4,80000,0)</f>
        <v>80000</v>
      </c>
      <c r="O91" s="4">
        <f t="shared" si="15"/>
        <v>40000</v>
      </c>
      <c r="P91" s="4">
        <f t="shared" si="16"/>
        <v>3000</v>
      </c>
    </row>
    <row r="92" spans="4:16" x14ac:dyDescent="0.2">
      <c r="D92">
        <v>91</v>
      </c>
      <c r="E92">
        <f>新呵護久久567810[[#This Row],[西元年]]-2002</f>
        <v>97</v>
      </c>
      <c r="F92">
        <f t="shared" si="17"/>
        <v>2099</v>
      </c>
      <c r="G92" s="2">
        <f t="shared" si="11"/>
        <v>0</v>
      </c>
      <c r="H92" s="4">
        <f>IF(E92&lt;$B$4,SUM($G$2:新呵護久久567810[[#This Row],[保費]])*1.05,0)</f>
        <v>155190</v>
      </c>
      <c r="I92" s="2">
        <f t="shared" si="12"/>
        <v>155190</v>
      </c>
      <c r="J92" s="2">
        <f t="shared" si="13"/>
        <v>155190</v>
      </c>
      <c r="K92" s="4">
        <f t="shared" si="14"/>
        <v>100000</v>
      </c>
      <c r="L92" s="4">
        <f>IF(新呵護久久567810[[#This Row],[年齡]]&lt;=$B$4,1000,0)</f>
        <v>1000</v>
      </c>
      <c r="M92" s="4">
        <f>IF(新呵護久久567810[[#This Row],[年齡]]&lt;=$B$4,80000,0)</f>
        <v>80000</v>
      </c>
      <c r="N92" s="4">
        <f>IF(新呵護久久567810[[#This Row],[年齡]]&lt;=$B$4,80000,0)</f>
        <v>80000</v>
      </c>
      <c r="O92" s="4">
        <f t="shared" si="15"/>
        <v>40000</v>
      </c>
      <c r="P92" s="4">
        <f t="shared" si="16"/>
        <v>3000</v>
      </c>
    </row>
    <row r="93" spans="4:16" x14ac:dyDescent="0.2">
      <c r="D93">
        <v>92</v>
      </c>
      <c r="E93">
        <f>新呵護久久567810[[#This Row],[西元年]]-2002</f>
        <v>98</v>
      </c>
      <c r="F93">
        <f t="shared" si="17"/>
        <v>2100</v>
      </c>
      <c r="G93" s="2">
        <f t="shared" si="11"/>
        <v>0</v>
      </c>
      <c r="H93" s="4">
        <f>IF(E93&lt;$B$4,SUM($G$2:新呵護久久567810[[#This Row],[保費]])*1.05,0)</f>
        <v>155190</v>
      </c>
      <c r="I93" s="2">
        <f t="shared" si="12"/>
        <v>155190</v>
      </c>
      <c r="J93" s="2">
        <f t="shared" si="13"/>
        <v>155190</v>
      </c>
      <c r="K93" s="4">
        <f t="shared" si="14"/>
        <v>100000</v>
      </c>
      <c r="L93" s="4">
        <f>IF(新呵護久久567810[[#This Row],[年齡]]&lt;=$B$4,1000,0)</f>
        <v>1000</v>
      </c>
      <c r="M93" s="4">
        <f>IF(新呵護久久567810[[#This Row],[年齡]]&lt;=$B$4,80000,0)</f>
        <v>80000</v>
      </c>
      <c r="N93" s="4">
        <f>IF(新呵護久久567810[[#This Row],[年齡]]&lt;=$B$4,80000,0)</f>
        <v>80000</v>
      </c>
      <c r="O93" s="4">
        <f t="shared" si="15"/>
        <v>40000</v>
      </c>
      <c r="P93" s="4">
        <f t="shared" si="16"/>
        <v>3000</v>
      </c>
    </row>
    <row r="94" spans="4:16" x14ac:dyDescent="0.2">
      <c r="D94">
        <v>93</v>
      </c>
      <c r="E94">
        <f>新呵護久久567810[[#This Row],[西元年]]-2002</f>
        <v>99</v>
      </c>
      <c r="F94">
        <f t="shared" si="17"/>
        <v>2101</v>
      </c>
      <c r="G94" s="2">
        <f t="shared" si="11"/>
        <v>0</v>
      </c>
      <c r="H94" s="4">
        <f>IF(E94&lt;$B$4,SUM($G$2:新呵護久久567810[[#This Row],[保費]])*1.05,0)</f>
        <v>0</v>
      </c>
      <c r="I94" s="2">
        <f t="shared" si="12"/>
        <v>0</v>
      </c>
      <c r="J94" s="2">
        <f t="shared" si="13"/>
        <v>0</v>
      </c>
      <c r="K94" s="4">
        <f t="shared" si="14"/>
        <v>100000</v>
      </c>
      <c r="L94" s="4">
        <f>IF(新呵護久久567810[[#This Row],[年齡]]&lt;=$B$4,1000,0)</f>
        <v>1000</v>
      </c>
      <c r="M94" s="4">
        <f>IF(新呵護久久567810[[#This Row],[年齡]]&lt;=$B$4,80000,0)</f>
        <v>80000</v>
      </c>
      <c r="N94" s="4">
        <f>IF(新呵護久久567810[[#This Row],[年齡]]&lt;=$B$4,80000,0)</f>
        <v>80000</v>
      </c>
      <c r="O94" s="4">
        <f t="shared" si="15"/>
        <v>40000</v>
      </c>
      <c r="P94" s="4">
        <f t="shared" si="16"/>
        <v>3000</v>
      </c>
    </row>
    <row r="95" spans="4:16" x14ac:dyDescent="0.2">
      <c r="D95">
        <v>94</v>
      </c>
      <c r="E95">
        <f>新呵護久久567810[[#This Row],[西元年]]-2002</f>
        <v>100</v>
      </c>
      <c r="F95">
        <f t="shared" si="17"/>
        <v>2102</v>
      </c>
      <c r="G95" s="2">
        <f t="shared" si="11"/>
        <v>0</v>
      </c>
      <c r="H95" s="4">
        <f>IF(E95&lt;$B$4,SUM($G$2:新呵護久久567810[[#This Row],[保費]])*1.05,0)</f>
        <v>0</v>
      </c>
      <c r="I95" s="2">
        <f t="shared" si="12"/>
        <v>0</v>
      </c>
      <c r="J95" s="2">
        <f t="shared" si="13"/>
        <v>0</v>
      </c>
      <c r="K95" s="4">
        <f t="shared" si="14"/>
        <v>0</v>
      </c>
      <c r="L95" s="4">
        <f>IF(新呵護久久567810[[#This Row],[年齡]]&lt;=$B$4,1000,0)</f>
        <v>0</v>
      </c>
      <c r="M95" s="4">
        <f>IF(新呵護久久567810[[#This Row],[年齡]]&lt;=$B$4,80000,0)</f>
        <v>0</v>
      </c>
      <c r="N95" s="4">
        <f>IF(新呵護久久567810[[#This Row],[年齡]]&lt;=$B$4,80000,0)</f>
        <v>0</v>
      </c>
      <c r="O95" s="4">
        <f t="shared" si="15"/>
        <v>0</v>
      </c>
      <c r="P95" s="4">
        <f t="shared" si="16"/>
        <v>0</v>
      </c>
    </row>
    <row r="96" spans="4:16" x14ac:dyDescent="0.2">
      <c r="D96">
        <v>95</v>
      </c>
      <c r="E96">
        <f>新呵護久久567810[[#This Row],[西元年]]-2002</f>
        <v>101</v>
      </c>
      <c r="F96">
        <f t="shared" si="17"/>
        <v>2103</v>
      </c>
      <c r="G96" s="2">
        <f t="shared" si="11"/>
        <v>0</v>
      </c>
      <c r="H96" s="4">
        <f>IF(E96&lt;$B$4,SUM($G$2:新呵護久久567810[[#This Row],[保費]])*1.05,0)</f>
        <v>0</v>
      </c>
      <c r="I96" s="2">
        <f t="shared" si="12"/>
        <v>0</v>
      </c>
      <c r="J96" s="2">
        <f t="shared" si="13"/>
        <v>0</v>
      </c>
      <c r="K96" s="4">
        <f t="shared" si="14"/>
        <v>0</v>
      </c>
      <c r="L96" s="4">
        <f>IF(新呵護久久567810[[#This Row],[年齡]]&lt;=$B$4,1000,0)</f>
        <v>0</v>
      </c>
      <c r="M96" s="4">
        <f>IF(新呵護久久567810[[#This Row],[年齡]]&lt;=$B$4,80000,0)</f>
        <v>0</v>
      </c>
      <c r="N96" s="4">
        <f>IF(新呵護久久567810[[#This Row],[年齡]]&lt;=$B$4,80000,0)</f>
        <v>0</v>
      </c>
      <c r="O96" s="4">
        <f t="shared" si="15"/>
        <v>0</v>
      </c>
      <c r="P96" s="4">
        <f t="shared" si="16"/>
        <v>0</v>
      </c>
    </row>
    <row r="97" spans="4:16" x14ac:dyDescent="0.2">
      <c r="D97">
        <v>96</v>
      </c>
      <c r="E97">
        <f>新呵護久久567810[[#This Row],[西元年]]-2002</f>
        <v>102</v>
      </c>
      <c r="F97">
        <f t="shared" si="17"/>
        <v>2104</v>
      </c>
      <c r="G97" s="2">
        <f t="shared" si="11"/>
        <v>0</v>
      </c>
      <c r="H97" s="4">
        <f>IF(E97&lt;$B$4,SUM($G$2:新呵護久久567810[[#This Row],[保費]])*1.05,0)</f>
        <v>0</v>
      </c>
      <c r="I97" s="2">
        <f t="shared" si="12"/>
        <v>0</v>
      </c>
      <c r="J97" s="2">
        <f t="shared" si="13"/>
        <v>0</v>
      </c>
      <c r="K97" s="4">
        <f t="shared" si="14"/>
        <v>0</v>
      </c>
      <c r="L97" s="4">
        <f>IF(新呵護久久567810[[#This Row],[年齡]]&lt;=$B$4,1000,0)</f>
        <v>0</v>
      </c>
      <c r="M97" s="4">
        <f>IF(新呵護久久567810[[#This Row],[年齡]]&lt;=$B$4,80000,0)</f>
        <v>0</v>
      </c>
      <c r="N97" s="4">
        <f>IF(新呵護久久567810[[#This Row],[年齡]]&lt;=$B$4,80000,0)</f>
        <v>0</v>
      </c>
      <c r="O97" s="4">
        <f t="shared" si="15"/>
        <v>0</v>
      </c>
      <c r="P97" s="4">
        <f t="shared" si="16"/>
        <v>0</v>
      </c>
    </row>
    <row r="98" spans="4:16" x14ac:dyDescent="0.2">
      <c r="D98">
        <v>97</v>
      </c>
      <c r="E98">
        <f>新呵護久久567810[[#This Row],[西元年]]-2002</f>
        <v>103</v>
      </c>
      <c r="F98">
        <f t="shared" si="17"/>
        <v>2105</v>
      </c>
      <c r="G98" s="2">
        <f t="shared" ref="G98:G111" si="18">IF(D98&lt;=$B$5,7390,0)</f>
        <v>0</v>
      </c>
      <c r="H98" s="4">
        <f>IF(E98&lt;$B$4,SUM($G$2:新呵護久久567810[[#This Row],[保費]])*1.05,0)</f>
        <v>0</v>
      </c>
      <c r="I98" s="2">
        <f t="shared" si="12"/>
        <v>0</v>
      </c>
      <c r="J98" s="2">
        <f t="shared" si="13"/>
        <v>0</v>
      </c>
      <c r="K98" s="4">
        <f t="shared" ref="K98:K111" si="19">IF(E98&lt;=$B$4,100000,0)</f>
        <v>0</v>
      </c>
      <c r="L98" s="4">
        <f>IF(新呵護久久567810[[#This Row],[年齡]]&lt;=$B$4,1000,0)</f>
        <v>0</v>
      </c>
      <c r="M98" s="4">
        <f>IF(新呵護久久567810[[#This Row],[年齡]]&lt;=$B$4,80000,0)</f>
        <v>0</v>
      </c>
      <c r="N98" s="4">
        <f>IF(新呵護久久567810[[#This Row],[年齡]]&lt;=$B$4,80000,0)</f>
        <v>0</v>
      </c>
      <c r="O98" s="4">
        <f t="shared" ref="O98:O111" si="20">IF(E98&lt;=$B$4,40000,0)</f>
        <v>0</v>
      </c>
      <c r="P98" s="4">
        <f t="shared" ref="P98:P111" si="21">IF(E98&lt;=$B$4,3000,0)</f>
        <v>0</v>
      </c>
    </row>
    <row r="99" spans="4:16" x14ac:dyDescent="0.2">
      <c r="D99">
        <v>98</v>
      </c>
      <c r="E99">
        <f>新呵護久久567810[[#This Row],[西元年]]-2002</f>
        <v>104</v>
      </c>
      <c r="F99">
        <f t="shared" si="17"/>
        <v>2106</v>
      </c>
      <c r="G99" s="2">
        <f t="shared" si="18"/>
        <v>0</v>
      </c>
      <c r="H99" s="4">
        <f>IF(E99&lt;$B$4,SUM($G$2:新呵護久久567810[[#This Row],[保費]])*1.05,0)</f>
        <v>0</v>
      </c>
      <c r="I99" s="2">
        <f t="shared" si="12"/>
        <v>0</v>
      </c>
      <c r="J99" s="2">
        <f t="shared" si="13"/>
        <v>0</v>
      </c>
      <c r="K99" s="4">
        <f t="shared" si="19"/>
        <v>0</v>
      </c>
      <c r="L99" s="4">
        <f>IF(新呵護久久567810[[#This Row],[年齡]]&lt;=$B$4,1000,0)</f>
        <v>0</v>
      </c>
      <c r="M99" s="4">
        <f>IF(新呵護久久567810[[#This Row],[年齡]]&lt;=$B$4,80000,0)</f>
        <v>0</v>
      </c>
      <c r="N99" s="4">
        <f>IF(新呵護久久567810[[#This Row],[年齡]]&lt;=$B$4,80000,0)</f>
        <v>0</v>
      </c>
      <c r="O99" s="4">
        <f t="shared" si="20"/>
        <v>0</v>
      </c>
      <c r="P99" s="4">
        <f t="shared" si="21"/>
        <v>0</v>
      </c>
    </row>
    <row r="100" spans="4:16" x14ac:dyDescent="0.2">
      <c r="D100">
        <v>99</v>
      </c>
      <c r="E100">
        <f>新呵護久久567810[[#This Row],[西元年]]-2002</f>
        <v>105</v>
      </c>
      <c r="F100">
        <f t="shared" si="17"/>
        <v>2107</v>
      </c>
      <c r="G100" s="2">
        <f t="shared" si="18"/>
        <v>0</v>
      </c>
      <c r="H100" s="4">
        <f>IF(E100&lt;$B$4,SUM($G$2:新呵護久久567810[[#This Row],[保費]])*1.05,0)</f>
        <v>0</v>
      </c>
      <c r="I100" s="2">
        <f t="shared" si="12"/>
        <v>0</v>
      </c>
      <c r="J100" s="2">
        <f t="shared" si="13"/>
        <v>0</v>
      </c>
      <c r="K100" s="4">
        <f t="shared" si="19"/>
        <v>0</v>
      </c>
      <c r="L100" s="4">
        <f>IF(新呵護久久567810[[#This Row],[年齡]]&lt;=$B$4,1000,0)</f>
        <v>0</v>
      </c>
      <c r="M100" s="4">
        <f>IF(新呵護久久567810[[#This Row],[年齡]]&lt;=$B$4,80000,0)</f>
        <v>0</v>
      </c>
      <c r="N100" s="4">
        <f>IF(新呵護久久567810[[#This Row],[年齡]]&lt;=$B$4,80000,0)</f>
        <v>0</v>
      </c>
      <c r="O100" s="4">
        <f t="shared" si="20"/>
        <v>0</v>
      </c>
      <c r="P100" s="4">
        <f t="shared" si="21"/>
        <v>0</v>
      </c>
    </row>
    <row r="101" spans="4:16" x14ac:dyDescent="0.2">
      <c r="D101">
        <v>100</v>
      </c>
      <c r="E101">
        <f>新呵護久久567810[[#This Row],[西元年]]-2002</f>
        <v>106</v>
      </c>
      <c r="F101">
        <f t="shared" si="17"/>
        <v>2108</v>
      </c>
      <c r="G101" s="2">
        <f t="shared" si="18"/>
        <v>0</v>
      </c>
      <c r="H101" s="4">
        <f>IF(E101&lt;$B$4,SUM($G$2:新呵護久久567810[[#This Row],[保費]])*1.05,0)</f>
        <v>0</v>
      </c>
      <c r="I101" s="2">
        <f t="shared" si="12"/>
        <v>0</v>
      </c>
      <c r="J101" s="2">
        <f t="shared" si="13"/>
        <v>0</v>
      </c>
      <c r="K101" s="4">
        <f t="shared" si="19"/>
        <v>0</v>
      </c>
      <c r="L101" s="4">
        <f>IF(新呵護久久567810[[#This Row],[年齡]]&lt;=$B$4,1000,0)</f>
        <v>0</v>
      </c>
      <c r="M101" s="4">
        <f>IF(新呵護久久567810[[#This Row],[年齡]]&lt;=$B$4,80000,0)</f>
        <v>0</v>
      </c>
      <c r="N101" s="4">
        <f>IF(新呵護久久567810[[#This Row],[年齡]]&lt;=$B$4,80000,0)</f>
        <v>0</v>
      </c>
      <c r="O101" s="4">
        <f t="shared" si="20"/>
        <v>0</v>
      </c>
      <c r="P101" s="4">
        <f t="shared" si="21"/>
        <v>0</v>
      </c>
    </row>
    <row r="102" spans="4:16" x14ac:dyDescent="0.2">
      <c r="D102">
        <v>101</v>
      </c>
      <c r="E102">
        <f>新呵護久久567810[[#This Row],[西元年]]-2002</f>
        <v>107</v>
      </c>
      <c r="F102">
        <f t="shared" si="17"/>
        <v>2109</v>
      </c>
      <c r="G102" s="2">
        <f t="shared" si="18"/>
        <v>0</v>
      </c>
      <c r="H102" s="4">
        <f>IF(E102&lt;$B$4,SUM($G$2:新呵護久久567810[[#This Row],[保費]])*1.05,0)</f>
        <v>0</v>
      </c>
      <c r="I102" s="2">
        <f t="shared" si="12"/>
        <v>0</v>
      </c>
      <c r="J102" s="2">
        <f t="shared" si="13"/>
        <v>0</v>
      </c>
      <c r="K102" s="4">
        <f t="shared" si="19"/>
        <v>0</v>
      </c>
      <c r="L102" s="4">
        <f>IF(新呵護久久567810[[#This Row],[年齡]]&lt;=$B$4,1000,0)</f>
        <v>0</v>
      </c>
      <c r="M102" s="4">
        <f>IF(新呵護久久567810[[#This Row],[年齡]]&lt;=$B$4,80000,0)</f>
        <v>0</v>
      </c>
      <c r="N102" s="4">
        <f>IF(新呵護久久567810[[#This Row],[年齡]]&lt;=$B$4,80000,0)</f>
        <v>0</v>
      </c>
      <c r="O102" s="4">
        <f t="shared" si="20"/>
        <v>0</v>
      </c>
      <c r="P102" s="4">
        <f t="shared" si="21"/>
        <v>0</v>
      </c>
    </row>
    <row r="103" spans="4:16" x14ac:dyDescent="0.2">
      <c r="D103">
        <v>102</v>
      </c>
      <c r="E103">
        <f>新呵護久久567810[[#This Row],[西元年]]-2002</f>
        <v>108</v>
      </c>
      <c r="F103">
        <f t="shared" si="17"/>
        <v>2110</v>
      </c>
      <c r="G103" s="2">
        <f t="shared" si="18"/>
        <v>0</v>
      </c>
      <c r="H103" s="4">
        <f>IF(E103&lt;$B$4,SUM($G$2:新呵護久久567810[[#This Row],[保費]])*1.05,0)</f>
        <v>0</v>
      </c>
      <c r="I103" s="2">
        <f t="shared" si="12"/>
        <v>0</v>
      </c>
      <c r="J103" s="2">
        <f t="shared" si="13"/>
        <v>0</v>
      </c>
      <c r="K103" s="4">
        <f t="shared" si="19"/>
        <v>0</v>
      </c>
      <c r="L103" s="4">
        <f>IF(新呵護久久567810[[#This Row],[年齡]]&lt;=$B$4,1000,0)</f>
        <v>0</v>
      </c>
      <c r="M103" s="4">
        <f>IF(新呵護久久567810[[#This Row],[年齡]]&lt;=$B$4,80000,0)</f>
        <v>0</v>
      </c>
      <c r="N103" s="4">
        <f>IF(新呵護久久567810[[#This Row],[年齡]]&lt;=$B$4,80000,0)</f>
        <v>0</v>
      </c>
      <c r="O103" s="4">
        <f t="shared" si="20"/>
        <v>0</v>
      </c>
      <c r="P103" s="4">
        <f t="shared" si="21"/>
        <v>0</v>
      </c>
    </row>
    <row r="104" spans="4:16" x14ac:dyDescent="0.2">
      <c r="D104">
        <v>103</v>
      </c>
      <c r="E104">
        <f>新呵護久久567810[[#This Row],[西元年]]-2002</f>
        <v>109</v>
      </c>
      <c r="F104">
        <f t="shared" si="17"/>
        <v>2111</v>
      </c>
      <c r="G104" s="2">
        <f t="shared" si="18"/>
        <v>0</v>
      </c>
      <c r="H104" s="4">
        <f>IF(E104&lt;$B$4,SUM($G$2:新呵護久久567810[[#This Row],[保費]])*1.05,0)</f>
        <v>0</v>
      </c>
      <c r="I104" s="2">
        <f t="shared" si="12"/>
        <v>0</v>
      </c>
      <c r="J104" s="2">
        <f t="shared" si="13"/>
        <v>0</v>
      </c>
      <c r="K104" s="4">
        <f t="shared" si="19"/>
        <v>0</v>
      </c>
      <c r="L104" s="4">
        <f>IF(新呵護久久567810[[#This Row],[年齡]]&lt;=$B$4,1000,0)</f>
        <v>0</v>
      </c>
      <c r="M104" s="4">
        <f>IF(新呵護久久567810[[#This Row],[年齡]]&lt;=$B$4,80000,0)</f>
        <v>0</v>
      </c>
      <c r="N104" s="4">
        <f>IF(新呵護久久567810[[#This Row],[年齡]]&lt;=$B$4,80000,0)</f>
        <v>0</v>
      </c>
      <c r="O104" s="4">
        <f t="shared" si="20"/>
        <v>0</v>
      </c>
      <c r="P104" s="4">
        <f t="shared" si="21"/>
        <v>0</v>
      </c>
    </row>
    <row r="105" spans="4:16" x14ac:dyDescent="0.2">
      <c r="D105">
        <v>104</v>
      </c>
      <c r="E105">
        <f>新呵護久久567810[[#This Row],[西元年]]-2002</f>
        <v>110</v>
      </c>
      <c r="F105">
        <f t="shared" si="17"/>
        <v>2112</v>
      </c>
      <c r="G105" s="2">
        <f t="shared" si="18"/>
        <v>0</v>
      </c>
      <c r="H105" s="4">
        <f>IF(E105&lt;$B$4,SUM($G$2:新呵護久久567810[[#This Row],[保費]])*1.05,0)</f>
        <v>0</v>
      </c>
      <c r="I105" s="2">
        <f t="shared" si="12"/>
        <v>0</v>
      </c>
      <c r="J105" s="2">
        <f t="shared" si="13"/>
        <v>0</v>
      </c>
      <c r="K105" s="4">
        <f t="shared" si="19"/>
        <v>0</v>
      </c>
      <c r="L105" s="4">
        <f>IF(新呵護久久567810[[#This Row],[年齡]]&lt;=$B$4,1000,0)</f>
        <v>0</v>
      </c>
      <c r="M105" s="4">
        <f>IF(新呵護久久567810[[#This Row],[年齡]]&lt;=$B$4,80000,0)</f>
        <v>0</v>
      </c>
      <c r="N105" s="4">
        <f>IF(新呵護久久567810[[#This Row],[年齡]]&lt;=$B$4,80000,0)</f>
        <v>0</v>
      </c>
      <c r="O105" s="4">
        <f t="shared" si="20"/>
        <v>0</v>
      </c>
      <c r="P105" s="4">
        <f t="shared" si="21"/>
        <v>0</v>
      </c>
    </row>
    <row r="106" spans="4:16" x14ac:dyDescent="0.2">
      <c r="D106">
        <v>105</v>
      </c>
      <c r="E106">
        <f>新呵護久久567810[[#This Row],[西元年]]-2002</f>
        <v>111</v>
      </c>
      <c r="F106">
        <f t="shared" si="17"/>
        <v>2113</v>
      </c>
      <c r="G106" s="2">
        <f t="shared" si="18"/>
        <v>0</v>
      </c>
      <c r="H106" s="4">
        <f>IF(E106&lt;$B$4,SUM($G$2:新呵護久久567810[[#This Row],[保費]])*1.05,0)</f>
        <v>0</v>
      </c>
      <c r="I106" s="2">
        <f t="shared" si="12"/>
        <v>0</v>
      </c>
      <c r="J106" s="2">
        <f t="shared" si="13"/>
        <v>0</v>
      </c>
      <c r="K106" s="4">
        <f t="shared" si="19"/>
        <v>0</v>
      </c>
      <c r="L106" s="4">
        <f>IF(新呵護久久567810[[#This Row],[年齡]]&lt;=$B$4,1000,0)</f>
        <v>0</v>
      </c>
      <c r="M106" s="4">
        <f>IF(新呵護久久567810[[#This Row],[年齡]]&lt;=$B$4,80000,0)</f>
        <v>0</v>
      </c>
      <c r="N106" s="4">
        <f>IF(新呵護久久567810[[#This Row],[年齡]]&lt;=$B$4,80000,0)</f>
        <v>0</v>
      </c>
      <c r="O106" s="4">
        <f t="shared" si="20"/>
        <v>0</v>
      </c>
      <c r="P106" s="4">
        <f t="shared" si="21"/>
        <v>0</v>
      </c>
    </row>
    <row r="107" spans="4:16" x14ac:dyDescent="0.2">
      <c r="D107">
        <v>106</v>
      </c>
      <c r="E107">
        <f>新呵護久久567810[[#This Row],[西元年]]-2002</f>
        <v>112</v>
      </c>
      <c r="F107">
        <f t="shared" si="17"/>
        <v>2114</v>
      </c>
      <c r="G107" s="2">
        <f t="shared" si="18"/>
        <v>0</v>
      </c>
      <c r="H107" s="4">
        <f>IF(E107&lt;$B$4,SUM($G$2:新呵護久久567810[[#This Row],[保費]])*1.05,0)</f>
        <v>0</v>
      </c>
      <c r="I107" s="2">
        <f t="shared" si="12"/>
        <v>0</v>
      </c>
      <c r="J107" s="2">
        <f t="shared" si="13"/>
        <v>0</v>
      </c>
      <c r="K107" s="4">
        <f t="shared" si="19"/>
        <v>0</v>
      </c>
      <c r="L107" s="4">
        <f>IF(新呵護久久567810[[#This Row],[年齡]]&lt;=$B$4,1000,0)</f>
        <v>0</v>
      </c>
      <c r="M107" s="4">
        <f>IF(新呵護久久567810[[#This Row],[年齡]]&lt;=$B$4,80000,0)</f>
        <v>0</v>
      </c>
      <c r="N107" s="4">
        <f>IF(新呵護久久567810[[#This Row],[年齡]]&lt;=$B$4,80000,0)</f>
        <v>0</v>
      </c>
      <c r="O107" s="4">
        <f t="shared" si="20"/>
        <v>0</v>
      </c>
      <c r="P107" s="4">
        <f t="shared" si="21"/>
        <v>0</v>
      </c>
    </row>
    <row r="108" spans="4:16" x14ac:dyDescent="0.2">
      <c r="D108">
        <v>107</v>
      </c>
      <c r="E108">
        <f>新呵護久久567810[[#This Row],[西元年]]-2002</f>
        <v>113</v>
      </c>
      <c r="F108">
        <f t="shared" si="17"/>
        <v>2115</v>
      </c>
      <c r="G108" s="2">
        <f t="shared" si="18"/>
        <v>0</v>
      </c>
      <c r="H108" s="4">
        <f>IF(E108&lt;$B$4,SUM($G$2:新呵護久久567810[[#This Row],[保費]])*1.05,0)</f>
        <v>0</v>
      </c>
      <c r="I108" s="2">
        <f t="shared" si="12"/>
        <v>0</v>
      </c>
      <c r="J108" s="2">
        <f t="shared" si="13"/>
        <v>0</v>
      </c>
      <c r="K108" s="4">
        <f t="shared" si="19"/>
        <v>0</v>
      </c>
      <c r="L108" s="4">
        <f>IF(新呵護久久567810[[#This Row],[年齡]]&lt;=$B$4,1000,0)</f>
        <v>0</v>
      </c>
      <c r="M108" s="4">
        <f>IF(新呵護久久567810[[#This Row],[年齡]]&lt;=$B$4,80000,0)</f>
        <v>0</v>
      </c>
      <c r="N108" s="4">
        <f>IF(新呵護久久567810[[#This Row],[年齡]]&lt;=$B$4,80000,0)</f>
        <v>0</v>
      </c>
      <c r="O108" s="4">
        <f t="shared" si="20"/>
        <v>0</v>
      </c>
      <c r="P108" s="4">
        <f t="shared" si="21"/>
        <v>0</v>
      </c>
    </row>
    <row r="109" spans="4:16" x14ac:dyDescent="0.2">
      <c r="D109">
        <v>108</v>
      </c>
      <c r="E109">
        <f>新呵護久久567810[[#This Row],[西元年]]-2002</f>
        <v>114</v>
      </c>
      <c r="F109">
        <f t="shared" si="17"/>
        <v>2116</v>
      </c>
      <c r="G109" s="2">
        <f t="shared" si="18"/>
        <v>0</v>
      </c>
      <c r="H109" s="4">
        <f>IF(E109&lt;$B$4,SUM($G$2:新呵護久久567810[[#This Row],[保費]])*1.05,0)</f>
        <v>0</v>
      </c>
      <c r="I109" s="2">
        <f t="shared" si="12"/>
        <v>0</v>
      </c>
      <c r="J109" s="2">
        <f t="shared" si="13"/>
        <v>0</v>
      </c>
      <c r="K109" s="4">
        <f t="shared" si="19"/>
        <v>0</v>
      </c>
      <c r="L109" s="4">
        <f>IF(新呵護久久567810[[#This Row],[年齡]]&lt;=$B$4,1000,0)</f>
        <v>0</v>
      </c>
      <c r="M109" s="4">
        <f>IF(新呵護久久567810[[#This Row],[年齡]]&lt;=$B$4,80000,0)</f>
        <v>0</v>
      </c>
      <c r="N109" s="4">
        <f>IF(新呵護久久567810[[#This Row],[年齡]]&lt;=$B$4,80000,0)</f>
        <v>0</v>
      </c>
      <c r="O109" s="4">
        <f t="shared" si="20"/>
        <v>0</v>
      </c>
      <c r="P109" s="4">
        <f t="shared" si="21"/>
        <v>0</v>
      </c>
    </row>
    <row r="110" spans="4:16" x14ac:dyDescent="0.2">
      <c r="D110">
        <v>109</v>
      </c>
      <c r="E110">
        <f>新呵護久久567810[[#This Row],[西元年]]-2002</f>
        <v>115</v>
      </c>
      <c r="F110">
        <f t="shared" si="17"/>
        <v>2117</v>
      </c>
      <c r="G110" s="2">
        <f t="shared" si="18"/>
        <v>0</v>
      </c>
      <c r="H110" s="4">
        <f>IF(E110&lt;$B$4,SUM($G$2:新呵護久久567810[[#This Row],[保費]])*1.05,0)</f>
        <v>0</v>
      </c>
      <c r="I110" s="2">
        <f t="shared" si="12"/>
        <v>0</v>
      </c>
      <c r="J110" s="2">
        <f t="shared" si="13"/>
        <v>0</v>
      </c>
      <c r="K110" s="4">
        <f t="shared" si="19"/>
        <v>0</v>
      </c>
      <c r="L110" s="4">
        <f>IF(新呵護久久567810[[#This Row],[年齡]]&lt;=$B$4,1000,0)</f>
        <v>0</v>
      </c>
      <c r="M110" s="4">
        <f>IF(新呵護久久567810[[#This Row],[年齡]]&lt;=$B$4,80000,0)</f>
        <v>0</v>
      </c>
      <c r="N110" s="4">
        <f>IF(新呵護久久567810[[#This Row],[年齡]]&lt;=$B$4,80000,0)</f>
        <v>0</v>
      </c>
      <c r="O110" s="4">
        <f t="shared" si="20"/>
        <v>0</v>
      </c>
      <c r="P110" s="4">
        <f t="shared" si="21"/>
        <v>0</v>
      </c>
    </row>
    <row r="111" spans="4:16" x14ac:dyDescent="0.2">
      <c r="D111">
        <v>110</v>
      </c>
      <c r="E111">
        <f>新呵護久久567810[[#This Row],[西元年]]-2002</f>
        <v>116</v>
      </c>
      <c r="F111">
        <f t="shared" si="17"/>
        <v>2118</v>
      </c>
      <c r="G111" s="2">
        <f t="shared" si="18"/>
        <v>0</v>
      </c>
      <c r="H111" s="4">
        <f>IF(E111&lt;$B$4,SUM($G$2:新呵護久久567810[[#This Row],[保費]])*1.05,0)</f>
        <v>0</v>
      </c>
      <c r="I111" s="2">
        <f t="shared" si="12"/>
        <v>0</v>
      </c>
      <c r="J111" s="2">
        <f t="shared" si="13"/>
        <v>0</v>
      </c>
      <c r="K111" s="4">
        <f t="shared" si="19"/>
        <v>0</v>
      </c>
      <c r="L111" s="4">
        <f>IF(新呵護久久567810[[#This Row],[年齡]]&lt;=$B$4,1000,0)</f>
        <v>0</v>
      </c>
      <c r="M111" s="4">
        <f>IF(新呵護久久567810[[#This Row],[年齡]]&lt;=$B$4,80000,0)</f>
        <v>0</v>
      </c>
      <c r="N111" s="4">
        <f>IF(新呵護久久567810[[#This Row],[年齡]]&lt;=$B$4,80000,0)</f>
        <v>0</v>
      </c>
      <c r="O111" s="4">
        <f t="shared" si="20"/>
        <v>0</v>
      </c>
      <c r="P111" s="4">
        <f t="shared" si="21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新呵護久久</vt:lpstr>
      <vt:lpstr>新鍾心滿福</vt:lpstr>
      <vt:lpstr>鑫彩306</vt:lpstr>
      <vt:lpstr>312還本</vt:lpstr>
      <vt:lpstr>安護防癌</vt:lpstr>
      <vt:lpstr>安和住院醫療</vt:lpstr>
      <vt:lpstr>安心保住院醫療</vt:lpstr>
      <vt:lpstr>新溫心住院日額</vt:lpstr>
      <vt:lpstr>安順手術醫療</vt:lpstr>
      <vt:lpstr>雙好還本</vt:lpstr>
      <vt:lpstr>溫情住院醫療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2024-06-20T13:18:29Z</dcterms:created>
  <dcterms:modified xsi:type="dcterms:W3CDTF">2024-06-23T12:26:36Z</dcterms:modified>
</cp:coreProperties>
</file>