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PURCHASE_DESCRIPTION" localSheetId="1">'Costs'!$H$59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N4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J9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K9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L9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M9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N9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G58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J58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G59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</commentList>
</comments>
</file>

<file path=xl/sharedStrings.xml><?xml version="1.0" encoding="utf-8"?>
<sst xmlns="http://schemas.openxmlformats.org/spreadsheetml/2006/main" count="736" uniqueCount="329">
  <si>
    <t>Row</t>
  </si>
  <si>
    <t>Quantity Per PCB</t>
  </si>
  <si>
    <t>References</t>
  </si>
  <si>
    <t>Value</t>
  </si>
  <si>
    <t>Datasheet</t>
  </si>
  <si>
    <t>Footprint</t>
  </si>
  <si>
    <t>Description</t>
  </si>
  <si>
    <t>manf</t>
  </si>
  <si>
    <t>manf#</t>
  </si>
  <si>
    <t>1</t>
  </si>
  <si>
    <t>13</t>
  </si>
  <si>
    <t>C402 C501 C502 C503 C504 C507 C508 C509 C510 C511 C602 C603 C604</t>
  </si>
  <si>
    <t>100n</t>
  </si>
  <si>
    <t>https://datasheets.kyocera-avx.com/KGM_X7R.pdf</t>
  </si>
  <si>
    <t>C_0402_1005Metric</t>
  </si>
  <si>
    <t>Unpolarized capacitor, small symbol</t>
  </si>
  <si>
    <t>KYOCERA AVX</t>
  </si>
  <si>
    <t>0402ZC104KAT4A</t>
  </si>
  <si>
    <t>2</t>
  </si>
  <si>
    <t>C505</t>
  </si>
  <si>
    <t>220n</t>
  </si>
  <si>
    <t>04023C224KAT2A</t>
  </si>
  <si>
    <t>3</t>
  </si>
  <si>
    <t>C401 C404 C601</t>
  </si>
  <si>
    <t>1u</t>
  </si>
  <si>
    <t>https://datasheets.kyocera-avx.com/cx5r.pdf</t>
  </si>
  <si>
    <t>04023D105KAT2A</t>
  </si>
  <si>
    <t>4</t>
  </si>
  <si>
    <t>C403</t>
  </si>
  <si>
    <t>2u2</t>
  </si>
  <si>
    <t>0402ZD225MAT2A</t>
  </si>
  <si>
    <t>5</t>
  </si>
  <si>
    <t>C405 C407 C410 C506</t>
  </si>
  <si>
    <t>10u</t>
  </si>
  <si>
    <t>https://search.murata.co.jp/Ceramy/image/img/A01X/G101/ENG/GRJ155R60J106ME11-02A.pdf</t>
  </si>
  <si>
    <t>Murata Electronics</t>
  </si>
  <si>
    <t>GRJ155R60J106ME11D</t>
  </si>
  <si>
    <t>6</t>
  </si>
  <si>
    <t>C406 C408 C409</t>
  </si>
  <si>
    <t>https://datasheets.kyocera-avx.com/cx5r-KGM.pdf</t>
  </si>
  <si>
    <t>C_0603_1608Metric</t>
  </si>
  <si>
    <t>KGM15CR50J106MT</t>
  </si>
  <si>
    <t>7</t>
  </si>
  <si>
    <t>D403</t>
  </si>
  <si>
    <t>+1V8</t>
  </si>
  <si>
    <t>https://www.mouser.de/datasheet/3/389/1/SSF-LXH100GD-RP.pdf</t>
  </si>
  <si>
    <t>LED_0402_1005Metric</t>
  </si>
  <si>
    <t>Light emitting diode</t>
  </si>
  <si>
    <t>SML-LX0402SUGC-TR</t>
  </si>
  <si>
    <t>Lumex</t>
  </si>
  <si>
    <t>8</t>
  </si>
  <si>
    <t>D401</t>
  </si>
  <si>
    <t>+3V0</t>
  </si>
  <si>
    <t>9</t>
  </si>
  <si>
    <t>D402</t>
  </si>
  <si>
    <t>VSYS</t>
  </si>
  <si>
    <t>10</t>
  </si>
  <si>
    <t>IC501</t>
  </si>
  <si>
    <t>APDS-9306-065</t>
  </si>
  <si>
    <t>https://docs.broadcom.com/docs/AV02-4755EN</t>
  </si>
  <si>
    <t>Broadcom_DFN-6_2x2mm_P0.65mm</t>
  </si>
  <si>
    <t>Ambient Light Sensor, I2C interface, 1.7-3.6V, DFN-6</t>
  </si>
  <si>
    <t>Broadcom / Avago</t>
  </si>
  <si>
    <t>11</t>
  </si>
  <si>
    <t>IC502</t>
  </si>
  <si>
    <t>BMI270</t>
  </si>
  <si>
    <t>https://www.bosch-sensortec.com/media/boschsensortec/downloads/datasheets/bst-bmi270-ds000.pdf</t>
  </si>
  <si>
    <t>Bosch_LGA-14_3x2.5mm_P0.5mm_LayoutBorder3x4y</t>
  </si>
  <si>
    <t/>
  </si>
  <si>
    <t>Bosch</t>
  </si>
  <si>
    <t>12</t>
  </si>
  <si>
    <t>IC504</t>
  </si>
  <si>
    <t>BMP581</t>
  </si>
  <si>
    <t>https://www.bosch-sensortec.com/media/boschsensortec/downloads/datasheets/bst-bmp581-ds004.pdf</t>
  </si>
  <si>
    <t>Bosch_LGA-10_2x2mm_P0.5mm_ClockwisePinNumbering</t>
  </si>
  <si>
    <t>IC505</t>
  </si>
  <si>
    <t>DRV2603RUNT</t>
  </si>
  <si>
    <t>https://www.ti.com/lit/ds/symlink/drv2603.pdf?HQS=dis-mous-null-mousermode-dsf-pf-null-wwe&amp;ts=1692200896697&amp;ref_url=https%253A%252F%252Feu.mouser.com%252F</t>
  </si>
  <si>
    <t>WQFN-10_2x2mm_P0.5mm</t>
  </si>
  <si>
    <t>Texas Instruments</t>
  </si>
  <si>
    <t>14</t>
  </si>
  <si>
    <t>IC601</t>
  </si>
  <si>
    <t>FAN5622SX</t>
  </si>
  <si>
    <t>https://www.onsemi.com/download/data-sheet/pdf/fan5626-d.pdf</t>
  </si>
  <si>
    <t>TSOT-23-6</t>
  </si>
  <si>
    <t>onsemi / Fairchild</t>
  </si>
  <si>
    <t>15</t>
  </si>
  <si>
    <t>IC503</t>
  </si>
  <si>
    <t>LIS2MDLTR</t>
  </si>
  <si>
    <t>http://www.st.com/content/ccc/resource/technical/document/datasheet/group3/29/13/d1/e0/9a/4d/4f/30/DM00395193/files/DM00395193.pdf/jcr:content/translations/en.DM00395193.pdf</t>
  </si>
  <si>
    <t>LGA-12_2x2mm_P0.5mm</t>
  </si>
  <si>
    <t>STMicroelectronics</t>
  </si>
  <si>
    <t>16</t>
  </si>
  <si>
    <t>IC603</t>
  </si>
  <si>
    <t>MX25U51245GZ4I00</t>
  </si>
  <si>
    <t>https://www.mouser.de/datasheet/2/819/MX25U51245G_2c_1_8V_2c_512Mb_2c_v1_4-3371129.pdf</t>
  </si>
  <si>
    <t>WSON-8-1EP_8x6mm_P1.27mm_EP3.4x4.3mm</t>
  </si>
  <si>
    <t>Macronix</t>
  </si>
  <si>
    <t>17</t>
  </si>
  <si>
    <t>IC604</t>
  </si>
  <si>
    <t>NTS0104GU12</t>
  </si>
  <si>
    <t>https://www.nxp.com/docs/en/data-sheet/NTS0104.pdf</t>
  </si>
  <si>
    <t>XQFN-12-1.7x2mm_P0.4mm</t>
  </si>
  <si>
    <t>NXP Semiconductors</t>
  </si>
  <si>
    <t>NTS0104GU12,115</t>
  </si>
  <si>
    <t>18</t>
  </si>
  <si>
    <t>IC506</t>
  </si>
  <si>
    <t>PCA9306JK</t>
  </si>
  <si>
    <t>https://www.nxp.com/docs/en/data-sheet/PCA9306.pdf</t>
  </si>
  <si>
    <t>XSON-8_0.65x0.17mm_P0.35mm</t>
  </si>
  <si>
    <t>Dual bidirectional I2C Bus and SMBus voltage level translator</t>
  </si>
  <si>
    <t>PCA9306JKZ</t>
  </si>
  <si>
    <t>19</t>
  </si>
  <si>
    <t>IC507</t>
  </si>
  <si>
    <t>RV-8263-C8</t>
  </si>
  <si>
    <t>https://www.microcrystal.com/fileadmin/Media/Products/RTC/Datasheet/RV-8263-C8.pdf</t>
  </si>
  <si>
    <t>Micro Crystal</t>
  </si>
  <si>
    <t>RV-8263-C8 32.768kHz-20PPM-TA-QA</t>
  </si>
  <si>
    <t>20</t>
  </si>
  <si>
    <t>IC602</t>
  </si>
  <si>
    <t>USBLC6-2P6</t>
  </si>
  <si>
    <t>https://www.st.com/resource/en/datasheet/usblc6-2.pdf</t>
  </si>
  <si>
    <t>SOT-666</t>
  </si>
  <si>
    <t>Very low capacitance ESD protection diode, 2 data-line, SOT-666</t>
  </si>
  <si>
    <t>21</t>
  </si>
  <si>
    <t>IC401</t>
  </si>
  <si>
    <t>nPM1300-QEXX</t>
  </si>
  <si>
    <t>https://infocenter.nordicsemi.com/index.jsp?topic=%2Fstruct_pmic%2Fstruct%2Fnpm1300.html</t>
  </si>
  <si>
    <t>QFN-32-1EP_5x5mm_P0.5mm_EP3.6x3.6mm_ThermalVias</t>
  </si>
  <si>
    <t>Nordic Semiconductor</t>
  </si>
  <si>
    <t>nPM1300-QEAA-R7</t>
  </si>
  <si>
    <t>22</t>
  </si>
  <si>
    <t>J501 J502 J503 J504 J505 J506 J507 J601 J602 J603 J604</t>
  </si>
  <si>
    <t>Jumper</t>
  </si>
  <si>
    <t>https://www.we-online.com/katalog/datasheet/60900213421.pdf</t>
  </si>
  <si>
    <t>Generic jumper cap</t>
  </si>
  <si>
    <t>Würth Elektronik</t>
  </si>
  <si>
    <t>60900213421</t>
  </si>
  <si>
    <t>23</t>
  </si>
  <si>
    <t>L401 L402</t>
  </si>
  <si>
    <t>https://www.mouser.de/datasheet/3/184/1/ASMPH-0806.pdf</t>
  </si>
  <si>
    <t>L_0806_2016</t>
  </si>
  <si>
    <t>Inductor</t>
  </si>
  <si>
    <t>ABRACON</t>
  </si>
  <si>
    <t>ASMPH-0806-2R2M-T</t>
  </si>
  <si>
    <t>24</t>
  </si>
  <si>
    <t>M601</t>
  </si>
  <si>
    <t>NORA-B106</t>
  </si>
  <si>
    <t>https://www.u-blox.com/docs/UBX-20027119</t>
  </si>
  <si>
    <t>u-blox</t>
  </si>
  <si>
    <t>NORA-B106-00B</t>
  </si>
  <si>
    <t>25</t>
  </si>
  <si>
    <t>MK501</t>
  </si>
  <si>
    <t>SPK0641HT4H-1</t>
  </si>
  <si>
    <t>https://www.knowles.com/docs/default-source/default-document-library/sph0645lm4h-1-datasheet.pdf</t>
  </si>
  <si>
    <t>Digital MEMS Microphone</t>
  </si>
  <si>
    <t>Knowles</t>
  </si>
  <si>
    <t>26</t>
  </si>
  <si>
    <t>Q401 Q402 Q403</t>
  </si>
  <si>
    <t>PMZ550UNEYL</t>
  </si>
  <si>
    <t>https://assets.nexperia.com/documents/data-sheet/PMZ550UNE.pdf</t>
  </si>
  <si>
    <t>DFN-1006-3</t>
  </si>
  <si>
    <t>0.59A Id, 30V Vds, N-Channel MOSFET, DFN-1006-3</t>
  </si>
  <si>
    <t>Nexperia</t>
  </si>
  <si>
    <t>27</t>
  </si>
  <si>
    <t>Q404</t>
  </si>
  <si>
    <t>PMZB320UPEYL</t>
  </si>
  <si>
    <t>https://assets.nexperia.com/documents/data-sheet/PMZB320UPE.pdf</t>
  </si>
  <si>
    <t>1A Id, 30V Vds</t>
  </si>
  <si>
    <t>ROHM Semiconductor</t>
  </si>
  <si>
    <t>28</t>
  </si>
  <si>
    <t>R409 R410 R411 R412 R602 R605 R606 R615 R616</t>
  </si>
  <si>
    <t>0R</t>
  </si>
  <si>
    <t>https://www.mouser.de/datasheet/3/40/1/cr.pdf</t>
  </si>
  <si>
    <t>R_0805_2012Metric</t>
  </si>
  <si>
    <t>Resistor, small symbol</t>
  </si>
  <si>
    <t>Bourns</t>
  </si>
  <si>
    <t>CR0805-J/-000ELF</t>
  </si>
  <si>
    <t>29</t>
  </si>
  <si>
    <t>R404 R405 R406</t>
  </si>
  <si>
    <t>560R</t>
  </si>
  <si>
    <t>https://www.mouser.com/catalog/specsheets/YAGEO_PYu_RC_Group_51_RoHS_L_12.pdf</t>
  </si>
  <si>
    <t>R_0402_1005Metric</t>
  </si>
  <si>
    <t>YAGEO</t>
  </si>
  <si>
    <t>RC0402FR-07560RL</t>
  </si>
  <si>
    <t>30</t>
  </si>
  <si>
    <t>R601</t>
  </si>
  <si>
    <t>12k</t>
  </si>
  <si>
    <t>RC0402FR-0712KL</t>
  </si>
  <si>
    <t>31</t>
  </si>
  <si>
    <t>R407</t>
  </si>
  <si>
    <t>47k</t>
  </si>
  <si>
    <t>RC0402FR-0747KL</t>
  </si>
  <si>
    <t>32</t>
  </si>
  <si>
    <t>R401 R402 R403 R408 R502 R612</t>
  </si>
  <si>
    <t>100k</t>
  </si>
  <si>
    <t>RC0404FR-07100KL</t>
  </si>
  <si>
    <t>33</t>
  </si>
  <si>
    <t>R613</t>
  </si>
  <si>
    <t>34</t>
  </si>
  <si>
    <t>S601</t>
  </si>
  <si>
    <t>RESET</t>
  </si>
  <si>
    <t>https://www.we-online.com/components/products/datasheet/430182050816.pdf</t>
  </si>
  <si>
    <t>WS-TASV-6x6</t>
  </si>
  <si>
    <t>Push button switch, generic, two pins</t>
  </si>
  <si>
    <t>Wurth Elektronik</t>
  </si>
  <si>
    <t>430182050816</t>
  </si>
  <si>
    <t>35</t>
  </si>
  <si>
    <t>S501</t>
  </si>
  <si>
    <t>SW1</t>
  </si>
  <si>
    <t>36</t>
  </si>
  <si>
    <t>S502</t>
  </si>
  <si>
    <t>SW2</t>
  </si>
  <si>
    <t>37</t>
  </si>
  <si>
    <t>S503</t>
  </si>
  <si>
    <t>SW3</t>
  </si>
  <si>
    <t>38</t>
  </si>
  <si>
    <t>S504</t>
  </si>
  <si>
    <t>SW4</t>
  </si>
  <si>
    <t>39</t>
  </si>
  <si>
    <t>X401 X501 X503 X505 X506 X507 X508 X510 X602 X606 X607 X609 X610</t>
  </si>
  <si>
    <t>Battery</t>
  </si>
  <si>
    <t>https://cdn.amphenol-cs.com/media/wysiwyg/files/documentation/datasheet/boardwiretoboard/bwb_bergstik.pdf</t>
  </si>
  <si>
    <t>PinHeader_1x02_P2.54mm_Vertical</t>
  </si>
  <si>
    <t>Generic connector, single row, 01x02, script generated (kicad-library-utils/schlib/autogen/connector/)</t>
  </si>
  <si>
    <t>Amphenol FCI</t>
  </si>
  <si>
    <t>77311-818-02LF</t>
  </si>
  <si>
    <t>40</t>
  </si>
  <si>
    <t>X402 X509</t>
  </si>
  <si>
    <t>https://www.molex.com/en-us/products/part-detail-pdf/781710002?display=pdf</t>
  </si>
  <si>
    <t>78171-0002</t>
  </si>
  <si>
    <t>Molex</t>
  </si>
  <si>
    <t>41</t>
  </si>
  <si>
    <t>X601</t>
  </si>
  <si>
    <t>DEBUG</t>
  </si>
  <si>
    <t>http://infocenter.arm.com/help/topic/com.arm.doc.ddi0314h/DDI0314H_coresight_components_trm.pdf</t>
  </si>
  <si>
    <t>SHF-105-01-L-D-SM-TR</t>
  </si>
  <si>
    <t>Cortex Debug Connector, standard ARM Cortex-M SWD and JTAG interface</t>
  </si>
  <si>
    <t>62101021021</t>
  </si>
  <si>
    <t>42</t>
  </si>
  <si>
    <t>X603</t>
  </si>
  <si>
    <t>Device</t>
  </si>
  <si>
    <t>https://www.usb.org/sites/default/files/documents/usb_type-c.zip</t>
  </si>
  <si>
    <t>USB_C_Receptacle_Amphenol_12401610E4-2A</t>
  </si>
  <si>
    <t>USB Full-Featured Type-C Receptacle connector</t>
  </si>
  <si>
    <t>Amphenol Commercial Products</t>
  </si>
  <si>
    <t>12401610E4#2A</t>
  </si>
  <si>
    <t>43</t>
  </si>
  <si>
    <t>X608</t>
  </si>
  <si>
    <t>Display</t>
  </si>
  <si>
    <t>https://www.buydisplay.com/download/manual/ER-TFT1.28-2_Datasheet.pdf</t>
  </si>
  <si>
    <t>ER-CON0.4-24P</t>
  </si>
  <si>
    <t>EastRising</t>
  </si>
  <si>
    <t>OK-24F024-04</t>
  </si>
  <si>
    <t>44</t>
  </si>
  <si>
    <t>X605</t>
  </si>
  <si>
    <t>GPIO</t>
  </si>
  <si>
    <t>~https://cdn.amphenol-cs.com/media/wysiwyg/files/documentation/datasheet/boardwiretoboard/bwb_bergstik.pdf</t>
  </si>
  <si>
    <t>PinHeader_1x06_P2.54mm_Vertical</t>
  </si>
  <si>
    <t>Generic connector, single row, 01x06, script generated (kicad-library-utils/schlib/autogen/connector/)</t>
  </si>
  <si>
    <t>77311-802-06LF</t>
  </si>
  <si>
    <t>45</t>
  </si>
  <si>
    <t>X502</t>
  </si>
  <si>
    <t>I2S</t>
  </si>
  <si>
    <t>PinHeader_1x05_P2.54mm_Vertical</t>
  </si>
  <si>
    <t>Generic connector, single row, 01x05, script generated (kicad-library-utils/schlib/autogen/connector/)</t>
  </si>
  <si>
    <t>77311-818-05LF</t>
  </si>
  <si>
    <t>46</t>
  </si>
  <si>
    <t>X403 X504</t>
  </si>
  <si>
    <t>Power</t>
  </si>
  <si>
    <t>PinHeader_1x04_P2.54mm_Vertical</t>
  </si>
  <si>
    <t>Generic connector, single row, 01x04, script generated (kicad-library-utils/schlib/autogen/connector/)</t>
  </si>
  <si>
    <t>47</t>
  </si>
  <si>
    <t>X604</t>
  </si>
  <si>
    <t>UART</t>
  </si>
  <si>
    <t>PinHeader_1x03_P2.54mm_Vertical</t>
  </si>
  <si>
    <t>Generic connector, single row, 01x03, script generated (kicad-library-utils/schlib/autogen/connector/)</t>
  </si>
  <si>
    <t>77311-818-03LF</t>
  </si>
  <si>
    <t>Bill of Materials</t>
  </si>
  <si>
    <t>Schematic:</t>
  </si>
  <si>
    <t>ZSWatch-Watch-DevKit</t>
  </si>
  <si>
    <t>Variant:</t>
  </si>
  <si>
    <t>CHECKED</t>
  </si>
  <si>
    <t>Revision:</t>
  </si>
  <si>
    <t>Date:</t>
  </si>
  <si>
    <t>2025-07-13</t>
  </si>
  <si>
    <t>KiCad Version:</t>
  </si>
  <si>
    <t>9.0.1+1</t>
  </si>
  <si>
    <t>Component Groups:</t>
  </si>
  <si>
    <t>Component Count:</t>
  </si>
  <si>
    <t>108 (79 SMD/ 18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</si>
  <si>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</si>
  <si>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</si>
  <si>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</si>
  <si>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</si>
  <si>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</si>
  <si>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</si>
  <si>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</si>
  <si>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</si>
  <si>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</si>
  <si>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Mouser</t>
  </si>
  <si>
    <t>Avail</t>
  </si>
  <si>
    <t>Purch</t>
  </si>
  <si>
    <t>MOQ</t>
  </si>
  <si>
    <t>Cat#</t>
  </si>
  <si>
    <t>Buy here</t>
  </si>
  <si>
    <t>Total Purchase:</t>
  </si>
  <si>
    <t>Purchase description:</t>
  </si>
  <si>
    <t>Board Qty:</t>
  </si>
  <si>
    <t>Total Cost:</t>
  </si>
  <si>
    <t>Unit Cost:</t>
  </si>
  <si>
    <t>Created:</t>
  </si>
  <si>
    <t>2025-09-19 07:37:14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</si>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</sst>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6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E4E8E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0" fillId="0" borderId="0" xfId="1" applyAlignment="1" applyProtection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12" fillId="14" borderId="0" xfId="0" applyFont="1" applyFill="1"/>
    <xf numFmtId="0" fontId="12" fillId="15" borderId="0" xfId="0" applyFont="1" applyFill="1"/>
    <xf numFmtId="0" fontId="0" fillId="16" borderId="0" xfId="0" applyFill="1"/>
    <xf numFmtId="0" fontId="13" fillId="17" borderId="0" xfId="0" applyFont="1" applyFill="1"/>
    <xf numFmtId="0" fontId="0" fillId="18" borderId="0" xfId="0" applyFill="1"/>
    <xf numFmtId="0" fontId="0" fillId="19" borderId="0" xfId="0" applyFill="1" applyAlignment="1">
      <alignment vertical="center" wrapText="1"/>
    </xf>
    <xf numFmtId="0" fontId="14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AAAAAA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KGM_X7R.pdf" TargetMode="External"/><Relationship Id="rId2" Type="http://schemas.openxmlformats.org/officeDocument/2006/relationships/hyperlink" Target="https://datasheets.kyocera-avx.com/KGM_X7R.pdf" TargetMode="External"/><Relationship Id="rId3" Type="http://schemas.openxmlformats.org/officeDocument/2006/relationships/hyperlink" Target="https://datasheets.kyocera-avx.com/cx5r.pdf" TargetMode="External"/><Relationship Id="rId4" Type="http://schemas.openxmlformats.org/officeDocument/2006/relationships/hyperlink" Target="https://datasheets.kyocera-avx.com/cx5r.pdf" TargetMode="External"/><Relationship Id="rId5" Type="http://schemas.openxmlformats.org/officeDocument/2006/relationships/hyperlink" Target="https://search.murata.co.jp/Ceramy/image/img/A01X/G101/ENG/GRJ155R60J106ME11-02A.pdf" TargetMode="External"/><Relationship Id="rId6" Type="http://schemas.openxmlformats.org/officeDocument/2006/relationships/hyperlink" Target="https://datasheets.kyocera-avx.com/cx5r-KGM.pdf" TargetMode="External"/><Relationship Id="rId7" Type="http://schemas.openxmlformats.org/officeDocument/2006/relationships/hyperlink" Target="https://www.mouser.de/datasheet/3/389/1/SSF-LXH100GD-RP.pdf" TargetMode="External"/><Relationship Id="rId8" Type="http://schemas.openxmlformats.org/officeDocument/2006/relationships/hyperlink" Target="https://www.mouser.de/datasheet/3/389/1/SSF-LXH100GD-RP.pdf" TargetMode="External"/><Relationship Id="rId9" Type="http://schemas.openxmlformats.org/officeDocument/2006/relationships/hyperlink" Target="https://www.mouser.de/datasheet/3/389/1/SSF-LXH100GD-RP.pdf" TargetMode="External"/><Relationship Id="rId10" Type="http://schemas.openxmlformats.org/officeDocument/2006/relationships/hyperlink" Target="https://docs.broadcom.com/docs/AV02-4755EN" TargetMode="External"/><Relationship Id="rId11" Type="http://schemas.openxmlformats.org/officeDocument/2006/relationships/hyperlink" Target="https://www.bosch-sensortec.com/media/boschsensortec/downloads/datasheets/bst-bmi270-ds000.pdf" TargetMode="External"/><Relationship Id="rId12" Type="http://schemas.openxmlformats.org/officeDocument/2006/relationships/hyperlink" Target="https://www.bosch-sensortec.com/media/boschsensortec/downloads/datasheets/bst-bmp581-ds004.pdf" TargetMode="External"/><Relationship Id="rId13" Type="http://schemas.openxmlformats.org/officeDocument/2006/relationships/hyperlink" Target="https://www.ti.com/lit/ds/symlink/drv2603.pdf?HQS=dis-mous-null-mousermode-dsf-pf-null-wwe&amp;ts=1692200896697&amp;ref_url=https%253A%252F%252Feu.mouser.com%252F" TargetMode="External"/><Relationship Id="rId14" Type="http://schemas.openxmlformats.org/officeDocument/2006/relationships/hyperlink" Target="https://www.onsemi.com/download/data-sheet/pdf/fan5626-d.pdf" TargetMode="External"/><Relationship Id="rId15" Type="http://schemas.openxmlformats.org/officeDocument/2006/relationships/hyperlink" Target="http://www.st.com/content/ccc/resource/technical/document/datasheet/group3/29/13/d1/e0/9a/4d/4f/30/DM00395193/files/DM00395193.pdf/jcr:content/translations/en.DM00395193.pdf" TargetMode="External"/><Relationship Id="rId16" Type="http://schemas.openxmlformats.org/officeDocument/2006/relationships/hyperlink" Target="https://www.mouser.de/datasheet/2/819/MX25U51245G_2c_1_8V_2c_512Mb_2c_v1_4-3371129.pdf" TargetMode="External"/><Relationship Id="rId17" Type="http://schemas.openxmlformats.org/officeDocument/2006/relationships/hyperlink" Target="https://www.nxp.com/docs/en/data-sheet/NTS0104.pdf" TargetMode="External"/><Relationship Id="rId18" Type="http://schemas.openxmlformats.org/officeDocument/2006/relationships/hyperlink" Target="https://www.nxp.com/docs/en/data-sheet/PCA9306.pdf" TargetMode="External"/><Relationship Id="rId19" Type="http://schemas.openxmlformats.org/officeDocument/2006/relationships/hyperlink" Target="https://www.microcrystal.com/fileadmin/Media/Products/RTC/Datasheet/RV-8263-C8.pdf" TargetMode="External"/><Relationship Id="rId20" Type="http://schemas.openxmlformats.org/officeDocument/2006/relationships/hyperlink" Target="https://www.st.com/resource/en/datasheet/usblc6-2.pdf" TargetMode="External"/><Relationship Id="rId21" Type="http://schemas.openxmlformats.org/officeDocument/2006/relationships/hyperlink" Target="https://infocenter.nordicsemi.com/index.jsp?topic=%2Fstruct_pmic%2Fstruct%2Fnpm1300.html" TargetMode="External"/><Relationship Id="rId22" Type="http://schemas.openxmlformats.org/officeDocument/2006/relationships/hyperlink" Target="https://www.we-online.com/katalog/datasheet/60900213421.pdf" TargetMode="External"/><Relationship Id="rId23" Type="http://schemas.openxmlformats.org/officeDocument/2006/relationships/hyperlink" Target="https://www.mouser.de/datasheet/3/184/1/ASMPH-0806.pdf" TargetMode="External"/><Relationship Id="rId24" Type="http://schemas.openxmlformats.org/officeDocument/2006/relationships/hyperlink" Target="https://www.u-blox.com/docs/UBX-20027119" TargetMode="External"/><Relationship Id="rId25" Type="http://schemas.openxmlformats.org/officeDocument/2006/relationships/hyperlink" Target="https://www.knowles.com/docs/default-source/default-document-library/sph0645lm4h-1-datasheet.pdf" TargetMode="External"/><Relationship Id="rId26" Type="http://schemas.openxmlformats.org/officeDocument/2006/relationships/hyperlink" Target="https://assets.nexperia.com/documents/data-sheet/PMZ550UNE.pdf" TargetMode="External"/><Relationship Id="rId27" Type="http://schemas.openxmlformats.org/officeDocument/2006/relationships/hyperlink" Target="https://assets.nexperia.com/documents/data-sheet/PMZB320UPE.pdf" TargetMode="External"/><Relationship Id="rId28" Type="http://schemas.openxmlformats.org/officeDocument/2006/relationships/hyperlink" Target="https://www.mouser.de/datasheet/3/40/1/cr.pdf" TargetMode="External"/><Relationship Id="rId29" Type="http://schemas.openxmlformats.org/officeDocument/2006/relationships/hyperlink" Target="https://www.mouser.com/catalog/specsheets/YAGEO_PYu_RC_Group_51_RoHS_L_12.pdf" TargetMode="External"/><Relationship Id="rId30" Type="http://schemas.openxmlformats.org/officeDocument/2006/relationships/hyperlink" Target="https://www.mouser.com/catalog/specsheets/YAGEO_PYu_RC_Group_51_RoHS_L_12.pdf" TargetMode="External"/><Relationship Id="rId31" Type="http://schemas.openxmlformats.org/officeDocument/2006/relationships/hyperlink" Target="https://www.mouser.com/catalog/specsheets/YAGEO_PYu_RC_Group_51_RoHS_L_12.pdf" TargetMode="External"/><Relationship Id="rId32" Type="http://schemas.openxmlformats.org/officeDocument/2006/relationships/hyperlink" Target="https://www.mouser.com/catalog/specsheets/YAGEO_PYu_RC_Group_51_RoHS_L_12.pdf" TargetMode="External"/><Relationship Id="rId33" Type="http://schemas.openxmlformats.org/officeDocument/2006/relationships/hyperlink" Target="https://www.mouser.de/datasheet/3/40/1/cr.pdf" TargetMode="External"/><Relationship Id="rId34" Type="http://schemas.openxmlformats.org/officeDocument/2006/relationships/hyperlink" Target="https://www.we-online.com/components/products/datasheet/430182050816.pdf" TargetMode="External"/><Relationship Id="rId35" Type="http://schemas.openxmlformats.org/officeDocument/2006/relationships/hyperlink" Target="https://www.we-online.com/components/products/datasheet/430182050816.pdf" TargetMode="External"/><Relationship Id="rId36" Type="http://schemas.openxmlformats.org/officeDocument/2006/relationships/hyperlink" Target="https://www.we-online.com/components/products/datasheet/430182050816.pdf" TargetMode="External"/><Relationship Id="rId37" Type="http://schemas.openxmlformats.org/officeDocument/2006/relationships/hyperlink" Target="https://www.we-online.com/components/products/datasheet/430182050816.pdf" TargetMode="External"/><Relationship Id="rId38" Type="http://schemas.openxmlformats.org/officeDocument/2006/relationships/hyperlink" Target="https://www.we-online.com/components/products/datasheet/430182050816.pdf" TargetMode="External"/><Relationship Id="rId39" Type="http://schemas.openxmlformats.org/officeDocument/2006/relationships/hyperlink" Target="https://cdn.amphenol-cs.com/media/wysiwyg/files/documentation/datasheet/boardwiretoboard/bwb_bergstik.pdf" TargetMode="External"/><Relationship Id="rId40" Type="http://schemas.openxmlformats.org/officeDocument/2006/relationships/hyperlink" Target="https://www.molex.com/en-us/products/part-detail-pdf/781710002?display=pdf" TargetMode="External"/><Relationship Id="rId41" Type="http://schemas.openxmlformats.org/officeDocument/2006/relationships/hyperlink" Target="http://infocenter.arm.com/help/topic/com.arm.doc.ddi0314h/DDI0314H_coresight_components_trm.pdf" TargetMode="External"/><Relationship Id="rId42" Type="http://schemas.openxmlformats.org/officeDocument/2006/relationships/hyperlink" Target="https://www.usb.org/sites/default/files/documents/usb_type-c.zip" TargetMode="External"/><Relationship Id="rId43" Type="http://schemas.openxmlformats.org/officeDocument/2006/relationships/hyperlink" Target="https://www.buydisplay.com/download/manual/ER-TFT1.28-2_Datasheet.pdf" TargetMode="External"/><Relationship Id="rId44" Type="http://schemas.openxmlformats.org/officeDocument/2006/relationships/hyperlink" Target="https://cdn.amphenol-cs.com/media/wysiwyg/files/documentation/datasheet/boardwiretoboard/bwb_bergstik.pdf" TargetMode="External"/><Relationship Id="rId45" Type="http://schemas.openxmlformats.org/officeDocument/2006/relationships/hyperlink" Target="https://cdn.amphenol-cs.com/media/wysiwyg/files/documentation/datasheet/boardwiretoboard/bwb_bergstik.pdf" TargetMode="External"/><Relationship Id="rId46" Type="http://schemas.openxmlformats.org/officeDocument/2006/relationships/hyperlink" Target="https://cdn.amphenol-cs.com/media/wysiwyg/files/documentation/datasheet/boardwiretoboard/bwb_bergstik.pdf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KGM_X7R.pdf" TargetMode="External"/><Relationship Id="rId2" Type="http://schemas.openxmlformats.org/officeDocument/2006/relationships/hyperlink" Target="https://datasheets.kyocera-avx.com/KGM_X7R.pdf" TargetMode="External"/><Relationship Id="rId3" Type="http://schemas.openxmlformats.org/officeDocument/2006/relationships/hyperlink" Target="https://datasheets.kyocera-avx.com/cx5r.pdf" TargetMode="External"/><Relationship Id="rId4" Type="http://schemas.openxmlformats.org/officeDocument/2006/relationships/hyperlink" Target="https://datasheets.kyocera-avx.com/cx5r.pdf" TargetMode="External"/><Relationship Id="rId5" Type="http://schemas.openxmlformats.org/officeDocument/2006/relationships/hyperlink" Target="https://search.murata.co.jp/Ceramy/image/img/A01X/G101/ENG/GRJ155R60J106ME11-02A.pdf" TargetMode="External"/><Relationship Id="rId6" Type="http://schemas.openxmlformats.org/officeDocument/2006/relationships/hyperlink" Target="https://datasheets.kyocera-avx.com/cx5r-KGM.pdf" TargetMode="External"/><Relationship Id="rId7" Type="http://schemas.openxmlformats.org/officeDocument/2006/relationships/hyperlink" Target="https://www.mouser.de/datasheet/3/389/1/SSF-LXH100GD-RP.pdf" TargetMode="External"/><Relationship Id="rId8" Type="http://schemas.openxmlformats.org/officeDocument/2006/relationships/hyperlink" Target="https://www.mouser.de/datasheet/3/389/1/SSF-LXH100GD-RP.pdf" TargetMode="External"/><Relationship Id="rId9" Type="http://schemas.openxmlformats.org/officeDocument/2006/relationships/hyperlink" Target="https://www.mouser.de/datasheet/3/389/1/SSF-LXH100GD-RP.pdf" TargetMode="External"/><Relationship Id="rId10" Type="http://schemas.openxmlformats.org/officeDocument/2006/relationships/hyperlink" Target="https://docs.broadcom.com/docs/AV02-4755EN" TargetMode="External"/><Relationship Id="rId11" Type="http://schemas.openxmlformats.org/officeDocument/2006/relationships/hyperlink" Target="https://www.bosch-sensortec.com/media/boschsensortec/downloads/datasheets/bst-bmi270-ds000.pdf" TargetMode="External"/><Relationship Id="rId12" Type="http://schemas.openxmlformats.org/officeDocument/2006/relationships/hyperlink" Target="https://www.bosch-sensortec.com/media/boschsensortec/downloads/datasheets/bst-bmp581-ds004.pdf" TargetMode="External"/><Relationship Id="rId13" Type="http://schemas.openxmlformats.org/officeDocument/2006/relationships/hyperlink" Target="https://www.ti.com/lit/ds/symlink/drv2603.pdf?HQS=dis-mous-null-mousermode-dsf-pf-null-wwe&amp;ts=1692200896697&amp;ref_url=https%253A%252F%252Feu.mouser.com%252F" TargetMode="External"/><Relationship Id="rId14" Type="http://schemas.openxmlformats.org/officeDocument/2006/relationships/hyperlink" Target="https://www.onsemi.com/download/data-sheet/pdf/fan5626-d.pdf" TargetMode="External"/><Relationship Id="rId15" Type="http://schemas.openxmlformats.org/officeDocument/2006/relationships/hyperlink" Target="http://www.st.com/content/ccc/resource/technical/document/datasheet/group3/29/13/d1/e0/9a/4d/4f/30/DM00395193/files/DM00395193.pdf/jcr:content/translations/en.DM00395193.pdf" TargetMode="External"/><Relationship Id="rId16" Type="http://schemas.openxmlformats.org/officeDocument/2006/relationships/hyperlink" Target="https://www.mouser.de/datasheet/2/819/MX25U51245G_2c_1_8V_2c_512Mb_2c_v1_4-3371129.pdf" TargetMode="External"/><Relationship Id="rId17" Type="http://schemas.openxmlformats.org/officeDocument/2006/relationships/hyperlink" Target="https://www.nxp.com/docs/en/data-sheet/NTS0104.pdf" TargetMode="External"/><Relationship Id="rId18" Type="http://schemas.openxmlformats.org/officeDocument/2006/relationships/hyperlink" Target="https://www.nxp.com/docs/en/data-sheet/PCA9306.pdf" TargetMode="External"/><Relationship Id="rId19" Type="http://schemas.openxmlformats.org/officeDocument/2006/relationships/hyperlink" Target="https://www.microcrystal.com/fileadmin/Media/Products/RTC/Datasheet/RV-8263-C8.pdf" TargetMode="External"/><Relationship Id="rId20" Type="http://schemas.openxmlformats.org/officeDocument/2006/relationships/hyperlink" Target="https://www.st.com/resource/en/datasheet/usblc6-2.pdf" TargetMode="External"/><Relationship Id="rId21" Type="http://schemas.openxmlformats.org/officeDocument/2006/relationships/hyperlink" Target="https://infocenter.nordicsemi.com/index.jsp?topic=%2Fstruct_pmic%2Fstruct%2Fnpm1300.html" TargetMode="External"/><Relationship Id="rId22" Type="http://schemas.openxmlformats.org/officeDocument/2006/relationships/hyperlink" Target="https://www.we-online.com/katalog/datasheet/60900213421.pdf" TargetMode="External"/><Relationship Id="rId23" Type="http://schemas.openxmlformats.org/officeDocument/2006/relationships/hyperlink" Target="https://www.mouser.de/datasheet/3/184/1/ASMPH-0806.pdf" TargetMode="External"/><Relationship Id="rId24" Type="http://schemas.openxmlformats.org/officeDocument/2006/relationships/hyperlink" Target="https://www.u-blox.com/docs/UBX-20027119" TargetMode="External"/><Relationship Id="rId25" Type="http://schemas.openxmlformats.org/officeDocument/2006/relationships/hyperlink" Target="https://www.knowles.com/docs/default-source/default-document-library/sph0645lm4h-1-datasheet.pdf" TargetMode="External"/><Relationship Id="rId26" Type="http://schemas.openxmlformats.org/officeDocument/2006/relationships/hyperlink" Target="https://assets.nexperia.com/documents/data-sheet/PMZ550UNE.pdf" TargetMode="External"/><Relationship Id="rId27" Type="http://schemas.openxmlformats.org/officeDocument/2006/relationships/hyperlink" Target="https://assets.nexperia.com/documents/data-sheet/PMZB320UPE.pdf" TargetMode="External"/><Relationship Id="rId28" Type="http://schemas.openxmlformats.org/officeDocument/2006/relationships/hyperlink" Target="https://www.mouser.de/datasheet/3/40/1/cr.pdf" TargetMode="External"/><Relationship Id="rId29" Type="http://schemas.openxmlformats.org/officeDocument/2006/relationships/hyperlink" Target="https://www.mouser.com/catalog/specsheets/YAGEO_PYu_RC_Group_51_RoHS_L_12.pdf" TargetMode="External"/><Relationship Id="rId30" Type="http://schemas.openxmlformats.org/officeDocument/2006/relationships/hyperlink" Target="https://www.mouser.com/catalog/specsheets/YAGEO_PYu_RC_Group_51_RoHS_L_12.pdf" TargetMode="External"/><Relationship Id="rId31" Type="http://schemas.openxmlformats.org/officeDocument/2006/relationships/hyperlink" Target="https://www.mouser.com/catalog/specsheets/YAGEO_PYu_RC_Group_51_RoHS_L_12.pdf" TargetMode="External"/><Relationship Id="rId32" Type="http://schemas.openxmlformats.org/officeDocument/2006/relationships/hyperlink" Target="https://www.mouser.com/catalog/specsheets/YAGEO_PYu_RC_Group_51_RoHS_L_12.pdf" TargetMode="External"/><Relationship Id="rId33" Type="http://schemas.openxmlformats.org/officeDocument/2006/relationships/hyperlink" Target="https://www.mouser.de/datasheet/3/40/1/cr.pdf" TargetMode="External"/><Relationship Id="rId34" Type="http://schemas.openxmlformats.org/officeDocument/2006/relationships/hyperlink" Target="https://www.we-online.com/components/products/datasheet/430182050816.pdf" TargetMode="External"/><Relationship Id="rId35" Type="http://schemas.openxmlformats.org/officeDocument/2006/relationships/hyperlink" Target="https://www.we-online.com/components/products/datasheet/430182050816.pdf" TargetMode="External"/><Relationship Id="rId36" Type="http://schemas.openxmlformats.org/officeDocument/2006/relationships/hyperlink" Target="https://www.we-online.com/components/products/datasheet/430182050816.pdf" TargetMode="External"/><Relationship Id="rId37" Type="http://schemas.openxmlformats.org/officeDocument/2006/relationships/hyperlink" Target="https://www.we-online.com/components/products/datasheet/430182050816.pdf" TargetMode="External"/><Relationship Id="rId38" Type="http://schemas.openxmlformats.org/officeDocument/2006/relationships/hyperlink" Target="https://www.we-online.com/components/products/datasheet/430182050816.pdf" TargetMode="External"/><Relationship Id="rId39" Type="http://schemas.openxmlformats.org/officeDocument/2006/relationships/hyperlink" Target="https://cdn.amphenol-cs.com/media/wysiwyg/files/documentation/datasheet/boardwiretoboard/bwb_bergstik.pdf" TargetMode="External"/><Relationship Id="rId40" Type="http://schemas.openxmlformats.org/officeDocument/2006/relationships/hyperlink" Target="https://www.molex.com/en-us/products/part-detail-pdf/781710002?display=pdf" TargetMode="External"/><Relationship Id="rId41" Type="http://schemas.openxmlformats.org/officeDocument/2006/relationships/hyperlink" Target="http://infocenter.arm.com/help/topic/com.arm.doc.ddi0314h/DDI0314H_coresight_components_trm.pdf" TargetMode="External"/><Relationship Id="rId42" Type="http://schemas.openxmlformats.org/officeDocument/2006/relationships/hyperlink" Target="https://www.usb.org/sites/default/files/documents/usb_type-c.zip" TargetMode="External"/><Relationship Id="rId43" Type="http://schemas.openxmlformats.org/officeDocument/2006/relationships/hyperlink" Target="https://www.buydisplay.com/download/manual/ER-TFT1.28-2_Datasheet.pdf" TargetMode="External"/><Relationship Id="rId44" Type="http://schemas.openxmlformats.org/officeDocument/2006/relationships/hyperlink" Target="https://cdn.amphenol-cs.com/media/wysiwyg/files/documentation/datasheet/boardwiretoboard/bwb_bergstik.pdf" TargetMode="External"/><Relationship Id="rId45" Type="http://schemas.openxmlformats.org/officeDocument/2006/relationships/hyperlink" Target="https://cdn.amphenol-cs.com/media/wysiwyg/files/documentation/datasheet/boardwiretoboard/bwb_bergstik.pdf" TargetMode="External"/><Relationship Id="rId46" Type="http://schemas.openxmlformats.org/officeDocument/2006/relationships/hyperlink" Target="https://cdn.amphenol-cs.com/media/wysiwyg/files/documentation/datasheet/boardwiretoboard/bwb_bergstik.pdf" TargetMode="External"/><Relationship Id="rId47" Type="http://schemas.openxmlformats.org/officeDocument/2006/relationships/hyperlink" Target="https://mouser.com/bom/" TargetMode="External"/><Relationship Id="rId48" Type="http://schemas.openxmlformats.org/officeDocument/2006/relationships/vmlDrawing" Target="../drawings/vmlDrawing1.vml"/><Relationship Id="rId4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5.7109375" customWidth="1"/>
    <col min="2" max="2" width="26.7109375" customWidth="1"/>
    <col min="3" max="3" width="60.7109375" customWidth="1"/>
    <col min="4" max="4" width="21.7109375" customWidth="1"/>
    <col min="5" max="5" width="60.7109375" customWidth="1"/>
    <col min="6" max="6" width="52.7109375" customWidth="1"/>
    <col min="7" max="7" width="60.7109375" customWidth="1"/>
    <col min="8" max="8" width="33.7109375" customWidth="1"/>
    <col min="9" max="9" width="37.7109375" customWidth="1"/>
  </cols>
  <sheetData>
    <row r="1" spans="1:9" ht="32" customHeight="1">
      <c r="A1" s="1" t="s">
        <v>278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279</v>
      </c>
      <c r="B2" s="3" t="s">
        <v>280</v>
      </c>
      <c r="C2" s="2" t="s">
        <v>288</v>
      </c>
      <c r="D2" s="3">
        <v>47</v>
      </c>
    </row>
    <row r="3" spans="1:9">
      <c r="A3" s="2" t="s">
        <v>281</v>
      </c>
      <c r="B3" s="3" t="s">
        <v>282</v>
      </c>
      <c r="C3" s="2" t="s">
        <v>289</v>
      </c>
      <c r="D3" s="3" t="s">
        <v>290</v>
      </c>
    </row>
    <row r="4" spans="1:9">
      <c r="A4" s="2" t="s">
        <v>283</v>
      </c>
      <c r="B4" s="3" t="s">
        <v>68</v>
      </c>
      <c r="C4" s="2" t="s">
        <v>291</v>
      </c>
      <c r="D4" s="3" t="s">
        <v>290</v>
      </c>
    </row>
    <row r="5" spans="1:9">
      <c r="A5" s="2" t="s">
        <v>284</v>
      </c>
      <c r="B5" s="3" t="s">
        <v>285</v>
      </c>
      <c r="C5" s="2" t="s">
        <v>292</v>
      </c>
      <c r="D5" s="3">
        <v>1</v>
      </c>
    </row>
    <row r="6" spans="1:9">
      <c r="A6" s="2" t="s">
        <v>286</v>
      </c>
      <c r="B6" s="3" t="s">
        <v>287</v>
      </c>
      <c r="C6" s="2" t="s">
        <v>293</v>
      </c>
      <c r="D6" s="3">
        <v>108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ht="30" customHeight="1">
      <c r="A9" s="5" t="s">
        <v>9</v>
      </c>
      <c r="B9" s="5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7" t="s">
        <v>15</v>
      </c>
      <c r="H9" s="7" t="s">
        <v>16</v>
      </c>
      <c r="I9" s="7" t="s">
        <v>17</v>
      </c>
    </row>
    <row r="10" spans="1:9">
      <c r="A10" s="8" t="s">
        <v>18</v>
      </c>
      <c r="B10" s="8" t="s">
        <v>9</v>
      </c>
      <c r="C10" s="9" t="s">
        <v>19</v>
      </c>
      <c r="D10" s="9" t="s">
        <v>20</v>
      </c>
      <c r="E10" s="9" t="s">
        <v>13</v>
      </c>
      <c r="F10" s="9" t="s">
        <v>14</v>
      </c>
      <c r="G10" s="10" t="s">
        <v>15</v>
      </c>
      <c r="H10" s="10" t="s">
        <v>16</v>
      </c>
      <c r="I10" s="10" t="s">
        <v>21</v>
      </c>
    </row>
    <row r="11" spans="1:9">
      <c r="A11" s="5" t="s">
        <v>22</v>
      </c>
      <c r="B11" s="5" t="s">
        <v>22</v>
      </c>
      <c r="C11" s="6" t="s">
        <v>23</v>
      </c>
      <c r="D11" s="6" t="s">
        <v>24</v>
      </c>
      <c r="E11" s="6" t="s">
        <v>25</v>
      </c>
      <c r="F11" s="6" t="s">
        <v>14</v>
      </c>
      <c r="G11" s="7" t="s">
        <v>15</v>
      </c>
      <c r="H11" s="7" t="s">
        <v>16</v>
      </c>
      <c r="I11" s="7" t="s">
        <v>26</v>
      </c>
    </row>
    <row r="12" spans="1:9">
      <c r="A12" s="8" t="s">
        <v>27</v>
      </c>
      <c r="B12" s="8" t="s">
        <v>9</v>
      </c>
      <c r="C12" s="9" t="s">
        <v>28</v>
      </c>
      <c r="D12" s="9" t="s">
        <v>29</v>
      </c>
      <c r="E12" s="9" t="s">
        <v>25</v>
      </c>
      <c r="F12" s="9" t="s">
        <v>14</v>
      </c>
      <c r="G12" s="10" t="s">
        <v>15</v>
      </c>
      <c r="H12" s="10" t="s">
        <v>16</v>
      </c>
      <c r="I12" s="10" t="s">
        <v>30</v>
      </c>
    </row>
    <row r="13" spans="1:9" ht="30" customHeight="1">
      <c r="A13" s="5" t="s">
        <v>31</v>
      </c>
      <c r="B13" s="5" t="s">
        <v>27</v>
      </c>
      <c r="C13" s="6" t="s">
        <v>32</v>
      </c>
      <c r="D13" s="6" t="s">
        <v>33</v>
      </c>
      <c r="E13" s="6" t="s">
        <v>34</v>
      </c>
      <c r="F13" s="6" t="s">
        <v>14</v>
      </c>
      <c r="G13" s="7" t="s">
        <v>15</v>
      </c>
      <c r="H13" s="7" t="s">
        <v>35</v>
      </c>
      <c r="I13" s="7" t="s">
        <v>36</v>
      </c>
    </row>
    <row r="14" spans="1:9">
      <c r="A14" s="8" t="s">
        <v>37</v>
      </c>
      <c r="B14" s="8" t="s">
        <v>22</v>
      </c>
      <c r="C14" s="9" t="s">
        <v>38</v>
      </c>
      <c r="D14" s="9" t="s">
        <v>33</v>
      </c>
      <c r="E14" s="9" t="s">
        <v>39</v>
      </c>
      <c r="F14" s="9" t="s">
        <v>40</v>
      </c>
      <c r="G14" s="10" t="s">
        <v>15</v>
      </c>
      <c r="H14" s="10" t="s">
        <v>16</v>
      </c>
      <c r="I14" s="10" t="s">
        <v>41</v>
      </c>
    </row>
    <row r="15" spans="1:9">
      <c r="A15" s="5" t="s">
        <v>42</v>
      </c>
      <c r="B15" s="5" t="s">
        <v>9</v>
      </c>
      <c r="C15" s="6" t="s">
        <v>43</v>
      </c>
      <c r="D15" s="6" t="s">
        <v>44</v>
      </c>
      <c r="E15" s="6" t="s">
        <v>45</v>
      </c>
      <c r="F15" s="6" t="s">
        <v>46</v>
      </c>
      <c r="G15" s="7" t="s">
        <v>47</v>
      </c>
      <c r="H15" s="7" t="s">
        <v>48</v>
      </c>
      <c r="I15" s="7" t="s">
        <v>49</v>
      </c>
    </row>
    <row r="16" spans="1:9">
      <c r="A16" s="8" t="s">
        <v>50</v>
      </c>
      <c r="B16" s="8" t="s">
        <v>9</v>
      </c>
      <c r="C16" s="9" t="s">
        <v>51</v>
      </c>
      <c r="D16" s="9" t="s">
        <v>52</v>
      </c>
      <c r="E16" s="9" t="s">
        <v>45</v>
      </c>
      <c r="F16" s="9" t="s">
        <v>46</v>
      </c>
      <c r="G16" s="10" t="s">
        <v>47</v>
      </c>
      <c r="H16" s="10" t="s">
        <v>48</v>
      </c>
      <c r="I16" s="10" t="s">
        <v>49</v>
      </c>
    </row>
    <row r="17" spans="1:9">
      <c r="A17" s="5" t="s">
        <v>53</v>
      </c>
      <c r="B17" s="5" t="s">
        <v>9</v>
      </c>
      <c r="C17" s="6" t="s">
        <v>54</v>
      </c>
      <c r="D17" s="6" t="s">
        <v>55</v>
      </c>
      <c r="E17" s="6" t="s">
        <v>45</v>
      </c>
      <c r="F17" s="6" t="s">
        <v>46</v>
      </c>
      <c r="G17" s="7" t="s">
        <v>47</v>
      </c>
      <c r="H17" s="7" t="s">
        <v>48</v>
      </c>
      <c r="I17" s="7" t="s">
        <v>49</v>
      </c>
    </row>
    <row r="18" spans="1:9">
      <c r="A18" s="8" t="s">
        <v>56</v>
      </c>
      <c r="B18" s="8" t="s">
        <v>9</v>
      </c>
      <c r="C18" s="9" t="s">
        <v>57</v>
      </c>
      <c r="D18" s="9" t="s">
        <v>58</v>
      </c>
      <c r="E18" s="9" t="s">
        <v>59</v>
      </c>
      <c r="F18" s="9" t="s">
        <v>60</v>
      </c>
      <c r="G18" s="10" t="s">
        <v>61</v>
      </c>
      <c r="H18" s="10" t="s">
        <v>62</v>
      </c>
      <c r="I18" s="10" t="s">
        <v>58</v>
      </c>
    </row>
    <row r="19" spans="1:9" ht="45" customHeight="1">
      <c r="A19" s="5" t="s">
        <v>63</v>
      </c>
      <c r="B19" s="5" t="s">
        <v>9</v>
      </c>
      <c r="C19" s="6" t="s">
        <v>64</v>
      </c>
      <c r="D19" s="6" t="s">
        <v>65</v>
      </c>
      <c r="E19" s="6" t="s">
        <v>66</v>
      </c>
      <c r="F19" s="6" t="s">
        <v>67</v>
      </c>
      <c r="G19" s="11" t="s">
        <v>68</v>
      </c>
      <c r="H19" s="7" t="s">
        <v>69</v>
      </c>
      <c r="I19" s="7" t="s">
        <v>65</v>
      </c>
    </row>
    <row r="20" spans="1:9" ht="45" customHeight="1">
      <c r="A20" s="8" t="s">
        <v>70</v>
      </c>
      <c r="B20" s="8" t="s">
        <v>9</v>
      </c>
      <c r="C20" s="9" t="s">
        <v>71</v>
      </c>
      <c r="D20" s="9" t="s">
        <v>72</v>
      </c>
      <c r="E20" s="9" t="s">
        <v>73</v>
      </c>
      <c r="F20" s="9" t="s">
        <v>74</v>
      </c>
      <c r="G20" s="12" t="s">
        <v>68</v>
      </c>
      <c r="H20" s="10" t="s">
        <v>69</v>
      </c>
      <c r="I20" s="10" t="s">
        <v>72</v>
      </c>
    </row>
    <row r="21" spans="1:9" ht="45" customHeight="1">
      <c r="A21" s="5" t="s">
        <v>10</v>
      </c>
      <c r="B21" s="5" t="s">
        <v>9</v>
      </c>
      <c r="C21" s="6" t="s">
        <v>75</v>
      </c>
      <c r="D21" s="6" t="s">
        <v>76</v>
      </c>
      <c r="E21" s="6" t="s">
        <v>77</v>
      </c>
      <c r="F21" s="6" t="s">
        <v>78</v>
      </c>
      <c r="G21" s="11" t="s">
        <v>68</v>
      </c>
      <c r="H21" s="7" t="s">
        <v>79</v>
      </c>
      <c r="I21" s="7" t="s">
        <v>76</v>
      </c>
    </row>
    <row r="22" spans="1:9">
      <c r="A22" s="8" t="s">
        <v>80</v>
      </c>
      <c r="B22" s="8" t="s">
        <v>9</v>
      </c>
      <c r="C22" s="9" t="s">
        <v>81</v>
      </c>
      <c r="D22" s="9" t="s">
        <v>82</v>
      </c>
      <c r="E22" s="9" t="s">
        <v>83</v>
      </c>
      <c r="F22" s="9" t="s">
        <v>84</v>
      </c>
      <c r="G22" s="12" t="s">
        <v>68</v>
      </c>
      <c r="H22" s="10" t="s">
        <v>85</v>
      </c>
      <c r="I22" s="10" t="s">
        <v>82</v>
      </c>
    </row>
    <row r="23" spans="1:9" ht="45" customHeight="1">
      <c r="A23" s="5" t="s">
        <v>86</v>
      </c>
      <c r="B23" s="5" t="s">
        <v>9</v>
      </c>
      <c r="C23" s="6" t="s">
        <v>87</v>
      </c>
      <c r="D23" s="6" t="s">
        <v>88</v>
      </c>
      <c r="E23" s="6" t="s">
        <v>89</v>
      </c>
      <c r="F23" s="6" t="s">
        <v>90</v>
      </c>
      <c r="G23" s="11" t="s">
        <v>68</v>
      </c>
      <c r="H23" s="7" t="s">
        <v>91</v>
      </c>
      <c r="I23" s="7" t="s">
        <v>88</v>
      </c>
    </row>
    <row r="24" spans="1:9" ht="30" customHeight="1">
      <c r="A24" s="8" t="s">
        <v>92</v>
      </c>
      <c r="B24" s="8" t="s">
        <v>9</v>
      </c>
      <c r="C24" s="9" t="s">
        <v>93</v>
      </c>
      <c r="D24" s="9" t="s">
        <v>94</v>
      </c>
      <c r="E24" s="9" t="s">
        <v>95</v>
      </c>
      <c r="F24" s="9" t="s">
        <v>96</v>
      </c>
      <c r="G24" s="12" t="s">
        <v>68</v>
      </c>
      <c r="H24" s="10" t="s">
        <v>97</v>
      </c>
      <c r="I24" s="10" t="s">
        <v>94</v>
      </c>
    </row>
    <row r="25" spans="1:9">
      <c r="A25" s="5" t="s">
        <v>98</v>
      </c>
      <c r="B25" s="5" t="s">
        <v>9</v>
      </c>
      <c r="C25" s="6" t="s">
        <v>99</v>
      </c>
      <c r="D25" s="6" t="s">
        <v>100</v>
      </c>
      <c r="E25" s="6" t="s">
        <v>101</v>
      </c>
      <c r="F25" s="6" t="s">
        <v>102</v>
      </c>
      <c r="G25" s="11" t="s">
        <v>68</v>
      </c>
      <c r="H25" s="7" t="s">
        <v>103</v>
      </c>
      <c r="I25" s="7" t="s">
        <v>104</v>
      </c>
    </row>
    <row r="26" spans="1:9" ht="30" customHeight="1">
      <c r="A26" s="8" t="s">
        <v>105</v>
      </c>
      <c r="B26" s="8" t="s">
        <v>9</v>
      </c>
      <c r="C26" s="9" t="s">
        <v>106</v>
      </c>
      <c r="D26" s="9" t="s">
        <v>107</v>
      </c>
      <c r="E26" s="9" t="s">
        <v>108</v>
      </c>
      <c r="F26" s="9" t="s">
        <v>109</v>
      </c>
      <c r="G26" s="10" t="s">
        <v>110</v>
      </c>
      <c r="H26" s="10" t="s">
        <v>103</v>
      </c>
      <c r="I26" s="10" t="s">
        <v>111</v>
      </c>
    </row>
    <row r="27" spans="1:9" ht="30" customHeight="1">
      <c r="A27" s="5" t="s">
        <v>112</v>
      </c>
      <c r="B27" s="5" t="s">
        <v>9</v>
      </c>
      <c r="C27" s="6" t="s">
        <v>113</v>
      </c>
      <c r="D27" s="6" t="s">
        <v>114</v>
      </c>
      <c r="E27" s="6" t="s">
        <v>115</v>
      </c>
      <c r="F27" s="6" t="s">
        <v>114</v>
      </c>
      <c r="G27" s="11" t="s">
        <v>68</v>
      </c>
      <c r="H27" s="7" t="s">
        <v>116</v>
      </c>
      <c r="I27" s="7" t="s">
        <v>117</v>
      </c>
    </row>
    <row r="28" spans="1:9" ht="30" customHeight="1">
      <c r="A28" s="8" t="s">
        <v>118</v>
      </c>
      <c r="B28" s="8" t="s">
        <v>9</v>
      </c>
      <c r="C28" s="9" t="s">
        <v>119</v>
      </c>
      <c r="D28" s="9" t="s">
        <v>120</v>
      </c>
      <c r="E28" s="9" t="s">
        <v>121</v>
      </c>
      <c r="F28" s="9" t="s">
        <v>122</v>
      </c>
      <c r="G28" s="10" t="s">
        <v>123</v>
      </c>
      <c r="H28" s="10" t="s">
        <v>91</v>
      </c>
      <c r="I28" s="10" t="s">
        <v>120</v>
      </c>
    </row>
    <row r="29" spans="1:9" ht="30" customHeight="1">
      <c r="A29" s="5" t="s">
        <v>124</v>
      </c>
      <c r="B29" s="5" t="s">
        <v>9</v>
      </c>
      <c r="C29" s="6" t="s">
        <v>125</v>
      </c>
      <c r="D29" s="6" t="s">
        <v>126</v>
      </c>
      <c r="E29" s="6" t="s">
        <v>127</v>
      </c>
      <c r="F29" s="6" t="s">
        <v>128</v>
      </c>
      <c r="G29" s="11" t="s">
        <v>68</v>
      </c>
      <c r="H29" s="7" t="s">
        <v>129</v>
      </c>
      <c r="I29" s="7" t="s">
        <v>130</v>
      </c>
    </row>
    <row r="30" spans="1:9">
      <c r="A30" s="8" t="s">
        <v>131</v>
      </c>
      <c r="B30" s="8" t="s">
        <v>63</v>
      </c>
      <c r="C30" s="9" t="s">
        <v>132</v>
      </c>
      <c r="D30" s="9" t="s">
        <v>133</v>
      </c>
      <c r="E30" s="9" t="s">
        <v>134</v>
      </c>
      <c r="F30" s="12" t="s">
        <v>68</v>
      </c>
      <c r="G30" s="10" t="s">
        <v>135</v>
      </c>
      <c r="H30" s="10" t="s">
        <v>136</v>
      </c>
      <c r="I30" s="10" t="s">
        <v>137</v>
      </c>
    </row>
    <row r="31" spans="1:9">
      <c r="A31" s="5" t="s">
        <v>138</v>
      </c>
      <c r="B31" s="5" t="s">
        <v>18</v>
      </c>
      <c r="C31" s="6" t="s">
        <v>139</v>
      </c>
      <c r="D31" s="6" t="s">
        <v>29</v>
      </c>
      <c r="E31" s="6" t="s">
        <v>140</v>
      </c>
      <c r="F31" s="6" t="s">
        <v>141</v>
      </c>
      <c r="G31" s="7" t="s">
        <v>142</v>
      </c>
      <c r="H31" s="7" t="s">
        <v>143</v>
      </c>
      <c r="I31" s="7" t="s">
        <v>144</v>
      </c>
    </row>
    <row r="32" spans="1:9">
      <c r="A32" s="8" t="s">
        <v>145</v>
      </c>
      <c r="B32" s="8" t="s">
        <v>9</v>
      </c>
      <c r="C32" s="9" t="s">
        <v>146</v>
      </c>
      <c r="D32" s="9" t="s">
        <v>147</v>
      </c>
      <c r="E32" s="9" t="s">
        <v>148</v>
      </c>
      <c r="F32" s="9" t="s">
        <v>147</v>
      </c>
      <c r="G32" s="12" t="s">
        <v>68</v>
      </c>
      <c r="H32" s="10" t="s">
        <v>149</v>
      </c>
      <c r="I32" s="10" t="s">
        <v>150</v>
      </c>
    </row>
    <row r="33" spans="1:9" ht="30" customHeight="1">
      <c r="A33" s="5" t="s">
        <v>151</v>
      </c>
      <c r="B33" s="5" t="s">
        <v>9</v>
      </c>
      <c r="C33" s="6" t="s">
        <v>152</v>
      </c>
      <c r="D33" s="6" t="s">
        <v>153</v>
      </c>
      <c r="E33" s="6" t="s">
        <v>154</v>
      </c>
      <c r="F33" s="6" t="s">
        <v>153</v>
      </c>
      <c r="G33" s="7" t="s">
        <v>155</v>
      </c>
      <c r="H33" s="7" t="s">
        <v>156</v>
      </c>
      <c r="I33" s="7" t="s">
        <v>153</v>
      </c>
    </row>
    <row r="34" spans="1:9" ht="30" customHeight="1">
      <c r="A34" s="8" t="s">
        <v>157</v>
      </c>
      <c r="B34" s="8" t="s">
        <v>22</v>
      </c>
      <c r="C34" s="9" t="s">
        <v>158</v>
      </c>
      <c r="D34" s="9" t="s">
        <v>159</v>
      </c>
      <c r="E34" s="9" t="s">
        <v>160</v>
      </c>
      <c r="F34" s="9" t="s">
        <v>161</v>
      </c>
      <c r="G34" s="10" t="s">
        <v>162</v>
      </c>
      <c r="H34" s="10" t="s">
        <v>163</v>
      </c>
      <c r="I34" s="10" t="s">
        <v>159</v>
      </c>
    </row>
    <row r="35" spans="1:9" ht="30" customHeight="1">
      <c r="A35" s="5" t="s">
        <v>164</v>
      </c>
      <c r="B35" s="5" t="s">
        <v>9</v>
      </c>
      <c r="C35" s="6" t="s">
        <v>165</v>
      </c>
      <c r="D35" s="6" t="s">
        <v>166</v>
      </c>
      <c r="E35" s="6" t="s">
        <v>167</v>
      </c>
      <c r="F35" s="6" t="s">
        <v>161</v>
      </c>
      <c r="G35" s="7" t="s">
        <v>168</v>
      </c>
      <c r="H35" s="7" t="s">
        <v>169</v>
      </c>
      <c r="I35" s="7" t="s">
        <v>166</v>
      </c>
    </row>
    <row r="36" spans="1:9">
      <c r="A36" s="8" t="s">
        <v>170</v>
      </c>
      <c r="B36" s="8" t="s">
        <v>53</v>
      </c>
      <c r="C36" s="9" t="s">
        <v>171</v>
      </c>
      <c r="D36" s="9" t="s">
        <v>172</v>
      </c>
      <c r="E36" s="9" t="s">
        <v>173</v>
      </c>
      <c r="F36" s="9" t="s">
        <v>174</v>
      </c>
      <c r="G36" s="10" t="s">
        <v>175</v>
      </c>
      <c r="H36" s="10" t="s">
        <v>176</v>
      </c>
      <c r="I36" s="10" t="s">
        <v>177</v>
      </c>
    </row>
    <row r="37" spans="1:9" ht="30" customHeight="1">
      <c r="A37" s="5" t="s">
        <v>178</v>
      </c>
      <c r="B37" s="5" t="s">
        <v>22</v>
      </c>
      <c r="C37" s="6" t="s">
        <v>179</v>
      </c>
      <c r="D37" s="6" t="s">
        <v>180</v>
      </c>
      <c r="E37" s="6" t="s">
        <v>181</v>
      </c>
      <c r="F37" s="6" t="s">
        <v>182</v>
      </c>
      <c r="G37" s="7" t="s">
        <v>175</v>
      </c>
      <c r="H37" s="7" t="s">
        <v>183</v>
      </c>
      <c r="I37" s="7" t="s">
        <v>184</v>
      </c>
    </row>
    <row r="38" spans="1:9" ht="30" customHeight="1">
      <c r="A38" s="8" t="s">
        <v>185</v>
      </c>
      <c r="B38" s="8" t="s">
        <v>9</v>
      </c>
      <c r="C38" s="9" t="s">
        <v>186</v>
      </c>
      <c r="D38" s="9" t="s">
        <v>187</v>
      </c>
      <c r="E38" s="9" t="s">
        <v>181</v>
      </c>
      <c r="F38" s="9" t="s">
        <v>182</v>
      </c>
      <c r="G38" s="10" t="s">
        <v>175</v>
      </c>
      <c r="H38" s="10" t="s">
        <v>183</v>
      </c>
      <c r="I38" s="10" t="s">
        <v>188</v>
      </c>
    </row>
    <row r="39" spans="1:9" ht="30" customHeight="1">
      <c r="A39" s="5" t="s">
        <v>189</v>
      </c>
      <c r="B39" s="5" t="s">
        <v>9</v>
      </c>
      <c r="C39" s="6" t="s">
        <v>190</v>
      </c>
      <c r="D39" s="6" t="s">
        <v>191</v>
      </c>
      <c r="E39" s="6" t="s">
        <v>181</v>
      </c>
      <c r="F39" s="6" t="s">
        <v>182</v>
      </c>
      <c r="G39" s="7" t="s">
        <v>175</v>
      </c>
      <c r="H39" s="7" t="s">
        <v>183</v>
      </c>
      <c r="I39" s="7" t="s">
        <v>192</v>
      </c>
    </row>
    <row r="40" spans="1:9" ht="30" customHeight="1">
      <c r="A40" s="8" t="s">
        <v>193</v>
      </c>
      <c r="B40" s="8" t="s">
        <v>37</v>
      </c>
      <c r="C40" s="9" t="s">
        <v>194</v>
      </c>
      <c r="D40" s="9" t="s">
        <v>195</v>
      </c>
      <c r="E40" s="9" t="s">
        <v>181</v>
      </c>
      <c r="F40" s="9" t="s">
        <v>182</v>
      </c>
      <c r="G40" s="10" t="s">
        <v>175</v>
      </c>
      <c r="H40" s="10" t="s">
        <v>183</v>
      </c>
      <c r="I40" s="10" t="s">
        <v>196</v>
      </c>
    </row>
    <row r="41" spans="1:9">
      <c r="A41" s="5" t="s">
        <v>197</v>
      </c>
      <c r="B41" s="5" t="s">
        <v>9</v>
      </c>
      <c r="C41" s="6" t="s">
        <v>198</v>
      </c>
      <c r="D41" s="6" t="s">
        <v>195</v>
      </c>
      <c r="E41" s="6" t="s">
        <v>173</v>
      </c>
      <c r="F41" s="6" t="s">
        <v>174</v>
      </c>
      <c r="G41" s="7" t="s">
        <v>175</v>
      </c>
      <c r="H41" s="7" t="s">
        <v>176</v>
      </c>
      <c r="I41" s="7" t="s">
        <v>177</v>
      </c>
    </row>
    <row r="42" spans="1:9" ht="30" customHeight="1">
      <c r="A42" s="8" t="s">
        <v>199</v>
      </c>
      <c r="B42" s="8" t="s">
        <v>9</v>
      </c>
      <c r="C42" s="9" t="s">
        <v>200</v>
      </c>
      <c r="D42" s="9" t="s">
        <v>201</v>
      </c>
      <c r="E42" s="9" t="s">
        <v>202</v>
      </c>
      <c r="F42" s="9" t="s">
        <v>203</v>
      </c>
      <c r="G42" s="10" t="s">
        <v>204</v>
      </c>
      <c r="H42" s="10" t="s">
        <v>205</v>
      </c>
      <c r="I42" s="10" t="s">
        <v>206</v>
      </c>
    </row>
    <row r="43" spans="1:9" ht="30" customHeight="1">
      <c r="A43" s="5" t="s">
        <v>207</v>
      </c>
      <c r="B43" s="5" t="s">
        <v>9</v>
      </c>
      <c r="C43" s="6" t="s">
        <v>208</v>
      </c>
      <c r="D43" s="6" t="s">
        <v>209</v>
      </c>
      <c r="E43" s="6" t="s">
        <v>202</v>
      </c>
      <c r="F43" s="6" t="s">
        <v>203</v>
      </c>
      <c r="G43" s="7" t="s">
        <v>204</v>
      </c>
      <c r="H43" s="7" t="s">
        <v>205</v>
      </c>
      <c r="I43" s="7" t="s">
        <v>206</v>
      </c>
    </row>
    <row r="44" spans="1:9" ht="30" customHeight="1">
      <c r="A44" s="8" t="s">
        <v>210</v>
      </c>
      <c r="B44" s="8" t="s">
        <v>9</v>
      </c>
      <c r="C44" s="9" t="s">
        <v>211</v>
      </c>
      <c r="D44" s="9" t="s">
        <v>212</v>
      </c>
      <c r="E44" s="9" t="s">
        <v>202</v>
      </c>
      <c r="F44" s="9" t="s">
        <v>203</v>
      </c>
      <c r="G44" s="10" t="s">
        <v>204</v>
      </c>
      <c r="H44" s="10" t="s">
        <v>205</v>
      </c>
      <c r="I44" s="10" t="s">
        <v>206</v>
      </c>
    </row>
    <row r="45" spans="1:9" ht="30" customHeight="1">
      <c r="A45" s="5" t="s">
        <v>213</v>
      </c>
      <c r="B45" s="5" t="s">
        <v>9</v>
      </c>
      <c r="C45" s="6" t="s">
        <v>214</v>
      </c>
      <c r="D45" s="6" t="s">
        <v>215</v>
      </c>
      <c r="E45" s="6" t="s">
        <v>202</v>
      </c>
      <c r="F45" s="6" t="s">
        <v>203</v>
      </c>
      <c r="G45" s="7" t="s">
        <v>204</v>
      </c>
      <c r="H45" s="7" t="s">
        <v>205</v>
      </c>
      <c r="I45" s="7" t="s">
        <v>206</v>
      </c>
    </row>
    <row r="46" spans="1:9" ht="30" customHeight="1">
      <c r="A46" s="8" t="s">
        <v>216</v>
      </c>
      <c r="B46" s="8" t="s">
        <v>9</v>
      </c>
      <c r="C46" s="9" t="s">
        <v>217</v>
      </c>
      <c r="D46" s="9" t="s">
        <v>218</v>
      </c>
      <c r="E46" s="9" t="s">
        <v>202</v>
      </c>
      <c r="F46" s="9" t="s">
        <v>203</v>
      </c>
      <c r="G46" s="10" t="s">
        <v>204</v>
      </c>
      <c r="H46" s="10" t="s">
        <v>205</v>
      </c>
      <c r="I46" s="10" t="s">
        <v>206</v>
      </c>
    </row>
    <row r="47" spans="1:9" ht="30" customHeight="1">
      <c r="A47" s="5" t="s">
        <v>219</v>
      </c>
      <c r="B47" s="5" t="s">
        <v>10</v>
      </c>
      <c r="C47" s="6" t="s">
        <v>220</v>
      </c>
      <c r="D47" s="6" t="s">
        <v>221</v>
      </c>
      <c r="E47" s="6" t="s">
        <v>222</v>
      </c>
      <c r="F47" s="6" t="s">
        <v>223</v>
      </c>
      <c r="G47" s="7" t="s">
        <v>224</v>
      </c>
      <c r="H47" s="7" t="s">
        <v>225</v>
      </c>
      <c r="I47" s="7" t="s">
        <v>226</v>
      </c>
    </row>
    <row r="48" spans="1:9" ht="30" customHeight="1">
      <c r="A48" s="8" t="s">
        <v>227</v>
      </c>
      <c r="B48" s="8" t="s">
        <v>18</v>
      </c>
      <c r="C48" s="9" t="s">
        <v>228</v>
      </c>
      <c r="D48" s="9" t="s">
        <v>221</v>
      </c>
      <c r="E48" s="9" t="s">
        <v>229</v>
      </c>
      <c r="F48" s="9" t="s">
        <v>230</v>
      </c>
      <c r="G48" s="10" t="s">
        <v>224</v>
      </c>
      <c r="H48" s="10" t="s">
        <v>231</v>
      </c>
      <c r="I48" s="10" t="s">
        <v>230</v>
      </c>
    </row>
    <row r="49" spans="1:9" ht="30" customHeight="1">
      <c r="A49" s="5" t="s">
        <v>232</v>
      </c>
      <c r="B49" s="5" t="s">
        <v>9</v>
      </c>
      <c r="C49" s="6" t="s">
        <v>233</v>
      </c>
      <c r="D49" s="6" t="s">
        <v>234</v>
      </c>
      <c r="E49" s="6" t="s">
        <v>235</v>
      </c>
      <c r="F49" s="6" t="s">
        <v>236</v>
      </c>
      <c r="G49" s="7" t="s">
        <v>237</v>
      </c>
      <c r="H49" s="7" t="s">
        <v>205</v>
      </c>
      <c r="I49" s="7" t="s">
        <v>238</v>
      </c>
    </row>
    <row r="50" spans="1:9" ht="30" customHeight="1">
      <c r="A50" s="8" t="s">
        <v>239</v>
      </c>
      <c r="B50" s="8" t="s">
        <v>9</v>
      </c>
      <c r="C50" s="9" t="s">
        <v>240</v>
      </c>
      <c r="D50" s="9" t="s">
        <v>241</v>
      </c>
      <c r="E50" s="9" t="s">
        <v>242</v>
      </c>
      <c r="F50" s="9" t="s">
        <v>243</v>
      </c>
      <c r="G50" s="10" t="s">
        <v>244</v>
      </c>
      <c r="H50" s="10" t="s">
        <v>245</v>
      </c>
      <c r="I50" s="10" t="s">
        <v>246</v>
      </c>
    </row>
    <row r="51" spans="1:9" ht="30" customHeight="1">
      <c r="A51" s="5" t="s">
        <v>247</v>
      </c>
      <c r="B51" s="5" t="s">
        <v>9</v>
      </c>
      <c r="C51" s="6" t="s">
        <v>248</v>
      </c>
      <c r="D51" s="6" t="s">
        <v>249</v>
      </c>
      <c r="E51" s="6" t="s">
        <v>250</v>
      </c>
      <c r="F51" s="6" t="s">
        <v>251</v>
      </c>
      <c r="G51" s="11" t="s">
        <v>68</v>
      </c>
      <c r="H51" s="7" t="s">
        <v>252</v>
      </c>
      <c r="I51" s="7" t="s">
        <v>253</v>
      </c>
    </row>
    <row r="52" spans="1:9" ht="30" customHeight="1">
      <c r="A52" s="8" t="s">
        <v>254</v>
      </c>
      <c r="B52" s="8" t="s">
        <v>9</v>
      </c>
      <c r="C52" s="9" t="s">
        <v>255</v>
      </c>
      <c r="D52" s="9" t="s">
        <v>256</v>
      </c>
      <c r="E52" s="9" t="s">
        <v>257</v>
      </c>
      <c r="F52" s="9" t="s">
        <v>258</v>
      </c>
      <c r="G52" s="10" t="s">
        <v>259</v>
      </c>
      <c r="H52" s="10" t="s">
        <v>225</v>
      </c>
      <c r="I52" s="10" t="s">
        <v>260</v>
      </c>
    </row>
    <row r="53" spans="1:9" ht="30" customHeight="1">
      <c r="A53" s="5" t="s">
        <v>261</v>
      </c>
      <c r="B53" s="5" t="s">
        <v>9</v>
      </c>
      <c r="C53" s="6" t="s">
        <v>262</v>
      </c>
      <c r="D53" s="6" t="s">
        <v>263</v>
      </c>
      <c r="E53" s="6" t="s">
        <v>222</v>
      </c>
      <c r="F53" s="6" t="s">
        <v>264</v>
      </c>
      <c r="G53" s="7" t="s">
        <v>265</v>
      </c>
      <c r="H53" s="7" t="s">
        <v>225</v>
      </c>
      <c r="I53" s="7" t="s">
        <v>266</v>
      </c>
    </row>
    <row r="54" spans="1:9" ht="30" customHeight="1">
      <c r="A54" s="8" t="s">
        <v>267</v>
      </c>
      <c r="B54" s="8" t="s">
        <v>18</v>
      </c>
      <c r="C54" s="9" t="s">
        <v>268</v>
      </c>
      <c r="D54" s="9" t="s">
        <v>269</v>
      </c>
      <c r="E54" s="9" t="s">
        <v>222</v>
      </c>
      <c r="F54" s="9" t="s">
        <v>270</v>
      </c>
      <c r="G54" s="10" t="s">
        <v>271</v>
      </c>
      <c r="H54" s="10" t="s">
        <v>225</v>
      </c>
      <c r="I54" s="10" t="s">
        <v>226</v>
      </c>
    </row>
    <row r="55" spans="1:9" ht="30" customHeight="1">
      <c r="A55" s="5" t="s">
        <v>272</v>
      </c>
      <c r="B55" s="5" t="s">
        <v>9</v>
      </c>
      <c r="C55" s="6" t="s">
        <v>273</v>
      </c>
      <c r="D55" s="6" t="s">
        <v>274</v>
      </c>
      <c r="E55" s="6" t="s">
        <v>222</v>
      </c>
      <c r="F55" s="6" t="s">
        <v>275</v>
      </c>
      <c r="G55" s="7" t="s">
        <v>276</v>
      </c>
      <c r="H55" s="7" t="s">
        <v>225</v>
      </c>
      <c r="I55" s="7" t="s">
        <v>277</v>
      </c>
    </row>
  </sheetData>
  <mergeCells count="1">
    <mergeCell ref="A1:I1"/>
  </mergeCells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3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3" r:id="rId25"/>
    <hyperlink ref="E34" r:id="rId26"/>
    <hyperlink ref="E35" r:id="rId27"/>
    <hyperlink ref="E36" r:id="rId28"/>
    <hyperlink ref="E37" r:id="rId29"/>
    <hyperlink ref="E38" r:id="rId30"/>
    <hyperlink ref="E39" r:id="rId31"/>
    <hyperlink ref="E40" r:id="rId32"/>
    <hyperlink ref="E41" r:id="rId33"/>
    <hyperlink ref="E42" r:id="rId34"/>
    <hyperlink ref="E43" r:id="rId35"/>
    <hyperlink ref="E44" r:id="rId36"/>
    <hyperlink ref="E45" r:id="rId37"/>
    <hyperlink ref="E46" r:id="rId38"/>
    <hyperlink ref="E47" r:id="rId39"/>
    <hyperlink ref="E48" r:id="rId40"/>
    <hyperlink ref="E49" r:id="rId41"/>
    <hyperlink ref="E50" r:id="rId42"/>
    <hyperlink ref="E51" r:id="rId43"/>
    <hyperlink ref="E53" r:id="rId44"/>
    <hyperlink ref="E54" r:id="rId45"/>
    <hyperlink ref="E55" r:id="rId46"/>
  </hyperlink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3"/>
  <cols>
    <col min="1" max="1" width="60.7109375" customWidth="1"/>
    <col min="2" max="2" width="21.7109375" customWidth="1"/>
    <col min="3" max="3" width="48.7109375" customWidth="1" outlineLevel="2"/>
    <col min="4" max="4" width="29.7109375" customWidth="1" outlineLevel="1"/>
    <col min="5" max="5" width="33.7109375" customWidth="1" outlineLevel="1"/>
    <col min="6" max="6" width="17.7109375" customWidth="1" outlineLevel="1"/>
    <col min="7" max="7" width="22.7109375" customWidth="1"/>
    <col min="8" max="8" width="16.7109375" customWidth="1"/>
    <col min="9" max="9" width="9.7109375" customWidth="1" outlineLevel="1"/>
    <col min="10" max="10" width="9.140625" outlineLevel="2"/>
    <col min="11" max="11" width="10.7109375" customWidth="1" outlineLevel="2"/>
    <col min="12" max="12" width="0" hidden="1" customWidth="1" outlineLevel="3" collapsed="1"/>
    <col min="13" max="13" width="16.7109375" customWidth="1"/>
    <col min="14" max="14" width="16.7109375" customWidth="1" outlineLevel="2"/>
  </cols>
  <sheetData>
    <row r="1" spans="1:14" ht="32" customHeight="1">
      <c r="A1" s="1" t="s">
        <v>278</v>
      </c>
      <c r="B1" s="1"/>
      <c r="C1" s="1"/>
      <c r="D1" s="1"/>
      <c r="E1" s="1"/>
      <c r="F1" s="1"/>
      <c r="G1" s="1"/>
      <c r="H1" s="1"/>
    </row>
    <row r="2" spans="1:14">
      <c r="A2" s="2" t="s">
        <v>279</v>
      </c>
      <c r="B2" s="3" t="s">
        <v>280</v>
      </c>
      <c r="G2" s="13" t="s">
        <v>308</v>
      </c>
      <c r="H2" s="13">
        <v>1</v>
      </c>
    </row>
    <row r="3" spans="1:14">
      <c r="A3" s="2" t="s">
        <v>281</v>
      </c>
      <c r="B3" s="3" t="s">
        <v>282</v>
      </c>
      <c r="G3" s="14" t="s">
        <v>310</v>
      </c>
      <c r="H3" s="15">
        <f>TotalCost/BoardQty</f>
        <v>0.0</v>
      </c>
    </row>
    <row r="4" spans="1:14">
      <c r="A4" s="2" t="s">
        <v>283</v>
      </c>
      <c r="B4" s="3" t="s">
        <v>68</v>
      </c>
      <c r="G4" s="14" t="s">
        <v>309</v>
      </c>
      <c r="H4" s="16">
        <f>SUM(H10:H56)</f>
        <v>0</v>
      </c>
      <c r="M4" s="16">
        <f>SUM(M10:M56)</f>
        <v>0</v>
      </c>
      <c r="N4" s="17" t="str">
        <f>(COUNTA(M10:M56)&amp;" of "&amp;ROWS(M10:M56)&amp;" parts found")</f>
        <v>0 of 47 parts found</v>
      </c>
    </row>
    <row r="5" spans="1:14">
      <c r="A5" s="2" t="s">
        <v>284</v>
      </c>
      <c r="B5" s="3" t="s">
        <v>285</v>
      </c>
    </row>
    <row r="6" spans="1:14">
      <c r="A6" s="2" t="s">
        <v>286</v>
      </c>
      <c r="B6" s="3" t="s">
        <v>287</v>
      </c>
    </row>
    <row r="8" spans="1:14">
      <c r="A8" s="18" t="s">
        <v>294</v>
      </c>
      <c r="B8" s="18"/>
      <c r="C8" s="18"/>
      <c r="D8" s="18"/>
      <c r="E8" s="18"/>
      <c r="F8" s="18"/>
      <c r="G8" s="18"/>
      <c r="H8" s="18"/>
      <c r="I8" s="19" t="s">
        <v>300</v>
      </c>
      <c r="J8" s="19"/>
      <c r="K8" s="19"/>
      <c r="L8" s="19"/>
      <c r="M8" s="19"/>
      <c r="N8" s="19"/>
    </row>
    <row r="9" spans="1:14">
      <c r="A9" s="20" t="s">
        <v>2</v>
      </c>
      <c r="B9" s="20" t="s">
        <v>3</v>
      </c>
      <c r="C9" s="20" t="s">
        <v>5</v>
      </c>
      <c r="D9" s="20" t="s">
        <v>295</v>
      </c>
      <c r="E9" s="20" t="s">
        <v>296</v>
      </c>
      <c r="F9" s="20" t="s">
        <v>297</v>
      </c>
      <c r="G9" s="20" t="s">
        <v>298</v>
      </c>
      <c r="H9" s="20" t="s">
        <v>299</v>
      </c>
      <c r="I9" s="20" t="s">
        <v>301</v>
      </c>
      <c r="J9" s="20" t="s">
        <v>302</v>
      </c>
      <c r="K9" s="20" t="s">
        <v>298</v>
      </c>
      <c r="L9" s="20" t="s">
        <v>303</v>
      </c>
      <c r="M9" s="20" t="s">
        <v>299</v>
      </c>
      <c r="N9" s="20" t="s">
        <v>304</v>
      </c>
    </row>
    <row r="10" spans="1:14" ht="30" customHeight="1">
      <c r="A10" s="21" t="s">
        <v>11</v>
      </c>
      <c r="B10" s="21" t="s">
        <v>12</v>
      </c>
      <c r="C10" s="21" t="s">
        <v>14</v>
      </c>
      <c r="D10" s="21" t="s">
        <v>16</v>
      </c>
      <c r="E10" s="21" t="s">
        <v>17</v>
      </c>
      <c r="F10" s="21">
        <f>CEILING(BoardQty*13,1)</f>
        <v>13</v>
      </c>
      <c r="G10" s="22">
        <f>IF(MIN(K10)&lt;&gt;0,MIN(K10),"")</f>
        <v/>
      </c>
      <c r="H10" s="23">
        <f>IF(AND(ISNUMBER(F10),ISNUMBER(G10)),F10*G10,"")</f>
        <v/>
      </c>
    </row>
    <row r="11" spans="1:14">
      <c r="A11" s="21" t="s">
        <v>19</v>
      </c>
      <c r="B11" s="21" t="s">
        <v>20</v>
      </c>
      <c r="C11" s="21" t="s">
        <v>14</v>
      </c>
      <c r="D11" s="21" t="s">
        <v>16</v>
      </c>
      <c r="E11" s="21" t="s">
        <v>21</v>
      </c>
      <c r="F11" s="21">
        <f>BoardQty*1</f>
        <v>1</v>
      </c>
      <c r="G11" s="22">
        <f>IF(MIN(K11)&lt;&gt;0,MIN(K11),"")</f>
        <v/>
      </c>
      <c r="H11" s="23">
        <f>IF(AND(ISNUMBER(F11),ISNUMBER(G11)),F11*G11,"")</f>
        <v/>
      </c>
    </row>
    <row r="12" spans="1:14">
      <c r="A12" s="21" t="s">
        <v>23</v>
      </c>
      <c r="B12" s="21" t="s">
        <v>24</v>
      </c>
      <c r="C12" s="21" t="s">
        <v>14</v>
      </c>
      <c r="D12" s="21" t="s">
        <v>16</v>
      </c>
      <c r="E12" s="21" t="s">
        <v>26</v>
      </c>
      <c r="F12" s="21">
        <f>CEILING(BoardQty*3,1)</f>
        <v>3</v>
      </c>
      <c r="G12" s="22">
        <f>IF(MIN(K12)&lt;&gt;0,MIN(K12),"")</f>
        <v/>
      </c>
      <c r="H12" s="23">
        <f>IF(AND(ISNUMBER(F12),ISNUMBER(G12)),F12*G12,"")</f>
        <v/>
      </c>
    </row>
    <row r="13" spans="1:14">
      <c r="A13" s="21" t="s">
        <v>28</v>
      </c>
      <c r="B13" s="21" t="s">
        <v>29</v>
      </c>
      <c r="C13" s="21" t="s">
        <v>14</v>
      </c>
      <c r="D13" s="21" t="s">
        <v>16</v>
      </c>
      <c r="E13" s="21" t="s">
        <v>30</v>
      </c>
      <c r="F13" s="21">
        <f>BoardQty*1</f>
        <v>1</v>
      </c>
      <c r="G13" s="22">
        <f>IF(MIN(K13)&lt;&gt;0,MIN(K13),"")</f>
        <v/>
      </c>
      <c r="H13" s="23">
        <f>IF(AND(ISNUMBER(F13),ISNUMBER(G13)),F13*G13,"")</f>
        <v/>
      </c>
    </row>
    <row r="14" spans="1:14">
      <c r="A14" s="21" t="s">
        <v>32</v>
      </c>
      <c r="B14" s="21" t="s">
        <v>33</v>
      </c>
      <c r="C14" s="21" t="s">
        <v>14</v>
      </c>
      <c r="D14" s="21" t="s">
        <v>35</v>
      </c>
      <c r="E14" s="21" t="s">
        <v>36</v>
      </c>
      <c r="F14" s="21">
        <f>CEILING(BoardQty*4,1)</f>
        <v>4</v>
      </c>
      <c r="G14" s="22">
        <f>IF(MIN(K14)&lt;&gt;0,MIN(K14),"")</f>
        <v/>
      </c>
      <c r="H14" s="23">
        <f>IF(AND(ISNUMBER(F14),ISNUMBER(G14)),F14*G14,"")</f>
        <v/>
      </c>
    </row>
    <row r="15" spans="1:14">
      <c r="A15" s="21" t="s">
        <v>38</v>
      </c>
      <c r="B15" s="21" t="s">
        <v>33</v>
      </c>
      <c r="C15" s="21" t="s">
        <v>40</v>
      </c>
      <c r="D15" s="21" t="s">
        <v>16</v>
      </c>
      <c r="E15" s="21" t="s">
        <v>41</v>
      </c>
      <c r="F15" s="21">
        <f>CEILING(BoardQty*3,1)</f>
        <v>3</v>
      </c>
      <c r="G15" s="22">
        <f>IF(MIN(K15)&lt;&gt;0,MIN(K15),"")</f>
        <v/>
      </c>
      <c r="H15" s="23">
        <f>IF(AND(ISNUMBER(F15),ISNUMBER(G15)),F15*G15,"")</f>
        <v/>
      </c>
    </row>
    <row r="16" spans="1:14">
      <c r="A16" s="21" t="s">
        <v>43</v>
      </c>
      <c r="B16" s="21" t="s">
        <v>44</v>
      </c>
      <c r="C16" s="21" t="s">
        <v>46</v>
      </c>
      <c r="D16" s="21" t="s">
        <v>48</v>
      </c>
      <c r="E16" s="21" t="s">
        <v>49</v>
      </c>
      <c r="F16" s="21">
        <f>BoardQty*1</f>
        <v>1</v>
      </c>
      <c r="G16" s="22">
        <f>IF(MIN(K16)&lt;&gt;0,MIN(K16),"")</f>
        <v/>
      </c>
      <c r="H16" s="23">
        <f>IF(AND(ISNUMBER(F16),ISNUMBER(G16)),F16*G16,"")</f>
        <v/>
      </c>
    </row>
    <row r="17" spans="1:8">
      <c r="A17" s="21" t="s">
        <v>51</v>
      </c>
      <c r="B17" s="21" t="s">
        <v>52</v>
      </c>
      <c r="C17" s="21" t="s">
        <v>46</v>
      </c>
      <c r="D17" s="21" t="s">
        <v>48</v>
      </c>
      <c r="E17" s="21" t="s">
        <v>49</v>
      </c>
      <c r="F17" s="21">
        <f>BoardQty*1</f>
        <v>1</v>
      </c>
      <c r="G17" s="22">
        <f>IF(MIN(K17)&lt;&gt;0,MIN(K17),"")</f>
        <v/>
      </c>
      <c r="H17" s="23">
        <f>IF(AND(ISNUMBER(F17),ISNUMBER(G17)),F17*G17,"")</f>
        <v/>
      </c>
    </row>
    <row r="18" spans="1:8">
      <c r="A18" s="21" t="s">
        <v>54</v>
      </c>
      <c r="B18" s="21" t="s">
        <v>55</v>
      </c>
      <c r="C18" s="21" t="s">
        <v>46</v>
      </c>
      <c r="D18" s="21" t="s">
        <v>48</v>
      </c>
      <c r="E18" s="21" t="s">
        <v>49</v>
      </c>
      <c r="F18" s="21">
        <f>BoardQty*1</f>
        <v>1</v>
      </c>
      <c r="G18" s="22">
        <f>IF(MIN(K18)&lt;&gt;0,MIN(K18),"")</f>
        <v/>
      </c>
      <c r="H18" s="23">
        <f>IF(AND(ISNUMBER(F18),ISNUMBER(G18)),F18*G18,"")</f>
        <v/>
      </c>
    </row>
    <row r="19" spans="1:8">
      <c r="A19" s="21" t="s">
        <v>57</v>
      </c>
      <c r="B19" s="21" t="s">
        <v>58</v>
      </c>
      <c r="C19" s="21" t="s">
        <v>60</v>
      </c>
      <c r="D19" s="21" t="s">
        <v>62</v>
      </c>
      <c r="E19" s="21" t="s">
        <v>58</v>
      </c>
      <c r="F19" s="21">
        <f>BoardQty*1</f>
        <v>1</v>
      </c>
      <c r="G19" s="22">
        <f>IF(MIN(K19)&lt;&gt;0,MIN(K19),"")</f>
        <v/>
      </c>
      <c r="H19" s="23">
        <f>IF(AND(ISNUMBER(F19),ISNUMBER(G19)),F19*G19,"")</f>
        <v/>
      </c>
    </row>
    <row r="20" spans="1:8">
      <c r="A20" s="21" t="s">
        <v>64</v>
      </c>
      <c r="B20" s="21" t="s">
        <v>65</v>
      </c>
      <c r="C20" s="21" t="s">
        <v>67</v>
      </c>
      <c r="D20" s="21" t="s">
        <v>69</v>
      </c>
      <c r="E20" s="21" t="s">
        <v>65</v>
      </c>
      <c r="F20" s="21">
        <f>BoardQty*1</f>
        <v>1</v>
      </c>
      <c r="G20" s="22">
        <f>IF(MIN(K20)&lt;&gt;0,MIN(K20),"")</f>
        <v/>
      </c>
      <c r="H20" s="23">
        <f>IF(AND(ISNUMBER(F20),ISNUMBER(G20)),F20*G20,"")</f>
        <v/>
      </c>
    </row>
    <row r="21" spans="1:8">
      <c r="A21" s="21" t="s">
        <v>71</v>
      </c>
      <c r="B21" s="21" t="s">
        <v>72</v>
      </c>
      <c r="C21" s="21" t="s">
        <v>74</v>
      </c>
      <c r="D21" s="21" t="s">
        <v>69</v>
      </c>
      <c r="E21" s="21" t="s">
        <v>72</v>
      </c>
      <c r="F21" s="21">
        <f>BoardQty*1</f>
        <v>1</v>
      </c>
      <c r="G21" s="22">
        <f>IF(MIN(K21)&lt;&gt;0,MIN(K21),"")</f>
        <v/>
      </c>
      <c r="H21" s="23">
        <f>IF(AND(ISNUMBER(F21),ISNUMBER(G21)),F21*G21,"")</f>
        <v/>
      </c>
    </row>
    <row r="22" spans="1:8">
      <c r="A22" s="21" t="s">
        <v>75</v>
      </c>
      <c r="B22" s="21" t="s">
        <v>76</v>
      </c>
      <c r="C22" s="21" t="s">
        <v>78</v>
      </c>
      <c r="D22" s="21" t="s">
        <v>79</v>
      </c>
      <c r="E22" s="21" t="s">
        <v>76</v>
      </c>
      <c r="F22" s="21">
        <f>BoardQty*1</f>
        <v>1</v>
      </c>
      <c r="G22" s="22">
        <f>IF(MIN(K22)&lt;&gt;0,MIN(K22),"")</f>
        <v/>
      </c>
      <c r="H22" s="23">
        <f>IF(AND(ISNUMBER(F22),ISNUMBER(G22)),F22*G22,"")</f>
        <v/>
      </c>
    </row>
    <row r="23" spans="1:8">
      <c r="A23" s="21" t="s">
        <v>81</v>
      </c>
      <c r="B23" s="21" t="s">
        <v>82</v>
      </c>
      <c r="C23" s="21" t="s">
        <v>84</v>
      </c>
      <c r="D23" s="21" t="s">
        <v>85</v>
      </c>
      <c r="E23" s="21" t="s">
        <v>82</v>
      </c>
      <c r="F23" s="21">
        <f>BoardQty*1</f>
        <v>1</v>
      </c>
      <c r="G23" s="22">
        <f>IF(MIN(K23)&lt;&gt;0,MIN(K23),"")</f>
        <v/>
      </c>
      <c r="H23" s="23">
        <f>IF(AND(ISNUMBER(F23),ISNUMBER(G23)),F23*G23,"")</f>
        <v/>
      </c>
    </row>
    <row r="24" spans="1:8">
      <c r="A24" s="21" t="s">
        <v>87</v>
      </c>
      <c r="B24" s="21" t="s">
        <v>88</v>
      </c>
      <c r="C24" s="21" t="s">
        <v>90</v>
      </c>
      <c r="D24" s="21" t="s">
        <v>91</v>
      </c>
      <c r="E24" s="21" t="s">
        <v>88</v>
      </c>
      <c r="F24" s="21">
        <f>BoardQty*1</f>
        <v>1</v>
      </c>
      <c r="G24" s="22">
        <f>IF(MIN(K24)&lt;&gt;0,MIN(K24),"")</f>
        <v/>
      </c>
      <c r="H24" s="23">
        <f>IF(AND(ISNUMBER(F24),ISNUMBER(G24)),F24*G24,"")</f>
        <v/>
      </c>
    </row>
    <row r="25" spans="1:8">
      <c r="A25" s="21" t="s">
        <v>93</v>
      </c>
      <c r="B25" s="21" t="s">
        <v>94</v>
      </c>
      <c r="C25" s="21" t="s">
        <v>96</v>
      </c>
      <c r="D25" s="21" t="s">
        <v>97</v>
      </c>
      <c r="E25" s="21" t="s">
        <v>94</v>
      </c>
      <c r="F25" s="21">
        <f>BoardQty*1</f>
        <v>1</v>
      </c>
      <c r="G25" s="22">
        <f>IF(MIN(K25)&lt;&gt;0,MIN(K25),"")</f>
        <v/>
      </c>
      <c r="H25" s="23">
        <f>IF(AND(ISNUMBER(F25),ISNUMBER(G25)),F25*G25,"")</f>
        <v/>
      </c>
    </row>
    <row r="26" spans="1:8">
      <c r="A26" s="21" t="s">
        <v>99</v>
      </c>
      <c r="B26" s="21" t="s">
        <v>100</v>
      </c>
      <c r="C26" s="21" t="s">
        <v>102</v>
      </c>
      <c r="D26" s="21" t="s">
        <v>103</v>
      </c>
      <c r="E26" s="21" t="s">
        <v>104</v>
      </c>
      <c r="F26" s="21">
        <f>BoardQty*1</f>
        <v>1</v>
      </c>
      <c r="G26" s="22">
        <f>IF(MIN(K26)&lt;&gt;0,MIN(K26),"")</f>
        <v/>
      </c>
      <c r="H26" s="23">
        <f>IF(AND(ISNUMBER(F26),ISNUMBER(G26)),F26*G26,"")</f>
        <v/>
      </c>
    </row>
    <row r="27" spans="1:8">
      <c r="A27" s="21" t="s">
        <v>106</v>
      </c>
      <c r="B27" s="21" t="s">
        <v>107</v>
      </c>
      <c r="C27" s="21" t="s">
        <v>109</v>
      </c>
      <c r="D27" s="21" t="s">
        <v>103</v>
      </c>
      <c r="E27" s="21" t="s">
        <v>111</v>
      </c>
      <c r="F27" s="21">
        <f>BoardQty*1</f>
        <v>1</v>
      </c>
      <c r="G27" s="22">
        <f>IF(MIN(K27)&lt;&gt;0,MIN(K27),"")</f>
        <v/>
      </c>
      <c r="H27" s="23">
        <f>IF(AND(ISNUMBER(F27),ISNUMBER(G27)),F27*G27,"")</f>
        <v/>
      </c>
    </row>
    <row r="28" spans="1:8">
      <c r="A28" s="21" t="s">
        <v>113</v>
      </c>
      <c r="B28" s="21" t="s">
        <v>114</v>
      </c>
      <c r="C28" s="21" t="s">
        <v>114</v>
      </c>
      <c r="D28" s="21" t="s">
        <v>116</v>
      </c>
      <c r="E28" s="21" t="s">
        <v>117</v>
      </c>
      <c r="F28" s="21">
        <f>BoardQty*1</f>
        <v>1</v>
      </c>
      <c r="G28" s="22">
        <f>IF(MIN(K28)&lt;&gt;0,MIN(K28),"")</f>
        <v/>
      </c>
      <c r="H28" s="23">
        <f>IF(AND(ISNUMBER(F28),ISNUMBER(G28)),F28*G28,"")</f>
        <v/>
      </c>
    </row>
    <row r="29" spans="1:8">
      <c r="A29" s="21" t="s">
        <v>119</v>
      </c>
      <c r="B29" s="21" t="s">
        <v>120</v>
      </c>
      <c r="C29" s="21" t="s">
        <v>122</v>
      </c>
      <c r="D29" s="21" t="s">
        <v>91</v>
      </c>
      <c r="E29" s="21" t="s">
        <v>120</v>
      </c>
      <c r="F29" s="21">
        <f>BoardQty*1</f>
        <v>1</v>
      </c>
      <c r="G29" s="22">
        <f>IF(MIN(K29)&lt;&gt;0,MIN(K29),"")</f>
        <v/>
      </c>
      <c r="H29" s="23">
        <f>IF(AND(ISNUMBER(F29),ISNUMBER(G29)),F29*G29,"")</f>
        <v/>
      </c>
    </row>
    <row r="30" spans="1:8">
      <c r="A30" s="21" t="s">
        <v>125</v>
      </c>
      <c r="B30" s="21" t="s">
        <v>126</v>
      </c>
      <c r="C30" s="21" t="s">
        <v>128</v>
      </c>
      <c r="D30" s="21" t="s">
        <v>129</v>
      </c>
      <c r="E30" s="21" t="s">
        <v>130</v>
      </c>
      <c r="F30" s="21">
        <f>BoardQty*1</f>
        <v>1</v>
      </c>
      <c r="G30" s="22">
        <f>IF(MIN(K30)&lt;&gt;0,MIN(K30),"")</f>
        <v/>
      </c>
      <c r="H30" s="23">
        <f>IF(AND(ISNUMBER(F30),ISNUMBER(G30)),F30*G30,"")</f>
        <v/>
      </c>
    </row>
    <row r="31" spans="1:8">
      <c r="A31" s="21" t="s">
        <v>132</v>
      </c>
      <c r="B31" s="21" t="s">
        <v>133</v>
      </c>
      <c r="C31" s="21" t="s">
        <v>68</v>
      </c>
      <c r="D31" s="21" t="s">
        <v>136</v>
      </c>
      <c r="E31" s="21" t="s">
        <v>137</v>
      </c>
      <c r="F31" s="21">
        <f>CEILING(BoardQty*11,1)</f>
        <v>11</v>
      </c>
      <c r="G31" s="22">
        <f>IF(MIN(K31)&lt;&gt;0,MIN(K31),"")</f>
        <v/>
      </c>
      <c r="H31" s="23">
        <f>IF(AND(ISNUMBER(F31),ISNUMBER(G31)),F31*G31,"")</f>
        <v/>
      </c>
    </row>
    <row r="32" spans="1:8">
      <c r="A32" s="21" t="s">
        <v>139</v>
      </c>
      <c r="B32" s="21" t="s">
        <v>29</v>
      </c>
      <c r="C32" s="21" t="s">
        <v>141</v>
      </c>
      <c r="D32" s="21" t="s">
        <v>143</v>
      </c>
      <c r="E32" s="21" t="s">
        <v>144</v>
      </c>
      <c r="F32" s="21">
        <f>CEILING(BoardQty*2,1)</f>
        <v>2</v>
      </c>
      <c r="G32" s="22">
        <f>IF(MIN(K32)&lt;&gt;0,MIN(K32),"")</f>
        <v/>
      </c>
      <c r="H32" s="23">
        <f>IF(AND(ISNUMBER(F32),ISNUMBER(G32)),F32*G32,"")</f>
        <v/>
      </c>
    </row>
    <row r="33" spans="1:8">
      <c r="A33" s="21" t="s">
        <v>146</v>
      </c>
      <c r="B33" s="21" t="s">
        <v>147</v>
      </c>
      <c r="C33" s="21" t="s">
        <v>147</v>
      </c>
      <c r="D33" s="21" t="s">
        <v>149</v>
      </c>
      <c r="E33" s="21" t="s">
        <v>150</v>
      </c>
      <c r="F33" s="21">
        <f>BoardQty*1</f>
        <v>1</v>
      </c>
      <c r="G33" s="22">
        <f>IF(MIN(K33)&lt;&gt;0,MIN(K33),"")</f>
        <v/>
      </c>
      <c r="H33" s="23">
        <f>IF(AND(ISNUMBER(F33),ISNUMBER(G33)),F33*G33,"")</f>
        <v/>
      </c>
    </row>
    <row r="34" spans="1:8">
      <c r="A34" s="21" t="s">
        <v>152</v>
      </c>
      <c r="B34" s="21" t="s">
        <v>153</v>
      </c>
      <c r="C34" s="21" t="s">
        <v>153</v>
      </c>
      <c r="D34" s="21" t="s">
        <v>156</v>
      </c>
      <c r="E34" s="21" t="s">
        <v>153</v>
      </c>
      <c r="F34" s="21">
        <f>BoardQty*1</f>
        <v>1</v>
      </c>
      <c r="G34" s="22">
        <f>IF(MIN(K34)&lt;&gt;0,MIN(K34),"")</f>
        <v/>
      </c>
      <c r="H34" s="23">
        <f>IF(AND(ISNUMBER(F34),ISNUMBER(G34)),F34*G34,"")</f>
        <v/>
      </c>
    </row>
    <row r="35" spans="1:8">
      <c r="A35" s="21" t="s">
        <v>158</v>
      </c>
      <c r="B35" s="21" t="s">
        <v>159</v>
      </c>
      <c r="C35" s="21" t="s">
        <v>161</v>
      </c>
      <c r="D35" s="21" t="s">
        <v>163</v>
      </c>
      <c r="E35" s="21" t="s">
        <v>159</v>
      </c>
      <c r="F35" s="21">
        <f>CEILING(BoardQty*3,1)</f>
        <v>3</v>
      </c>
      <c r="G35" s="22">
        <f>IF(MIN(K35)&lt;&gt;0,MIN(K35),"")</f>
        <v/>
      </c>
      <c r="H35" s="23">
        <f>IF(AND(ISNUMBER(F35),ISNUMBER(G35)),F35*G35,"")</f>
        <v/>
      </c>
    </row>
    <row r="36" spans="1:8">
      <c r="A36" s="21" t="s">
        <v>165</v>
      </c>
      <c r="B36" s="21" t="s">
        <v>166</v>
      </c>
      <c r="C36" s="21" t="s">
        <v>161</v>
      </c>
      <c r="D36" s="21" t="s">
        <v>169</v>
      </c>
      <c r="E36" s="21" t="s">
        <v>166</v>
      </c>
      <c r="F36" s="21">
        <f>BoardQty*1</f>
        <v>1</v>
      </c>
      <c r="G36" s="22">
        <f>IF(MIN(K36)&lt;&gt;0,MIN(K36),"")</f>
        <v/>
      </c>
      <c r="H36" s="23">
        <f>IF(AND(ISNUMBER(F36),ISNUMBER(G36)),F36*G36,"")</f>
        <v/>
      </c>
    </row>
    <row r="37" spans="1:8">
      <c r="A37" s="21" t="s">
        <v>171</v>
      </c>
      <c r="B37" s="21" t="s">
        <v>172</v>
      </c>
      <c r="C37" s="21" t="s">
        <v>174</v>
      </c>
      <c r="D37" s="21" t="s">
        <v>176</v>
      </c>
      <c r="E37" s="21" t="s">
        <v>177</v>
      </c>
      <c r="F37" s="21">
        <f>CEILING(BoardQty*9,1)</f>
        <v>9</v>
      </c>
      <c r="G37" s="22">
        <f>IF(MIN(K37)&lt;&gt;0,MIN(K37),"")</f>
        <v/>
      </c>
      <c r="H37" s="23">
        <f>IF(AND(ISNUMBER(F37),ISNUMBER(G37)),F37*G37,"")</f>
        <v/>
      </c>
    </row>
    <row r="38" spans="1:8">
      <c r="A38" s="21" t="s">
        <v>179</v>
      </c>
      <c r="B38" s="21" t="s">
        <v>180</v>
      </c>
      <c r="C38" s="21" t="s">
        <v>182</v>
      </c>
      <c r="D38" s="21" t="s">
        <v>183</v>
      </c>
      <c r="E38" s="21" t="s">
        <v>184</v>
      </c>
      <c r="F38" s="21">
        <f>CEILING(BoardQty*3,1)</f>
        <v>3</v>
      </c>
      <c r="G38" s="22">
        <f>IF(MIN(K38)&lt;&gt;0,MIN(K38),"")</f>
        <v/>
      </c>
      <c r="H38" s="23">
        <f>IF(AND(ISNUMBER(F38),ISNUMBER(G38)),F38*G38,"")</f>
        <v/>
      </c>
    </row>
    <row r="39" spans="1:8">
      <c r="A39" s="21" t="s">
        <v>186</v>
      </c>
      <c r="B39" s="21" t="s">
        <v>187</v>
      </c>
      <c r="C39" s="21" t="s">
        <v>182</v>
      </c>
      <c r="D39" s="21" t="s">
        <v>183</v>
      </c>
      <c r="E39" s="21" t="s">
        <v>188</v>
      </c>
      <c r="F39" s="21">
        <f>BoardQty*1</f>
        <v>1</v>
      </c>
      <c r="G39" s="22">
        <f>IF(MIN(K39)&lt;&gt;0,MIN(K39),"")</f>
        <v/>
      </c>
      <c r="H39" s="23">
        <f>IF(AND(ISNUMBER(F39),ISNUMBER(G39)),F39*G39,"")</f>
        <v/>
      </c>
    </row>
    <row r="40" spans="1:8">
      <c r="A40" s="21" t="s">
        <v>190</v>
      </c>
      <c r="B40" s="21" t="s">
        <v>191</v>
      </c>
      <c r="C40" s="21" t="s">
        <v>182</v>
      </c>
      <c r="D40" s="21" t="s">
        <v>183</v>
      </c>
      <c r="E40" s="21" t="s">
        <v>192</v>
      </c>
      <c r="F40" s="21">
        <f>BoardQty*1</f>
        <v>1</v>
      </c>
      <c r="G40" s="22">
        <f>IF(MIN(K40)&lt;&gt;0,MIN(K40),"")</f>
        <v/>
      </c>
      <c r="H40" s="23">
        <f>IF(AND(ISNUMBER(F40),ISNUMBER(G40)),F40*G40,"")</f>
        <v/>
      </c>
    </row>
    <row r="41" spans="1:8">
      <c r="A41" s="21" t="s">
        <v>194</v>
      </c>
      <c r="B41" s="21" t="s">
        <v>195</v>
      </c>
      <c r="C41" s="21" t="s">
        <v>182</v>
      </c>
      <c r="D41" s="21" t="s">
        <v>183</v>
      </c>
      <c r="E41" s="21" t="s">
        <v>196</v>
      </c>
      <c r="F41" s="21">
        <f>CEILING(BoardQty*6,1)</f>
        <v>6</v>
      </c>
      <c r="G41" s="22">
        <f>IF(MIN(K41)&lt;&gt;0,MIN(K41),"")</f>
        <v/>
      </c>
      <c r="H41" s="23">
        <f>IF(AND(ISNUMBER(F41),ISNUMBER(G41)),F41*G41,"")</f>
        <v/>
      </c>
    </row>
    <row r="42" spans="1:8">
      <c r="A42" s="21" t="s">
        <v>198</v>
      </c>
      <c r="B42" s="21" t="s">
        <v>195</v>
      </c>
      <c r="C42" s="21" t="s">
        <v>174</v>
      </c>
      <c r="D42" s="21" t="s">
        <v>176</v>
      </c>
      <c r="E42" s="21" t="s">
        <v>177</v>
      </c>
      <c r="F42" s="21">
        <f>BoardQty*1</f>
        <v>1</v>
      </c>
      <c r="G42" s="22">
        <f>IF(MIN(K42)&lt;&gt;0,MIN(K42),"")</f>
        <v/>
      </c>
      <c r="H42" s="23">
        <f>IF(AND(ISNUMBER(F42),ISNUMBER(G42)),F42*G42,"")</f>
        <v/>
      </c>
    </row>
    <row r="43" spans="1:8">
      <c r="A43" s="21" t="s">
        <v>200</v>
      </c>
      <c r="B43" s="21" t="s">
        <v>201</v>
      </c>
      <c r="C43" s="21" t="s">
        <v>203</v>
      </c>
      <c r="D43" s="21" t="s">
        <v>205</v>
      </c>
      <c r="E43" s="21" t="s">
        <v>206</v>
      </c>
      <c r="F43" s="21">
        <f>BoardQty*1</f>
        <v>1</v>
      </c>
      <c r="G43" s="22">
        <f>IF(MIN(K43)&lt;&gt;0,MIN(K43),"")</f>
        <v/>
      </c>
      <c r="H43" s="23">
        <f>IF(AND(ISNUMBER(F43),ISNUMBER(G43)),F43*G43,"")</f>
        <v/>
      </c>
    </row>
    <row r="44" spans="1:8">
      <c r="A44" s="21" t="s">
        <v>208</v>
      </c>
      <c r="B44" s="21" t="s">
        <v>209</v>
      </c>
      <c r="C44" s="21" t="s">
        <v>203</v>
      </c>
      <c r="D44" s="21" t="s">
        <v>205</v>
      </c>
      <c r="E44" s="21" t="s">
        <v>206</v>
      </c>
      <c r="F44" s="21">
        <f>BoardQty*1</f>
        <v>1</v>
      </c>
      <c r="G44" s="22">
        <f>IF(MIN(K44)&lt;&gt;0,MIN(K44),"")</f>
        <v/>
      </c>
      <c r="H44" s="23">
        <f>IF(AND(ISNUMBER(F44),ISNUMBER(G44)),F44*G44,"")</f>
        <v/>
      </c>
    </row>
    <row r="45" spans="1:8">
      <c r="A45" s="21" t="s">
        <v>211</v>
      </c>
      <c r="B45" s="21" t="s">
        <v>212</v>
      </c>
      <c r="C45" s="21" t="s">
        <v>203</v>
      </c>
      <c r="D45" s="21" t="s">
        <v>205</v>
      </c>
      <c r="E45" s="21" t="s">
        <v>206</v>
      </c>
      <c r="F45" s="21">
        <f>BoardQty*1</f>
        <v>1</v>
      </c>
      <c r="G45" s="22">
        <f>IF(MIN(K45)&lt;&gt;0,MIN(K45),"")</f>
        <v/>
      </c>
      <c r="H45" s="23">
        <f>IF(AND(ISNUMBER(F45),ISNUMBER(G45)),F45*G45,"")</f>
        <v/>
      </c>
    </row>
    <row r="46" spans="1:8">
      <c r="A46" s="21" t="s">
        <v>214</v>
      </c>
      <c r="B46" s="21" t="s">
        <v>215</v>
      </c>
      <c r="C46" s="21" t="s">
        <v>203</v>
      </c>
      <c r="D46" s="21" t="s">
        <v>205</v>
      </c>
      <c r="E46" s="21" t="s">
        <v>206</v>
      </c>
      <c r="F46" s="21">
        <f>BoardQty*1</f>
        <v>1</v>
      </c>
      <c r="G46" s="22">
        <f>IF(MIN(K46)&lt;&gt;0,MIN(K46),"")</f>
        <v/>
      </c>
      <c r="H46" s="23">
        <f>IF(AND(ISNUMBER(F46),ISNUMBER(G46)),F46*G46,"")</f>
        <v/>
      </c>
    </row>
    <row r="47" spans="1:8">
      <c r="A47" s="21" t="s">
        <v>217</v>
      </c>
      <c r="B47" s="21" t="s">
        <v>218</v>
      </c>
      <c r="C47" s="21" t="s">
        <v>203</v>
      </c>
      <c r="D47" s="21" t="s">
        <v>205</v>
      </c>
      <c r="E47" s="21" t="s">
        <v>206</v>
      </c>
      <c r="F47" s="21">
        <f>BoardQty*1</f>
        <v>1</v>
      </c>
      <c r="G47" s="22">
        <f>IF(MIN(K47)&lt;&gt;0,MIN(K47),"")</f>
        <v/>
      </c>
      <c r="H47" s="23">
        <f>IF(AND(ISNUMBER(F47),ISNUMBER(G47)),F47*G47,"")</f>
        <v/>
      </c>
    </row>
    <row r="48" spans="1:8" ht="30" customHeight="1">
      <c r="A48" s="21" t="s">
        <v>220</v>
      </c>
      <c r="B48" s="21" t="s">
        <v>221</v>
      </c>
      <c r="C48" s="21" t="s">
        <v>223</v>
      </c>
      <c r="D48" s="21" t="s">
        <v>225</v>
      </c>
      <c r="E48" s="21" t="s">
        <v>226</v>
      </c>
      <c r="F48" s="21">
        <f>CEILING(BoardQty*13,1)</f>
        <v>13</v>
      </c>
      <c r="G48" s="22">
        <f>IF(MIN(K48)&lt;&gt;0,MIN(K48),"")</f>
        <v/>
      </c>
      <c r="H48" s="23">
        <f>IF(AND(ISNUMBER(F48),ISNUMBER(G48)),F48*G48,"")</f>
        <v/>
      </c>
    </row>
    <row r="49" spans="1:13">
      <c r="A49" s="21" t="s">
        <v>228</v>
      </c>
      <c r="B49" s="21" t="s">
        <v>221</v>
      </c>
      <c r="C49" s="21" t="s">
        <v>230</v>
      </c>
      <c r="D49" s="21" t="s">
        <v>231</v>
      </c>
      <c r="E49" s="21" t="s">
        <v>230</v>
      </c>
      <c r="F49" s="21">
        <f>CEILING(BoardQty*2,1)</f>
        <v>2</v>
      </c>
      <c r="G49" s="22">
        <f>IF(MIN(K49)&lt;&gt;0,MIN(K49),"")</f>
        <v/>
      </c>
      <c r="H49" s="23">
        <f>IF(AND(ISNUMBER(F49),ISNUMBER(G49)),F49*G49,"")</f>
        <v/>
      </c>
    </row>
    <row r="50" spans="1:13">
      <c r="A50" s="21" t="s">
        <v>233</v>
      </c>
      <c r="B50" s="21" t="s">
        <v>234</v>
      </c>
      <c r="C50" s="21" t="s">
        <v>236</v>
      </c>
      <c r="D50" s="21" t="s">
        <v>205</v>
      </c>
      <c r="E50" s="21" t="s">
        <v>238</v>
      </c>
      <c r="F50" s="21">
        <f>BoardQty*1</f>
        <v>1</v>
      </c>
      <c r="G50" s="22">
        <f>IF(MIN(K50)&lt;&gt;0,MIN(K50),"")</f>
        <v/>
      </c>
      <c r="H50" s="23">
        <f>IF(AND(ISNUMBER(F50),ISNUMBER(G50)),F50*G50,"")</f>
        <v/>
      </c>
    </row>
    <row r="51" spans="1:13">
      <c r="A51" s="21" t="s">
        <v>240</v>
      </c>
      <c r="B51" s="21" t="s">
        <v>241</v>
      </c>
      <c r="C51" s="21" t="s">
        <v>243</v>
      </c>
      <c r="D51" s="21" t="s">
        <v>245</v>
      </c>
      <c r="E51" s="21" t="s">
        <v>246</v>
      </c>
      <c r="F51" s="21">
        <f>BoardQty*1</f>
        <v>1</v>
      </c>
      <c r="G51" s="22">
        <f>IF(MIN(K51)&lt;&gt;0,MIN(K51),"")</f>
        <v/>
      </c>
      <c r="H51" s="23">
        <f>IF(AND(ISNUMBER(F51),ISNUMBER(G51)),F51*G51,"")</f>
        <v/>
      </c>
    </row>
    <row r="52" spans="1:13">
      <c r="A52" s="21" t="s">
        <v>248</v>
      </c>
      <c r="B52" s="21" t="s">
        <v>249</v>
      </c>
      <c r="C52" s="21" t="s">
        <v>251</v>
      </c>
      <c r="D52" s="21" t="s">
        <v>252</v>
      </c>
      <c r="E52" s="21" t="s">
        <v>253</v>
      </c>
      <c r="F52" s="21">
        <f>BoardQty*1</f>
        <v>1</v>
      </c>
      <c r="G52" s="22">
        <f>IF(MIN(K52)&lt;&gt;0,MIN(K52),"")</f>
        <v/>
      </c>
      <c r="H52" s="23">
        <f>IF(AND(ISNUMBER(F52),ISNUMBER(G52)),F52*G52,"")</f>
        <v/>
      </c>
    </row>
    <row r="53" spans="1:13">
      <c r="A53" s="21" t="s">
        <v>255</v>
      </c>
      <c r="B53" s="21" t="s">
        <v>256</v>
      </c>
      <c r="C53" s="21" t="s">
        <v>258</v>
      </c>
      <c r="D53" s="21" t="s">
        <v>225</v>
      </c>
      <c r="E53" s="21" t="s">
        <v>260</v>
      </c>
      <c r="F53" s="21">
        <f>BoardQty*1</f>
        <v>1</v>
      </c>
      <c r="G53" s="22">
        <f>IF(MIN(K53)&lt;&gt;0,MIN(K53),"")</f>
        <v/>
      </c>
      <c r="H53" s="23">
        <f>IF(AND(ISNUMBER(F53),ISNUMBER(G53)),F53*G53,"")</f>
        <v/>
      </c>
    </row>
    <row r="54" spans="1:13">
      <c r="A54" s="21" t="s">
        <v>262</v>
      </c>
      <c r="B54" s="21" t="s">
        <v>263</v>
      </c>
      <c r="C54" s="21" t="s">
        <v>264</v>
      </c>
      <c r="D54" s="21" t="s">
        <v>225</v>
      </c>
      <c r="E54" s="21" t="s">
        <v>266</v>
      </c>
      <c r="F54" s="21">
        <f>BoardQty*1</f>
        <v>1</v>
      </c>
      <c r="G54" s="22">
        <f>IF(MIN(K54)&lt;&gt;0,MIN(K54),"")</f>
        <v/>
      </c>
      <c r="H54" s="23">
        <f>IF(AND(ISNUMBER(F54),ISNUMBER(G54)),F54*G54,"")</f>
        <v/>
      </c>
    </row>
    <row r="55" spans="1:13">
      <c r="A55" s="21" t="s">
        <v>268</v>
      </c>
      <c r="B55" s="21" t="s">
        <v>269</v>
      </c>
      <c r="C55" s="21" t="s">
        <v>270</v>
      </c>
      <c r="D55" s="21" t="s">
        <v>225</v>
      </c>
      <c r="E55" s="21" t="s">
        <v>226</v>
      </c>
      <c r="F55" s="21">
        <f>CEILING(BoardQty*2,1)</f>
        <v>2</v>
      </c>
      <c r="G55" s="22">
        <f>IF(MIN(K55)&lt;&gt;0,MIN(K55),"")</f>
        <v/>
      </c>
      <c r="H55" s="23">
        <f>IF(AND(ISNUMBER(F55),ISNUMBER(G55)),F55*G55,"")</f>
        <v/>
      </c>
    </row>
    <row r="56" spans="1:13">
      <c r="A56" s="21" t="s">
        <v>273</v>
      </c>
      <c r="B56" s="21" t="s">
        <v>274</v>
      </c>
      <c r="C56" s="21" t="s">
        <v>275</v>
      </c>
      <c r="D56" s="21" t="s">
        <v>225</v>
      </c>
      <c r="E56" s="21" t="s">
        <v>277</v>
      </c>
      <c r="F56" s="21">
        <f>BoardQty*1</f>
        <v>1</v>
      </c>
      <c r="G56" s="22">
        <f>IF(MIN(K56)&lt;&gt;0,MIN(K56),"")</f>
        <v/>
      </c>
      <c r="H56" s="23">
        <f>IF(AND(ISNUMBER(F56),ISNUMBER(G56)),F56*G56,"")</f>
        <v/>
      </c>
    </row>
    <row r="58" spans="1:13">
      <c r="G58" s="14" t="s">
        <v>306</v>
      </c>
      <c r="H58" s="16">
        <f>SUM(M58)</f>
        <v>0</v>
      </c>
      <c r="I58" s="24" t="s">
        <v>305</v>
      </c>
      <c r="J58" s="17">
        <f>IFERROR(IF(COUNTIF(J10:J56,"&gt;0")&gt;0,COUNTIF(J10:J56,"&gt;0")&amp;" of "&amp;(ROWS(L10:L56)-COUNTBLANK(L10:L56))&amp;" parts purchased",""),"")</f>
        <v/>
      </c>
      <c r="M58" s="16">
        <f>SUMIF(J10:J56,"&gt;0",M10:M56)</f>
        <v>0</v>
      </c>
    </row>
    <row r="59" spans="1:13">
      <c r="A59" s="25" t="s">
        <v>311</v>
      </c>
      <c r="B59" s="26" t="s">
        <v>312</v>
      </c>
      <c r="G59" s="27" t="s">
        <v>307</v>
      </c>
      <c r="J59" s="28">
        <f>CONCATENATE(J107,J108,J109,J110,J111,J112,J113,J114,J115,J116,J117,J118,J119,J120,J121,J122,J123,J124,J125,J126,J127,J128,J129,J130,J131,J132,J133,J134,J135,J136,J137,J138,J139,J140,J141,J142,J143,J144,J145,J146,J147,J148,J149,J150,J151,J152,J153)</f>
        <v/>
      </c>
    </row>
    <row r="60" spans="1:13">
      <c r="A60" s="29" t="s">
        <v>313</v>
      </c>
    </row>
    <row r="107" spans="10:10" ht="30" hidden="1" customHeight="1">
      <c r="J107" t="str">
        <f t="array" ref="J107:J153">IF(ISNUMBER(J10:J56)*(J10:J56&gt;=L10:L56)*(N10:N56&lt;&gt;""),N10:N56&amp;"|"&amp;TEXT(ROUNDUP(J10:J56/IF(ISNUMBER(L10:L56),L10:L56,1),0)*L10:L56,"##0")&amp;"|"&amp;SUBSTITUTE(SUBSTITUTE(SUBSTITUTE(IF(PURCHASE_DESCRIPTION&lt;&gt;"",PURCHASE_DESCRIPTION&amp;":","")&amp;A10:A56,"|",";")," ","_"),"
","_")&amp;CHAR(10),"")</f>
        <v/>
      </c>
    </row>
    <row r="108" spans="10:10" ht="30" hidden="1" customHeight="1">
      <c r="J108">
        <v>0</v>
      </c>
    </row>
    <row r="109" spans="10:10" ht="30" hidden="1" customHeight="1">
      <c r="J109">
        <v>0</v>
      </c>
    </row>
    <row r="110" spans="10:10" ht="30" hidden="1" customHeight="1">
      <c r="J110">
        <v>0</v>
      </c>
    </row>
    <row r="111" spans="10:10" ht="30" hidden="1" customHeight="1">
      <c r="J111">
        <v>0</v>
      </c>
    </row>
    <row r="112" spans="10:10" ht="30" hidden="1" customHeight="1">
      <c r="J112">
        <v>0</v>
      </c>
    </row>
    <row r="113" spans="10:10" ht="30" hidden="1" customHeight="1">
      <c r="J113">
        <v>0</v>
      </c>
    </row>
    <row r="114" spans="10:10" ht="30" hidden="1" customHeight="1">
      <c r="J114">
        <v>0</v>
      </c>
    </row>
    <row r="115" spans="10:10" ht="30" hidden="1" customHeight="1">
      <c r="J115">
        <v>0</v>
      </c>
    </row>
    <row r="116" spans="10:10" ht="30" hidden="1" customHeight="1">
      <c r="J116">
        <v>0</v>
      </c>
    </row>
    <row r="117" spans="10:10" ht="30" hidden="1" customHeight="1">
      <c r="J117">
        <v>0</v>
      </c>
    </row>
    <row r="118" spans="10:10" ht="30" hidden="1" customHeight="1">
      <c r="J118">
        <v>0</v>
      </c>
    </row>
    <row r="119" spans="10:10" ht="30" hidden="1" customHeight="1">
      <c r="J119">
        <v>0</v>
      </c>
    </row>
    <row r="120" spans="10:10" ht="30" hidden="1" customHeight="1">
      <c r="J120">
        <v>0</v>
      </c>
    </row>
    <row r="121" spans="10:10" ht="30" hidden="1" customHeight="1">
      <c r="J121">
        <v>0</v>
      </c>
    </row>
    <row r="122" spans="10:10" ht="30" hidden="1" customHeight="1">
      <c r="J122">
        <v>0</v>
      </c>
    </row>
    <row r="123" spans="10:10" ht="30" hidden="1" customHeight="1">
      <c r="J123">
        <v>0</v>
      </c>
    </row>
    <row r="124" spans="10:10" ht="30" hidden="1" customHeight="1">
      <c r="J124">
        <v>0</v>
      </c>
    </row>
    <row r="125" spans="10:10" ht="30" hidden="1" customHeight="1">
      <c r="J125">
        <v>0</v>
      </c>
    </row>
    <row r="126" spans="10:10" ht="30" hidden="1" customHeight="1">
      <c r="J126">
        <v>0</v>
      </c>
    </row>
    <row r="127" spans="10:10" ht="30" hidden="1" customHeight="1">
      <c r="J127">
        <v>0</v>
      </c>
    </row>
    <row r="128" spans="10:10" ht="30" hidden="1" customHeight="1">
      <c r="J128">
        <v>0</v>
      </c>
    </row>
    <row r="129" spans="10:10" ht="30" hidden="1" customHeight="1">
      <c r="J129">
        <v>0</v>
      </c>
    </row>
    <row r="130" spans="10:10" ht="30" hidden="1" customHeight="1">
      <c r="J130">
        <v>0</v>
      </c>
    </row>
    <row r="131" spans="10:10" ht="30" hidden="1" customHeight="1">
      <c r="J131">
        <v>0</v>
      </c>
    </row>
    <row r="132" spans="10:10" ht="30" hidden="1" customHeight="1">
      <c r="J132">
        <v>0</v>
      </c>
    </row>
    <row r="133" spans="10:10" ht="30" hidden="1" customHeight="1">
      <c r="J133">
        <v>0</v>
      </c>
    </row>
    <row r="134" spans="10:10" ht="30" hidden="1" customHeight="1">
      <c r="J134">
        <v>0</v>
      </c>
    </row>
    <row r="135" spans="10:10" ht="30" hidden="1" customHeight="1">
      <c r="J135">
        <v>0</v>
      </c>
    </row>
    <row r="136" spans="10:10" ht="30" hidden="1" customHeight="1">
      <c r="J136">
        <v>0</v>
      </c>
    </row>
    <row r="137" spans="10:10" ht="30" hidden="1" customHeight="1">
      <c r="J137">
        <v>0</v>
      </c>
    </row>
    <row r="138" spans="10:10" ht="30" hidden="1" customHeight="1">
      <c r="J138">
        <v>0</v>
      </c>
    </row>
    <row r="139" spans="10:10" ht="30" hidden="1" customHeight="1">
      <c r="J139">
        <v>0</v>
      </c>
    </row>
    <row r="140" spans="10:10" ht="30" hidden="1" customHeight="1">
      <c r="J140">
        <v>0</v>
      </c>
    </row>
    <row r="141" spans="10:10" ht="30" hidden="1" customHeight="1">
      <c r="J141">
        <v>0</v>
      </c>
    </row>
    <row r="142" spans="10:10" ht="30" hidden="1" customHeight="1">
      <c r="J142">
        <v>0</v>
      </c>
    </row>
    <row r="143" spans="10:10" ht="30" hidden="1" customHeight="1">
      <c r="J143">
        <v>0</v>
      </c>
    </row>
    <row r="144" spans="10:10" ht="30" hidden="1" customHeight="1">
      <c r="J144">
        <v>0</v>
      </c>
    </row>
    <row r="145" spans="10:10" ht="30" hidden="1" customHeight="1">
      <c r="J145">
        <v>0</v>
      </c>
    </row>
    <row r="146" spans="10:10" ht="30" hidden="1" customHeight="1">
      <c r="J146">
        <v>0</v>
      </c>
    </row>
    <row r="147" spans="10:10" ht="30" hidden="1" customHeight="1">
      <c r="J147">
        <v>0</v>
      </c>
    </row>
    <row r="148" spans="10:10" ht="30" hidden="1" customHeight="1">
      <c r="J148">
        <v>0</v>
      </c>
    </row>
    <row r="149" spans="10:10" ht="30" hidden="1" customHeight="1">
      <c r="J149">
        <v>0</v>
      </c>
    </row>
    <row r="150" spans="10:10" ht="30" hidden="1" customHeight="1">
      <c r="J150">
        <v>0</v>
      </c>
    </row>
    <row r="151" spans="10:10" ht="30" hidden="1" customHeight="1">
      <c r="J151">
        <v>0</v>
      </c>
    </row>
    <row r="152" spans="10:10" ht="30" hidden="1" customHeight="1">
      <c r="J152">
        <v>0</v>
      </c>
    </row>
    <row r="153" spans="10:10" ht="30" hidden="1" customHeight="1">
      <c r="J153">
        <v>0</v>
      </c>
    </row>
  </sheetData>
  <mergeCells count="4">
    <mergeCell ref="A8:H8"/>
    <mergeCell ref="I8:N8"/>
    <mergeCell ref="J59:M106"/>
    <mergeCell ref="A1:H1"/>
  </mergeCells>
  <conditionalFormatting sqref="F10">
    <cfRule type="expression" dxfId="0" priority="1">
      <formula>AND(ISBLANK(E10),ISBLANK(M10))</formula>
    </cfRule>
    <cfRule type="expression" dxfId="1" priority="2">
      <formula>IF(SUM(I10)=0,1,0)</formula>
    </cfRule>
    <cfRule type="cellIs" dxfId="2" priority="3" operator="greaterThan">
      <formula>SUM(I10)</formula>
    </cfRule>
    <cfRule type="cellIs" dxfId="3" priority="4" operator="greaterThan">
      <formula>SUM(IF(ISNUMBER(K10),J10,0))</formula>
    </cfRule>
  </conditionalFormatting>
  <conditionalFormatting sqref="F11">
    <cfRule type="expression" dxfId="0" priority="5">
      <formula>AND(ISBLANK(E11),ISBLANK(M11))</formula>
    </cfRule>
    <cfRule type="expression" dxfId="1" priority="6">
      <formula>IF(SUM(I11)=0,1,0)</formula>
    </cfRule>
    <cfRule type="cellIs" dxfId="2" priority="7" operator="greaterThan">
      <formula>SUM(I11)</formula>
    </cfRule>
    <cfRule type="cellIs" dxfId="3" priority="8" operator="greaterThan">
      <formula>SUM(IF(ISNUMBER(K11),J11,0))</formula>
    </cfRule>
  </conditionalFormatting>
  <conditionalFormatting sqref="F12">
    <cfRule type="expression" dxfId="0" priority="9">
      <formula>AND(ISBLANK(E12),ISBLANK(M12))</formula>
    </cfRule>
    <cfRule type="expression" dxfId="1" priority="10">
      <formula>IF(SUM(I12)=0,1,0)</formula>
    </cfRule>
    <cfRule type="cellIs" dxfId="2" priority="11" operator="greaterThan">
      <formula>SUM(I12)</formula>
    </cfRule>
    <cfRule type="cellIs" dxfId="3" priority="12" operator="greaterThan">
      <formula>SUM(IF(ISNUMBER(K12),J12,0))</formula>
    </cfRule>
  </conditionalFormatting>
  <conditionalFormatting sqref="F13">
    <cfRule type="expression" dxfId="0" priority="13">
      <formula>AND(ISBLANK(E13),ISBLANK(M13))</formula>
    </cfRule>
    <cfRule type="expression" dxfId="1" priority="14">
      <formula>IF(SUM(I13)=0,1,0)</formula>
    </cfRule>
    <cfRule type="cellIs" dxfId="2" priority="15" operator="greaterThan">
      <formula>SUM(I13)</formula>
    </cfRule>
    <cfRule type="cellIs" dxfId="3" priority="16" operator="greaterThan">
      <formula>SUM(IF(ISNUMBER(K13),J13,0))</formula>
    </cfRule>
  </conditionalFormatting>
  <conditionalFormatting sqref="F14">
    <cfRule type="expression" dxfId="0" priority="17">
      <formula>AND(ISBLANK(E14),ISBLANK(M14))</formula>
    </cfRule>
    <cfRule type="expression" dxfId="1" priority="18">
      <formula>IF(SUM(I14)=0,1,0)</formula>
    </cfRule>
    <cfRule type="cellIs" dxfId="2" priority="19" operator="greaterThan">
      <formula>SUM(I14)</formula>
    </cfRule>
    <cfRule type="cellIs" dxfId="3" priority="20" operator="greaterThan">
      <formula>SUM(IF(ISNUMBER(K14),J14,0))</formula>
    </cfRule>
  </conditionalFormatting>
  <conditionalFormatting sqref="F15">
    <cfRule type="expression" dxfId="0" priority="21">
      <formula>AND(ISBLANK(E15),ISBLANK(M15))</formula>
    </cfRule>
    <cfRule type="expression" dxfId="1" priority="22">
      <formula>IF(SUM(I15)=0,1,0)</formula>
    </cfRule>
    <cfRule type="cellIs" dxfId="2" priority="23" operator="greaterThan">
      <formula>SUM(I15)</formula>
    </cfRule>
    <cfRule type="cellIs" dxfId="3" priority="24" operator="greaterThan">
      <formula>SUM(IF(ISNUMBER(K15),J15,0))</formula>
    </cfRule>
  </conditionalFormatting>
  <conditionalFormatting sqref="F16">
    <cfRule type="expression" dxfId="0" priority="25">
      <formula>AND(ISBLANK(E16),ISBLANK(M16))</formula>
    </cfRule>
    <cfRule type="expression" dxfId="1" priority="26">
      <formula>IF(SUM(I16)=0,1,0)</formula>
    </cfRule>
    <cfRule type="cellIs" dxfId="2" priority="27" operator="greaterThan">
      <formula>SUM(I16)</formula>
    </cfRule>
    <cfRule type="cellIs" dxfId="3" priority="28" operator="greaterThan">
      <formula>SUM(IF(ISNUMBER(K16),J16,0))</formula>
    </cfRule>
  </conditionalFormatting>
  <conditionalFormatting sqref="F17">
    <cfRule type="expression" dxfId="0" priority="29">
      <formula>AND(ISBLANK(E17),ISBLANK(M17))</formula>
    </cfRule>
    <cfRule type="expression" dxfId="1" priority="30">
      <formula>IF(SUM(I17)=0,1,0)</formula>
    </cfRule>
    <cfRule type="cellIs" dxfId="2" priority="31" operator="greaterThan">
      <formula>SUM(I17)</formula>
    </cfRule>
    <cfRule type="cellIs" dxfId="3" priority="32" operator="greaterThan">
      <formula>SUM(IF(ISNUMBER(K17),J17,0))</formula>
    </cfRule>
  </conditionalFormatting>
  <conditionalFormatting sqref="F18">
    <cfRule type="expression" dxfId="0" priority="33">
      <formula>AND(ISBLANK(E18),ISBLANK(M18))</formula>
    </cfRule>
    <cfRule type="expression" dxfId="1" priority="34">
      <formula>IF(SUM(I18)=0,1,0)</formula>
    </cfRule>
    <cfRule type="cellIs" dxfId="2" priority="35" operator="greaterThan">
      <formula>SUM(I18)</formula>
    </cfRule>
    <cfRule type="cellIs" dxfId="3" priority="36" operator="greaterThan">
      <formula>SUM(IF(ISNUMBER(K18),J18,0))</formula>
    </cfRule>
  </conditionalFormatting>
  <conditionalFormatting sqref="F19">
    <cfRule type="expression" dxfId="0" priority="37">
      <formula>AND(ISBLANK(E19),ISBLANK(M19))</formula>
    </cfRule>
    <cfRule type="expression" dxfId="1" priority="38">
      <formula>IF(SUM(I19)=0,1,0)</formula>
    </cfRule>
    <cfRule type="cellIs" dxfId="2" priority="39" operator="greaterThan">
      <formula>SUM(I19)</formula>
    </cfRule>
    <cfRule type="cellIs" dxfId="3" priority="40" operator="greaterThan">
      <formula>SUM(IF(ISNUMBER(K19),J19,0))</formula>
    </cfRule>
  </conditionalFormatting>
  <conditionalFormatting sqref="F20">
    <cfRule type="expression" dxfId="0" priority="41">
      <formula>AND(ISBLANK(E20),ISBLANK(M20))</formula>
    </cfRule>
    <cfRule type="expression" dxfId="1" priority="42">
      <formula>IF(SUM(I20)=0,1,0)</formula>
    </cfRule>
    <cfRule type="cellIs" dxfId="2" priority="43" operator="greaterThan">
      <formula>SUM(I20)</formula>
    </cfRule>
    <cfRule type="cellIs" dxfId="3" priority="44" operator="greaterThan">
      <formula>SUM(IF(ISNUMBER(K20),J20,0))</formula>
    </cfRule>
  </conditionalFormatting>
  <conditionalFormatting sqref="F21">
    <cfRule type="expression" dxfId="0" priority="45">
      <formula>AND(ISBLANK(E21),ISBLANK(M21))</formula>
    </cfRule>
    <cfRule type="expression" dxfId="1" priority="46">
      <formula>IF(SUM(I21)=0,1,0)</formula>
    </cfRule>
    <cfRule type="cellIs" dxfId="2" priority="47" operator="greaterThan">
      <formula>SUM(I21)</formula>
    </cfRule>
    <cfRule type="cellIs" dxfId="3" priority="48" operator="greaterThan">
      <formula>SUM(IF(ISNUMBER(K21),J21,0))</formula>
    </cfRule>
  </conditionalFormatting>
  <conditionalFormatting sqref="F22">
    <cfRule type="expression" dxfId="0" priority="49">
      <formula>AND(ISBLANK(E22),ISBLANK(M22))</formula>
    </cfRule>
    <cfRule type="expression" dxfId="1" priority="50">
      <formula>IF(SUM(I22)=0,1,0)</formula>
    </cfRule>
    <cfRule type="cellIs" dxfId="2" priority="51" operator="greaterThan">
      <formula>SUM(I22)</formula>
    </cfRule>
    <cfRule type="cellIs" dxfId="3" priority="52" operator="greaterThan">
      <formula>SUM(IF(ISNUMBER(K22),J22,0))</formula>
    </cfRule>
  </conditionalFormatting>
  <conditionalFormatting sqref="F23">
    <cfRule type="expression" dxfId="0" priority="53">
      <formula>AND(ISBLANK(E23),ISBLANK(M23))</formula>
    </cfRule>
    <cfRule type="expression" dxfId="1" priority="54">
      <formula>IF(SUM(I23)=0,1,0)</formula>
    </cfRule>
    <cfRule type="cellIs" dxfId="2" priority="55" operator="greaterThan">
      <formula>SUM(I23)</formula>
    </cfRule>
    <cfRule type="cellIs" dxfId="3" priority="56" operator="greaterThan">
      <formula>SUM(IF(ISNUMBER(K23),J23,0))</formula>
    </cfRule>
  </conditionalFormatting>
  <conditionalFormatting sqref="F24">
    <cfRule type="expression" dxfId="0" priority="57">
      <formula>AND(ISBLANK(E24),ISBLANK(M24))</formula>
    </cfRule>
    <cfRule type="expression" dxfId="1" priority="58">
      <formula>IF(SUM(I24)=0,1,0)</formula>
    </cfRule>
    <cfRule type="cellIs" dxfId="2" priority="59" operator="greaterThan">
      <formula>SUM(I24)</formula>
    </cfRule>
    <cfRule type="cellIs" dxfId="3" priority="60" operator="greaterThan">
      <formula>SUM(IF(ISNUMBER(K24),J24,0))</formula>
    </cfRule>
  </conditionalFormatting>
  <conditionalFormatting sqref="F25">
    <cfRule type="expression" dxfId="0" priority="61">
      <formula>AND(ISBLANK(E25),ISBLANK(M25))</formula>
    </cfRule>
    <cfRule type="expression" dxfId="1" priority="62">
      <formula>IF(SUM(I25)=0,1,0)</formula>
    </cfRule>
    <cfRule type="cellIs" dxfId="2" priority="63" operator="greaterThan">
      <formula>SUM(I25)</formula>
    </cfRule>
    <cfRule type="cellIs" dxfId="3" priority="64" operator="greaterThan">
      <formula>SUM(IF(ISNUMBER(K25),J25,0))</formula>
    </cfRule>
  </conditionalFormatting>
  <conditionalFormatting sqref="F26">
    <cfRule type="expression" dxfId="0" priority="65">
      <formula>AND(ISBLANK(E26),ISBLANK(M26))</formula>
    </cfRule>
    <cfRule type="expression" dxfId="1" priority="66">
      <formula>IF(SUM(I26)=0,1,0)</formula>
    </cfRule>
    <cfRule type="cellIs" dxfId="2" priority="67" operator="greaterThan">
      <formula>SUM(I26)</formula>
    </cfRule>
    <cfRule type="cellIs" dxfId="3" priority="68" operator="greaterThan">
      <formula>SUM(IF(ISNUMBER(K26),J26,0))</formula>
    </cfRule>
  </conditionalFormatting>
  <conditionalFormatting sqref="F27">
    <cfRule type="expression" dxfId="0" priority="69">
      <formula>AND(ISBLANK(E27),ISBLANK(M27))</formula>
    </cfRule>
    <cfRule type="expression" dxfId="1" priority="70">
      <formula>IF(SUM(I27)=0,1,0)</formula>
    </cfRule>
    <cfRule type="cellIs" dxfId="2" priority="71" operator="greaterThan">
      <formula>SUM(I27)</formula>
    </cfRule>
    <cfRule type="cellIs" dxfId="3" priority="72" operator="greaterThan">
      <formula>SUM(IF(ISNUMBER(K27),J27,0))</formula>
    </cfRule>
  </conditionalFormatting>
  <conditionalFormatting sqref="F28">
    <cfRule type="expression" dxfId="0" priority="73">
      <formula>AND(ISBLANK(E28),ISBLANK(M28))</formula>
    </cfRule>
    <cfRule type="expression" dxfId="1" priority="74">
      <formula>IF(SUM(I28)=0,1,0)</formula>
    </cfRule>
    <cfRule type="cellIs" dxfId="2" priority="75" operator="greaterThan">
      <formula>SUM(I28)</formula>
    </cfRule>
    <cfRule type="cellIs" dxfId="3" priority="76" operator="greaterThan">
      <formula>SUM(IF(ISNUMBER(K28),J28,0))</formula>
    </cfRule>
  </conditionalFormatting>
  <conditionalFormatting sqref="F29">
    <cfRule type="expression" dxfId="0" priority="77">
      <formula>AND(ISBLANK(E29),ISBLANK(M29))</formula>
    </cfRule>
    <cfRule type="expression" dxfId="1" priority="78">
      <formula>IF(SUM(I29)=0,1,0)</formula>
    </cfRule>
    <cfRule type="cellIs" dxfId="2" priority="79" operator="greaterThan">
      <formula>SUM(I29)</formula>
    </cfRule>
    <cfRule type="cellIs" dxfId="3" priority="80" operator="greaterThan">
      <formula>SUM(IF(ISNUMBER(K29),J29,0))</formula>
    </cfRule>
  </conditionalFormatting>
  <conditionalFormatting sqref="F30">
    <cfRule type="expression" dxfId="0" priority="81">
      <formula>AND(ISBLANK(E30),ISBLANK(M30))</formula>
    </cfRule>
    <cfRule type="expression" dxfId="1" priority="82">
      <formula>IF(SUM(I30)=0,1,0)</formula>
    </cfRule>
    <cfRule type="cellIs" dxfId="2" priority="83" operator="greaterThan">
      <formula>SUM(I30)</formula>
    </cfRule>
    <cfRule type="cellIs" dxfId="3" priority="84" operator="greaterThan">
      <formula>SUM(IF(ISNUMBER(K30),J30,0))</formula>
    </cfRule>
  </conditionalFormatting>
  <conditionalFormatting sqref="F31">
    <cfRule type="expression" dxfId="0" priority="85">
      <formula>AND(ISBLANK(E31),ISBLANK(M31))</formula>
    </cfRule>
    <cfRule type="expression" dxfId="1" priority="86">
      <formula>IF(SUM(I31)=0,1,0)</formula>
    </cfRule>
    <cfRule type="cellIs" dxfId="2" priority="87" operator="greaterThan">
      <formula>SUM(I31)</formula>
    </cfRule>
    <cfRule type="cellIs" dxfId="3" priority="88" operator="greaterThan">
      <formula>SUM(IF(ISNUMBER(K31),J31,0))</formula>
    </cfRule>
  </conditionalFormatting>
  <conditionalFormatting sqref="F32">
    <cfRule type="expression" dxfId="0" priority="89">
      <formula>AND(ISBLANK(E32),ISBLANK(M32))</formula>
    </cfRule>
    <cfRule type="expression" dxfId="1" priority="90">
      <formula>IF(SUM(I32)=0,1,0)</formula>
    </cfRule>
    <cfRule type="cellIs" dxfId="2" priority="91" operator="greaterThan">
      <formula>SUM(I32)</formula>
    </cfRule>
    <cfRule type="cellIs" dxfId="3" priority="92" operator="greaterThan">
      <formula>SUM(IF(ISNUMBER(K32),J32,0))</formula>
    </cfRule>
  </conditionalFormatting>
  <conditionalFormatting sqref="F33">
    <cfRule type="expression" dxfId="0" priority="93">
      <formula>AND(ISBLANK(E33),ISBLANK(M33))</formula>
    </cfRule>
    <cfRule type="expression" dxfId="1" priority="94">
      <formula>IF(SUM(I33)=0,1,0)</formula>
    </cfRule>
    <cfRule type="cellIs" dxfId="2" priority="95" operator="greaterThan">
      <formula>SUM(I33)</formula>
    </cfRule>
    <cfRule type="cellIs" dxfId="3" priority="96" operator="greaterThan">
      <formula>SUM(IF(ISNUMBER(K33),J33,0))</formula>
    </cfRule>
  </conditionalFormatting>
  <conditionalFormatting sqref="F34">
    <cfRule type="expression" dxfId="0" priority="97">
      <formula>AND(ISBLANK(E34),ISBLANK(M34))</formula>
    </cfRule>
    <cfRule type="expression" dxfId="1" priority="98">
      <formula>IF(SUM(I34)=0,1,0)</formula>
    </cfRule>
    <cfRule type="cellIs" dxfId="2" priority="99" operator="greaterThan">
      <formula>SUM(I34)</formula>
    </cfRule>
    <cfRule type="cellIs" dxfId="3" priority="100" operator="greaterThan">
      <formula>SUM(IF(ISNUMBER(K34),J34,0))</formula>
    </cfRule>
  </conditionalFormatting>
  <conditionalFormatting sqref="F35">
    <cfRule type="expression" dxfId="0" priority="101">
      <formula>AND(ISBLANK(E35),ISBLANK(M35))</formula>
    </cfRule>
    <cfRule type="expression" dxfId="1" priority="102">
      <formula>IF(SUM(I35)=0,1,0)</formula>
    </cfRule>
    <cfRule type="cellIs" dxfId="2" priority="103" operator="greaterThan">
      <formula>SUM(I35)</formula>
    </cfRule>
    <cfRule type="cellIs" dxfId="3" priority="104" operator="greaterThan">
      <formula>SUM(IF(ISNUMBER(K35),J35,0))</formula>
    </cfRule>
  </conditionalFormatting>
  <conditionalFormatting sqref="F36">
    <cfRule type="expression" dxfId="0" priority="105">
      <formula>AND(ISBLANK(E36),ISBLANK(M36))</formula>
    </cfRule>
    <cfRule type="expression" dxfId="1" priority="106">
      <formula>IF(SUM(I36)=0,1,0)</formula>
    </cfRule>
    <cfRule type="cellIs" dxfId="2" priority="107" operator="greaterThan">
      <formula>SUM(I36)</formula>
    </cfRule>
    <cfRule type="cellIs" dxfId="3" priority="108" operator="greaterThan">
      <formula>SUM(IF(ISNUMBER(K36),J36,0))</formula>
    </cfRule>
  </conditionalFormatting>
  <conditionalFormatting sqref="F37">
    <cfRule type="expression" dxfId="0" priority="109">
      <formula>AND(ISBLANK(E37),ISBLANK(M37))</formula>
    </cfRule>
    <cfRule type="expression" dxfId="1" priority="110">
      <formula>IF(SUM(I37)=0,1,0)</formula>
    </cfRule>
    <cfRule type="cellIs" dxfId="2" priority="111" operator="greaterThan">
      <formula>SUM(I37)</formula>
    </cfRule>
    <cfRule type="cellIs" dxfId="3" priority="112" operator="greaterThan">
      <formula>SUM(IF(ISNUMBER(K37),J37,0))</formula>
    </cfRule>
  </conditionalFormatting>
  <conditionalFormatting sqref="F38">
    <cfRule type="expression" dxfId="0" priority="113">
      <formula>AND(ISBLANK(E38),ISBLANK(M38))</formula>
    </cfRule>
    <cfRule type="expression" dxfId="1" priority="114">
      <formula>IF(SUM(I38)=0,1,0)</formula>
    </cfRule>
    <cfRule type="cellIs" dxfId="2" priority="115" operator="greaterThan">
      <formula>SUM(I38)</formula>
    </cfRule>
    <cfRule type="cellIs" dxfId="3" priority="116" operator="greaterThan">
      <formula>SUM(IF(ISNUMBER(K38),J38,0))</formula>
    </cfRule>
  </conditionalFormatting>
  <conditionalFormatting sqref="F39">
    <cfRule type="expression" dxfId="0" priority="117">
      <formula>AND(ISBLANK(E39),ISBLANK(M39))</formula>
    </cfRule>
    <cfRule type="expression" dxfId="1" priority="118">
      <formula>IF(SUM(I39)=0,1,0)</formula>
    </cfRule>
    <cfRule type="cellIs" dxfId="2" priority="119" operator="greaterThan">
      <formula>SUM(I39)</formula>
    </cfRule>
    <cfRule type="cellIs" dxfId="3" priority="120" operator="greaterThan">
      <formula>SUM(IF(ISNUMBER(K39),J39,0))</formula>
    </cfRule>
  </conditionalFormatting>
  <conditionalFormatting sqref="F40">
    <cfRule type="expression" dxfId="0" priority="121">
      <formula>AND(ISBLANK(E40),ISBLANK(M40))</formula>
    </cfRule>
    <cfRule type="expression" dxfId="1" priority="122">
      <formula>IF(SUM(I40)=0,1,0)</formula>
    </cfRule>
    <cfRule type="cellIs" dxfId="2" priority="123" operator="greaterThan">
      <formula>SUM(I40)</formula>
    </cfRule>
    <cfRule type="cellIs" dxfId="3" priority="124" operator="greaterThan">
      <formula>SUM(IF(ISNUMBER(K40),J40,0))</formula>
    </cfRule>
  </conditionalFormatting>
  <conditionalFormatting sqref="F41">
    <cfRule type="expression" dxfId="0" priority="125">
      <formula>AND(ISBLANK(E41),ISBLANK(M41))</formula>
    </cfRule>
    <cfRule type="expression" dxfId="1" priority="126">
      <formula>IF(SUM(I41)=0,1,0)</formula>
    </cfRule>
    <cfRule type="cellIs" dxfId="2" priority="127" operator="greaterThan">
      <formula>SUM(I41)</formula>
    </cfRule>
    <cfRule type="cellIs" dxfId="3" priority="128" operator="greaterThan">
      <formula>SUM(IF(ISNUMBER(K41),J41,0))</formula>
    </cfRule>
  </conditionalFormatting>
  <conditionalFormatting sqref="F42">
    <cfRule type="expression" dxfId="0" priority="129">
      <formula>AND(ISBLANK(E42),ISBLANK(M42))</formula>
    </cfRule>
    <cfRule type="expression" dxfId="1" priority="130">
      <formula>IF(SUM(I42)=0,1,0)</formula>
    </cfRule>
    <cfRule type="cellIs" dxfId="2" priority="131" operator="greaterThan">
      <formula>SUM(I42)</formula>
    </cfRule>
    <cfRule type="cellIs" dxfId="3" priority="132" operator="greaterThan">
      <formula>SUM(IF(ISNUMBER(K42),J42,0))</formula>
    </cfRule>
  </conditionalFormatting>
  <conditionalFormatting sqref="F43">
    <cfRule type="expression" dxfId="0" priority="133">
      <formula>AND(ISBLANK(E43),ISBLANK(M43))</formula>
    </cfRule>
    <cfRule type="expression" dxfId="1" priority="134">
      <formula>IF(SUM(I43)=0,1,0)</formula>
    </cfRule>
    <cfRule type="cellIs" dxfId="2" priority="135" operator="greaterThan">
      <formula>SUM(I43)</formula>
    </cfRule>
    <cfRule type="cellIs" dxfId="3" priority="136" operator="greaterThan">
      <formula>SUM(IF(ISNUMBER(K43),J43,0))</formula>
    </cfRule>
  </conditionalFormatting>
  <conditionalFormatting sqref="F44">
    <cfRule type="expression" dxfId="0" priority="137">
      <formula>AND(ISBLANK(E44),ISBLANK(M44))</formula>
    </cfRule>
    <cfRule type="expression" dxfId="1" priority="138">
      <formula>IF(SUM(I44)=0,1,0)</formula>
    </cfRule>
    <cfRule type="cellIs" dxfId="2" priority="139" operator="greaterThan">
      <formula>SUM(I44)</formula>
    </cfRule>
    <cfRule type="cellIs" dxfId="3" priority="140" operator="greaterThan">
      <formula>SUM(IF(ISNUMBER(K44),J44,0))</formula>
    </cfRule>
  </conditionalFormatting>
  <conditionalFormatting sqref="F45">
    <cfRule type="expression" dxfId="0" priority="141">
      <formula>AND(ISBLANK(E45),ISBLANK(M45))</formula>
    </cfRule>
    <cfRule type="expression" dxfId="1" priority="142">
      <formula>IF(SUM(I45)=0,1,0)</formula>
    </cfRule>
    <cfRule type="cellIs" dxfId="2" priority="143" operator="greaterThan">
      <formula>SUM(I45)</formula>
    </cfRule>
    <cfRule type="cellIs" dxfId="3" priority="144" operator="greaterThan">
      <formula>SUM(IF(ISNUMBER(K45),J45,0))</formula>
    </cfRule>
  </conditionalFormatting>
  <conditionalFormatting sqref="F46">
    <cfRule type="expression" dxfId="0" priority="145">
      <formula>AND(ISBLANK(E46),ISBLANK(M46))</formula>
    </cfRule>
    <cfRule type="expression" dxfId="1" priority="146">
      <formula>IF(SUM(I46)=0,1,0)</formula>
    </cfRule>
    <cfRule type="cellIs" dxfId="2" priority="147" operator="greaterThan">
      <formula>SUM(I46)</formula>
    </cfRule>
    <cfRule type="cellIs" dxfId="3" priority="148" operator="greaterThan">
      <formula>SUM(IF(ISNUMBER(K46),J46,0))</formula>
    </cfRule>
  </conditionalFormatting>
  <conditionalFormatting sqref="F47">
    <cfRule type="expression" dxfId="0" priority="149">
      <formula>AND(ISBLANK(E47),ISBLANK(M47))</formula>
    </cfRule>
    <cfRule type="expression" dxfId="1" priority="150">
      <formula>IF(SUM(I47)=0,1,0)</formula>
    </cfRule>
    <cfRule type="cellIs" dxfId="2" priority="151" operator="greaterThan">
      <formula>SUM(I47)</formula>
    </cfRule>
    <cfRule type="cellIs" dxfId="3" priority="152" operator="greaterThan">
      <formula>SUM(IF(ISNUMBER(K47),J47,0))</formula>
    </cfRule>
  </conditionalFormatting>
  <conditionalFormatting sqref="F48">
    <cfRule type="expression" dxfId="0" priority="153">
      <formula>AND(ISBLANK(E48),ISBLANK(M48))</formula>
    </cfRule>
    <cfRule type="expression" dxfId="1" priority="154">
      <formula>IF(SUM(I48)=0,1,0)</formula>
    </cfRule>
    <cfRule type="cellIs" dxfId="2" priority="155" operator="greaterThan">
      <formula>SUM(I48)</formula>
    </cfRule>
    <cfRule type="cellIs" dxfId="3" priority="156" operator="greaterThan">
      <formula>SUM(IF(ISNUMBER(K48),J48,0))</formula>
    </cfRule>
  </conditionalFormatting>
  <conditionalFormatting sqref="F49">
    <cfRule type="expression" dxfId="0" priority="157">
      <formula>AND(ISBLANK(E49),ISBLANK(M49))</formula>
    </cfRule>
    <cfRule type="expression" dxfId="1" priority="158">
      <formula>IF(SUM(I49)=0,1,0)</formula>
    </cfRule>
    <cfRule type="cellIs" dxfId="2" priority="159" operator="greaterThan">
      <formula>SUM(I49)</formula>
    </cfRule>
    <cfRule type="cellIs" dxfId="3" priority="160" operator="greaterThan">
      <formula>SUM(IF(ISNUMBER(K49),J49,0))</formula>
    </cfRule>
  </conditionalFormatting>
  <conditionalFormatting sqref="F50">
    <cfRule type="expression" dxfId="0" priority="161">
      <formula>AND(ISBLANK(E50),ISBLANK(M50))</formula>
    </cfRule>
    <cfRule type="expression" dxfId="1" priority="162">
      <formula>IF(SUM(I50)=0,1,0)</formula>
    </cfRule>
    <cfRule type="cellIs" dxfId="2" priority="163" operator="greaterThan">
      <formula>SUM(I50)</formula>
    </cfRule>
    <cfRule type="cellIs" dxfId="3" priority="164" operator="greaterThan">
      <formula>SUM(IF(ISNUMBER(K50),J50,0))</formula>
    </cfRule>
  </conditionalFormatting>
  <conditionalFormatting sqref="F51">
    <cfRule type="expression" dxfId="0" priority="165">
      <formula>AND(ISBLANK(E51),ISBLANK(M51))</formula>
    </cfRule>
    <cfRule type="expression" dxfId="1" priority="166">
      <formula>IF(SUM(I51)=0,1,0)</formula>
    </cfRule>
    <cfRule type="cellIs" dxfId="2" priority="167" operator="greaterThan">
      <formula>SUM(I51)</formula>
    </cfRule>
    <cfRule type="cellIs" dxfId="3" priority="168" operator="greaterThan">
      <formula>SUM(IF(ISNUMBER(K51),J51,0))</formula>
    </cfRule>
  </conditionalFormatting>
  <conditionalFormatting sqref="F52">
    <cfRule type="expression" dxfId="0" priority="169">
      <formula>AND(ISBLANK(E52),ISBLANK(M52))</formula>
    </cfRule>
    <cfRule type="expression" dxfId="1" priority="170">
      <formula>IF(SUM(I52)=0,1,0)</formula>
    </cfRule>
    <cfRule type="cellIs" dxfId="2" priority="171" operator="greaterThan">
      <formula>SUM(I52)</formula>
    </cfRule>
    <cfRule type="cellIs" dxfId="3" priority="172" operator="greaterThan">
      <formula>SUM(IF(ISNUMBER(K52),J52,0))</formula>
    </cfRule>
  </conditionalFormatting>
  <conditionalFormatting sqref="F53">
    <cfRule type="expression" dxfId="0" priority="173">
      <formula>AND(ISBLANK(E53),ISBLANK(M53))</formula>
    </cfRule>
    <cfRule type="expression" dxfId="1" priority="174">
      <formula>IF(SUM(I53)=0,1,0)</formula>
    </cfRule>
    <cfRule type="cellIs" dxfId="2" priority="175" operator="greaterThan">
      <formula>SUM(I53)</formula>
    </cfRule>
    <cfRule type="cellIs" dxfId="3" priority="176" operator="greaterThan">
      <formula>SUM(IF(ISNUMBER(K53),J53,0))</formula>
    </cfRule>
  </conditionalFormatting>
  <conditionalFormatting sqref="F54">
    <cfRule type="expression" dxfId="0" priority="177">
      <formula>AND(ISBLANK(E54),ISBLANK(M54))</formula>
    </cfRule>
    <cfRule type="expression" dxfId="1" priority="178">
      <formula>IF(SUM(I54)=0,1,0)</formula>
    </cfRule>
    <cfRule type="cellIs" dxfId="2" priority="179" operator="greaterThan">
      <formula>SUM(I54)</formula>
    </cfRule>
    <cfRule type="cellIs" dxfId="3" priority="180" operator="greaterThan">
      <formula>SUM(IF(ISNUMBER(K54),J54,0))</formula>
    </cfRule>
  </conditionalFormatting>
  <conditionalFormatting sqref="F55">
    <cfRule type="expression" dxfId="0" priority="181">
      <formula>AND(ISBLANK(E55),ISBLANK(M55))</formula>
    </cfRule>
    <cfRule type="expression" dxfId="1" priority="182">
      <formula>IF(SUM(I55)=0,1,0)</formula>
    </cfRule>
    <cfRule type="cellIs" dxfId="2" priority="183" operator="greaterThan">
      <formula>SUM(I55)</formula>
    </cfRule>
    <cfRule type="cellIs" dxfId="3" priority="184" operator="greaterThan">
      <formula>SUM(IF(ISNUMBER(K55),J55,0))</formula>
    </cfRule>
  </conditionalFormatting>
  <conditionalFormatting sqref="F56">
    <cfRule type="expression" dxfId="0" priority="185">
      <formula>AND(ISBLANK(E56),ISBLANK(M56))</formula>
    </cfRule>
    <cfRule type="expression" dxfId="1" priority="186">
      <formula>IF(SUM(I56)=0,1,0)</formula>
    </cfRule>
    <cfRule type="cellIs" dxfId="2" priority="187" operator="greaterThan">
      <formula>SUM(I56)</formula>
    </cfRule>
    <cfRule type="cellIs" dxfId="3" priority="188" operator="greaterThan">
      <formula>SUM(IF(ISNUMBER(K56),J56,0))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4" r:id="rId35"/>
    <hyperlink ref="E45" r:id="rId36"/>
    <hyperlink ref="E46" r:id="rId37"/>
    <hyperlink ref="E47" r:id="rId38"/>
    <hyperlink ref="E48" r:id="rId39"/>
    <hyperlink ref="E49" r:id="rId40"/>
    <hyperlink ref="E50" r:id="rId41"/>
    <hyperlink ref="E51" r:id="rId42"/>
    <hyperlink ref="E52" r:id="rId43"/>
    <hyperlink ref="E54" r:id="rId44"/>
    <hyperlink ref="E55" r:id="rId45"/>
    <hyperlink ref="E56" r:id="rId46"/>
    <hyperlink ref="I58" r:id="rId47"/>
  </hyperlinks>
  <pageMargins left="0.7" right="0.7" top="0.75" bottom="0.75" header="0.3" footer="0.3"/>
  <legacyDrawing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314</v>
      </c>
    </row>
    <row r="2" spans="1:1">
      <c r="A2" s="6" t="s">
        <v>315</v>
      </c>
    </row>
    <row r="3" spans="1:1">
      <c r="A3" s="5" t="s">
        <v>316</v>
      </c>
    </row>
    <row r="4" spans="1:1">
      <c r="A4" s="7" t="s">
        <v>317</v>
      </c>
    </row>
    <row r="5" spans="1:1">
      <c r="A5" s="11" t="s">
        <v>318</v>
      </c>
    </row>
    <row r="7" spans="1:1">
      <c r="A7" t="s">
        <v>319</v>
      </c>
    </row>
    <row r="8" spans="1:1">
      <c r="A8" s="30" t="s">
        <v>320</v>
      </c>
    </row>
    <row r="9" spans="1:1">
      <c r="A9" s="31" t="s">
        <v>321</v>
      </c>
    </row>
    <row r="10" spans="1:1">
      <c r="A10" s="32" t="s">
        <v>322</v>
      </c>
    </row>
    <row r="11" spans="1:1">
      <c r="A11" s="33" t="s">
        <v>323</v>
      </c>
    </row>
    <row r="12" spans="1:1">
      <c r="A12" s="34" t="s">
        <v>324</v>
      </c>
    </row>
    <row r="13" spans="1:1">
      <c r="A13" s="35" t="s">
        <v>325</v>
      </c>
    </row>
    <row r="14" spans="1:1">
      <c r="A14" s="36" t="s">
        <v>326</v>
      </c>
    </row>
    <row r="15" spans="1:1">
      <c r="A15" s="37" t="s">
        <v>327</v>
      </c>
    </row>
    <row r="16" spans="1:1">
      <c r="A16" s="38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BoM</vt:lpstr>
      <vt:lpstr>Costs</vt:lpstr>
      <vt:lpstr>Colors</vt:lpstr>
      <vt:lpstr>'Costs'!BoardQty</vt:lpstr>
      <vt:lpstr>BoM!Print_Titles</vt:lpstr>
      <vt:lpstr>'Costs'!PURCHASE_DESCRIPTION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2025-09-19T07:37:14Z</dcterms:created>
  <dcterms:modified xsi:type="dcterms:W3CDTF">2025-09-19T07:37:14Z</dcterms:modified>
</cp:coreProperties>
</file>