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dad\U 2022-2\ingeco\PP1\ayudantia3 viernes c\"/>
    </mc:Choice>
  </mc:AlternateContent>
  <xr:revisionPtr revIDLastSave="0" documentId="13_ncr:1_{9C80A05A-8A82-45CD-8943-28F105A81382}" xr6:coauthVersionLast="47" xr6:coauthVersionMax="47" xr10:uidLastSave="{00000000-0000-0000-0000-000000000000}"/>
  <bookViews>
    <workbookView xWindow="-120" yWindow="-120" windowWidth="29040" windowHeight="15720" xr2:uid="{FD2D7D2D-94C2-4498-A7DD-1CF500F298C6}"/>
  </bookViews>
  <sheets>
    <sheet name="Ejercicio1" sheetId="1" r:id="rId1"/>
    <sheet name="Ejercicio3" sheetId="2" r:id="rId2"/>
    <sheet name="Ejercicio1.byme" sheetId="3" r:id="rId3"/>
    <sheet name="Ejercicio3.bym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4" l="1"/>
  <c r="F37" i="4"/>
  <c r="F38" i="4"/>
  <c r="F39" i="4"/>
  <c r="F40" i="4"/>
  <c r="F41" i="4"/>
  <c r="D80" i="4"/>
  <c r="F80" i="4"/>
  <c r="E80" i="4"/>
  <c r="C73" i="4"/>
  <c r="G73" i="4" s="1"/>
  <c r="C74" i="4" s="1"/>
  <c r="G74" i="4" s="1"/>
  <c r="C75" i="4" s="1"/>
  <c r="G75" i="4" s="1"/>
  <c r="C76" i="4" s="1"/>
  <c r="G76" i="4" s="1"/>
  <c r="C77" i="4" s="1"/>
  <c r="G77" i="4" s="1"/>
  <c r="C78" i="4" s="1"/>
  <c r="G78" i="4" s="1"/>
  <c r="C79" i="4" s="1"/>
  <c r="G79" i="4" s="1"/>
  <c r="G72" i="4"/>
  <c r="C72" i="4"/>
  <c r="D73" i="4"/>
  <c r="D74" i="4"/>
  <c r="D75" i="4"/>
  <c r="D76" i="4"/>
  <c r="D77" i="4"/>
  <c r="D78" i="4"/>
  <c r="D79" i="4"/>
  <c r="D72" i="4"/>
  <c r="E73" i="4"/>
  <c r="E74" i="4"/>
  <c r="E75" i="4"/>
  <c r="E76" i="4"/>
  <c r="E77" i="4"/>
  <c r="E78" i="4"/>
  <c r="E79" i="4"/>
  <c r="E72" i="4"/>
  <c r="F79" i="4"/>
  <c r="G71" i="4"/>
  <c r="C67" i="4"/>
  <c r="C66" i="4"/>
  <c r="C64" i="4"/>
  <c r="E59" i="4"/>
  <c r="F59" i="4"/>
  <c r="D59" i="4"/>
  <c r="C56" i="4"/>
  <c r="E56" i="4"/>
  <c r="F56" i="4"/>
  <c r="G56" i="4"/>
  <c r="E57" i="4" s="1"/>
  <c r="F57" i="4" s="1"/>
  <c r="G55" i="4"/>
  <c r="F55" i="4"/>
  <c r="C55" i="4"/>
  <c r="E55" i="4"/>
  <c r="D56" i="4"/>
  <c r="D57" i="4"/>
  <c r="D58" i="4"/>
  <c r="D55" i="4"/>
  <c r="G54" i="4"/>
  <c r="C50" i="4"/>
  <c r="C49" i="4"/>
  <c r="C47" i="4"/>
  <c r="C37" i="4"/>
  <c r="D37" i="4"/>
  <c r="E37" i="4"/>
  <c r="G37" i="4"/>
  <c r="C38" i="4" s="1"/>
  <c r="G38" i="4" s="1"/>
  <c r="G36" i="4"/>
  <c r="D36" i="4"/>
  <c r="E36" i="4"/>
  <c r="C36" i="4"/>
  <c r="F36" i="4"/>
  <c r="G35" i="4"/>
  <c r="C31" i="4"/>
  <c r="C30" i="4"/>
  <c r="C28" i="4"/>
  <c r="M34" i="3"/>
  <c r="M32" i="3"/>
  <c r="M30" i="3"/>
  <c r="M27" i="3"/>
  <c r="M25" i="3"/>
  <c r="M23" i="3"/>
  <c r="M20" i="3"/>
  <c r="M18" i="3"/>
  <c r="M16" i="3"/>
  <c r="M13" i="3"/>
  <c r="M11" i="3"/>
  <c r="M9" i="3"/>
  <c r="M6" i="3"/>
  <c r="E64" i="2"/>
  <c r="D64" i="2"/>
  <c r="C64" i="2"/>
  <c r="E63" i="2"/>
  <c r="F57" i="2"/>
  <c r="B57" i="2"/>
  <c r="B58" i="2"/>
  <c r="F58" i="2" s="1"/>
  <c r="B59" i="2" s="1"/>
  <c r="F59" i="2" s="1"/>
  <c r="B60" i="2" s="1"/>
  <c r="F60" i="2" s="1"/>
  <c r="B61" i="2" s="1"/>
  <c r="F61" i="2" s="1"/>
  <c r="B62" i="2" s="1"/>
  <c r="F62" i="2" s="1"/>
  <c r="B63" i="2" s="1"/>
  <c r="F63" i="2" s="1"/>
  <c r="D57" i="2"/>
  <c r="D58" i="2"/>
  <c r="C58" i="2" s="1"/>
  <c r="D59" i="2"/>
  <c r="C59" i="2" s="1"/>
  <c r="D60" i="2"/>
  <c r="D61" i="2"/>
  <c r="D62" i="2"/>
  <c r="C62" i="2" s="1"/>
  <c r="D63" i="2"/>
  <c r="C57" i="2"/>
  <c r="C60" i="2"/>
  <c r="C61" i="2"/>
  <c r="F56" i="2"/>
  <c r="B56" i="2"/>
  <c r="C56" i="2"/>
  <c r="D56" i="2"/>
  <c r="F55" i="2"/>
  <c r="B48" i="2"/>
  <c r="B50" i="2" s="1"/>
  <c r="E41" i="2"/>
  <c r="B38" i="2"/>
  <c r="B39" i="2"/>
  <c r="D38" i="2"/>
  <c r="E38" i="2" s="1"/>
  <c r="F38" i="2" s="1"/>
  <c r="D39" i="2" s="1"/>
  <c r="E39" i="2" s="1"/>
  <c r="F37" i="2"/>
  <c r="B37" i="2"/>
  <c r="E37" i="2"/>
  <c r="D37" i="2"/>
  <c r="C37" i="2"/>
  <c r="C41" i="2" s="1"/>
  <c r="E16" i="2"/>
  <c r="C38" i="2"/>
  <c r="C39" i="2"/>
  <c r="C40" i="2"/>
  <c r="F36" i="2"/>
  <c r="B31" i="2"/>
  <c r="B28" i="2"/>
  <c r="B30" i="2" s="1"/>
  <c r="F15" i="2"/>
  <c r="B11" i="2"/>
  <c r="B8" i="2"/>
  <c r="B10" i="2" s="1"/>
  <c r="H27" i="1"/>
  <c r="H25" i="1"/>
  <c r="H23" i="1"/>
  <c r="H20" i="1"/>
  <c r="H18" i="1"/>
  <c r="H16" i="1"/>
  <c r="D28" i="1"/>
  <c r="D30" i="1" s="1"/>
  <c r="D32" i="1" s="1"/>
  <c r="D25" i="1"/>
  <c r="D23" i="1"/>
  <c r="D21" i="1"/>
  <c r="D18" i="1"/>
  <c r="D17" i="1"/>
  <c r="C57" i="4" l="1"/>
  <c r="G57" i="4" s="1"/>
  <c r="E39" i="4"/>
  <c r="D39" i="4" s="1"/>
  <c r="C39" i="4"/>
  <c r="G39" i="4" s="1"/>
  <c r="E38" i="4"/>
  <c r="C63" i="2"/>
  <c r="F39" i="2"/>
  <c r="E19" i="2"/>
  <c r="E21" i="2"/>
  <c r="D16" i="2"/>
  <c r="E18" i="2"/>
  <c r="E17" i="2"/>
  <c r="B16" i="2"/>
  <c r="E20" i="2"/>
  <c r="D38" i="4" l="1"/>
  <c r="E58" i="4"/>
  <c r="F58" i="4" s="1"/>
  <c r="C58" i="4"/>
  <c r="E40" i="4"/>
  <c r="D40" i="4" s="1"/>
  <c r="C40" i="4"/>
  <c r="G40" i="4" s="1"/>
  <c r="D40" i="2"/>
  <c r="E40" i="2" s="1"/>
  <c r="B40" i="2"/>
  <c r="E22" i="2"/>
  <c r="F16" i="2"/>
  <c r="B17" i="2" s="1"/>
  <c r="F17" i="2" s="1"/>
  <c r="C16" i="2"/>
  <c r="G58" i="4" l="1"/>
  <c r="E41" i="4"/>
  <c r="D41" i="4" s="1"/>
  <c r="D42" i="4" s="1"/>
  <c r="C41" i="4"/>
  <c r="G41" i="4" s="1"/>
  <c r="F40" i="2"/>
  <c r="D17" i="2"/>
  <c r="C17" i="2" s="1"/>
  <c r="B18" i="2"/>
  <c r="F18" i="2" s="1"/>
  <c r="D18" i="2"/>
  <c r="C18" i="2" s="1"/>
  <c r="E42" i="4" l="1"/>
  <c r="D19" i="2"/>
  <c r="C19" i="2" s="1"/>
  <c r="B19" i="2"/>
  <c r="F19" i="2" s="1"/>
  <c r="B20" i="2" l="1"/>
  <c r="F20" i="2" s="1"/>
  <c r="D20" i="2"/>
  <c r="C20" i="2" l="1"/>
  <c r="D21" i="2"/>
  <c r="C21" i="2" s="1"/>
  <c r="B21" i="2"/>
  <c r="F21" i="2" s="1"/>
  <c r="C22" i="2" l="1"/>
  <c r="D22" i="2"/>
  <c r="D41" i="2" l="1"/>
</calcChain>
</file>

<file path=xl/sharedStrings.xml><?xml version="1.0" encoding="utf-8"?>
<sst xmlns="http://schemas.openxmlformats.org/spreadsheetml/2006/main" count="252" uniqueCount="45">
  <si>
    <t xml:space="preserve">a) </t>
  </si>
  <si>
    <t>T.nominal</t>
  </si>
  <si>
    <t>anual</t>
  </si>
  <si>
    <t>n° capitaliz.</t>
  </si>
  <si>
    <t>semestral</t>
  </si>
  <si>
    <t>T.efectiva</t>
  </si>
  <si>
    <t>b)</t>
  </si>
  <si>
    <t>mensual</t>
  </si>
  <si>
    <t>n°capitaliz</t>
  </si>
  <si>
    <t>trimestral</t>
  </si>
  <si>
    <t xml:space="preserve"> </t>
  </si>
  <si>
    <t>n°capitaliz.</t>
  </si>
  <si>
    <t>c)</t>
  </si>
  <si>
    <t>bimensual</t>
  </si>
  <si>
    <t>d)</t>
  </si>
  <si>
    <t>n° capitaliz</t>
  </si>
  <si>
    <t>cuatrimestral</t>
  </si>
  <si>
    <t>e)</t>
  </si>
  <si>
    <t>para capitalizacion perpetua</t>
  </si>
  <si>
    <t>perpetua</t>
  </si>
  <si>
    <t>euler</t>
  </si>
  <si>
    <t>horizonte de pago</t>
  </si>
  <si>
    <t>Monto</t>
  </si>
  <si>
    <t>años</t>
  </si>
  <si>
    <t>clp</t>
  </si>
  <si>
    <t>a)</t>
  </si>
  <si>
    <t>n° capitalizaciones</t>
  </si>
  <si>
    <t>Periodo</t>
  </si>
  <si>
    <t>balance inicial</t>
  </si>
  <si>
    <t>cuota</t>
  </si>
  <si>
    <t>interes</t>
  </si>
  <si>
    <t>amortizacion</t>
  </si>
  <si>
    <t>balance final</t>
  </si>
  <si>
    <t>AMORTIZACION CONSTANTE</t>
  </si>
  <si>
    <t>CUOTA CONSTANTE</t>
  </si>
  <si>
    <t>periodo</t>
  </si>
  <si>
    <t>n°capitalizaciones</t>
  </si>
  <si>
    <t>monto</t>
  </si>
  <si>
    <t>horizonte</t>
  </si>
  <si>
    <t>tabla</t>
  </si>
  <si>
    <t>monto inicial</t>
  </si>
  <si>
    <t>monto final</t>
  </si>
  <si>
    <t>Amortizacion cte</t>
  </si>
  <si>
    <t>Cuota cte</t>
  </si>
  <si>
    <t>Interes cte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</si>
</sst>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  <numFmt numFmtId="165" formatCode="_(&quot;$&quot;* #,##0.0_);_(&quot;$&quot;* \(#,##0.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9" fontId="0" fillId="0" borderId="1" xfId="0" applyNumberFormat="1" applyBorder="1"/>
    <xf numFmtId="9" fontId="0" fillId="0" borderId="1" xfId="1" applyFont="1" applyBorder="1"/>
    <xf numFmtId="0" fontId="2" fillId="0" borderId="1" xfId="0" applyFont="1" applyBorder="1"/>
    <xf numFmtId="164" fontId="0" fillId="0" borderId="1" xfId="1" applyNumberFormat="1" applyFont="1" applyBorder="1"/>
    <xf numFmtId="10" fontId="0" fillId="0" borderId="1" xfId="1" applyNumberFormat="1" applyFont="1" applyBorder="1"/>
    <xf numFmtId="0" fontId="0" fillId="2" borderId="1" xfId="0" applyFill="1" applyBorder="1"/>
    <xf numFmtId="10" fontId="0" fillId="2" borderId="1" xfId="1" applyNumberFormat="1" applyFont="1" applyFill="1" applyBorder="1"/>
    <xf numFmtId="9" fontId="2" fillId="2" borderId="1" xfId="1" applyFont="1" applyFill="1" applyBorder="1"/>
    <xf numFmtId="0" fontId="0" fillId="0" borderId="0" xfId="0" applyFill="1" applyBorder="1"/>
    <xf numFmtId="0" fontId="0" fillId="0" borderId="1" xfId="0" applyFill="1" applyBorder="1"/>
    <xf numFmtId="0" fontId="2" fillId="0" borderId="0" xfId="0" applyFont="1"/>
    <xf numFmtId="44" fontId="0" fillId="0" borderId="0" xfId="2" applyFont="1"/>
    <xf numFmtId="44" fontId="0" fillId="0" borderId="1" xfId="2" applyFont="1" applyBorder="1"/>
    <xf numFmtId="0" fontId="0" fillId="3" borderId="1" xfId="0" applyFill="1" applyBorder="1"/>
    <xf numFmtId="44" fontId="0" fillId="3" borderId="1" xfId="0" applyNumberFormat="1" applyFill="1" applyBorder="1"/>
    <xf numFmtId="44" fontId="0" fillId="3" borderId="1" xfId="2" applyFont="1" applyFill="1" applyBorder="1"/>
    <xf numFmtId="164" fontId="0" fillId="0" borderId="1" xfId="0" applyNumberFormat="1" applyBorder="1"/>
    <xf numFmtId="8" fontId="0" fillId="3" borderId="1" xfId="2" applyNumberFormat="1" applyFont="1" applyFill="1" applyBorder="1"/>
    <xf numFmtId="8" fontId="0" fillId="3" borderId="1" xfId="0" applyNumberFormat="1" applyFill="1" applyBorder="1"/>
    <xf numFmtId="10" fontId="0" fillId="2" borderId="1" xfId="0" applyNumberFormat="1" applyFill="1" applyBorder="1"/>
    <xf numFmtId="44" fontId="0" fillId="5" borderId="1" xfId="0" applyNumberFormat="1" applyFill="1" applyBorder="1"/>
    <xf numFmtId="44" fontId="0" fillId="5" borderId="1" xfId="2" applyFont="1" applyFill="1" applyBorder="1"/>
    <xf numFmtId="44" fontId="0" fillId="4" borderId="1" xfId="0" applyNumberFormat="1" applyFill="1" applyBorder="1"/>
    <xf numFmtId="164" fontId="0" fillId="2" borderId="1" xfId="1" applyNumberFormat="1" applyFont="1" applyFill="1" applyBorder="1"/>
    <xf numFmtId="9" fontId="0" fillId="0" borderId="1" xfId="1" applyNumberFormat="1" applyFont="1" applyBorder="1"/>
    <xf numFmtId="0" fontId="0" fillId="6" borderId="1" xfId="0" applyFill="1" applyBorder="1"/>
    <xf numFmtId="8" fontId="0" fillId="4" borderId="1" xfId="2" applyNumberFormat="1" applyFont="1" applyFill="1" applyBorder="1"/>
    <xf numFmtId="10" fontId="0" fillId="3" borderId="1" xfId="0" applyNumberFormat="1" applyFill="1" applyBorder="1"/>
    <xf numFmtId="10" fontId="0" fillId="3" borderId="1" xfId="1" applyNumberFormat="1" applyFont="1" applyFill="1" applyBorder="1"/>
    <xf numFmtId="9" fontId="0" fillId="3" borderId="1" xfId="0" applyNumberFormat="1" applyFill="1" applyBorder="1"/>
    <xf numFmtId="165" fontId="0" fillId="3" borderId="1" xfId="2" applyNumberFormat="1" applyFont="1" applyFill="1" applyBorder="1"/>
    <xf numFmtId="165" fontId="0" fillId="3" borderId="1" xfId="0" applyNumberFormat="1" applyFill="1" applyBorder="1"/>
    <xf numFmtId="0" fontId="0" fillId="2" borderId="1" xfId="0" applyFill="1" applyBorder="1" applyAlignment="1">
      <alignment horizontal="center" vertical="top"/>
    </xf>
    <xf numFmtId="0" fontId="0" fillId="6" borderId="1" xfId="0" applyFill="1" applyBorder="1" applyAlignment="1">
      <alignment horizontal="center"/>
    </xf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18257</xdr:colOff>
      <xdr:row>12</xdr:row>
      <xdr:rowOff>171167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CCD8522-D9CE-391E-5523-7ADD20B3F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6342857" cy="2266667"/>
        </a:xfrm>
        <a:prstGeom prst="rect">
          <a:avLst/>
        </a:prstGeom>
      </xdr:spPr>
    </xdr:pic>
    <xdr:clientData/>
  </xdr:twoCellAnchor>
  <xdr:twoCellAnchor editAs="oneCell">
    <xdr:from>
      <xdr:col>9</xdr:col>
      <xdr:colOff>504825</xdr:colOff>
      <xdr:row>0</xdr:row>
      <xdr:rowOff>146356</xdr:rowOff>
    </xdr:from>
    <xdr:to>
      <xdr:col>13</xdr:col>
      <xdr:colOff>561037</xdr:colOff>
      <xdr:row>5</xdr:row>
      <xdr:rowOff>123544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D7AEFF3-B08C-F847-1BFE-6D3265096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62825" y="146356"/>
          <a:ext cx="3104212" cy="929688"/>
        </a:xfrm>
        <a:prstGeom prst="rect">
          <a:avLst/>
        </a:prstGeom>
      </xdr:spPr>
    </xdr:pic>
    <xdr:clientData/>
  </xdr:twoCellAnchor>
  <xdr:twoCellAnchor editAs="oneCell">
    <xdr:from>
      <xdr:col>9</xdr:col>
      <xdr:colOff>523874</xdr:colOff>
      <xdr:row>6</xdr:row>
      <xdr:rowOff>89299</xdr:rowOff>
    </xdr:from>
    <xdr:to>
      <xdr:col>13</xdr:col>
      <xdr:colOff>275789</xdr:colOff>
      <xdr:row>13</xdr:row>
      <xdr:rowOff>190276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B7C69BA-5B68-4746-DCE9-D589B1BE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81874" y="1232299"/>
          <a:ext cx="2799915" cy="1434477"/>
        </a:xfrm>
        <a:prstGeom prst="rect">
          <a:avLst/>
        </a:prstGeom>
      </xdr:spPr>
    </xdr:pic>
    <xdr:clientData/>
  </xdr:twoCellAnchor>
  <xdr:twoCellAnchor editAs="oneCell">
    <xdr:from>
      <xdr:col>9</xdr:col>
      <xdr:colOff>647700</xdr:colOff>
      <xdr:row>14</xdr:row>
      <xdr:rowOff>133350</xdr:rowOff>
    </xdr:from>
    <xdr:to>
      <xdr:col>11</xdr:col>
      <xdr:colOff>276081</xdr:colOff>
      <xdr:row>18</xdr:row>
      <xdr:rowOff>104683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6EE9DA2-8011-0359-51A2-D54AC76493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34300" y="2800350"/>
          <a:ext cx="1152381" cy="7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714375</xdr:colOff>
      <xdr:row>5</xdr:row>
      <xdr:rowOff>95250</xdr:rowOff>
    </xdr:from>
    <xdr:to>
      <xdr:col>14</xdr:col>
      <xdr:colOff>751708</xdr:colOff>
      <xdr:row>23</xdr:row>
      <xdr:rowOff>151964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D92AEF8-D7AB-484F-8E8F-ECC94950C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53500" y="1047750"/>
          <a:ext cx="6133333" cy="34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246857</xdr:colOff>
      <xdr:row>11</xdr:row>
      <xdr:rowOff>171167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660B49A-6125-42EA-85E4-46CA76E3D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42857" cy="22666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390525</xdr:colOff>
      <xdr:row>28</xdr:row>
      <xdr:rowOff>66675</xdr:rowOff>
    </xdr:from>
    <xdr:to>
      <xdr:col>15</xdr:col>
      <xdr:colOff>427858</xdr:colOff>
      <xdr:row>46</xdr:row>
      <xdr:rowOff>123389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3BF95D4-A07E-4E48-AEC7-39CB12D88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48825" y="5400675"/>
          <a:ext cx="6133333" cy="34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120F2-EE1D-4E70-AC13-B9D993605666}">
  <dimension ref="B15:M32"/>
  <sheetViews>
    <sheetView tabSelected="1" workbookViewId="0">
      <selection activeCell="H25" sqref="H25"/>
    </sheetView>
  </sheetViews>
  <sheetFormatPr baseColWidth="10" defaultRowHeight="15" x14ac:dyDescent="0.25"/>
  <cols>
    <col min="4" max="4" width="14" customWidth="1"/>
    <col min="8" max="8" width="10.42578125" customWidth="1"/>
    <col min="9" max="9" width="13.28515625" customWidth="1"/>
  </cols>
  <sheetData>
    <row r="15" spans="2:9" x14ac:dyDescent="0.25">
      <c r="B15" t="s">
        <v>0</v>
      </c>
      <c r="C15" s="1" t="s">
        <v>1</v>
      </c>
      <c r="D15" s="2">
        <v>0.2</v>
      </c>
      <c r="E15" s="1" t="s">
        <v>2</v>
      </c>
      <c r="F15" s="10" t="s">
        <v>14</v>
      </c>
      <c r="G15" s="11" t="s">
        <v>1</v>
      </c>
      <c r="H15" s="2">
        <v>0.05</v>
      </c>
      <c r="I15" s="11" t="s">
        <v>4</v>
      </c>
    </row>
    <row r="16" spans="2:9" x14ac:dyDescent="0.25">
      <c r="C16" s="1" t="s">
        <v>3</v>
      </c>
      <c r="D16" s="1">
        <v>2</v>
      </c>
      <c r="E16" s="1" t="s">
        <v>4</v>
      </c>
      <c r="G16" s="1" t="s">
        <v>1</v>
      </c>
      <c r="H16" s="5">
        <f>H15*2</f>
        <v>0.1</v>
      </c>
      <c r="I16" s="1" t="s">
        <v>2</v>
      </c>
    </row>
    <row r="17" spans="2:13" x14ac:dyDescent="0.25">
      <c r="C17" s="1" t="s">
        <v>5</v>
      </c>
      <c r="D17" s="3">
        <f>POWER(1+(D15/D16),D16)-1</f>
        <v>0.21000000000000019</v>
      </c>
      <c r="E17" s="4" t="s">
        <v>2</v>
      </c>
      <c r="G17" s="1" t="s">
        <v>15</v>
      </c>
      <c r="H17" s="1">
        <v>12</v>
      </c>
      <c r="I17" s="1" t="s">
        <v>7</v>
      </c>
      <c r="M17" t="s">
        <v>18</v>
      </c>
    </row>
    <row r="18" spans="2:13" x14ac:dyDescent="0.25">
      <c r="C18" s="7" t="s">
        <v>5</v>
      </c>
      <c r="D18" s="9">
        <f>EFFECT(D15,D16)</f>
        <v>0.21000000000000019</v>
      </c>
      <c r="E18" s="7" t="s">
        <v>2</v>
      </c>
      <c r="G18" s="1" t="s">
        <v>5</v>
      </c>
      <c r="H18" s="6">
        <f>POWER(1+(H16/H17),H17)-1</f>
        <v>0.10471306744129683</v>
      </c>
      <c r="I18" s="1" t="s">
        <v>2</v>
      </c>
    </row>
    <row r="19" spans="2:13" x14ac:dyDescent="0.25">
      <c r="G19" s="1" t="s">
        <v>15</v>
      </c>
      <c r="H19" s="1">
        <v>3</v>
      </c>
      <c r="I19" s="1" t="s">
        <v>16</v>
      </c>
    </row>
    <row r="20" spans="2:13" x14ac:dyDescent="0.25">
      <c r="B20" t="s">
        <v>6</v>
      </c>
      <c r="C20" s="1" t="s">
        <v>1</v>
      </c>
      <c r="D20" s="2">
        <v>0.01</v>
      </c>
      <c r="E20" s="1" t="s">
        <v>7</v>
      </c>
      <c r="G20" s="7" t="s">
        <v>5</v>
      </c>
      <c r="H20" s="8">
        <f>POWER(1+H18,1/H19)-1</f>
        <v>3.3752319637345485E-2</v>
      </c>
      <c r="I20" s="7" t="s">
        <v>16</v>
      </c>
    </row>
    <row r="21" spans="2:13" x14ac:dyDescent="0.25">
      <c r="C21" s="1" t="s">
        <v>1</v>
      </c>
      <c r="D21" s="3">
        <f>D20*12</f>
        <v>0.12</v>
      </c>
      <c r="E21" s="1" t="s">
        <v>2</v>
      </c>
      <c r="F21" t="s">
        <v>10</v>
      </c>
    </row>
    <row r="22" spans="2:13" x14ac:dyDescent="0.25">
      <c r="C22" s="1" t="s">
        <v>11</v>
      </c>
      <c r="D22" s="1">
        <v>4</v>
      </c>
      <c r="E22" s="1" t="s">
        <v>9</v>
      </c>
      <c r="F22" t="s">
        <v>17</v>
      </c>
      <c r="G22" s="1" t="s">
        <v>1</v>
      </c>
      <c r="H22" s="2">
        <v>7.0000000000000007E-2</v>
      </c>
      <c r="I22" s="1" t="s">
        <v>4</v>
      </c>
    </row>
    <row r="23" spans="2:13" x14ac:dyDescent="0.25">
      <c r="C23" s="1" t="s">
        <v>5</v>
      </c>
      <c r="D23" s="5">
        <f>POWER(1+(D21/D22),D22)-1</f>
        <v>0.12550880999999992</v>
      </c>
      <c r="E23" s="1" t="s">
        <v>2</v>
      </c>
      <c r="G23" s="1" t="s">
        <v>1</v>
      </c>
      <c r="H23" s="3">
        <f>H22*2</f>
        <v>0.14000000000000001</v>
      </c>
      <c r="I23" s="1" t="s">
        <v>2</v>
      </c>
    </row>
    <row r="24" spans="2:13" x14ac:dyDescent="0.25">
      <c r="C24" s="1" t="s">
        <v>11</v>
      </c>
      <c r="D24" s="1">
        <v>2</v>
      </c>
      <c r="E24" s="1" t="s">
        <v>4</v>
      </c>
      <c r="G24" s="1" t="s">
        <v>15</v>
      </c>
      <c r="H24" s="1" t="s">
        <v>20</v>
      </c>
      <c r="I24" s="1" t="s">
        <v>19</v>
      </c>
    </row>
    <row r="25" spans="2:13" x14ac:dyDescent="0.25">
      <c r="C25" s="7" t="s">
        <v>5</v>
      </c>
      <c r="D25" s="8">
        <f>POWER(1+D23,1/D24)-1</f>
        <v>6.0899999999999954E-2</v>
      </c>
      <c r="E25" s="7" t="s">
        <v>4</v>
      </c>
      <c r="G25" s="1" t="s">
        <v>5</v>
      </c>
      <c r="H25" s="6">
        <f>EXP(H23)-1</f>
        <v>0.15027379885722736</v>
      </c>
      <c r="I25" s="1" t="s">
        <v>2</v>
      </c>
    </row>
    <row r="26" spans="2:13" x14ac:dyDescent="0.25">
      <c r="G26" s="1" t="s">
        <v>15</v>
      </c>
      <c r="H26" s="1">
        <v>12</v>
      </c>
      <c r="I26" s="1" t="s">
        <v>7</v>
      </c>
    </row>
    <row r="27" spans="2:13" x14ac:dyDescent="0.25">
      <c r="B27" t="s">
        <v>12</v>
      </c>
      <c r="C27" s="1" t="s">
        <v>1</v>
      </c>
      <c r="D27" s="2">
        <v>0.03</v>
      </c>
      <c r="E27" s="1" t="s">
        <v>13</v>
      </c>
      <c r="G27" s="7" t="s">
        <v>5</v>
      </c>
      <c r="H27" s="8">
        <f>POWER(1+H25,1/H26)-1</f>
        <v>1.1734987656447204E-2</v>
      </c>
      <c r="I27" s="7" t="s">
        <v>7</v>
      </c>
    </row>
    <row r="28" spans="2:13" x14ac:dyDescent="0.25">
      <c r="C28" s="1" t="s">
        <v>1</v>
      </c>
      <c r="D28" s="2">
        <f>D27*6</f>
        <v>0.18</v>
      </c>
      <c r="E28" s="1" t="s">
        <v>2</v>
      </c>
    </row>
    <row r="29" spans="2:13" x14ac:dyDescent="0.25">
      <c r="C29" s="1" t="s">
        <v>8</v>
      </c>
      <c r="D29" s="1">
        <v>12</v>
      </c>
      <c r="E29" s="1" t="s">
        <v>7</v>
      </c>
    </row>
    <row r="30" spans="2:13" x14ac:dyDescent="0.25">
      <c r="C30" s="1" t="s">
        <v>5</v>
      </c>
      <c r="D30" s="6">
        <f>POWER(1+(D28/D29),D29)-1</f>
        <v>0.19561817146153326</v>
      </c>
      <c r="E30" s="1" t="s">
        <v>2</v>
      </c>
    </row>
    <row r="31" spans="2:13" x14ac:dyDescent="0.25">
      <c r="C31" s="1" t="s">
        <v>8</v>
      </c>
      <c r="D31" s="1">
        <v>4</v>
      </c>
      <c r="E31" s="1" t="s">
        <v>9</v>
      </c>
    </row>
    <row r="32" spans="2:13" x14ac:dyDescent="0.25">
      <c r="C32" s="7" t="s">
        <v>5</v>
      </c>
      <c r="D32" s="8">
        <f>POWER(1+D30,1/D31)-1</f>
        <v>4.5678374999999605E-2</v>
      </c>
      <c r="E32" s="7" t="s">
        <v>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DA60-0386-470D-9F77-7D467BAD244C}">
  <dimension ref="A2:H64"/>
  <sheetViews>
    <sheetView topLeftCell="A43" workbookViewId="0">
      <selection activeCell="C49" sqref="C49"/>
    </sheetView>
  </sheetViews>
  <sheetFormatPr baseColWidth="10" defaultRowHeight="15" x14ac:dyDescent="0.25"/>
  <cols>
    <col min="1" max="1" width="23" customWidth="1"/>
    <col min="2" max="2" width="20.42578125" customWidth="1"/>
    <col min="3" max="3" width="20.5703125" customWidth="1"/>
    <col min="4" max="4" width="20.7109375" customWidth="1"/>
    <col min="5" max="5" width="17.28515625" customWidth="1"/>
    <col min="6" max="6" width="21.5703125" customWidth="1"/>
  </cols>
  <sheetData>
    <row r="2" spans="1:8" x14ac:dyDescent="0.25">
      <c r="A2" s="1" t="s">
        <v>21</v>
      </c>
      <c r="B2" s="1">
        <v>2</v>
      </c>
      <c r="C2" s="1" t="s">
        <v>23</v>
      </c>
    </row>
    <row r="3" spans="1:8" x14ac:dyDescent="0.25">
      <c r="A3" s="1" t="s">
        <v>22</v>
      </c>
      <c r="B3" s="14">
        <v>150000000</v>
      </c>
      <c r="C3" s="1" t="s">
        <v>24</v>
      </c>
    </row>
    <row r="4" spans="1:8" x14ac:dyDescent="0.25">
      <c r="B4" s="13"/>
    </row>
    <row r="5" spans="1:8" x14ac:dyDescent="0.25">
      <c r="A5" t="s">
        <v>25</v>
      </c>
    </row>
    <row r="6" spans="1:8" x14ac:dyDescent="0.25">
      <c r="A6" s="1" t="s">
        <v>1</v>
      </c>
      <c r="B6" s="2">
        <v>0.14000000000000001</v>
      </c>
      <c r="C6" s="1" t="s">
        <v>2</v>
      </c>
    </row>
    <row r="7" spans="1:8" x14ac:dyDescent="0.25">
      <c r="A7" s="4" t="s">
        <v>26</v>
      </c>
      <c r="B7" s="1">
        <v>4</v>
      </c>
      <c r="C7" s="1" t="s">
        <v>9</v>
      </c>
    </row>
    <row r="8" spans="1:8" x14ac:dyDescent="0.25">
      <c r="A8" s="1" t="s">
        <v>5</v>
      </c>
      <c r="B8" s="5">
        <f>POWER(1+(B6/B7),B7)-1</f>
        <v>0.14752300062499968</v>
      </c>
      <c r="C8" s="1" t="s">
        <v>2</v>
      </c>
      <c r="H8" s="12"/>
    </row>
    <row r="9" spans="1:8" x14ac:dyDescent="0.25">
      <c r="A9" s="1" t="s">
        <v>26</v>
      </c>
      <c r="B9" s="1">
        <v>3</v>
      </c>
      <c r="C9" s="1" t="s">
        <v>16</v>
      </c>
    </row>
    <row r="10" spans="1:8" x14ac:dyDescent="0.25">
      <c r="A10" s="7" t="s">
        <v>5</v>
      </c>
      <c r="B10" s="8">
        <f>POWER(1+B8,1/B9)-1</f>
        <v>4.6936801917671245E-2</v>
      </c>
      <c r="C10" s="7" t="s">
        <v>16</v>
      </c>
    </row>
    <row r="11" spans="1:8" x14ac:dyDescent="0.25">
      <c r="A11" s="7" t="s">
        <v>35</v>
      </c>
      <c r="B11" s="7">
        <f>B2*3</f>
        <v>6</v>
      </c>
      <c r="C11" s="7" t="s">
        <v>16</v>
      </c>
    </row>
    <row r="13" spans="1:8" x14ac:dyDescent="0.25">
      <c r="A13" s="34" t="s">
        <v>33</v>
      </c>
      <c r="B13" s="34"/>
      <c r="C13" s="34"/>
      <c r="D13" s="34"/>
      <c r="E13" s="34"/>
      <c r="F13" s="34"/>
    </row>
    <row r="14" spans="1:8" x14ac:dyDescent="0.25">
      <c r="A14" s="7" t="s">
        <v>27</v>
      </c>
      <c r="B14" s="7" t="s">
        <v>28</v>
      </c>
      <c r="C14" s="7" t="s">
        <v>29</v>
      </c>
      <c r="D14" s="7" t="s">
        <v>30</v>
      </c>
      <c r="E14" s="7" t="s">
        <v>31</v>
      </c>
      <c r="F14" s="7" t="s">
        <v>32</v>
      </c>
    </row>
    <row r="15" spans="1:8" x14ac:dyDescent="0.25">
      <c r="A15" s="15">
        <v>0</v>
      </c>
      <c r="B15" s="17"/>
      <c r="C15" s="17"/>
      <c r="D15" s="17"/>
      <c r="E15" s="17"/>
      <c r="F15" s="17">
        <f>B3</f>
        <v>150000000</v>
      </c>
    </row>
    <row r="16" spans="1:8" x14ac:dyDescent="0.25">
      <c r="A16" s="15">
        <v>1</v>
      </c>
      <c r="B16" s="17">
        <f>F15</f>
        <v>150000000</v>
      </c>
      <c r="C16" s="17">
        <f>D16+E16</f>
        <v>32040520.287650686</v>
      </c>
      <c r="D16" s="17">
        <f>F15*$B$10</f>
        <v>7040520.2876506867</v>
      </c>
      <c r="E16" s="17">
        <f>$F$15/$A$21</f>
        <v>25000000</v>
      </c>
      <c r="F16" s="17">
        <f>B16-E16</f>
        <v>125000000</v>
      </c>
    </row>
    <row r="17" spans="1:6" x14ac:dyDescent="0.25">
      <c r="A17" s="15">
        <v>2</v>
      </c>
      <c r="B17" s="17">
        <f t="shared" ref="B17:B21" si="0">F16</f>
        <v>125000000</v>
      </c>
      <c r="C17" s="17">
        <f t="shared" ref="C17:C21" si="1">D17+E17</f>
        <v>30867100.239708908</v>
      </c>
      <c r="D17" s="17">
        <f t="shared" ref="D17:D21" si="2">F16*$B$10</f>
        <v>5867100.239708906</v>
      </c>
      <c r="E17" s="17">
        <f t="shared" ref="E17:E21" si="3">$F$15/$A$21</f>
        <v>25000000</v>
      </c>
      <c r="F17" s="17">
        <f t="shared" ref="F17:F21" si="4">B17-E17</f>
        <v>100000000</v>
      </c>
    </row>
    <row r="18" spans="1:6" x14ac:dyDescent="0.25">
      <c r="A18" s="15">
        <v>3</v>
      </c>
      <c r="B18" s="17">
        <f t="shared" si="0"/>
        <v>100000000</v>
      </c>
      <c r="C18" s="17">
        <f t="shared" si="1"/>
        <v>29693680.191767126</v>
      </c>
      <c r="D18" s="17">
        <f t="shared" si="2"/>
        <v>4693680.1917671245</v>
      </c>
      <c r="E18" s="17">
        <f t="shared" si="3"/>
        <v>25000000</v>
      </c>
      <c r="F18" s="17">
        <f t="shared" si="4"/>
        <v>75000000</v>
      </c>
    </row>
    <row r="19" spans="1:6" x14ac:dyDescent="0.25">
      <c r="A19" s="15">
        <v>4</v>
      </c>
      <c r="B19" s="17">
        <f t="shared" si="0"/>
        <v>75000000</v>
      </c>
      <c r="C19" s="17">
        <f t="shared" si="1"/>
        <v>28520260.143825345</v>
      </c>
      <c r="D19" s="17">
        <f t="shared" si="2"/>
        <v>3520260.1438253433</v>
      </c>
      <c r="E19" s="17">
        <f t="shared" si="3"/>
        <v>25000000</v>
      </c>
      <c r="F19" s="17">
        <f t="shared" si="4"/>
        <v>50000000</v>
      </c>
    </row>
    <row r="20" spans="1:6" x14ac:dyDescent="0.25">
      <c r="A20" s="15">
        <v>5</v>
      </c>
      <c r="B20" s="17">
        <f t="shared" si="0"/>
        <v>50000000</v>
      </c>
      <c r="C20" s="17">
        <f t="shared" si="1"/>
        <v>27346840.095883563</v>
      </c>
      <c r="D20" s="17">
        <f t="shared" si="2"/>
        <v>2346840.0958835622</v>
      </c>
      <c r="E20" s="17">
        <f t="shared" si="3"/>
        <v>25000000</v>
      </c>
      <c r="F20" s="17">
        <f t="shared" si="4"/>
        <v>25000000</v>
      </c>
    </row>
    <row r="21" spans="1:6" x14ac:dyDescent="0.25">
      <c r="A21" s="15">
        <v>6</v>
      </c>
      <c r="B21" s="17">
        <f t="shared" si="0"/>
        <v>25000000</v>
      </c>
      <c r="C21" s="17">
        <f t="shared" si="1"/>
        <v>26173420.047941782</v>
      </c>
      <c r="D21" s="17">
        <f t="shared" si="2"/>
        <v>1173420.0479417811</v>
      </c>
      <c r="E21" s="17">
        <f t="shared" si="3"/>
        <v>25000000</v>
      </c>
      <c r="F21" s="17">
        <f t="shared" si="4"/>
        <v>0</v>
      </c>
    </row>
    <row r="22" spans="1:6" x14ac:dyDescent="0.25">
      <c r="C22" s="17">
        <f>SUM(C15:C21)</f>
        <v>174641821.00677738</v>
      </c>
      <c r="D22" s="23">
        <f>SUM(D15:D21)</f>
        <v>24641821.006777406</v>
      </c>
      <c r="E22" s="17">
        <f>SUM(E15:E21)</f>
        <v>150000000</v>
      </c>
    </row>
    <row r="25" spans="1:6" x14ac:dyDescent="0.25">
      <c r="A25" t="s">
        <v>6</v>
      </c>
    </row>
    <row r="26" spans="1:6" x14ac:dyDescent="0.25">
      <c r="A26" s="1" t="s">
        <v>1</v>
      </c>
      <c r="B26" s="18">
        <v>0.115</v>
      </c>
      <c r="C26" s="1" t="s">
        <v>2</v>
      </c>
    </row>
    <row r="27" spans="1:6" x14ac:dyDescent="0.25">
      <c r="A27" s="4" t="s">
        <v>26</v>
      </c>
      <c r="B27" s="1">
        <v>6</v>
      </c>
      <c r="C27" s="1" t="s">
        <v>13</v>
      </c>
    </row>
    <row r="28" spans="1:6" x14ac:dyDescent="0.25">
      <c r="A28" s="1" t="s">
        <v>5</v>
      </c>
      <c r="B28" s="5">
        <f>POWER(1+(B26/B27),B27)-1</f>
        <v>0.12065327830802386</v>
      </c>
      <c r="C28" s="1" t="s">
        <v>2</v>
      </c>
    </row>
    <row r="29" spans="1:6" x14ac:dyDescent="0.25">
      <c r="A29" s="1" t="s">
        <v>26</v>
      </c>
      <c r="B29" s="1">
        <v>2</v>
      </c>
      <c r="C29" s="1" t="s">
        <v>4</v>
      </c>
    </row>
    <row r="30" spans="1:6" x14ac:dyDescent="0.25">
      <c r="A30" s="7" t="s">
        <v>5</v>
      </c>
      <c r="B30" s="8">
        <f>POWER(1+B28,1/B29)-1</f>
        <v>5.860912442129651E-2</v>
      </c>
      <c r="C30" s="7" t="s">
        <v>4</v>
      </c>
    </row>
    <row r="31" spans="1:6" x14ac:dyDescent="0.25">
      <c r="A31" s="7" t="s">
        <v>35</v>
      </c>
      <c r="B31" s="7">
        <f>4</f>
        <v>4</v>
      </c>
      <c r="C31" s="7" t="s">
        <v>4</v>
      </c>
    </row>
    <row r="34" spans="1:6" x14ac:dyDescent="0.25">
      <c r="A34" s="34" t="s">
        <v>34</v>
      </c>
      <c r="B34" s="34"/>
      <c r="C34" s="34"/>
      <c r="D34" s="34"/>
      <c r="E34" s="34"/>
      <c r="F34" s="34"/>
    </row>
    <row r="35" spans="1:6" x14ac:dyDescent="0.25">
      <c r="A35" s="7" t="s">
        <v>27</v>
      </c>
      <c r="B35" s="7" t="s">
        <v>28</v>
      </c>
      <c r="C35" s="7" t="s">
        <v>29</v>
      </c>
      <c r="D35" s="7" t="s">
        <v>30</v>
      </c>
      <c r="E35" s="7" t="s">
        <v>31</v>
      </c>
      <c r="F35" s="7" t="s">
        <v>32</v>
      </c>
    </row>
    <row r="36" spans="1:6" x14ac:dyDescent="0.25">
      <c r="A36" s="15">
        <v>0</v>
      </c>
      <c r="B36" s="17"/>
      <c r="C36" s="17"/>
      <c r="D36" s="17"/>
      <c r="E36" s="17"/>
      <c r="F36" s="17">
        <f>B3</f>
        <v>150000000</v>
      </c>
    </row>
    <row r="37" spans="1:6" x14ac:dyDescent="0.25">
      <c r="A37" s="15">
        <v>1</v>
      </c>
      <c r="B37" s="17">
        <f>F36</f>
        <v>150000000</v>
      </c>
      <c r="C37" s="19">
        <f>PMT($B$30,$A$40,-$F$36)</f>
        <v>43150936.869834736</v>
      </c>
      <c r="D37" s="17">
        <f>F36*$B$30</f>
        <v>8791368.6631944757</v>
      </c>
      <c r="E37" s="19">
        <f>C37-D37</f>
        <v>34359568.206640258</v>
      </c>
      <c r="F37" s="17">
        <f>B37-E37</f>
        <v>115640431.79335974</v>
      </c>
    </row>
    <row r="38" spans="1:6" x14ac:dyDescent="0.25">
      <c r="A38" s="15">
        <v>2</v>
      </c>
      <c r="B38" s="17">
        <f t="shared" ref="B38:B40" si="5">F37</f>
        <v>115640431.79335974</v>
      </c>
      <c r="C38" s="19">
        <f t="shared" ref="C38:C40" si="6">PMT($B$30,$A$40,-$F$36)</f>
        <v>43150936.869834736</v>
      </c>
      <c r="D38" s="17">
        <f t="shared" ref="D38:D40" si="7">F37*$B$30</f>
        <v>6777584.4551094742</v>
      </c>
      <c r="E38" s="19">
        <f t="shared" ref="E38:E40" si="8">C38-D38</f>
        <v>36373352.414725259</v>
      </c>
      <c r="F38" s="17">
        <f t="shared" ref="F38:F40" si="9">B38-E38</f>
        <v>79267079.378634483</v>
      </c>
    </row>
    <row r="39" spans="1:6" x14ac:dyDescent="0.25">
      <c r="A39" s="15">
        <v>3</v>
      </c>
      <c r="B39" s="17">
        <f t="shared" si="5"/>
        <v>79267079.378634483</v>
      </c>
      <c r="C39" s="19">
        <f t="shared" si="6"/>
        <v>43150936.869834736</v>
      </c>
      <c r="D39" s="17">
        <f t="shared" si="7"/>
        <v>4645774.1178151751</v>
      </c>
      <c r="E39" s="19">
        <f t="shared" si="8"/>
        <v>38505162.752019562</v>
      </c>
      <c r="F39" s="17">
        <f t="shared" si="9"/>
        <v>40761916.626614921</v>
      </c>
    </row>
    <row r="40" spans="1:6" x14ac:dyDescent="0.25">
      <c r="A40" s="15">
        <v>4</v>
      </c>
      <c r="B40" s="17">
        <f t="shared" si="5"/>
        <v>40761916.626614921</v>
      </c>
      <c r="C40" s="19">
        <f t="shared" si="6"/>
        <v>43150936.869834736</v>
      </c>
      <c r="D40" s="17">
        <f t="shared" si="7"/>
        <v>2389020.2432197887</v>
      </c>
      <c r="E40" s="19">
        <f t="shared" si="8"/>
        <v>40761916.626614951</v>
      </c>
      <c r="F40" s="17">
        <f t="shared" si="9"/>
        <v>0</v>
      </c>
    </row>
    <row r="41" spans="1:6" x14ac:dyDescent="0.25">
      <c r="C41" s="20">
        <f>SUM(C37:C40)</f>
        <v>172603747.47933894</v>
      </c>
      <c r="D41" s="24">
        <f>SUM(D37:D40)</f>
        <v>22603747.479338914</v>
      </c>
      <c r="E41" s="20">
        <f>SUM(E37:E40)</f>
        <v>150000000.00000003</v>
      </c>
    </row>
    <row r="45" spans="1:6" x14ac:dyDescent="0.25">
      <c r="A45" t="s">
        <v>12</v>
      </c>
    </row>
    <row r="46" spans="1:6" x14ac:dyDescent="0.25">
      <c r="A46" s="1" t="s">
        <v>1</v>
      </c>
      <c r="B46" s="2">
        <v>0.18</v>
      </c>
      <c r="C46" s="1" t="s">
        <v>2</v>
      </c>
    </row>
    <row r="47" spans="1:6" x14ac:dyDescent="0.25">
      <c r="A47" s="4" t="s">
        <v>26</v>
      </c>
      <c r="B47" s="1">
        <v>12</v>
      </c>
      <c r="C47" s="1" t="s">
        <v>7</v>
      </c>
    </row>
    <row r="48" spans="1:6" x14ac:dyDescent="0.25">
      <c r="A48" s="1" t="s">
        <v>5</v>
      </c>
      <c r="B48" s="6">
        <f>POWER(1+(B46/B47),B47)-1</f>
        <v>0.19561817146153326</v>
      </c>
      <c r="C48" s="1" t="s">
        <v>2</v>
      </c>
    </row>
    <row r="49" spans="1:6" x14ac:dyDescent="0.25">
      <c r="A49" s="1" t="s">
        <v>26</v>
      </c>
      <c r="B49" s="1">
        <v>4</v>
      </c>
      <c r="C49" s="1" t="s">
        <v>9</v>
      </c>
    </row>
    <row r="50" spans="1:6" x14ac:dyDescent="0.25">
      <c r="A50" s="7" t="s">
        <v>5</v>
      </c>
      <c r="B50" s="21">
        <f>POWER(1+B48,1/B49)-1</f>
        <v>4.5678374999999605E-2</v>
      </c>
      <c r="C50" s="7" t="s">
        <v>9</v>
      </c>
    </row>
    <row r="51" spans="1:6" x14ac:dyDescent="0.25">
      <c r="A51" s="7" t="s">
        <v>35</v>
      </c>
      <c r="B51" s="7">
        <v>8</v>
      </c>
      <c r="C51" s="7"/>
    </row>
    <row r="53" spans="1:6" x14ac:dyDescent="0.25">
      <c r="A53" s="34" t="s">
        <v>34</v>
      </c>
      <c r="B53" s="34"/>
      <c r="C53" s="34"/>
      <c r="D53" s="34"/>
      <c r="E53" s="34"/>
      <c r="F53" s="34"/>
    </row>
    <row r="54" spans="1:6" x14ac:dyDescent="0.25">
      <c r="A54" s="7" t="s">
        <v>27</v>
      </c>
      <c r="B54" s="7" t="s">
        <v>28</v>
      </c>
      <c r="C54" s="7" t="s">
        <v>29</v>
      </c>
      <c r="D54" s="7" t="s">
        <v>30</v>
      </c>
      <c r="E54" s="7" t="s">
        <v>31</v>
      </c>
      <c r="F54" s="7" t="s">
        <v>32</v>
      </c>
    </row>
    <row r="55" spans="1:6" x14ac:dyDescent="0.25">
      <c r="A55" s="15">
        <v>0</v>
      </c>
      <c r="B55" s="15"/>
      <c r="C55" s="15"/>
      <c r="D55" s="16"/>
      <c r="E55" s="15"/>
      <c r="F55" s="16">
        <f>B3</f>
        <v>150000000</v>
      </c>
    </row>
    <row r="56" spans="1:6" x14ac:dyDescent="0.25">
      <c r="A56" s="15">
        <v>1</v>
      </c>
      <c r="B56" s="16">
        <f>F55</f>
        <v>150000000</v>
      </c>
      <c r="C56" s="16">
        <f>D56+E56</f>
        <v>6851756.2499999404</v>
      </c>
      <c r="D56" s="16">
        <f>$F$55*$B$50</f>
        <v>6851756.2499999404</v>
      </c>
      <c r="E56" s="15">
        <v>0</v>
      </c>
      <c r="F56" s="16">
        <f>B56-E56</f>
        <v>150000000</v>
      </c>
    </row>
    <row r="57" spans="1:6" x14ac:dyDescent="0.25">
      <c r="A57" s="15">
        <v>2</v>
      </c>
      <c r="B57" s="16">
        <f t="shared" ref="B57:B63" si="10">F56</f>
        <v>150000000</v>
      </c>
      <c r="C57" s="16">
        <f t="shared" ref="C57:C63" si="11">D57+E57</f>
        <v>6851756.2499999404</v>
      </c>
      <c r="D57" s="16">
        <f t="shared" ref="D57:D63" si="12">$F$55*$B$50</f>
        <v>6851756.2499999404</v>
      </c>
      <c r="E57" s="15">
        <v>0</v>
      </c>
      <c r="F57" s="16">
        <f t="shared" ref="F57:F63" si="13">B57-E57</f>
        <v>150000000</v>
      </c>
    </row>
    <row r="58" spans="1:6" x14ac:dyDescent="0.25">
      <c r="A58" s="15">
        <v>3</v>
      </c>
      <c r="B58" s="16">
        <f t="shared" si="10"/>
        <v>150000000</v>
      </c>
      <c r="C58" s="16">
        <f t="shared" si="11"/>
        <v>6851756.2499999404</v>
      </c>
      <c r="D58" s="16">
        <f t="shared" si="12"/>
        <v>6851756.2499999404</v>
      </c>
      <c r="E58" s="15">
        <v>0</v>
      </c>
      <c r="F58" s="16">
        <f t="shared" si="13"/>
        <v>150000000</v>
      </c>
    </row>
    <row r="59" spans="1:6" x14ac:dyDescent="0.25">
      <c r="A59" s="15">
        <v>4</v>
      </c>
      <c r="B59" s="16">
        <f t="shared" si="10"/>
        <v>150000000</v>
      </c>
      <c r="C59" s="16">
        <f t="shared" si="11"/>
        <v>6851756.2499999404</v>
      </c>
      <c r="D59" s="16">
        <f t="shared" si="12"/>
        <v>6851756.2499999404</v>
      </c>
      <c r="E59" s="15">
        <v>0</v>
      </c>
      <c r="F59" s="16">
        <f t="shared" si="13"/>
        <v>150000000</v>
      </c>
    </row>
    <row r="60" spans="1:6" x14ac:dyDescent="0.25">
      <c r="A60" s="15">
        <v>5</v>
      </c>
      <c r="B60" s="16">
        <f t="shared" si="10"/>
        <v>150000000</v>
      </c>
      <c r="C60" s="16">
        <f t="shared" si="11"/>
        <v>6851756.2499999404</v>
      </c>
      <c r="D60" s="16">
        <f t="shared" si="12"/>
        <v>6851756.2499999404</v>
      </c>
      <c r="E60" s="15">
        <v>0</v>
      </c>
      <c r="F60" s="16">
        <f t="shared" si="13"/>
        <v>150000000</v>
      </c>
    </row>
    <row r="61" spans="1:6" x14ac:dyDescent="0.25">
      <c r="A61" s="15">
        <v>6</v>
      </c>
      <c r="B61" s="16">
        <f t="shared" si="10"/>
        <v>150000000</v>
      </c>
      <c r="C61" s="16">
        <f t="shared" si="11"/>
        <v>6851756.2499999404</v>
      </c>
      <c r="D61" s="16">
        <f t="shared" si="12"/>
        <v>6851756.2499999404</v>
      </c>
      <c r="E61" s="15">
        <v>0</v>
      </c>
      <c r="F61" s="16">
        <f t="shared" si="13"/>
        <v>150000000</v>
      </c>
    </row>
    <row r="62" spans="1:6" x14ac:dyDescent="0.25">
      <c r="A62" s="15">
        <v>7</v>
      </c>
      <c r="B62" s="16">
        <f t="shared" si="10"/>
        <v>150000000</v>
      </c>
      <c r="C62" s="16">
        <f t="shared" si="11"/>
        <v>6851756.2499999404</v>
      </c>
      <c r="D62" s="16">
        <f t="shared" si="12"/>
        <v>6851756.2499999404</v>
      </c>
      <c r="E62" s="15">
        <v>0</v>
      </c>
      <c r="F62" s="16">
        <f t="shared" si="13"/>
        <v>150000000</v>
      </c>
    </row>
    <row r="63" spans="1:6" x14ac:dyDescent="0.25">
      <c r="A63" s="15">
        <v>8</v>
      </c>
      <c r="B63" s="16">
        <f t="shared" si="10"/>
        <v>150000000</v>
      </c>
      <c r="C63" s="16">
        <f t="shared" si="11"/>
        <v>156851756.24999994</v>
      </c>
      <c r="D63" s="16">
        <f t="shared" si="12"/>
        <v>6851756.2499999404</v>
      </c>
      <c r="E63" s="16">
        <f>F55</f>
        <v>150000000</v>
      </c>
      <c r="F63" s="16">
        <f t="shared" si="13"/>
        <v>0</v>
      </c>
    </row>
    <row r="64" spans="1:6" x14ac:dyDescent="0.25">
      <c r="C64" s="16">
        <f>SUM(C56:C63)</f>
        <v>204814049.99999952</v>
      </c>
      <c r="D64" s="22">
        <f>SUM(D56:D63)</f>
        <v>54814049.999999523</v>
      </c>
      <c r="E64" s="17">
        <f>SUM(E56:E63)</f>
        <v>150000000</v>
      </c>
    </row>
  </sheetData>
  <mergeCells count="3">
    <mergeCell ref="A13:F13"/>
    <mergeCell ref="A34:F34"/>
    <mergeCell ref="A53:F5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C9185-5C34-49E3-9783-E3FF9CEB1A6C}">
  <dimension ref="K4:N34"/>
  <sheetViews>
    <sheetView workbookViewId="0">
      <selection activeCell="M34" sqref="M34"/>
    </sheetView>
  </sheetViews>
  <sheetFormatPr baseColWidth="10" defaultRowHeight="15" x14ac:dyDescent="0.25"/>
  <cols>
    <col min="12" max="12" width="19" customWidth="1"/>
    <col min="13" max="13" width="16.5703125" customWidth="1"/>
    <col min="14" max="14" width="15.42578125" customWidth="1"/>
  </cols>
  <sheetData>
    <row r="4" spans="11:14" x14ac:dyDescent="0.25">
      <c r="K4" t="s">
        <v>25</v>
      </c>
      <c r="L4" s="1" t="s">
        <v>1</v>
      </c>
      <c r="M4" s="2">
        <v>0.2</v>
      </c>
      <c r="N4" s="1" t="s">
        <v>2</v>
      </c>
    </row>
    <row r="5" spans="11:14" x14ac:dyDescent="0.25">
      <c r="L5" s="1" t="s">
        <v>36</v>
      </c>
      <c r="M5" s="1">
        <v>2</v>
      </c>
      <c r="N5" s="1" t="s">
        <v>4</v>
      </c>
    </row>
    <row r="6" spans="11:14" x14ac:dyDescent="0.25">
      <c r="L6" s="7" t="s">
        <v>5</v>
      </c>
      <c r="M6" s="25">
        <f>POWER(1+(M4/M5),M5)-1</f>
        <v>0.21000000000000019</v>
      </c>
      <c r="N6" s="7" t="s">
        <v>2</v>
      </c>
    </row>
    <row r="8" spans="11:14" x14ac:dyDescent="0.25">
      <c r="K8" t="s">
        <v>6</v>
      </c>
      <c r="L8" s="1" t="s">
        <v>1</v>
      </c>
      <c r="M8" s="2">
        <v>0.01</v>
      </c>
      <c r="N8" s="1" t="s">
        <v>7</v>
      </c>
    </row>
    <row r="9" spans="11:14" x14ac:dyDescent="0.25">
      <c r="L9" s="1" t="s">
        <v>1</v>
      </c>
      <c r="M9" s="3">
        <f>M8*12</f>
        <v>0.12</v>
      </c>
      <c r="N9" s="1" t="s">
        <v>2</v>
      </c>
    </row>
    <row r="10" spans="11:14" x14ac:dyDescent="0.25">
      <c r="L10" s="1" t="s">
        <v>36</v>
      </c>
      <c r="M10" s="1">
        <v>4</v>
      </c>
      <c r="N10" s="1" t="s">
        <v>9</v>
      </c>
    </row>
    <row r="11" spans="11:14" x14ac:dyDescent="0.25">
      <c r="L11" s="1" t="s">
        <v>5</v>
      </c>
      <c r="M11" s="6">
        <f>POWER(1+(M9/M10),M10)-1</f>
        <v>0.12550880999999992</v>
      </c>
      <c r="N11" s="1" t="s">
        <v>2</v>
      </c>
    </row>
    <row r="12" spans="11:14" x14ac:dyDescent="0.25">
      <c r="L12" s="1" t="s">
        <v>36</v>
      </c>
      <c r="M12" s="1">
        <v>2</v>
      </c>
      <c r="N12" s="1" t="s">
        <v>4</v>
      </c>
    </row>
    <row r="13" spans="11:14" x14ac:dyDescent="0.25">
      <c r="L13" s="7" t="s">
        <v>5</v>
      </c>
      <c r="M13" s="21">
        <f>POWER(1+M11,1/M12)-1</f>
        <v>6.0899999999999954E-2</v>
      </c>
      <c r="N13" s="7" t="s">
        <v>4</v>
      </c>
    </row>
    <row r="15" spans="11:14" x14ac:dyDescent="0.25">
      <c r="K15" t="s">
        <v>12</v>
      </c>
      <c r="L15" s="1" t="s">
        <v>1</v>
      </c>
      <c r="M15" s="2">
        <v>0.03</v>
      </c>
      <c r="N15" s="1" t="s">
        <v>13</v>
      </c>
    </row>
    <row r="16" spans="11:14" x14ac:dyDescent="0.25">
      <c r="L16" s="1" t="s">
        <v>1</v>
      </c>
      <c r="M16" s="3">
        <f>M15*6</f>
        <v>0.18</v>
      </c>
      <c r="N16" s="1" t="s">
        <v>2</v>
      </c>
    </row>
    <row r="17" spans="11:14" x14ac:dyDescent="0.25">
      <c r="L17" s="1" t="s">
        <v>36</v>
      </c>
      <c r="M17" s="1">
        <v>12</v>
      </c>
      <c r="N17" s="1" t="s">
        <v>7</v>
      </c>
    </row>
    <row r="18" spans="11:14" x14ac:dyDescent="0.25">
      <c r="L18" s="1" t="s">
        <v>5</v>
      </c>
      <c r="M18" s="6">
        <f>POWER(1+(M16/M17),M17)-1</f>
        <v>0.19561817146153326</v>
      </c>
      <c r="N18" s="1" t="s">
        <v>2</v>
      </c>
    </row>
    <row r="19" spans="11:14" x14ac:dyDescent="0.25">
      <c r="L19" s="1" t="s">
        <v>36</v>
      </c>
      <c r="M19" s="1">
        <v>4</v>
      </c>
      <c r="N19" s="1" t="s">
        <v>9</v>
      </c>
    </row>
    <row r="20" spans="11:14" x14ac:dyDescent="0.25">
      <c r="K20" s="12"/>
      <c r="L20" s="7" t="s">
        <v>5</v>
      </c>
      <c r="M20" s="8">
        <f>POWER(1+M18,1/M19)-1</f>
        <v>4.5678374999999605E-2</v>
      </c>
      <c r="N20" s="7" t="s">
        <v>9</v>
      </c>
    </row>
    <row r="22" spans="11:14" x14ac:dyDescent="0.25">
      <c r="K22" t="s">
        <v>14</v>
      </c>
      <c r="L22" s="1" t="s">
        <v>1</v>
      </c>
      <c r="M22" s="2">
        <v>0.05</v>
      </c>
      <c r="N22" s="1" t="s">
        <v>4</v>
      </c>
    </row>
    <row r="23" spans="11:14" x14ac:dyDescent="0.25">
      <c r="L23" s="1" t="s">
        <v>1</v>
      </c>
      <c r="M23" s="3">
        <f>M22*2</f>
        <v>0.1</v>
      </c>
      <c r="N23" s="1" t="s">
        <v>2</v>
      </c>
    </row>
    <row r="24" spans="11:14" x14ac:dyDescent="0.25">
      <c r="L24" s="1" t="s">
        <v>36</v>
      </c>
      <c r="M24" s="1">
        <v>12</v>
      </c>
      <c r="N24" s="1" t="s">
        <v>7</v>
      </c>
    </row>
    <row r="25" spans="11:14" x14ac:dyDescent="0.25">
      <c r="L25" s="1" t="s">
        <v>5</v>
      </c>
      <c r="M25" s="6">
        <f>POWER(1+(M23/M24),M24)-1</f>
        <v>0.10471306744129683</v>
      </c>
      <c r="N25" s="1" t="s">
        <v>2</v>
      </c>
    </row>
    <row r="26" spans="11:14" x14ac:dyDescent="0.25">
      <c r="L26" s="1" t="s">
        <v>36</v>
      </c>
      <c r="M26" s="1">
        <v>3</v>
      </c>
      <c r="N26" s="1" t="s">
        <v>16</v>
      </c>
    </row>
    <row r="27" spans="11:14" x14ac:dyDescent="0.25">
      <c r="L27" s="7" t="s">
        <v>5</v>
      </c>
      <c r="M27" s="8">
        <f>POWER(1+M25,1/M26)-1</f>
        <v>3.3752319637345485E-2</v>
      </c>
      <c r="N27" s="7"/>
    </row>
    <row r="29" spans="11:14" x14ac:dyDescent="0.25">
      <c r="K29" t="s">
        <v>17</v>
      </c>
      <c r="L29" s="1" t="s">
        <v>1</v>
      </c>
      <c r="M29" s="2">
        <v>7.0000000000000007E-2</v>
      </c>
      <c r="N29" s="1" t="s">
        <v>4</v>
      </c>
    </row>
    <row r="30" spans="11:14" x14ac:dyDescent="0.25">
      <c r="L30" s="1" t="s">
        <v>1</v>
      </c>
      <c r="M30" s="26">
        <f>M29*2</f>
        <v>0.14000000000000001</v>
      </c>
      <c r="N30" s="1" t="s">
        <v>2</v>
      </c>
    </row>
    <row r="31" spans="11:14" x14ac:dyDescent="0.25">
      <c r="L31" s="1" t="s">
        <v>36</v>
      </c>
      <c r="M31" s="1" t="s">
        <v>19</v>
      </c>
      <c r="N31" s="1" t="s">
        <v>19</v>
      </c>
    </row>
    <row r="32" spans="11:14" x14ac:dyDescent="0.25">
      <c r="L32" s="1" t="s">
        <v>5</v>
      </c>
      <c r="M32" s="6">
        <f>EXP(M30)-1</f>
        <v>0.15027379885722736</v>
      </c>
      <c r="N32" s="1" t="s">
        <v>2</v>
      </c>
    </row>
    <row r="33" spans="12:14" x14ac:dyDescent="0.25">
      <c r="L33" s="1" t="s">
        <v>36</v>
      </c>
      <c r="M33" s="1">
        <v>12</v>
      </c>
      <c r="N33" s="1" t="s">
        <v>7</v>
      </c>
    </row>
    <row r="34" spans="12:14" x14ac:dyDescent="0.25">
      <c r="L34" s="7" t="s">
        <v>5</v>
      </c>
      <c r="M34" s="8">
        <f>POWER(1+M32,1/M33)-1</f>
        <v>1.1734987656447204E-2</v>
      </c>
      <c r="N34" s="7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E2933-017F-4324-BED9-EB679379748C}">
  <dimension ref="A22:G80"/>
  <sheetViews>
    <sheetView topLeftCell="A44" workbookViewId="0">
      <selection activeCell="B69" sqref="B69:G69"/>
    </sheetView>
  </sheetViews>
  <sheetFormatPr baseColWidth="10" defaultRowHeight="15" x14ac:dyDescent="0.25"/>
  <cols>
    <col min="2" max="2" width="16.28515625" bestFit="1" customWidth="1"/>
    <col min="3" max="3" width="24.28515625" customWidth="1"/>
    <col min="4" max="4" width="21.28515625" customWidth="1"/>
    <col min="5" max="5" width="22.28515625" customWidth="1"/>
    <col min="6" max="6" width="20.7109375" customWidth="1"/>
    <col min="7" max="7" width="22.5703125" customWidth="1"/>
  </cols>
  <sheetData>
    <row r="22" spans="1:4" x14ac:dyDescent="0.25">
      <c r="A22" s="15" t="s">
        <v>37</v>
      </c>
      <c r="B22" s="17">
        <v>150000000</v>
      </c>
      <c r="C22" s="15" t="s">
        <v>24</v>
      </c>
    </row>
    <row r="23" spans="1:4" x14ac:dyDescent="0.25">
      <c r="A23" s="15" t="s">
        <v>38</v>
      </c>
      <c r="B23" s="15">
        <v>2</v>
      </c>
      <c r="C23" s="15" t="s">
        <v>23</v>
      </c>
    </row>
    <row r="26" spans="1:4" x14ac:dyDescent="0.25">
      <c r="A26" t="s">
        <v>25</v>
      </c>
      <c r="B26" s="15" t="s">
        <v>1</v>
      </c>
      <c r="C26" s="31">
        <v>0.14000000000000001</v>
      </c>
      <c r="D26" s="15" t="s">
        <v>2</v>
      </c>
    </row>
    <row r="27" spans="1:4" x14ac:dyDescent="0.25">
      <c r="B27" s="15" t="s">
        <v>15</v>
      </c>
      <c r="C27" s="15">
        <v>4</v>
      </c>
      <c r="D27" s="15" t="s">
        <v>9</v>
      </c>
    </row>
    <row r="28" spans="1:4" x14ac:dyDescent="0.25">
      <c r="B28" s="15" t="s">
        <v>5</v>
      </c>
      <c r="C28" s="30">
        <f>POWER(1+(C26/C27),C27)-1</f>
        <v>0.14752300062499968</v>
      </c>
      <c r="D28" s="15" t="s">
        <v>2</v>
      </c>
    </row>
    <row r="29" spans="1:4" x14ac:dyDescent="0.25">
      <c r="B29" s="15" t="s">
        <v>15</v>
      </c>
      <c r="C29" s="15">
        <v>3</v>
      </c>
      <c r="D29" s="15" t="s">
        <v>16</v>
      </c>
    </row>
    <row r="30" spans="1:4" x14ac:dyDescent="0.25">
      <c r="B30" s="7" t="s">
        <v>5</v>
      </c>
      <c r="C30" s="8">
        <f>POWER(1+C28,1/C29)-1</f>
        <v>4.6936801917671245E-2</v>
      </c>
      <c r="D30" s="7" t="s">
        <v>16</v>
      </c>
    </row>
    <row r="31" spans="1:4" x14ac:dyDescent="0.25">
      <c r="B31" s="7" t="s">
        <v>35</v>
      </c>
      <c r="C31" s="7">
        <f>B23*3</f>
        <v>6</v>
      </c>
      <c r="D31" s="7" t="s">
        <v>16</v>
      </c>
    </row>
    <row r="33" spans="1:7" x14ac:dyDescent="0.25">
      <c r="A33" t="s">
        <v>39</v>
      </c>
      <c r="B33" s="35" t="s">
        <v>42</v>
      </c>
      <c r="C33" s="35"/>
      <c r="D33" s="35"/>
      <c r="E33" s="35"/>
      <c r="F33" s="35"/>
      <c r="G33" s="35"/>
    </row>
    <row r="34" spans="1:7" x14ac:dyDescent="0.25">
      <c r="B34" s="27" t="s">
        <v>35</v>
      </c>
      <c r="C34" s="27" t="s">
        <v>40</v>
      </c>
      <c r="D34" s="27" t="s">
        <v>29</v>
      </c>
      <c r="E34" s="27" t="s">
        <v>30</v>
      </c>
      <c r="F34" s="27" t="s">
        <v>31</v>
      </c>
      <c r="G34" s="27" t="s">
        <v>41</v>
      </c>
    </row>
    <row r="35" spans="1:7" x14ac:dyDescent="0.25">
      <c r="B35" s="15">
        <v>0</v>
      </c>
      <c r="C35" s="15"/>
      <c r="D35" s="15"/>
      <c r="E35" s="15"/>
      <c r="F35" s="15"/>
      <c r="G35" s="16">
        <f>B22</f>
        <v>150000000</v>
      </c>
    </row>
    <row r="36" spans="1:7" x14ac:dyDescent="0.25">
      <c r="B36" s="15">
        <v>1</v>
      </c>
      <c r="C36" s="17">
        <f>G35</f>
        <v>150000000</v>
      </c>
      <c r="D36" s="17">
        <f>E36+F36</f>
        <v>32040520.287650686</v>
      </c>
      <c r="E36" s="17">
        <f>G35*$C$30</f>
        <v>7040520.2876506867</v>
      </c>
      <c r="F36" s="32">
        <f>$G$35/$B$41</f>
        <v>25000000</v>
      </c>
      <c r="G36" s="17">
        <f>C36-F36</f>
        <v>125000000</v>
      </c>
    </row>
    <row r="37" spans="1:7" x14ac:dyDescent="0.25">
      <c r="B37" s="15">
        <v>2</v>
      </c>
      <c r="C37" s="17">
        <f t="shared" ref="C37:C41" si="0">G36</f>
        <v>125000000</v>
      </c>
      <c r="D37" s="17">
        <f t="shared" ref="D37:D41" si="1">E37+F37</f>
        <v>30867100.239708908</v>
      </c>
      <c r="E37" s="17">
        <f t="shared" ref="E37:E41" si="2">G36*$C$30</f>
        <v>5867100.239708906</v>
      </c>
      <c r="F37" s="32">
        <f t="shared" ref="F37:F41" si="3">$G$35/$B$41</f>
        <v>25000000</v>
      </c>
      <c r="G37" s="17">
        <f t="shared" ref="G37:G41" si="4">C37-F37</f>
        <v>100000000</v>
      </c>
    </row>
    <row r="38" spans="1:7" x14ac:dyDescent="0.25">
      <c r="B38" s="15">
        <v>3</v>
      </c>
      <c r="C38" s="17">
        <f t="shared" si="0"/>
        <v>100000000</v>
      </c>
      <c r="D38" s="17">
        <f t="shared" si="1"/>
        <v>29693680.191767126</v>
      </c>
      <c r="E38" s="17">
        <f t="shared" si="2"/>
        <v>4693680.1917671245</v>
      </c>
      <c r="F38" s="32">
        <f t="shared" si="3"/>
        <v>25000000</v>
      </c>
      <c r="G38" s="17">
        <f t="shared" si="4"/>
        <v>75000000</v>
      </c>
    </row>
    <row r="39" spans="1:7" x14ac:dyDescent="0.25">
      <c r="B39" s="15">
        <v>4</v>
      </c>
      <c r="C39" s="17">
        <f t="shared" si="0"/>
        <v>75000000</v>
      </c>
      <c r="D39" s="17">
        <f t="shared" si="1"/>
        <v>28520260.143825345</v>
      </c>
      <c r="E39" s="17">
        <f t="shared" si="2"/>
        <v>3520260.1438253433</v>
      </c>
      <c r="F39" s="32">
        <f t="shared" si="3"/>
        <v>25000000</v>
      </c>
      <c r="G39" s="17">
        <f t="shared" si="4"/>
        <v>50000000</v>
      </c>
    </row>
    <row r="40" spans="1:7" x14ac:dyDescent="0.25">
      <c r="B40" s="15">
        <v>5</v>
      </c>
      <c r="C40" s="17">
        <f t="shared" si="0"/>
        <v>50000000</v>
      </c>
      <c r="D40" s="17">
        <f t="shared" si="1"/>
        <v>27346840.095883563</v>
      </c>
      <c r="E40" s="17">
        <f t="shared" si="2"/>
        <v>2346840.0958835622</v>
      </c>
      <c r="F40" s="32">
        <f t="shared" si="3"/>
        <v>25000000</v>
      </c>
      <c r="G40" s="17">
        <f t="shared" si="4"/>
        <v>25000000</v>
      </c>
    </row>
    <row r="41" spans="1:7" x14ac:dyDescent="0.25">
      <c r="B41" s="15">
        <v>6</v>
      </c>
      <c r="C41" s="17">
        <f t="shared" si="0"/>
        <v>25000000</v>
      </c>
      <c r="D41" s="17">
        <f t="shared" si="1"/>
        <v>26173420.047941782</v>
      </c>
      <c r="E41" s="17">
        <f t="shared" si="2"/>
        <v>1173420.0479417811</v>
      </c>
      <c r="F41" s="32">
        <f t="shared" si="3"/>
        <v>25000000</v>
      </c>
      <c r="G41" s="17">
        <f t="shared" si="4"/>
        <v>0</v>
      </c>
    </row>
    <row r="42" spans="1:7" x14ac:dyDescent="0.25">
      <c r="D42" s="16">
        <f>SUM(D36:D41)</f>
        <v>174641821.00677738</v>
      </c>
      <c r="E42" s="22">
        <f>SUM(E36:E41)</f>
        <v>24641821.006777406</v>
      </c>
      <c r="F42" s="33">
        <f>SUM(F36:F41)</f>
        <v>150000000</v>
      </c>
    </row>
    <row r="45" spans="1:7" x14ac:dyDescent="0.25">
      <c r="A45" t="s">
        <v>6</v>
      </c>
      <c r="B45" s="15" t="s">
        <v>1</v>
      </c>
      <c r="C45" s="29">
        <v>0.115</v>
      </c>
      <c r="D45" s="15" t="s">
        <v>2</v>
      </c>
    </row>
    <row r="46" spans="1:7" x14ac:dyDescent="0.25">
      <c r="B46" s="15" t="s">
        <v>15</v>
      </c>
      <c r="C46" s="15">
        <v>6</v>
      </c>
      <c r="D46" s="15" t="s">
        <v>13</v>
      </c>
    </row>
    <row r="47" spans="1:7" x14ac:dyDescent="0.25">
      <c r="B47" s="15" t="s">
        <v>5</v>
      </c>
      <c r="C47" s="30">
        <f>POWER(1+(C45/C46),C46)-1</f>
        <v>0.12065327830802386</v>
      </c>
      <c r="D47" s="15" t="s">
        <v>2</v>
      </c>
    </row>
    <row r="48" spans="1:7" x14ac:dyDescent="0.25">
      <c r="B48" s="15" t="s">
        <v>15</v>
      </c>
      <c r="C48" s="15">
        <v>2</v>
      </c>
      <c r="D48" s="15" t="s">
        <v>4</v>
      </c>
    </row>
    <row r="49" spans="1:7" x14ac:dyDescent="0.25">
      <c r="B49" s="7" t="s">
        <v>5</v>
      </c>
      <c r="C49" s="8">
        <f>POWER(1+C47,1/C48)-1</f>
        <v>5.860912442129651E-2</v>
      </c>
      <c r="D49" s="7" t="s">
        <v>4</v>
      </c>
    </row>
    <row r="50" spans="1:7" x14ac:dyDescent="0.25">
      <c r="B50" s="7" t="s">
        <v>35</v>
      </c>
      <c r="C50" s="7">
        <f>B23*2</f>
        <v>4</v>
      </c>
      <c r="D50" s="7" t="s">
        <v>4</v>
      </c>
    </row>
    <row r="52" spans="1:7" x14ac:dyDescent="0.25">
      <c r="A52" t="s">
        <v>39</v>
      </c>
      <c r="B52" s="35" t="s">
        <v>43</v>
      </c>
      <c r="C52" s="35"/>
      <c r="D52" s="35"/>
      <c r="E52" s="35"/>
      <c r="F52" s="35"/>
      <c r="G52" s="35"/>
    </row>
    <row r="53" spans="1:7" x14ac:dyDescent="0.25">
      <c r="B53" s="27" t="s">
        <v>35</v>
      </c>
      <c r="C53" s="27" t="s">
        <v>40</v>
      </c>
      <c r="D53" s="27" t="s">
        <v>29</v>
      </c>
      <c r="E53" s="27" t="s">
        <v>30</v>
      </c>
      <c r="F53" s="27" t="s">
        <v>31</v>
      </c>
      <c r="G53" s="27" t="s">
        <v>41</v>
      </c>
    </row>
    <row r="54" spans="1:7" x14ac:dyDescent="0.25">
      <c r="B54" s="15">
        <v>0</v>
      </c>
      <c r="C54" s="17"/>
      <c r="D54" s="17"/>
      <c r="E54" s="17"/>
      <c r="F54" s="17"/>
      <c r="G54" s="17">
        <f>B22</f>
        <v>150000000</v>
      </c>
    </row>
    <row r="55" spans="1:7" x14ac:dyDescent="0.25">
      <c r="B55" s="15">
        <v>1</v>
      </c>
      <c r="C55" s="17">
        <f>G54</f>
        <v>150000000</v>
      </c>
      <c r="D55" s="19">
        <f>PMT($C$49,$B$58,-$G$54)</f>
        <v>43150936.869834736</v>
      </c>
      <c r="E55" s="17">
        <f>G54*$C$49</f>
        <v>8791368.6631944757</v>
      </c>
      <c r="F55" s="19">
        <f>D55-E55</f>
        <v>34359568.206640258</v>
      </c>
      <c r="G55" s="17">
        <f>C55-F55</f>
        <v>115640431.79335974</v>
      </c>
    </row>
    <row r="56" spans="1:7" x14ac:dyDescent="0.25">
      <c r="B56" s="15">
        <v>2</v>
      </c>
      <c r="C56" s="17">
        <f t="shared" ref="C56:C58" si="5">G55</f>
        <v>115640431.79335974</v>
      </c>
      <c r="D56" s="19">
        <f t="shared" ref="D56:D58" si="6">PMT($C$49,$B$58,-$G$54)</f>
        <v>43150936.869834736</v>
      </c>
      <c r="E56" s="17">
        <f t="shared" ref="E56:E58" si="7">G55*$C$49</f>
        <v>6777584.4551094742</v>
      </c>
      <c r="F56" s="19">
        <f t="shared" ref="F56:F58" si="8">D56-E56</f>
        <v>36373352.414725259</v>
      </c>
      <c r="G56" s="17">
        <f t="shared" ref="G56:G58" si="9">C56-F56</f>
        <v>79267079.378634483</v>
      </c>
    </row>
    <row r="57" spans="1:7" x14ac:dyDescent="0.25">
      <c r="B57" s="15">
        <v>3</v>
      </c>
      <c r="C57" s="17">
        <f t="shared" si="5"/>
        <v>79267079.378634483</v>
      </c>
      <c r="D57" s="19">
        <f t="shared" si="6"/>
        <v>43150936.869834736</v>
      </c>
      <c r="E57" s="17">
        <f t="shared" si="7"/>
        <v>4645774.1178151751</v>
      </c>
      <c r="F57" s="19">
        <f t="shared" si="8"/>
        <v>38505162.752019562</v>
      </c>
      <c r="G57" s="17">
        <f t="shared" si="9"/>
        <v>40761916.626614921</v>
      </c>
    </row>
    <row r="58" spans="1:7" x14ac:dyDescent="0.25">
      <c r="B58" s="15">
        <v>4</v>
      </c>
      <c r="C58" s="17">
        <f t="shared" si="5"/>
        <v>40761916.626614921</v>
      </c>
      <c r="D58" s="19">
        <f t="shared" si="6"/>
        <v>43150936.869834736</v>
      </c>
      <c r="E58" s="17">
        <f t="shared" si="7"/>
        <v>2389020.2432197887</v>
      </c>
      <c r="F58" s="19">
        <f t="shared" si="8"/>
        <v>40761916.626614951</v>
      </c>
      <c r="G58" s="17">
        <f t="shared" si="9"/>
        <v>0</v>
      </c>
    </row>
    <row r="59" spans="1:7" x14ac:dyDescent="0.25">
      <c r="D59" s="19">
        <f>SUM(D55:D58)</f>
        <v>172603747.47933894</v>
      </c>
      <c r="E59" s="28">
        <f t="shared" ref="E59:F59" si="10">SUM(E55:E58)</f>
        <v>22603747.479338914</v>
      </c>
      <c r="F59" s="19">
        <f t="shared" si="10"/>
        <v>150000000.00000003</v>
      </c>
    </row>
    <row r="62" spans="1:7" x14ac:dyDescent="0.25">
      <c r="A62" t="s">
        <v>12</v>
      </c>
      <c r="B62" s="15" t="s">
        <v>1</v>
      </c>
      <c r="C62" s="31">
        <v>0.18</v>
      </c>
      <c r="D62" s="15" t="s">
        <v>2</v>
      </c>
    </row>
    <row r="63" spans="1:7" x14ac:dyDescent="0.25">
      <c r="B63" s="15" t="s">
        <v>15</v>
      </c>
      <c r="C63" s="15">
        <v>12</v>
      </c>
      <c r="D63" s="15" t="s">
        <v>7</v>
      </c>
    </row>
    <row r="64" spans="1:7" x14ac:dyDescent="0.25">
      <c r="B64" s="15" t="s">
        <v>5</v>
      </c>
      <c r="C64" s="30">
        <f>POWER(1+(C62/C63),C63)-1</f>
        <v>0.19561817146153326</v>
      </c>
      <c r="D64" s="15" t="s">
        <v>2</v>
      </c>
    </row>
    <row r="65" spans="1:7" x14ac:dyDescent="0.25">
      <c r="B65" s="15" t="s">
        <v>15</v>
      </c>
      <c r="C65" s="15">
        <v>4</v>
      </c>
      <c r="D65" s="15" t="s">
        <v>9</v>
      </c>
    </row>
    <row r="66" spans="1:7" x14ac:dyDescent="0.25">
      <c r="B66" s="7" t="s">
        <v>5</v>
      </c>
      <c r="C66" s="21">
        <f>POWER(1+C64,1/C65)-1</f>
        <v>4.5678374999999605E-2</v>
      </c>
      <c r="D66" s="7" t="s">
        <v>9</v>
      </c>
    </row>
    <row r="67" spans="1:7" x14ac:dyDescent="0.25">
      <c r="B67" s="7" t="s">
        <v>35</v>
      </c>
      <c r="C67" s="7">
        <f>B23*C65</f>
        <v>8</v>
      </c>
      <c r="D67" s="7" t="s">
        <v>9</v>
      </c>
    </row>
    <row r="69" spans="1:7" x14ac:dyDescent="0.25">
      <c r="A69" t="s">
        <v>39</v>
      </c>
      <c r="B69" s="35" t="s">
        <v>44</v>
      </c>
      <c r="C69" s="35"/>
      <c r="D69" s="35"/>
      <c r="E69" s="35"/>
      <c r="F69" s="35"/>
      <c r="G69" s="35"/>
    </row>
    <row r="70" spans="1:7" x14ac:dyDescent="0.25">
      <c r="B70" s="27" t="s">
        <v>35</v>
      </c>
      <c r="C70" s="27" t="s">
        <v>40</v>
      </c>
      <c r="D70" s="27" t="s">
        <v>29</v>
      </c>
      <c r="E70" s="27" t="s">
        <v>30</v>
      </c>
      <c r="F70" s="27" t="s">
        <v>31</v>
      </c>
      <c r="G70" s="27" t="s">
        <v>41</v>
      </c>
    </row>
    <row r="71" spans="1:7" x14ac:dyDescent="0.25">
      <c r="B71" s="15">
        <v>0</v>
      </c>
      <c r="C71" s="17"/>
      <c r="D71" s="17"/>
      <c r="E71" s="17"/>
      <c r="F71" s="17"/>
      <c r="G71" s="17">
        <f>B22</f>
        <v>150000000</v>
      </c>
    </row>
    <row r="72" spans="1:7" x14ac:dyDescent="0.25">
      <c r="B72" s="15">
        <v>1</v>
      </c>
      <c r="C72" s="17">
        <f>G71</f>
        <v>150000000</v>
      </c>
      <c r="D72" s="17">
        <f>E72+F72</f>
        <v>6851756.2499999404</v>
      </c>
      <c r="E72" s="17">
        <f>$G$71*$C$66</f>
        <v>6851756.2499999404</v>
      </c>
      <c r="F72" s="17">
        <v>0</v>
      </c>
      <c r="G72" s="17">
        <f>C72-F72</f>
        <v>150000000</v>
      </c>
    </row>
    <row r="73" spans="1:7" x14ac:dyDescent="0.25">
      <c r="B73" s="15">
        <v>2</v>
      </c>
      <c r="C73" s="17">
        <f t="shared" ref="C73:C79" si="11">G72</f>
        <v>150000000</v>
      </c>
      <c r="D73" s="17">
        <f t="shared" ref="D73:D79" si="12">E73+F73</f>
        <v>6851756.2499999404</v>
      </c>
      <c r="E73" s="17">
        <f t="shared" ref="E73:E79" si="13">$G$71*$C$66</f>
        <v>6851756.2499999404</v>
      </c>
      <c r="F73" s="17">
        <v>0</v>
      </c>
      <c r="G73" s="17">
        <f t="shared" ref="G73:G79" si="14">C73-F73</f>
        <v>150000000</v>
      </c>
    </row>
    <row r="74" spans="1:7" x14ac:dyDescent="0.25">
      <c r="B74" s="15">
        <v>3</v>
      </c>
      <c r="C74" s="17">
        <f t="shared" si="11"/>
        <v>150000000</v>
      </c>
      <c r="D74" s="17">
        <f t="shared" si="12"/>
        <v>6851756.2499999404</v>
      </c>
      <c r="E74" s="17">
        <f t="shared" si="13"/>
        <v>6851756.2499999404</v>
      </c>
      <c r="F74" s="17">
        <v>0</v>
      </c>
      <c r="G74" s="17">
        <f t="shared" si="14"/>
        <v>150000000</v>
      </c>
    </row>
    <row r="75" spans="1:7" x14ac:dyDescent="0.25">
      <c r="B75" s="15">
        <v>4</v>
      </c>
      <c r="C75" s="17">
        <f t="shared" si="11"/>
        <v>150000000</v>
      </c>
      <c r="D75" s="17">
        <f t="shared" si="12"/>
        <v>6851756.2499999404</v>
      </c>
      <c r="E75" s="17">
        <f t="shared" si="13"/>
        <v>6851756.2499999404</v>
      </c>
      <c r="F75" s="17">
        <v>0</v>
      </c>
      <c r="G75" s="17">
        <f t="shared" si="14"/>
        <v>150000000</v>
      </c>
    </row>
    <row r="76" spans="1:7" x14ac:dyDescent="0.25">
      <c r="B76" s="15">
        <v>5</v>
      </c>
      <c r="C76" s="17">
        <f t="shared" si="11"/>
        <v>150000000</v>
      </c>
      <c r="D76" s="17">
        <f t="shared" si="12"/>
        <v>6851756.2499999404</v>
      </c>
      <c r="E76" s="17">
        <f t="shared" si="13"/>
        <v>6851756.2499999404</v>
      </c>
      <c r="F76" s="17">
        <v>0</v>
      </c>
      <c r="G76" s="17">
        <f t="shared" si="14"/>
        <v>150000000</v>
      </c>
    </row>
    <row r="77" spans="1:7" x14ac:dyDescent="0.25">
      <c r="B77" s="15">
        <v>6</v>
      </c>
      <c r="C77" s="17">
        <f t="shared" si="11"/>
        <v>150000000</v>
      </c>
      <c r="D77" s="17">
        <f t="shared" si="12"/>
        <v>6851756.2499999404</v>
      </c>
      <c r="E77" s="17">
        <f t="shared" si="13"/>
        <v>6851756.2499999404</v>
      </c>
      <c r="F77" s="17">
        <v>0</v>
      </c>
      <c r="G77" s="17">
        <f t="shared" si="14"/>
        <v>150000000</v>
      </c>
    </row>
    <row r="78" spans="1:7" x14ac:dyDescent="0.25">
      <c r="B78" s="15">
        <v>7</v>
      </c>
      <c r="C78" s="17">
        <f t="shared" si="11"/>
        <v>150000000</v>
      </c>
      <c r="D78" s="17">
        <f t="shared" si="12"/>
        <v>6851756.2499999404</v>
      </c>
      <c r="E78" s="17">
        <f t="shared" si="13"/>
        <v>6851756.2499999404</v>
      </c>
      <c r="F78" s="17">
        <v>0</v>
      </c>
      <c r="G78" s="17">
        <f t="shared" si="14"/>
        <v>150000000</v>
      </c>
    </row>
    <row r="79" spans="1:7" x14ac:dyDescent="0.25">
      <c r="B79" s="15">
        <v>8</v>
      </c>
      <c r="C79" s="17">
        <f t="shared" si="11"/>
        <v>150000000</v>
      </c>
      <c r="D79" s="17">
        <f t="shared" si="12"/>
        <v>156851756.24999994</v>
      </c>
      <c r="E79" s="17">
        <f t="shared" si="13"/>
        <v>6851756.2499999404</v>
      </c>
      <c r="F79" s="17">
        <f>G71</f>
        <v>150000000</v>
      </c>
      <c r="G79" s="17">
        <f t="shared" si="14"/>
        <v>0</v>
      </c>
    </row>
    <row r="80" spans="1:7" x14ac:dyDescent="0.25">
      <c r="D80" s="17">
        <f>SUM(D72:D79)</f>
        <v>204814049.99999952</v>
      </c>
      <c r="E80" s="23">
        <f>SUM(E72:E79)</f>
        <v>54814049.999999523</v>
      </c>
      <c r="F80" s="17">
        <f>SUM(F72:F79)</f>
        <v>150000000</v>
      </c>
    </row>
  </sheetData>
  <mergeCells count="3">
    <mergeCell ref="B33:G33"/>
    <mergeCell ref="B52:G52"/>
    <mergeCell ref="B69:G6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Ejercicio1</vt:lpstr>
      <vt:lpstr>Ejercicio3</vt:lpstr>
      <vt:lpstr>Ejercicio1.byme</vt:lpstr>
      <vt:lpstr>Ejercicio3.byme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alexdream21 maldonado</dc:creator>
  <cp:lastModifiedBy>alexdream21 maldonado</cp:lastModifiedBy>
  <dcterms:created xsi:type="dcterms:W3CDTF">2022-09-26T17:39:33Z</dcterms:created>
  <dcterms:modified xsi:type="dcterms:W3CDTF">2022-09-29T19:25:58Z</dcterms:modified>
</cp:coreProperties>
</file>