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xKcXuKi5WLQIRr0194hSjDNaKSA=="/>
    </ext>
  </extLst>
</workbook>
</file>

<file path=xl/sharedStrings.xml><?xml version="1.0" encoding="utf-8"?>
<sst xmlns="http://schemas.openxmlformats.org/spreadsheetml/2006/main" count="279" uniqueCount="51">
  <si>
    <t>Objetivo</t>
  </si>
  <si>
    <t>Seleccionar la mejor tecnología sustentable para generar energía aprovechando los espacios ociosos de la faena (planta desaladora, concentradora y mina)</t>
  </si>
  <si>
    <t>Criterios</t>
  </si>
  <si>
    <t>Inversión inicial</t>
  </si>
  <si>
    <t>Energía generada</t>
  </si>
  <si>
    <t>Impacto visual</t>
  </si>
  <si>
    <t>Riesgo para las personas (mantención)</t>
  </si>
  <si>
    <t>-</t>
  </si>
  <si>
    <t>Alternativas</t>
  </si>
  <si>
    <t>Paneles fotovoltaicos flotantes en relave</t>
  </si>
  <si>
    <t>Digestor de biomasa</t>
  </si>
  <si>
    <t>Generadores eólicos</t>
  </si>
  <si>
    <t>Generador mareomotriz</t>
  </si>
  <si>
    <t>Celdas de hidrógeno</t>
  </si>
  <si>
    <t>Importancia relativa criterios</t>
  </si>
  <si>
    <t>Criterio A</t>
  </si>
  <si>
    <t>Criterio B</t>
  </si>
  <si>
    <t>Más importante</t>
  </si>
  <si>
    <t>Intensidad</t>
  </si>
  <si>
    <t>Inversion</t>
  </si>
  <si>
    <t>Energía</t>
  </si>
  <si>
    <t>Inversión</t>
  </si>
  <si>
    <t>Visual</t>
  </si>
  <si>
    <t>Riesgo</t>
  </si>
  <si>
    <t xml:space="preserve"> 1/3</t>
  </si>
  <si>
    <t xml:space="preserve"> 1/7</t>
  </si>
  <si>
    <t xml:space="preserve"> 1/8</t>
  </si>
  <si>
    <t xml:space="preserve"> 1/4</t>
  </si>
  <si>
    <t xml:space="preserve"> 1/5</t>
  </si>
  <si>
    <t xml:space="preserve"> 1/6</t>
  </si>
  <si>
    <t>método de aproximación:</t>
  </si>
  <si>
    <t>sumar cada columna</t>
  </si>
  <si>
    <t>dividir cada valor por la suma de su columna</t>
  </si>
  <si>
    <t>verificar que la suma de cada columna sea 1</t>
  </si>
  <si>
    <t>el vector propio se puede aproximar usando el promedio de cada fila</t>
  </si>
  <si>
    <t>Vector propio</t>
  </si>
  <si>
    <t>verificar que la suma de los elementos del vector propio sea 1</t>
  </si>
  <si>
    <t>Peso relativo criterios</t>
  </si>
  <si>
    <t>SUMA</t>
  </si>
  <si>
    <t>se revisa el ratio de consistencia</t>
  </si>
  <si>
    <t>Tamaño de la matriz de criterios (n)</t>
  </si>
  <si>
    <t>suma de cada componente del vector propio multiplicado por la suma total de cada columna</t>
  </si>
  <si>
    <r>
      <rPr>
        <rFont val="Calibri"/>
        <b/>
        <color theme="1"/>
        <sz val="11.0"/>
      </rPr>
      <t>Valor propio principal (</t>
    </r>
    <r>
      <rPr>
        <rFont val="Calibri"/>
        <b/>
        <color theme="1"/>
        <sz val="11.0"/>
      </rPr>
      <t>λmax)</t>
    </r>
  </si>
  <si>
    <t>Índice de consistencia (CI)</t>
  </si>
  <si>
    <t>RI (4 criterios)</t>
  </si>
  <si>
    <t>CR=CI/CR</t>
  </si>
  <si>
    <t>POR SOBRE EL VALOR DE CONSISTENCIA MÁXIMO ACEPTABLE (máx 10%)</t>
  </si>
  <si>
    <r>
      <rPr>
        <rFont val="Calibri"/>
        <b/>
        <color theme="1"/>
        <sz val="11.0"/>
      </rPr>
      <t>Valor propio principal (</t>
    </r>
    <r>
      <rPr>
        <rFont val="Calibri"/>
        <b/>
        <color theme="1"/>
        <sz val="11.0"/>
      </rPr>
      <t>λmax)</t>
    </r>
  </si>
  <si>
    <t>Dentro del rango aceptable</t>
  </si>
  <si>
    <r>
      <rPr>
        <rFont val="Calibri"/>
        <b/>
        <color theme="1"/>
        <sz val="11.0"/>
      </rPr>
      <t>Valor propio principal (</t>
    </r>
    <r>
      <rPr>
        <rFont val="Calibri"/>
        <b/>
        <color theme="1"/>
        <sz val="11.0"/>
      </rPr>
      <t>λmax)</t>
    </r>
  </si>
  <si>
    <t>Fuera del rango aceptable (&lt;10%)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</si>
</sst>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  <font>
      <sz val="11.0"/>
      <color rgb="FFFF0000"/>
      <name val="Calibri"/>
    </font>
    <font>
      <b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5" fillId="0" fontId="2" numFmtId="0" xfId="0" applyAlignment="1" applyBorder="1" applyFont="1">
      <alignment horizontal="right"/>
    </xf>
    <xf borderId="11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8" fillId="0" fontId="2" numFmtId="0" xfId="0" applyAlignment="1" applyBorder="1" applyFont="1">
      <alignment horizontal="right"/>
    </xf>
    <xf borderId="8" fillId="0" fontId="2" numFmtId="16" xfId="0" applyAlignment="1" applyBorder="1" applyFont="1" applyNumberFormat="1">
      <alignment horizontal="right"/>
    </xf>
    <xf borderId="9" fillId="0" fontId="2" numFmtId="0" xfId="0" applyAlignment="1" applyBorder="1" applyFont="1">
      <alignment horizontal="right"/>
    </xf>
    <xf borderId="12" fillId="0" fontId="2" numFmtId="0" xfId="0" applyAlignment="1" applyBorder="1" applyFont="1">
      <alignment horizontal="right"/>
    </xf>
    <xf borderId="10" fillId="0" fontId="2" numFmtId="0" xfId="0" applyAlignment="1" applyBorder="1" applyFont="1">
      <alignment horizontal="right"/>
    </xf>
    <xf borderId="0" fillId="0" fontId="1" numFmtId="0" xfId="0" applyFont="1"/>
    <xf borderId="0" fillId="0" fontId="2" numFmtId="2" xfId="0" applyFont="1" applyNumberFormat="1"/>
    <xf borderId="0" fillId="0" fontId="4" numFmtId="0" xfId="0" applyFont="1"/>
    <xf borderId="5" fillId="0" fontId="2" numFmtId="2" xfId="0" applyAlignment="1" applyBorder="1" applyFont="1" applyNumberFormat="1">
      <alignment horizontal="right"/>
    </xf>
    <xf borderId="11" fillId="0" fontId="2" numFmtId="2" xfId="0" applyAlignment="1" applyBorder="1" applyFont="1" applyNumberFormat="1">
      <alignment horizontal="right"/>
    </xf>
    <xf borderId="6" fillId="0" fontId="2" numFmtId="2" xfId="0" applyAlignment="1" applyBorder="1" applyFont="1" applyNumberFormat="1">
      <alignment horizontal="right"/>
    </xf>
    <xf borderId="7" fillId="0" fontId="2" numFmtId="2" xfId="0" applyAlignment="1" applyBorder="1" applyFont="1" applyNumberFormat="1">
      <alignment horizontal="right"/>
    </xf>
    <xf borderId="0" fillId="0" fontId="2" numFmtId="2" xfId="0" applyAlignment="1" applyFont="1" applyNumberFormat="1">
      <alignment horizontal="right"/>
    </xf>
    <xf borderId="8" fillId="0" fontId="2" numFmtId="2" xfId="0" applyAlignment="1" applyBorder="1" applyFont="1" applyNumberFormat="1">
      <alignment horizontal="right"/>
    </xf>
    <xf borderId="9" fillId="0" fontId="2" numFmtId="2" xfId="0" applyAlignment="1" applyBorder="1" applyFont="1" applyNumberFormat="1">
      <alignment horizontal="right"/>
    </xf>
    <xf borderId="12" fillId="0" fontId="2" numFmtId="2" xfId="0" applyAlignment="1" applyBorder="1" applyFont="1" applyNumberFormat="1">
      <alignment horizontal="right"/>
    </xf>
    <xf borderId="10" fillId="0" fontId="2" numFmtId="2" xfId="0" applyAlignment="1" applyBorder="1" applyFont="1" applyNumberFormat="1">
      <alignment horizontal="right"/>
    </xf>
    <xf borderId="0" fillId="0" fontId="5" numFmtId="2" xfId="0" applyFont="1" applyNumberFormat="1"/>
    <xf borderId="13" fillId="0" fontId="2" numFmtId="2" xfId="0" applyBorder="1" applyFont="1" applyNumberFormat="1"/>
    <xf borderId="14" fillId="0" fontId="2" numFmtId="2" xfId="0" applyBorder="1" applyFont="1" applyNumberFormat="1"/>
    <xf borderId="15" fillId="0" fontId="2" numFmtId="2" xfId="0" applyBorder="1" applyFont="1" applyNumberForma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2" fillId="0" fontId="2" numFmtId="9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6" fillId="0" fontId="2" numFmtId="164" xfId="0" applyBorder="1" applyFont="1" applyNumberFormat="1"/>
    <xf borderId="8" fillId="0" fontId="2" numFmtId="164" xfId="0" applyBorder="1" applyFont="1" applyNumberFormat="1"/>
    <xf borderId="10" fillId="0" fontId="2" numFmtId="164" xfId="0" applyBorder="1" applyFont="1" applyNumberFormat="1"/>
    <xf borderId="0" fillId="0" fontId="4" numFmtId="164" xfId="0" applyFont="1" applyNumberFormat="1"/>
    <xf borderId="0" fillId="0" fontId="6" numFmtId="0" xfId="0" applyFont="1"/>
    <xf borderId="0" fillId="0" fontId="5" numFmtId="9" xfId="0" applyFont="1" applyNumberFormat="1"/>
    <xf borderId="0" fillId="0" fontId="5" numFmtId="0" xfId="0" applyFont="1"/>
    <xf borderId="0" fillId="0" fontId="2" numFmtId="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1.43"/>
    <col customWidth="1" min="3" max="3" width="15.57"/>
    <col customWidth="1" min="4" max="11" width="11.43"/>
    <col customWidth="1" min="12" max="26" width="8.71"/>
  </cols>
  <sheetData>
    <row r="2" ht="30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4"/>
    </row>
    <row r="3" ht="29.25" customHeight="1">
      <c r="A3" s="1" t="s">
        <v>2</v>
      </c>
      <c r="B3" s="2" t="s">
        <v>3</v>
      </c>
      <c r="C3" s="4"/>
      <c r="D3" s="2" t="s">
        <v>4</v>
      </c>
      <c r="E3" s="4"/>
      <c r="F3" s="2" t="s">
        <v>5</v>
      </c>
      <c r="G3" s="4"/>
      <c r="H3" s="2" t="s">
        <v>6</v>
      </c>
      <c r="I3" s="4"/>
      <c r="J3" s="5" t="s">
        <v>7</v>
      </c>
      <c r="K3" s="4"/>
    </row>
    <row r="4" ht="30.0" customHeight="1">
      <c r="A4" s="1" t="s">
        <v>8</v>
      </c>
      <c r="B4" s="2" t="s">
        <v>9</v>
      </c>
      <c r="C4" s="4"/>
      <c r="D4" s="2" t="s">
        <v>10</v>
      </c>
      <c r="E4" s="4"/>
      <c r="F4" s="2" t="s">
        <v>11</v>
      </c>
      <c r="G4" s="4"/>
      <c r="H4" s="2" t="s">
        <v>12</v>
      </c>
      <c r="I4" s="4"/>
      <c r="J4" s="2" t="s">
        <v>13</v>
      </c>
      <c r="K4" s="4"/>
    </row>
    <row r="6">
      <c r="A6" s="6" t="s">
        <v>14</v>
      </c>
    </row>
    <row r="7">
      <c r="A7" s="7" t="s">
        <v>15</v>
      </c>
      <c r="B7" s="8" t="s">
        <v>16</v>
      </c>
      <c r="C7" s="8" t="s">
        <v>17</v>
      </c>
      <c r="D7" s="9" t="s">
        <v>18</v>
      </c>
    </row>
    <row r="8">
      <c r="A8" s="10" t="s">
        <v>19</v>
      </c>
      <c r="B8" s="11" t="s">
        <v>20</v>
      </c>
      <c r="C8" s="10" t="s">
        <v>21</v>
      </c>
      <c r="D8" s="11">
        <v>3.0</v>
      </c>
    </row>
    <row r="9">
      <c r="A9" s="12" t="s">
        <v>19</v>
      </c>
      <c r="B9" s="13" t="s">
        <v>22</v>
      </c>
      <c r="C9" s="12" t="s">
        <v>21</v>
      </c>
      <c r="D9" s="13">
        <v>7.0</v>
      </c>
    </row>
    <row r="10">
      <c r="A10" s="12" t="s">
        <v>19</v>
      </c>
      <c r="B10" s="13" t="s">
        <v>23</v>
      </c>
      <c r="C10" s="12" t="s">
        <v>21</v>
      </c>
      <c r="D10" s="13">
        <v>5.0</v>
      </c>
    </row>
    <row r="11">
      <c r="A11" s="12" t="s">
        <v>20</v>
      </c>
      <c r="B11" s="13" t="s">
        <v>22</v>
      </c>
      <c r="C11" s="12" t="s">
        <v>20</v>
      </c>
      <c r="D11" s="13">
        <v>8.0</v>
      </c>
    </row>
    <row r="12">
      <c r="A12" s="12" t="s">
        <v>20</v>
      </c>
      <c r="B12" s="13" t="s">
        <v>23</v>
      </c>
      <c r="C12" s="12" t="s">
        <v>20</v>
      </c>
      <c r="D12" s="13">
        <v>6.0</v>
      </c>
    </row>
    <row r="13">
      <c r="A13" s="14" t="s">
        <v>22</v>
      </c>
      <c r="B13" s="15" t="s">
        <v>23</v>
      </c>
      <c r="C13" s="14" t="s">
        <v>23</v>
      </c>
      <c r="D13" s="15">
        <v>4.0</v>
      </c>
    </row>
    <row r="15">
      <c r="A15" s="10"/>
      <c r="B15" s="16" t="s">
        <v>19</v>
      </c>
      <c r="C15" s="16" t="s">
        <v>20</v>
      </c>
      <c r="D15" s="16" t="s">
        <v>22</v>
      </c>
      <c r="E15" s="11" t="s">
        <v>23</v>
      </c>
    </row>
    <row r="16">
      <c r="A16" s="12" t="s">
        <v>19</v>
      </c>
      <c r="B16" s="17">
        <v>1.0</v>
      </c>
      <c r="C16" s="18">
        <v>3.0</v>
      </c>
      <c r="D16" s="18">
        <v>7.0</v>
      </c>
      <c r="E16" s="19">
        <v>5.0</v>
      </c>
    </row>
    <row r="17">
      <c r="A17" s="12" t="s">
        <v>20</v>
      </c>
      <c r="B17" s="20" t="s">
        <v>24</v>
      </c>
      <c r="C17" s="21">
        <v>1.0</v>
      </c>
      <c r="D17" s="21">
        <v>8.0</v>
      </c>
      <c r="E17" s="22">
        <v>6.0</v>
      </c>
    </row>
    <row r="18">
      <c r="A18" s="12" t="s">
        <v>22</v>
      </c>
      <c r="B18" s="20" t="s">
        <v>25</v>
      </c>
      <c r="C18" s="21" t="s">
        <v>26</v>
      </c>
      <c r="D18" s="21">
        <v>1.0</v>
      </c>
      <c r="E18" s="23" t="s">
        <v>27</v>
      </c>
    </row>
    <row r="19">
      <c r="A19" s="14" t="s">
        <v>23</v>
      </c>
      <c r="B19" s="24" t="s">
        <v>28</v>
      </c>
      <c r="C19" s="25" t="s">
        <v>29</v>
      </c>
      <c r="D19" s="25">
        <v>4.0</v>
      </c>
      <c r="E19" s="26">
        <v>1.0</v>
      </c>
    </row>
    <row r="20">
      <c r="F20" s="27" t="s">
        <v>30</v>
      </c>
    </row>
    <row r="21" ht="15.75" customHeight="1">
      <c r="B21" s="28">
        <f>1+(1/3)+(1/7)+(1/5)</f>
        <v>1.676190476</v>
      </c>
      <c r="C21" s="28">
        <f>3+1+(1/8)+(1/6)</f>
        <v>4.291666667</v>
      </c>
      <c r="D21" s="28">
        <f>7+8+1+4</f>
        <v>20</v>
      </c>
      <c r="E21" s="28">
        <f>SUM(E16:E19)+1/4</f>
        <v>12.25</v>
      </c>
      <c r="F21" s="29" t="s">
        <v>31</v>
      </c>
    </row>
    <row r="22" ht="15.75" customHeight="1">
      <c r="E22" s="28"/>
      <c r="F22" s="29" t="s">
        <v>32</v>
      </c>
    </row>
    <row r="23" ht="15.75" customHeight="1">
      <c r="A23" s="10"/>
      <c r="B23" s="16" t="s">
        <v>19</v>
      </c>
      <c r="C23" s="16" t="s">
        <v>20</v>
      </c>
      <c r="D23" s="16" t="s">
        <v>22</v>
      </c>
      <c r="E23" s="11" t="s">
        <v>23</v>
      </c>
    </row>
    <row r="24" ht="15.75" customHeight="1">
      <c r="A24" s="12" t="s">
        <v>19</v>
      </c>
      <c r="B24" s="30">
        <f>1/B21</f>
        <v>0.5965909091</v>
      </c>
      <c r="C24" s="31">
        <f>3/$C$21</f>
        <v>0.6990291262</v>
      </c>
      <c r="D24" s="31">
        <f t="shared" ref="D24:D27" si="1">D16/$D$21</f>
        <v>0.35</v>
      </c>
      <c r="E24" s="32">
        <f t="shared" ref="E24:E25" si="2">E16/$E$21</f>
        <v>0.4081632653</v>
      </c>
    </row>
    <row r="25" ht="15.75" customHeight="1">
      <c r="A25" s="12" t="s">
        <v>20</v>
      </c>
      <c r="B25" s="33">
        <f>1/3/B21</f>
        <v>0.1988636364</v>
      </c>
      <c r="C25" s="34">
        <f>1/$C$21</f>
        <v>0.2330097087</v>
      </c>
      <c r="D25" s="34">
        <f t="shared" si="1"/>
        <v>0.4</v>
      </c>
      <c r="E25" s="35">
        <f t="shared" si="2"/>
        <v>0.4897959184</v>
      </c>
    </row>
    <row r="26" ht="15.75" customHeight="1">
      <c r="A26" s="12" t="s">
        <v>22</v>
      </c>
      <c r="B26" s="33">
        <f>1/7/B21</f>
        <v>0.08522727273</v>
      </c>
      <c r="C26" s="34">
        <f>1/8/$C$21</f>
        <v>0.02912621359</v>
      </c>
      <c r="D26" s="34">
        <f t="shared" si="1"/>
        <v>0.05</v>
      </c>
      <c r="E26" s="35">
        <f>(1/4)/$E$21</f>
        <v>0.02040816327</v>
      </c>
    </row>
    <row r="27" ht="15.75" customHeight="1">
      <c r="A27" s="14" t="s">
        <v>23</v>
      </c>
      <c r="B27" s="36">
        <f>1/5/B21</f>
        <v>0.1193181818</v>
      </c>
      <c r="C27" s="37">
        <f>1/6/$C$21</f>
        <v>0.03883495146</v>
      </c>
      <c r="D27" s="37">
        <f t="shared" si="1"/>
        <v>0.2</v>
      </c>
      <c r="E27" s="38">
        <f>E19/$E$21</f>
        <v>0.08163265306</v>
      </c>
    </row>
    <row r="28" ht="15.75" customHeight="1">
      <c r="B28" s="28">
        <f t="shared" ref="B28:E28" si="3">SUM(B24:B27)</f>
        <v>1</v>
      </c>
      <c r="C28" s="28">
        <f t="shared" si="3"/>
        <v>1</v>
      </c>
      <c r="D28" s="39">
        <f t="shared" si="3"/>
        <v>1</v>
      </c>
      <c r="E28" s="28">
        <f t="shared" si="3"/>
        <v>1</v>
      </c>
      <c r="F28" s="29" t="s">
        <v>33</v>
      </c>
    </row>
    <row r="29" ht="15.75" customHeight="1">
      <c r="F29" s="29" t="s">
        <v>34</v>
      </c>
    </row>
    <row r="30" ht="15.75" customHeight="1">
      <c r="B30" s="29" t="s">
        <v>35</v>
      </c>
    </row>
    <row r="31" ht="15.75" customHeight="1">
      <c r="A31" s="12" t="s">
        <v>19</v>
      </c>
      <c r="B31" s="40">
        <f t="shared" ref="B31:B34" si="4">AVERAGE(B24:E24)</f>
        <v>0.5134458252</v>
      </c>
    </row>
    <row r="32" ht="15.75" customHeight="1">
      <c r="A32" s="12" t="s">
        <v>20</v>
      </c>
      <c r="B32" s="41">
        <f t="shared" si="4"/>
        <v>0.3304173159</v>
      </c>
    </row>
    <row r="33" ht="15.75" customHeight="1">
      <c r="A33" s="12" t="s">
        <v>22</v>
      </c>
      <c r="B33" s="41">
        <f t="shared" si="4"/>
        <v>0.0461904124</v>
      </c>
    </row>
    <row r="34" ht="15.75" customHeight="1">
      <c r="A34" s="14" t="s">
        <v>23</v>
      </c>
      <c r="B34" s="42">
        <f t="shared" si="4"/>
        <v>0.1099464466</v>
      </c>
    </row>
    <row r="35" ht="15.75" customHeight="1">
      <c r="B35" s="28">
        <f>sum(B31:B34)</f>
        <v>1</v>
      </c>
      <c r="F35" s="43" t="s">
        <v>36</v>
      </c>
    </row>
    <row r="36" ht="15.75" customHeight="1"/>
    <row r="37" ht="15.75" customHeight="1">
      <c r="A37" s="1" t="s">
        <v>0</v>
      </c>
      <c r="B37" s="2" t="s">
        <v>1</v>
      </c>
      <c r="C37" s="3"/>
      <c r="D37" s="3"/>
      <c r="E37" s="3"/>
      <c r="F37" s="3"/>
      <c r="G37" s="3"/>
      <c r="H37" s="3"/>
      <c r="I37" s="3"/>
      <c r="J37" s="3"/>
      <c r="K37" s="4"/>
    </row>
    <row r="38" ht="15.75" customHeight="1">
      <c r="A38" s="1" t="s">
        <v>2</v>
      </c>
      <c r="B38" s="2" t="s">
        <v>3</v>
      </c>
      <c r="C38" s="4"/>
      <c r="D38" s="2" t="s">
        <v>4</v>
      </c>
      <c r="E38" s="4"/>
      <c r="F38" s="2" t="s">
        <v>5</v>
      </c>
      <c r="G38" s="4"/>
      <c r="H38" s="2" t="s">
        <v>6</v>
      </c>
      <c r="I38" s="4"/>
      <c r="J38" s="5" t="s">
        <v>7</v>
      </c>
      <c r="K38" s="4"/>
    </row>
    <row r="39" ht="15.75" customHeight="1">
      <c r="A39" s="44" t="s">
        <v>37</v>
      </c>
      <c r="B39" s="45">
        <f>B31</f>
        <v>0.5134458252</v>
      </c>
      <c r="C39" s="4"/>
      <c r="D39" s="45">
        <f>B32</f>
        <v>0.3304173159</v>
      </c>
      <c r="E39" s="4"/>
      <c r="F39" s="45">
        <f>B33</f>
        <v>0.0461904124</v>
      </c>
      <c r="G39" s="4"/>
      <c r="H39" s="45">
        <f>B34</f>
        <v>0.1099464466</v>
      </c>
      <c r="I39" s="4"/>
      <c r="J39" s="5" t="s">
        <v>7</v>
      </c>
      <c r="K39" s="4"/>
      <c r="L39" s="29" t="s">
        <v>38</v>
      </c>
      <c r="M39" s="28">
        <f>SUM(B39:I39)</f>
        <v>1</v>
      </c>
    </row>
    <row r="40" ht="15.75" customHeight="1">
      <c r="A40" s="1" t="s">
        <v>8</v>
      </c>
      <c r="B40" s="2" t="s">
        <v>9</v>
      </c>
      <c r="C40" s="4"/>
      <c r="D40" s="2" t="s">
        <v>10</v>
      </c>
      <c r="E40" s="4"/>
      <c r="F40" s="2" t="s">
        <v>11</v>
      </c>
      <c r="G40" s="4"/>
      <c r="H40" s="2" t="s">
        <v>12</v>
      </c>
      <c r="I40" s="4"/>
      <c r="J40" s="2" t="s">
        <v>13</v>
      </c>
      <c r="K40" s="4"/>
      <c r="L40" s="29" t="s">
        <v>39</v>
      </c>
    </row>
    <row r="41" ht="15.75" customHeight="1"/>
    <row r="42" ht="15.75" customHeight="1">
      <c r="A42" s="46" t="s">
        <v>40</v>
      </c>
      <c r="B42" s="29">
        <v>4.0</v>
      </c>
    </row>
    <row r="43" ht="15.75" customHeight="1">
      <c r="B43" s="10" t="s">
        <v>19</v>
      </c>
      <c r="C43" s="47">
        <f>B31*B21</f>
        <v>0.8606330022</v>
      </c>
      <c r="D43" s="29" t="s">
        <v>41</v>
      </c>
    </row>
    <row r="44" ht="15.75" customHeight="1">
      <c r="B44" s="12" t="s">
        <v>20</v>
      </c>
      <c r="C44" s="48">
        <f>B32*C21</f>
        <v>1.418040981</v>
      </c>
    </row>
    <row r="45" ht="15.75" customHeight="1">
      <c r="B45" s="12" t="s">
        <v>22</v>
      </c>
      <c r="C45" s="48">
        <f>B33*D21</f>
        <v>0.9238082479</v>
      </c>
    </row>
    <row r="46" ht="15.75" customHeight="1">
      <c r="B46" s="14" t="s">
        <v>23</v>
      </c>
      <c r="C46" s="49">
        <f>B34*E21</f>
        <v>1.346843971</v>
      </c>
    </row>
    <row r="47" ht="15.75" customHeight="1">
      <c r="A47" s="46" t="s">
        <v>42</v>
      </c>
      <c r="B47" s="50">
        <f>SUM(C43:C46)</f>
        <v>4.549326201</v>
      </c>
    </row>
    <row r="48" ht="15.75" customHeight="1">
      <c r="A48" s="46" t="s">
        <v>43</v>
      </c>
      <c r="B48" s="29">
        <f>(B47-B42)/(B42-1)</f>
        <v>0.1831087338</v>
      </c>
    </row>
    <row r="49" ht="15.75" customHeight="1">
      <c r="A49" s="27" t="s">
        <v>44</v>
      </c>
      <c r="B49" s="29">
        <v>0.9</v>
      </c>
    </row>
    <row r="50" ht="15.75" customHeight="1">
      <c r="A50" s="51" t="s">
        <v>45</v>
      </c>
      <c r="B50" s="52">
        <f>B48/B49</f>
        <v>0.2034541486</v>
      </c>
      <c r="C50" s="53" t="s">
        <v>46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4:E4"/>
    <mergeCell ref="F4:G4"/>
    <mergeCell ref="B2:K2"/>
    <mergeCell ref="B3:C3"/>
    <mergeCell ref="D3:E3"/>
    <mergeCell ref="F3:G3"/>
    <mergeCell ref="H3:I3"/>
    <mergeCell ref="J3:K3"/>
    <mergeCell ref="B4:C4"/>
    <mergeCell ref="A6:K6"/>
    <mergeCell ref="H4:I4"/>
    <mergeCell ref="J4:K4"/>
    <mergeCell ref="B37:K37"/>
    <mergeCell ref="D38:E38"/>
    <mergeCell ref="F38:G38"/>
    <mergeCell ref="H38:I38"/>
    <mergeCell ref="J38:K38"/>
    <mergeCell ref="D40:E40"/>
    <mergeCell ref="F40:G40"/>
    <mergeCell ref="H40:I40"/>
    <mergeCell ref="J40:K40"/>
    <mergeCell ref="B38:C38"/>
    <mergeCell ref="B39:C39"/>
    <mergeCell ref="D39:E39"/>
    <mergeCell ref="F39:G39"/>
    <mergeCell ref="H39:I39"/>
    <mergeCell ref="J39:K39"/>
    <mergeCell ref="B40:C4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1.43"/>
    <col customWidth="1" min="3" max="3" width="15.57"/>
    <col customWidth="1" min="4" max="11" width="11.43"/>
    <col customWidth="1" min="12" max="26" width="8.71"/>
  </cols>
  <sheetData>
    <row r="2" ht="30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4"/>
    </row>
    <row r="3" ht="29.25" customHeight="1">
      <c r="A3" s="1" t="s">
        <v>2</v>
      </c>
      <c r="B3" s="2" t="s">
        <v>3</v>
      </c>
      <c r="C3" s="4"/>
      <c r="D3" s="2" t="s">
        <v>4</v>
      </c>
      <c r="E3" s="4"/>
      <c r="F3" s="2" t="s">
        <v>5</v>
      </c>
      <c r="G3" s="4"/>
      <c r="H3" s="2" t="s">
        <v>6</v>
      </c>
      <c r="I3" s="4"/>
      <c r="J3" s="5" t="s">
        <v>7</v>
      </c>
      <c r="K3" s="4"/>
    </row>
    <row r="4" ht="30.0" customHeight="1">
      <c r="A4" s="1" t="s">
        <v>8</v>
      </c>
      <c r="B4" s="2" t="s">
        <v>9</v>
      </c>
      <c r="C4" s="4"/>
      <c r="D4" s="2" t="s">
        <v>10</v>
      </c>
      <c r="E4" s="4"/>
      <c r="F4" s="2" t="s">
        <v>11</v>
      </c>
      <c r="G4" s="4"/>
      <c r="H4" s="2" t="s">
        <v>12</v>
      </c>
      <c r="I4" s="4"/>
      <c r="J4" s="2" t="s">
        <v>13</v>
      </c>
      <c r="K4" s="4"/>
    </row>
    <row r="6">
      <c r="A6" s="6" t="s">
        <v>14</v>
      </c>
    </row>
    <row r="7">
      <c r="A7" s="7" t="s">
        <v>15</v>
      </c>
      <c r="B7" s="8" t="s">
        <v>16</v>
      </c>
      <c r="C7" s="8" t="s">
        <v>17</v>
      </c>
      <c r="D7" s="9" t="s">
        <v>18</v>
      </c>
    </row>
    <row r="8">
      <c r="A8" s="10" t="s">
        <v>19</v>
      </c>
      <c r="B8" s="11" t="s">
        <v>20</v>
      </c>
      <c r="C8" s="10" t="s">
        <v>20</v>
      </c>
      <c r="D8" s="11">
        <v>9.0</v>
      </c>
    </row>
    <row r="9">
      <c r="A9" s="12" t="s">
        <v>19</v>
      </c>
      <c r="B9" s="13" t="s">
        <v>22</v>
      </c>
      <c r="C9" s="12" t="s">
        <v>22</v>
      </c>
      <c r="D9" s="13">
        <v>5.0</v>
      </c>
    </row>
    <row r="10">
      <c r="A10" s="12" t="s">
        <v>19</v>
      </c>
      <c r="B10" s="13" t="s">
        <v>23</v>
      </c>
      <c r="C10" s="12" t="s">
        <v>23</v>
      </c>
      <c r="D10" s="13">
        <v>8.0</v>
      </c>
    </row>
    <row r="11">
      <c r="A11" s="12" t="s">
        <v>20</v>
      </c>
      <c r="B11" s="13" t="s">
        <v>22</v>
      </c>
      <c r="C11" s="12" t="s">
        <v>20</v>
      </c>
      <c r="D11" s="13">
        <v>4.0</v>
      </c>
    </row>
    <row r="12">
      <c r="A12" s="12" t="s">
        <v>20</v>
      </c>
      <c r="B12" s="13" t="s">
        <v>23</v>
      </c>
      <c r="C12" s="12" t="s">
        <v>20</v>
      </c>
      <c r="D12" s="13">
        <v>1.0</v>
      </c>
    </row>
    <row r="13">
      <c r="A13" s="14" t="s">
        <v>22</v>
      </c>
      <c r="B13" s="15" t="s">
        <v>23</v>
      </c>
      <c r="C13" s="14" t="s">
        <v>23</v>
      </c>
      <c r="D13" s="15">
        <v>3.0</v>
      </c>
    </row>
    <row r="15">
      <c r="A15" s="10"/>
      <c r="B15" s="16" t="s">
        <v>19</v>
      </c>
      <c r="C15" s="16" t="s">
        <v>20</v>
      </c>
      <c r="D15" s="16" t="s">
        <v>22</v>
      </c>
      <c r="E15" s="11" t="s">
        <v>23</v>
      </c>
    </row>
    <row r="16">
      <c r="A16" s="12" t="s">
        <v>19</v>
      </c>
      <c r="B16" s="30">
        <v>1.0</v>
      </c>
      <c r="C16" s="31">
        <f>1/9</f>
        <v>0.1111111111</v>
      </c>
      <c r="D16" s="31">
        <f>1/5</f>
        <v>0.2</v>
      </c>
      <c r="E16" s="32">
        <f>1/8</f>
        <v>0.125</v>
      </c>
    </row>
    <row r="17">
      <c r="A17" s="12" t="s">
        <v>20</v>
      </c>
      <c r="B17" s="33">
        <v>9.0</v>
      </c>
      <c r="C17" s="34">
        <v>1.0</v>
      </c>
      <c r="D17" s="34">
        <v>4.0</v>
      </c>
      <c r="E17" s="35">
        <f>1/1</f>
        <v>1</v>
      </c>
    </row>
    <row r="18">
      <c r="A18" s="12" t="s">
        <v>22</v>
      </c>
      <c r="B18" s="33">
        <v>5.0</v>
      </c>
      <c r="C18" s="34">
        <f>1/4</f>
        <v>0.25</v>
      </c>
      <c r="D18" s="34">
        <v>1.0</v>
      </c>
      <c r="E18" s="35">
        <f>1/3</f>
        <v>0.3333333333</v>
      </c>
    </row>
    <row r="19">
      <c r="A19" s="14" t="s">
        <v>23</v>
      </c>
      <c r="B19" s="36">
        <v>8.0</v>
      </c>
      <c r="C19" s="37">
        <f>1/1</f>
        <v>1</v>
      </c>
      <c r="D19" s="37">
        <v>3.0</v>
      </c>
      <c r="E19" s="38">
        <v>1.0</v>
      </c>
    </row>
    <row r="20">
      <c r="F20" s="27" t="s">
        <v>30</v>
      </c>
    </row>
    <row r="21" ht="15.75" customHeight="1">
      <c r="B21" s="28">
        <f t="shared" ref="B21:E21" si="1">SUM(B16:B19)</f>
        <v>23</v>
      </c>
      <c r="C21" s="28">
        <f t="shared" si="1"/>
        <v>2.361111111</v>
      </c>
      <c r="D21" s="28">
        <f t="shared" si="1"/>
        <v>8.2</v>
      </c>
      <c r="E21" s="28">
        <f t="shared" si="1"/>
        <v>2.458333333</v>
      </c>
      <c r="F21" s="29" t="s">
        <v>31</v>
      </c>
    </row>
    <row r="22" ht="15.75" customHeight="1">
      <c r="E22" s="28"/>
      <c r="F22" s="29" t="s">
        <v>32</v>
      </c>
    </row>
    <row r="23" ht="15.75" customHeight="1">
      <c r="A23" s="10"/>
      <c r="B23" s="16" t="s">
        <v>19</v>
      </c>
      <c r="C23" s="16" t="s">
        <v>20</v>
      </c>
      <c r="D23" s="16" t="s">
        <v>22</v>
      </c>
      <c r="E23" s="11" t="s">
        <v>23</v>
      </c>
    </row>
    <row r="24" ht="15.75" customHeight="1">
      <c r="A24" s="12" t="s">
        <v>19</v>
      </c>
      <c r="B24" s="30">
        <f t="shared" ref="B24:B27" si="2">B16/$B$21</f>
        <v>0.04347826087</v>
      </c>
      <c r="C24" s="31">
        <f t="shared" ref="C24:C27" si="3">C16/$C$21</f>
        <v>0.04705882353</v>
      </c>
      <c r="D24" s="31">
        <f t="shared" ref="D24:D27" si="4">D16/$D$21</f>
        <v>0.0243902439</v>
      </c>
      <c r="E24" s="32">
        <f t="shared" ref="E24:E27" si="5">E16/$E$21</f>
        <v>0.05084745763</v>
      </c>
    </row>
    <row r="25" ht="15.75" customHeight="1">
      <c r="A25" s="12" t="s">
        <v>20</v>
      </c>
      <c r="B25" s="33">
        <f t="shared" si="2"/>
        <v>0.3913043478</v>
      </c>
      <c r="C25" s="34">
        <f t="shared" si="3"/>
        <v>0.4235294118</v>
      </c>
      <c r="D25" s="34">
        <f t="shared" si="4"/>
        <v>0.487804878</v>
      </c>
      <c r="E25" s="35">
        <f t="shared" si="5"/>
        <v>0.406779661</v>
      </c>
    </row>
    <row r="26" ht="15.75" customHeight="1">
      <c r="A26" s="12" t="s">
        <v>22</v>
      </c>
      <c r="B26" s="33">
        <f t="shared" si="2"/>
        <v>0.2173913043</v>
      </c>
      <c r="C26" s="34">
        <f t="shared" si="3"/>
        <v>0.1058823529</v>
      </c>
      <c r="D26" s="34">
        <f t="shared" si="4"/>
        <v>0.1219512195</v>
      </c>
      <c r="E26" s="35">
        <f t="shared" si="5"/>
        <v>0.1355932203</v>
      </c>
    </row>
    <row r="27" ht="15.75" customHeight="1">
      <c r="A27" s="14" t="s">
        <v>23</v>
      </c>
      <c r="B27" s="36">
        <f t="shared" si="2"/>
        <v>0.347826087</v>
      </c>
      <c r="C27" s="37">
        <f t="shared" si="3"/>
        <v>0.4235294118</v>
      </c>
      <c r="D27" s="37">
        <f t="shared" si="4"/>
        <v>0.3658536585</v>
      </c>
      <c r="E27" s="38">
        <f t="shared" si="5"/>
        <v>0.406779661</v>
      </c>
    </row>
    <row r="28" ht="15.75" customHeight="1">
      <c r="B28" s="28">
        <f t="shared" ref="B28:E28" si="6">SUM(B24:B27)</f>
        <v>1</v>
      </c>
      <c r="C28" s="28">
        <f t="shared" si="6"/>
        <v>1</v>
      </c>
      <c r="D28" s="28">
        <f t="shared" si="6"/>
        <v>1</v>
      </c>
      <c r="E28" s="28">
        <f t="shared" si="6"/>
        <v>1</v>
      </c>
      <c r="F28" s="29" t="s">
        <v>33</v>
      </c>
    </row>
    <row r="29" ht="15.75" customHeight="1">
      <c r="F29" s="29" t="s">
        <v>34</v>
      </c>
    </row>
    <row r="30" ht="15.75" customHeight="1">
      <c r="B30" s="29" t="s">
        <v>35</v>
      </c>
    </row>
    <row r="31" ht="15.75" customHeight="1">
      <c r="A31" s="12" t="s">
        <v>19</v>
      </c>
      <c r="B31" s="40">
        <f t="shared" ref="B31:B34" si="7">AVERAGE(B24:E24)</f>
        <v>0.04144369648</v>
      </c>
    </row>
    <row r="32" ht="15.75" customHeight="1">
      <c r="A32" s="12" t="s">
        <v>20</v>
      </c>
      <c r="B32" s="41">
        <f t="shared" si="7"/>
        <v>0.4273545747</v>
      </c>
    </row>
    <row r="33" ht="15.75" customHeight="1">
      <c r="A33" s="12" t="s">
        <v>22</v>
      </c>
      <c r="B33" s="41">
        <f t="shared" si="7"/>
        <v>0.1452045243</v>
      </c>
    </row>
    <row r="34" ht="15.75" customHeight="1">
      <c r="A34" s="14" t="s">
        <v>23</v>
      </c>
      <c r="B34" s="42">
        <f t="shared" si="7"/>
        <v>0.3859972046</v>
      </c>
    </row>
    <row r="35" ht="15.75" customHeight="1">
      <c r="B35" s="28"/>
    </row>
    <row r="36" ht="15.75" customHeight="1"/>
    <row r="37" ht="15.75" customHeight="1">
      <c r="A37" s="1" t="s">
        <v>0</v>
      </c>
      <c r="B37" s="2" t="s">
        <v>1</v>
      </c>
      <c r="C37" s="3"/>
      <c r="D37" s="3"/>
      <c r="E37" s="3"/>
      <c r="F37" s="3"/>
      <c r="G37" s="3"/>
      <c r="H37" s="3"/>
      <c r="I37" s="3"/>
      <c r="J37" s="3"/>
      <c r="K37" s="4"/>
    </row>
    <row r="38" ht="15.75" customHeight="1">
      <c r="A38" s="1" t="s">
        <v>2</v>
      </c>
      <c r="B38" s="2" t="s">
        <v>3</v>
      </c>
      <c r="C38" s="4"/>
      <c r="D38" s="2" t="s">
        <v>4</v>
      </c>
      <c r="E38" s="4"/>
      <c r="F38" s="2" t="s">
        <v>5</v>
      </c>
      <c r="G38" s="4"/>
      <c r="H38" s="2" t="s">
        <v>6</v>
      </c>
      <c r="I38" s="4"/>
      <c r="J38" s="5" t="s">
        <v>7</v>
      </c>
      <c r="K38" s="4"/>
    </row>
    <row r="39" ht="15.75" customHeight="1">
      <c r="A39" s="44" t="s">
        <v>37</v>
      </c>
      <c r="B39" s="45">
        <f>B31</f>
        <v>0.04144369648</v>
      </c>
      <c r="C39" s="4"/>
      <c r="D39" s="45">
        <f>B32</f>
        <v>0.4273545747</v>
      </c>
      <c r="E39" s="4"/>
      <c r="F39" s="45">
        <f>B33</f>
        <v>0.1452045243</v>
      </c>
      <c r="G39" s="4"/>
      <c r="H39" s="45">
        <f>B34</f>
        <v>0.3859972046</v>
      </c>
      <c r="I39" s="4"/>
      <c r="J39" s="5" t="s">
        <v>7</v>
      </c>
      <c r="K39" s="4"/>
      <c r="L39" s="29" t="s">
        <v>38</v>
      </c>
      <c r="M39" s="28">
        <f>SUM(B39:I39)</f>
        <v>1</v>
      </c>
    </row>
    <row r="40" ht="15.75" customHeight="1">
      <c r="A40" s="1" t="s">
        <v>8</v>
      </c>
      <c r="B40" s="2" t="s">
        <v>9</v>
      </c>
      <c r="C40" s="4"/>
      <c r="D40" s="2" t="s">
        <v>10</v>
      </c>
      <c r="E40" s="4"/>
      <c r="F40" s="2" t="s">
        <v>11</v>
      </c>
      <c r="G40" s="4"/>
      <c r="H40" s="2" t="s">
        <v>12</v>
      </c>
      <c r="I40" s="4"/>
      <c r="J40" s="2" t="s">
        <v>13</v>
      </c>
      <c r="K40" s="4"/>
      <c r="L40" s="29" t="s">
        <v>39</v>
      </c>
    </row>
    <row r="41" ht="15.75" customHeight="1"/>
    <row r="42" ht="15.75" customHeight="1">
      <c r="A42" s="46" t="s">
        <v>40</v>
      </c>
      <c r="B42" s="29">
        <v>4.0</v>
      </c>
    </row>
    <row r="43" ht="15.75" customHeight="1">
      <c r="B43" s="10" t="s">
        <v>19</v>
      </c>
      <c r="C43" s="47">
        <f>B31*B21</f>
        <v>0.9532050191</v>
      </c>
      <c r="D43" s="29" t="s">
        <v>41</v>
      </c>
    </row>
    <row r="44" ht="15.75" customHeight="1">
      <c r="B44" s="12" t="s">
        <v>20</v>
      </c>
      <c r="C44" s="48">
        <f>B32*C21</f>
        <v>1.009031635</v>
      </c>
    </row>
    <row r="45" ht="15.75" customHeight="1">
      <c r="B45" s="12" t="s">
        <v>22</v>
      </c>
      <c r="C45" s="48">
        <f>B33*D21</f>
        <v>1.190677099</v>
      </c>
    </row>
    <row r="46" ht="15.75" customHeight="1">
      <c r="B46" s="14" t="s">
        <v>23</v>
      </c>
      <c r="C46" s="49">
        <f>B34*E21</f>
        <v>0.9489097946</v>
      </c>
    </row>
    <row r="47" ht="15.75" customHeight="1">
      <c r="A47" s="46" t="s">
        <v>47</v>
      </c>
      <c r="B47" s="50">
        <f>SUM(C43:C46)</f>
        <v>4.101823547</v>
      </c>
    </row>
    <row r="48" ht="15.75" customHeight="1">
      <c r="A48" s="46" t="s">
        <v>43</v>
      </c>
      <c r="B48" s="29">
        <f>(B47-B42)/(B42-1)</f>
        <v>0.03394118247</v>
      </c>
    </row>
    <row r="49" ht="15.75" customHeight="1">
      <c r="A49" s="27" t="s">
        <v>44</v>
      </c>
      <c r="B49" s="29">
        <v>0.9</v>
      </c>
    </row>
    <row r="50" ht="15.75" customHeight="1">
      <c r="A50" s="27" t="s">
        <v>45</v>
      </c>
      <c r="B50" s="54">
        <f>B48/B49</f>
        <v>0.03771242497</v>
      </c>
      <c r="C50" s="55" t="s">
        <v>48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4:E4"/>
    <mergeCell ref="F4:G4"/>
    <mergeCell ref="B2:K2"/>
    <mergeCell ref="B3:C3"/>
    <mergeCell ref="D3:E3"/>
    <mergeCell ref="F3:G3"/>
    <mergeCell ref="H3:I3"/>
    <mergeCell ref="J3:K3"/>
    <mergeCell ref="B4:C4"/>
    <mergeCell ref="A6:K6"/>
    <mergeCell ref="H4:I4"/>
    <mergeCell ref="J4:K4"/>
    <mergeCell ref="B37:K37"/>
    <mergeCell ref="D38:E38"/>
    <mergeCell ref="F38:G38"/>
    <mergeCell ref="H38:I38"/>
    <mergeCell ref="J38:K38"/>
    <mergeCell ref="D40:E40"/>
    <mergeCell ref="F40:G40"/>
    <mergeCell ref="H40:I40"/>
    <mergeCell ref="J40:K40"/>
    <mergeCell ref="B38:C38"/>
    <mergeCell ref="B39:C39"/>
    <mergeCell ref="D39:E39"/>
    <mergeCell ref="F39:G39"/>
    <mergeCell ref="H39:I39"/>
    <mergeCell ref="J39:K39"/>
    <mergeCell ref="B40:C4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1.43"/>
    <col customWidth="1" min="3" max="3" width="15.57"/>
    <col customWidth="1" min="4" max="11" width="11.43"/>
    <col customWidth="1" min="12" max="26" width="8.71"/>
  </cols>
  <sheetData>
    <row r="2" ht="30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4"/>
    </row>
    <row r="3" ht="29.25" customHeight="1">
      <c r="A3" s="1" t="s">
        <v>2</v>
      </c>
      <c r="B3" s="2" t="s">
        <v>3</v>
      </c>
      <c r="C3" s="4"/>
      <c r="D3" s="2" t="s">
        <v>4</v>
      </c>
      <c r="E3" s="4"/>
      <c r="F3" s="2" t="s">
        <v>5</v>
      </c>
      <c r="G3" s="4"/>
      <c r="H3" s="2" t="s">
        <v>6</v>
      </c>
      <c r="I3" s="4"/>
      <c r="J3" s="5" t="s">
        <v>7</v>
      </c>
      <c r="K3" s="4"/>
    </row>
    <row r="4" ht="30.0" customHeight="1">
      <c r="A4" s="1" t="s">
        <v>8</v>
      </c>
      <c r="B4" s="2" t="s">
        <v>9</v>
      </c>
      <c r="C4" s="4"/>
      <c r="D4" s="2" t="s">
        <v>10</v>
      </c>
      <c r="E4" s="4"/>
      <c r="F4" s="2" t="s">
        <v>11</v>
      </c>
      <c r="G4" s="4"/>
      <c r="H4" s="2" t="s">
        <v>12</v>
      </c>
      <c r="I4" s="4"/>
      <c r="J4" s="2" t="s">
        <v>13</v>
      </c>
      <c r="K4" s="4"/>
    </row>
    <row r="6">
      <c r="A6" s="6" t="s">
        <v>14</v>
      </c>
    </row>
    <row r="7">
      <c r="A7" s="7" t="s">
        <v>15</v>
      </c>
      <c r="B7" s="8" t="s">
        <v>16</v>
      </c>
      <c r="C7" s="8" t="s">
        <v>17</v>
      </c>
      <c r="D7" s="9" t="s">
        <v>18</v>
      </c>
    </row>
    <row r="8">
      <c r="A8" s="10" t="s">
        <v>19</v>
      </c>
      <c r="B8" s="11" t="s">
        <v>20</v>
      </c>
      <c r="C8" s="10" t="s">
        <v>20</v>
      </c>
      <c r="D8" s="11">
        <v>7.0</v>
      </c>
    </row>
    <row r="9">
      <c r="A9" s="12" t="s">
        <v>19</v>
      </c>
      <c r="B9" s="13" t="s">
        <v>22</v>
      </c>
      <c r="C9" s="12" t="s">
        <v>21</v>
      </c>
      <c r="D9" s="13">
        <v>3.0</v>
      </c>
    </row>
    <row r="10">
      <c r="A10" s="12" t="s">
        <v>19</v>
      </c>
      <c r="B10" s="13" t="s">
        <v>23</v>
      </c>
      <c r="C10" s="12" t="s">
        <v>23</v>
      </c>
      <c r="D10" s="13">
        <v>9.0</v>
      </c>
    </row>
    <row r="11">
      <c r="A11" s="12" t="s">
        <v>20</v>
      </c>
      <c r="B11" s="13" t="s">
        <v>22</v>
      </c>
      <c r="C11" s="12" t="s">
        <v>20</v>
      </c>
      <c r="D11" s="13">
        <v>5.0</v>
      </c>
    </row>
    <row r="12">
      <c r="A12" s="12" t="s">
        <v>20</v>
      </c>
      <c r="B12" s="13" t="s">
        <v>23</v>
      </c>
      <c r="C12" s="12" t="s">
        <v>23</v>
      </c>
      <c r="D12" s="13">
        <v>4.0</v>
      </c>
    </row>
    <row r="13">
      <c r="A13" s="14" t="s">
        <v>22</v>
      </c>
      <c r="B13" s="15" t="s">
        <v>23</v>
      </c>
      <c r="C13" s="14" t="s">
        <v>23</v>
      </c>
      <c r="D13" s="15">
        <v>7.0</v>
      </c>
    </row>
    <row r="15">
      <c r="A15" s="10"/>
      <c r="B15" s="16" t="s">
        <v>19</v>
      </c>
      <c r="C15" s="16" t="s">
        <v>20</v>
      </c>
      <c r="D15" s="16" t="s">
        <v>22</v>
      </c>
      <c r="E15" s="11" t="s">
        <v>23</v>
      </c>
    </row>
    <row r="16">
      <c r="A16" s="12" t="s">
        <v>19</v>
      </c>
      <c r="B16" s="30">
        <v>1.0</v>
      </c>
      <c r="C16" s="31">
        <f>1/7</f>
        <v>0.1428571429</v>
      </c>
      <c r="D16" s="31">
        <v>3.0</v>
      </c>
      <c r="E16" s="32">
        <f>1/9</f>
        <v>0.1111111111</v>
      </c>
    </row>
    <row r="17">
      <c r="A17" s="12" t="s">
        <v>20</v>
      </c>
      <c r="B17" s="33">
        <v>7.0</v>
      </c>
      <c r="C17" s="34">
        <v>1.0</v>
      </c>
      <c r="D17" s="34">
        <v>5.0</v>
      </c>
      <c r="E17" s="35">
        <f>1/4</f>
        <v>0.25</v>
      </c>
    </row>
    <row r="18">
      <c r="A18" s="12" t="s">
        <v>22</v>
      </c>
      <c r="B18" s="33">
        <f>1/3</f>
        <v>0.3333333333</v>
      </c>
      <c r="C18" s="34">
        <f>1/5</f>
        <v>0.2</v>
      </c>
      <c r="D18" s="34">
        <v>1.0</v>
      </c>
      <c r="E18" s="35">
        <f>1/7</f>
        <v>0.1428571429</v>
      </c>
    </row>
    <row r="19">
      <c r="A19" s="14" t="s">
        <v>23</v>
      </c>
      <c r="B19" s="36">
        <v>9.0</v>
      </c>
      <c r="C19" s="37">
        <v>4.0</v>
      </c>
      <c r="D19" s="37">
        <v>7.0</v>
      </c>
      <c r="E19" s="38">
        <v>1.0</v>
      </c>
    </row>
    <row r="20">
      <c r="F20" s="27" t="s">
        <v>30</v>
      </c>
    </row>
    <row r="21" ht="15.75" customHeight="1">
      <c r="B21" s="28">
        <f t="shared" ref="B21:E21" si="1">SUM(B16:B19)</f>
        <v>17.33333333</v>
      </c>
      <c r="C21" s="28">
        <f t="shared" si="1"/>
        <v>5.342857143</v>
      </c>
      <c r="D21" s="28">
        <f t="shared" si="1"/>
        <v>16</v>
      </c>
      <c r="E21" s="28">
        <f t="shared" si="1"/>
        <v>1.503968254</v>
      </c>
      <c r="F21" s="29" t="s">
        <v>31</v>
      </c>
    </row>
    <row r="22" ht="15.75" customHeight="1">
      <c r="E22" s="28"/>
      <c r="F22" s="29" t="s">
        <v>32</v>
      </c>
    </row>
    <row r="23" ht="15.75" customHeight="1">
      <c r="A23" s="10"/>
      <c r="B23" s="16" t="s">
        <v>19</v>
      </c>
      <c r="C23" s="16" t="s">
        <v>20</v>
      </c>
      <c r="D23" s="16" t="s">
        <v>22</v>
      </c>
      <c r="E23" s="11" t="s">
        <v>23</v>
      </c>
    </row>
    <row r="24" ht="15.75" customHeight="1">
      <c r="A24" s="12" t="s">
        <v>19</v>
      </c>
      <c r="B24" s="30">
        <f t="shared" ref="B24:B27" si="2">B16/$B$21</f>
        <v>0.05769230769</v>
      </c>
      <c r="C24" s="31">
        <f t="shared" ref="C24:C27" si="3">C16/$C$21</f>
        <v>0.02673796791</v>
      </c>
      <c r="D24" s="31">
        <f t="shared" ref="D24:D27" si="4">D16/$D$21</f>
        <v>0.1875</v>
      </c>
      <c r="E24" s="32">
        <f t="shared" ref="E24:E27" si="5">E16/$E$21</f>
        <v>0.07387862797</v>
      </c>
    </row>
    <row r="25" ht="15.75" customHeight="1">
      <c r="A25" s="12" t="s">
        <v>20</v>
      </c>
      <c r="B25" s="33">
        <f t="shared" si="2"/>
        <v>0.4038461538</v>
      </c>
      <c r="C25" s="34">
        <f t="shared" si="3"/>
        <v>0.1871657754</v>
      </c>
      <c r="D25" s="34">
        <f t="shared" si="4"/>
        <v>0.3125</v>
      </c>
      <c r="E25" s="35">
        <f t="shared" si="5"/>
        <v>0.1662269129</v>
      </c>
    </row>
    <row r="26" ht="15.75" customHeight="1">
      <c r="A26" s="12" t="s">
        <v>22</v>
      </c>
      <c r="B26" s="33">
        <f t="shared" si="2"/>
        <v>0.01923076923</v>
      </c>
      <c r="C26" s="34">
        <f t="shared" si="3"/>
        <v>0.03743315508</v>
      </c>
      <c r="D26" s="34">
        <f t="shared" si="4"/>
        <v>0.0625</v>
      </c>
      <c r="E26" s="35">
        <f t="shared" si="5"/>
        <v>0.09498680739</v>
      </c>
    </row>
    <row r="27" ht="15.75" customHeight="1">
      <c r="A27" s="14" t="s">
        <v>23</v>
      </c>
      <c r="B27" s="36">
        <f t="shared" si="2"/>
        <v>0.5192307692</v>
      </c>
      <c r="C27" s="37">
        <f t="shared" si="3"/>
        <v>0.7486631016</v>
      </c>
      <c r="D27" s="37">
        <f t="shared" si="4"/>
        <v>0.4375</v>
      </c>
      <c r="E27" s="38">
        <f t="shared" si="5"/>
        <v>0.6649076517</v>
      </c>
    </row>
    <row r="28" ht="15.75" customHeight="1">
      <c r="B28" s="28">
        <f t="shared" ref="B28:E28" si="6">SUM(B24:B27)</f>
        <v>1</v>
      </c>
      <c r="C28" s="28">
        <f t="shared" si="6"/>
        <v>1</v>
      </c>
      <c r="D28" s="28">
        <f t="shared" si="6"/>
        <v>1</v>
      </c>
      <c r="E28" s="28">
        <f t="shared" si="6"/>
        <v>1</v>
      </c>
      <c r="F28" s="29" t="s">
        <v>33</v>
      </c>
    </row>
    <row r="29" ht="15.75" customHeight="1">
      <c r="F29" s="29" t="s">
        <v>34</v>
      </c>
    </row>
    <row r="30" ht="15.75" customHeight="1">
      <c r="B30" s="29" t="s">
        <v>35</v>
      </c>
    </row>
    <row r="31" ht="15.75" customHeight="1">
      <c r="B31" s="40">
        <f t="shared" ref="B31:B34" si="7">AVERAGE(B24:E24)</f>
        <v>0.08645222589</v>
      </c>
    </row>
    <row r="32" ht="15.75" customHeight="1">
      <c r="B32" s="41">
        <f t="shared" si="7"/>
        <v>0.2674347105</v>
      </c>
    </row>
    <row r="33" ht="15.75" customHeight="1">
      <c r="B33" s="41">
        <f t="shared" si="7"/>
        <v>0.05353768292</v>
      </c>
    </row>
    <row r="34" ht="15.75" customHeight="1">
      <c r="B34" s="42">
        <f t="shared" si="7"/>
        <v>0.5925753806</v>
      </c>
    </row>
    <row r="35" ht="15.75" customHeight="1">
      <c r="B35" s="28"/>
    </row>
    <row r="36" ht="15.75" customHeight="1"/>
    <row r="37" ht="15.75" customHeight="1">
      <c r="A37" s="1" t="s">
        <v>0</v>
      </c>
      <c r="B37" s="2" t="s">
        <v>1</v>
      </c>
      <c r="C37" s="3"/>
      <c r="D37" s="3"/>
      <c r="E37" s="3"/>
      <c r="F37" s="3"/>
      <c r="G37" s="3"/>
      <c r="H37" s="3"/>
      <c r="I37" s="3"/>
      <c r="J37" s="3"/>
      <c r="K37" s="4"/>
    </row>
    <row r="38" ht="15.75" customHeight="1">
      <c r="A38" s="1" t="s">
        <v>2</v>
      </c>
      <c r="B38" s="2" t="s">
        <v>3</v>
      </c>
      <c r="C38" s="4"/>
      <c r="D38" s="2" t="s">
        <v>4</v>
      </c>
      <c r="E38" s="4"/>
      <c r="F38" s="2" t="s">
        <v>5</v>
      </c>
      <c r="G38" s="4"/>
      <c r="H38" s="2" t="s">
        <v>6</v>
      </c>
      <c r="I38" s="4"/>
      <c r="J38" s="5" t="s">
        <v>7</v>
      </c>
      <c r="K38" s="4"/>
    </row>
    <row r="39" ht="15.75" customHeight="1">
      <c r="A39" s="44" t="s">
        <v>37</v>
      </c>
      <c r="B39" s="45">
        <f>B31</f>
        <v>0.08645222589</v>
      </c>
      <c r="C39" s="4"/>
      <c r="D39" s="45">
        <f>B32</f>
        <v>0.2674347105</v>
      </c>
      <c r="E39" s="4"/>
      <c r="F39" s="45">
        <f>B33</f>
        <v>0.05353768292</v>
      </c>
      <c r="G39" s="4"/>
      <c r="H39" s="45">
        <f>B34</f>
        <v>0.5925753806</v>
      </c>
      <c r="I39" s="4"/>
      <c r="J39" s="5" t="s">
        <v>7</v>
      </c>
      <c r="K39" s="4"/>
      <c r="L39" s="29" t="s">
        <v>38</v>
      </c>
      <c r="M39" s="54">
        <f>SUM(B39:I39)</f>
        <v>1</v>
      </c>
    </row>
    <row r="40" ht="15.75" customHeight="1">
      <c r="A40" s="1" t="s">
        <v>8</v>
      </c>
      <c r="B40" s="2" t="s">
        <v>9</v>
      </c>
      <c r="C40" s="4"/>
      <c r="D40" s="2" t="s">
        <v>10</v>
      </c>
      <c r="E40" s="4"/>
      <c r="F40" s="2" t="s">
        <v>11</v>
      </c>
      <c r="G40" s="4"/>
      <c r="H40" s="2" t="s">
        <v>12</v>
      </c>
      <c r="I40" s="4"/>
      <c r="J40" s="2" t="s">
        <v>13</v>
      </c>
      <c r="K40" s="4"/>
      <c r="L40" s="29" t="s">
        <v>39</v>
      </c>
    </row>
    <row r="41" ht="15.75" customHeight="1"/>
    <row r="42" ht="15.75" customHeight="1">
      <c r="A42" s="46" t="s">
        <v>40</v>
      </c>
      <c r="B42" s="29">
        <v>4.0</v>
      </c>
    </row>
    <row r="43" ht="15.75" customHeight="1">
      <c r="B43" s="10" t="s">
        <v>19</v>
      </c>
      <c r="C43" s="47">
        <f>B31*B21</f>
        <v>1.498505249</v>
      </c>
      <c r="D43" s="29" t="s">
        <v>41</v>
      </c>
    </row>
    <row r="44" ht="15.75" customHeight="1">
      <c r="B44" s="12" t="s">
        <v>20</v>
      </c>
      <c r="C44" s="48">
        <f>B32*C21</f>
        <v>1.428865453</v>
      </c>
    </row>
    <row r="45" ht="15.75" customHeight="1">
      <c r="B45" s="12" t="s">
        <v>22</v>
      </c>
      <c r="C45" s="48">
        <f>B33*D21</f>
        <v>0.8566029268</v>
      </c>
    </row>
    <row r="46" ht="15.75" customHeight="1">
      <c r="B46" s="14" t="s">
        <v>23</v>
      </c>
      <c r="C46" s="49">
        <f>B34*E21</f>
        <v>0.8912145606</v>
      </c>
    </row>
    <row r="47" ht="15.75" customHeight="1">
      <c r="A47" s="46" t="s">
        <v>49</v>
      </c>
      <c r="B47" s="50">
        <f>SUM(C43:C46)</f>
        <v>4.67518819</v>
      </c>
    </row>
    <row r="48" ht="15.75" customHeight="1">
      <c r="A48" s="46" t="s">
        <v>43</v>
      </c>
      <c r="B48" s="29">
        <f>(B47-B42)/(B42-1)</f>
        <v>0.2250627299</v>
      </c>
    </row>
    <row r="49" ht="15.75" customHeight="1">
      <c r="A49" s="27" t="s">
        <v>44</v>
      </c>
      <c r="B49" s="29">
        <v>0.9</v>
      </c>
    </row>
    <row r="50" ht="15.75" customHeight="1">
      <c r="A50" s="51" t="s">
        <v>45</v>
      </c>
      <c r="B50" s="52">
        <f>B48/B49</f>
        <v>0.2500696999</v>
      </c>
      <c r="C50" s="53" t="s">
        <v>50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4:E4"/>
    <mergeCell ref="F4:G4"/>
    <mergeCell ref="B2:K2"/>
    <mergeCell ref="B3:C3"/>
    <mergeCell ref="D3:E3"/>
    <mergeCell ref="F3:G3"/>
    <mergeCell ref="H3:I3"/>
    <mergeCell ref="J3:K3"/>
    <mergeCell ref="B4:C4"/>
    <mergeCell ref="A6:K6"/>
    <mergeCell ref="H4:I4"/>
    <mergeCell ref="J4:K4"/>
    <mergeCell ref="B37:K37"/>
    <mergeCell ref="D38:E38"/>
    <mergeCell ref="F38:G38"/>
    <mergeCell ref="H38:I38"/>
    <mergeCell ref="J38:K38"/>
    <mergeCell ref="D40:E40"/>
    <mergeCell ref="F40:G40"/>
    <mergeCell ref="H40:I40"/>
    <mergeCell ref="J40:K40"/>
    <mergeCell ref="B38:C38"/>
    <mergeCell ref="B39:C39"/>
    <mergeCell ref="D39:E39"/>
    <mergeCell ref="F39:G39"/>
    <mergeCell ref="H39:I39"/>
    <mergeCell ref="J39:K39"/>
    <mergeCell ref="B40:C4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2020-11-23T15:55:34Z</dcterms:created>
  <dc:creator>Rafael Quezada Gaete</dc:creator>
</cp:coreProperties>
</file>