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ADILSON\Documents\"/>
    </mc:Choice>
  </mc:AlternateContent>
  <xr:revisionPtr revIDLastSave="0" documentId="8_{7A1A69A8-F3AF-495E-97B0-FF8FFBCF66BF}" xr6:coauthVersionLast="47" xr6:coauthVersionMax="47" xr10:uidLastSave="{00000000-0000-0000-0000-000000000000}"/>
  <bookViews>
    <workbookView xWindow="-120" yWindow="-120" windowWidth="21840" windowHeight="13140" tabRatio="527" xr2:uid="{00000000-000D-0000-FFFF-FFFF00000000}"/>
  </bookViews>
  <sheets>
    <sheet name="APP" sheetId="1" r:id="rId1"/>
    <sheet name="Planilha2" sheetId="2" state="hidden" r:id="rId2"/>
  </sheets>
  <definedNames>
    <definedName name="aporte">APP!$D$16</definedName>
    <definedName name="pt_acumulado">APP!$D$19</definedName>
    <definedName name="rendimento_da_carteira">APP!$D$12</definedName>
    <definedName name="salario">APP!$D$11</definedName>
    <definedName name="sugestao_invest">APP!$D$13</definedName>
    <definedName name="taxa_mensal">APP!$D$18</definedName>
    <definedName name="tempo_invest">APP!$D$17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34" i="1"/>
  <c r="G4" i="2"/>
  <c r="A10" i="2"/>
  <c r="A11" i="2"/>
  <c r="A12" i="2"/>
  <c r="A13" i="2"/>
  <c r="A14" i="2"/>
  <c r="A15" i="2"/>
  <c r="A16" i="2"/>
  <c r="A17" i="2"/>
  <c r="A18" i="2"/>
  <c r="A19" i="2"/>
  <c r="A20" i="2"/>
  <c r="A9" i="2"/>
  <c r="A4" i="2"/>
  <c r="A5" i="2"/>
  <c r="A6" i="2"/>
  <c r="A7" i="2"/>
  <c r="A8" i="2"/>
  <c r="A3" i="2"/>
  <c r="C31" i="1"/>
  <c r="D13" i="1"/>
  <c r="D19" i="1"/>
  <c r="D20" i="1" s="1"/>
  <c r="C24" i="1"/>
  <c r="D24" i="1" s="1"/>
  <c r="C25" i="1"/>
  <c r="D25" i="1" s="1"/>
  <c r="C26" i="1"/>
  <c r="D26" i="1" s="1"/>
  <c r="C27" i="1"/>
  <c r="D27" i="1" s="1"/>
  <c r="C23" i="1"/>
  <c r="D23" i="1" s="1"/>
  <c r="D39" i="1" l="1"/>
  <c r="D35" i="1"/>
  <c r="D38" i="1"/>
  <c r="D37" i="1"/>
  <c r="D34" i="1"/>
  <c r="D36" i="1"/>
  <c r="D40" i="1" l="1"/>
</calcChain>
</file>

<file path=xl/sharedStrings.xml><?xml version="1.0" encoding="utf-8"?>
<sst xmlns="http://schemas.openxmlformats.org/spreadsheetml/2006/main" count="71" uniqueCount="35">
  <si>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</si>
  <si>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</si>
  <si>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</si>
  <si>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</si>
  <si>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</si>
  <si>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</si>
  <si>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Quanto em 2 anos?</t>
  </si>
  <si>
    <t>Quasnto em 5 anos?</t>
  </si>
  <si>
    <t>Quanto em 10 anos?</t>
  </si>
  <si>
    <t>Quanto em 20 anos?</t>
  </si>
  <si>
    <t>Quanto em 30 anos?</t>
  </si>
  <si>
    <t>Cenários</t>
  </si>
  <si>
    <t>Dividendo</t>
  </si>
  <si>
    <t>Salário</t>
  </si>
  <si>
    <t>Rendimento da carteira</t>
  </si>
  <si>
    <t>CONFIGURAÇÕES</t>
  </si>
  <si>
    <t>Agressivo</t>
  </si>
  <si>
    <t>Conservador</t>
  </si>
  <si>
    <t>Moderado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</si>
  <si>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</si>
  <si>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</si>
  <si>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</si>
  <si>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</si>
  <si>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</si>
  <si>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</si>
  <si>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</si>
  <si>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</si>
  <si>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</si>
  <si>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</si>
  <si>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</si>
  <si>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</si>
  <si>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</si>
  <si>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</si>
  <si>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</si>
  <si>
    <t>PERFIL DO INVESTIDOR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</si>
</sst>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66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32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 tint="0.34998626667073579"/>
      </right>
      <top/>
      <bottom style="thin">
        <color theme="0" tint="-0.499984740745262"/>
      </bottom>
      <diagonal/>
    </border>
    <border>
      <left style="medium">
        <color theme="1" tint="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 tint="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 tint="0.34998626667073579"/>
      </left>
      <right style="thin">
        <color theme="0" tint="-0.499984740745262"/>
      </right>
      <top style="thin">
        <color theme="0" tint="-0.499984740745262"/>
      </top>
      <bottom style="medium">
        <color theme="1" tint="0.34998626667073579"/>
      </bottom>
      <diagonal/>
    </border>
    <border>
      <left style="thin">
        <color theme="0" tint="-0.499984740745262"/>
      </left>
      <right style="medium">
        <color theme="1" tint="0.34998626667073579"/>
      </right>
      <top style="thin">
        <color theme="0" tint="-0.499984740745262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/>
      <diagonal/>
    </border>
    <border>
      <left/>
      <right/>
      <top/>
      <bottom style="medium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 tint="0.34998626667073579"/>
      </bottom>
      <diagonal/>
    </border>
    <border>
      <left style="thin">
        <color theme="0" tint="-0.14993743705557422"/>
      </left>
      <right style="medium">
        <color theme="1" tint="0.34998626667073579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medium">
        <color theme="1" tint="0.34998626667073579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medium">
        <color theme="1" tint="0.34998626667073579"/>
      </right>
      <top style="thin">
        <color theme="0" tint="-0.14993743705557422"/>
      </top>
      <bottom style="medium">
        <color theme="1" tint="0.34998626667073579"/>
      </bottom>
      <diagonal/>
    </border>
    <border>
      <left/>
      <right style="thin">
        <color theme="0" tint="-0.14993743705557422"/>
      </right>
      <top/>
      <bottom style="thin">
        <color theme="0" tint="-0.24994659260841701"/>
      </bottom>
      <diagonal/>
    </border>
    <border>
      <left/>
      <right style="thin">
        <color theme="0" tint="-0.1499374370555742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34998626667073579"/>
      </left>
      <right/>
      <top/>
      <bottom style="thin">
        <color theme="0" tint="-0.24994659260841701"/>
      </bottom>
      <diagonal/>
    </border>
    <border>
      <left style="medium">
        <color theme="1" tint="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34998626667073579"/>
      </left>
      <right/>
      <top style="thin">
        <color theme="0" tint="-0.24994659260841701"/>
      </top>
      <bottom style="medium">
        <color theme="1" tint="0.34998626667073579"/>
      </bottom>
      <diagonal/>
    </border>
    <border>
      <left/>
      <right style="thin">
        <color theme="0" tint="-0.14993743705557422"/>
      </right>
      <top style="thin">
        <color theme="0" tint="-0.24994659260841701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34998626667073579"/>
      </right>
      <top/>
      <bottom style="thin">
        <color theme="1" tint="0.499984740745262"/>
      </bottom>
      <diagonal/>
    </border>
    <border>
      <left style="medium">
        <color theme="1" tint="0.34998626667073579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34998626667073579"/>
      </left>
      <right style="thin">
        <color theme="1" tint="0.499984740745262"/>
      </right>
      <top style="thin">
        <color theme="1" tint="0.499984740745262"/>
      </top>
      <bottom style="medium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34998626667073579"/>
      </bottom>
      <diagonal/>
    </border>
    <border>
      <left style="thin">
        <color theme="1" tint="0.499984740745262"/>
      </left>
      <right style="medium">
        <color theme="1" tint="0.34998626667073579"/>
      </right>
      <top style="thin">
        <color theme="1" tint="0.499984740745262"/>
      </top>
      <bottom style="medium">
        <color theme="1" tint="0.34998626667073579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4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8" fontId="0" fillId="4" borderId="11" xfId="0" applyNumberFormat="1" applyFill="1" applyBorder="1" applyAlignment="1">
      <alignment horizontal="center"/>
    </xf>
    <xf numFmtId="8" fontId="0" fillId="4" borderId="4" xfId="0" applyNumberFormat="1" applyFill="1" applyBorder="1" applyAlignment="1">
      <alignment horizontal="center"/>
    </xf>
    <xf numFmtId="8" fontId="0" fillId="4" borderId="12" xfId="0" applyNumberFormat="1" applyFill="1" applyBorder="1" applyAlignment="1">
      <alignment horizontal="center"/>
    </xf>
    <xf numFmtId="8" fontId="0" fillId="4" borderId="6" xfId="0" applyNumberFormat="1" applyFill="1" applyBorder="1" applyAlignment="1">
      <alignment horizontal="center"/>
    </xf>
    <xf numFmtId="8" fontId="0" fillId="4" borderId="13" xfId="0" applyNumberFormat="1" applyFill="1" applyBorder="1" applyAlignment="1">
      <alignment horizontal="center"/>
    </xf>
    <xf numFmtId="8" fontId="0" fillId="4" borderId="8" xfId="0" applyNumberForma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8" fontId="3" fillId="4" borderId="28" xfId="0" applyNumberFormat="1" applyFont="1" applyFill="1" applyBorder="1" applyAlignment="1">
      <alignment horizontal="center"/>
    </xf>
    <xf numFmtId="8" fontId="3" fillId="4" borderId="31" xfId="0" applyNumberFormat="1" applyFont="1" applyFill="1" applyBorder="1" applyAlignment="1">
      <alignment horizontal="center"/>
    </xf>
    <xf numFmtId="0" fontId="6" fillId="6" borderId="19" xfId="0" applyFont="1" applyFill="1" applyBorder="1" applyAlignment="1">
      <alignment horizontal="left" indent="1"/>
    </xf>
    <xf numFmtId="0" fontId="6" fillId="6" borderId="17" xfId="0" applyFont="1" applyFill="1" applyBorder="1" applyAlignment="1">
      <alignment horizontal="left" indent="1"/>
    </xf>
    <xf numFmtId="0" fontId="6" fillId="6" borderId="20" xfId="0" applyFont="1" applyFill="1" applyBorder="1" applyAlignment="1">
      <alignment horizontal="left" indent="1"/>
    </xf>
    <xf numFmtId="0" fontId="6" fillId="6" borderId="18" xfId="0" applyFont="1" applyFill="1" applyBorder="1" applyAlignment="1">
      <alignment horizontal="left" indent="1"/>
    </xf>
    <xf numFmtId="0" fontId="6" fillId="6" borderId="21" xfId="0" applyFont="1" applyFill="1" applyBorder="1" applyAlignment="1">
      <alignment horizontal="left" indent="1"/>
    </xf>
    <xf numFmtId="0" fontId="6" fillId="6" borderId="22" xfId="0" applyFont="1" applyFill="1" applyBorder="1" applyAlignment="1">
      <alignment horizontal="left" indent="1"/>
    </xf>
    <xf numFmtId="0" fontId="6" fillId="0" borderId="23" xfId="0" applyFont="1" applyBorder="1" applyAlignment="1">
      <alignment horizontal="left" indent="1"/>
    </xf>
    <xf numFmtId="0" fontId="6" fillId="0" borderId="24" xfId="0" applyFont="1" applyBorder="1" applyAlignment="1">
      <alignment horizontal="left" indent="1"/>
    </xf>
    <xf numFmtId="0" fontId="6" fillId="0" borderId="26" xfId="0" applyFont="1" applyBorder="1" applyAlignment="1">
      <alignment horizontal="left" indent="1"/>
    </xf>
    <xf numFmtId="0" fontId="6" fillId="0" borderId="27" xfId="0" applyFont="1" applyBorder="1" applyAlignment="1">
      <alignment horizontal="left" indent="1"/>
    </xf>
    <xf numFmtId="0" fontId="7" fillId="4" borderId="26" xfId="0" applyFont="1" applyFill="1" applyBorder="1" applyAlignment="1">
      <alignment horizontal="left" indent="1"/>
    </xf>
    <xf numFmtId="0" fontId="7" fillId="4" borderId="27" xfId="0" applyFont="1" applyFill="1" applyBorder="1" applyAlignment="1">
      <alignment horizontal="left" indent="1"/>
    </xf>
    <xf numFmtId="0" fontId="7" fillId="4" borderId="29" xfId="0" applyFont="1" applyFill="1" applyBorder="1" applyAlignment="1">
      <alignment horizontal="left" indent="1"/>
    </xf>
    <xf numFmtId="0" fontId="7" fillId="4" borderId="30" xfId="0" applyFont="1" applyFill="1" applyBorder="1" applyAlignment="1">
      <alignment horizontal="left" indent="1"/>
    </xf>
    <xf numFmtId="0" fontId="6" fillId="4" borderId="3" xfId="0" applyFont="1" applyFill="1" applyBorder="1" applyAlignment="1">
      <alignment horizontal="left" indent="1"/>
    </xf>
    <xf numFmtId="0" fontId="6" fillId="4" borderId="5" xfId="0" applyFont="1" applyFill="1" applyBorder="1" applyAlignment="1">
      <alignment horizontal="left" indent="1"/>
    </xf>
    <xf numFmtId="0" fontId="6" fillId="4" borderId="7" xfId="0" applyFont="1" applyFill="1" applyBorder="1" applyAlignment="1">
      <alignment horizontal="left" indent="1"/>
    </xf>
    <xf numFmtId="166" fontId="0" fillId="6" borderId="16" xfId="0" applyNumberFormat="1" applyFill="1" applyBorder="1" applyAlignment="1">
      <alignment horizontal="center"/>
    </xf>
    <xf numFmtId="0" fontId="2" fillId="2" borderId="0" xfId="3"/>
    <xf numFmtId="0" fontId="0" fillId="6" borderId="0" xfId="0" applyFill="1"/>
    <xf numFmtId="166" fontId="0" fillId="6" borderId="0" xfId="0" applyNumberFormat="1" applyFill="1"/>
    <xf numFmtId="0" fontId="3" fillId="6" borderId="0" xfId="0" applyFont="1" applyFill="1"/>
    <xf numFmtId="166" fontId="3" fillId="6" borderId="0" xfId="0" applyNumberFormat="1" applyFont="1" applyFill="1" applyAlignment="1">
      <alignment horizontal="center"/>
    </xf>
    <xf numFmtId="0" fontId="2" fillId="2" borderId="0" xfId="3" applyBorder="1" applyAlignment="1"/>
    <xf numFmtId="0" fontId="3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166" fontId="3" fillId="8" borderId="0" xfId="0" applyNumberFormat="1" applyFont="1" applyFill="1"/>
    <xf numFmtId="9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2" fillId="2" borderId="0" xfId="2" applyFont="1" applyFill="1"/>
    <xf numFmtId="0" fontId="4" fillId="7" borderId="0" xfId="0" applyFont="1" applyFill="1" applyAlignment="1">
      <alignment horizontal="center"/>
    </xf>
    <xf numFmtId="166" fontId="0" fillId="0" borderId="14" xfId="0" applyNumberFormat="1" applyBorder="1" applyAlignment="1" applyProtection="1">
      <alignment horizontal="center"/>
      <protection locked="0"/>
    </xf>
    <xf numFmtId="10" fontId="0" fillId="0" borderId="15" xfId="0" applyNumberFormat="1" applyBorder="1" applyAlignment="1" applyProtection="1">
      <alignment horizontal="center"/>
      <protection locked="0"/>
    </xf>
    <xf numFmtId="166" fontId="3" fillId="0" borderId="25" xfId="1" applyNumberFormat="1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10" fontId="3" fillId="0" borderId="28" xfId="0" applyNumberFormat="1" applyFont="1" applyBorder="1" applyAlignment="1" applyProtection="1">
      <alignment horizontal="center"/>
      <protection locked="0"/>
    </xf>
    <xf numFmtId="0" fontId="2" fillId="2" borderId="0" xfId="3" applyAlignment="1" applyProtection="1">
      <alignment horizontal="center"/>
      <protection locked="0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Medium9"/>
  <colors>
    <mruColors>
      <color rgb="FF6600FF"/>
      <color rgb="FF6666FF"/>
      <color rgb="FF9966FF"/>
      <color rgb="FF9933FF"/>
      <color rgb="FFFFD8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Percentual sugerido de</a:t>
            </a:r>
            <a:r>
              <a:rPr lang="en-US" sz="1000" baseline="0"/>
              <a:t> acordo com o perfil do investidor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APP!$C$33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APP!$C$34:$C$39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7-4AA6-A670-6EAAD0B40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250370</xdr:colOff>
      <xdr:row>0</xdr:row>
      <xdr:rowOff>123825</xdr:rowOff>
    </xdr:from>
    <xdr:to>
      <xdr:col>4</xdr:col>
      <xdr:colOff>828675</xdr:colOff>
      <xdr:row>7</xdr:row>
      <xdr:rowOff>76200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5183845-24C6-A2D8-23AD-8C487FE4B8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" t="1215" r="250" b="600"/>
        <a:stretch>
          <a:fillRect/>
        </a:stretch>
      </xdr:blipFill>
      <xdr:spPr>
        <a:xfrm>
          <a:off x="250370" y="123825"/>
          <a:ext cx="6245680" cy="1219200"/>
        </a:xfrm>
        <a:prstGeom prst="roundRect">
          <a:avLst/>
        </a:prstGeom>
      </xdr:spPr>
    </xdr:pic>
    <xdr:clientData/>
  </xdr:twoCellAnchor>
  <xdr:twoCellAnchor>
    <xdr:from>
      <xdr:col>1</xdr:col>
      <xdr:colOff>23811</xdr:colOff>
      <xdr:row>40</xdr:row>
      <xdr:rowOff>128587</xdr:rowOff>
    </xdr:from>
    <xdr:to>
      <xdr:col>3</xdr:col>
      <xdr:colOff>1009650</xdr:colOff>
      <xdr:row>55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6B0ECB-ABAB-7BAF-7D28-3C87A6E19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XFD40"/>
  <sheetViews>
    <sheetView showGridLines="0" tabSelected="1" zoomScaleNormal="100" workbookViewId="0">
      <selection activeCell="A11" sqref="A11"/>
    </sheetView>
  </sheetViews>
  <sheetFormatPr defaultColWidth="0" defaultRowHeight="14.25"/>
  <cols>
    <col min="1" max="1" width="12.5" customWidth="1"/>
    <col min="2" max="2" width="28.125" bestFit="1" customWidth="1"/>
    <col min="3" max="3" width="20.125" customWidth="1"/>
    <col min="4" max="4" width="13.625" customWidth="1"/>
    <col min="5" max="5" width="19" customWidth="1"/>
    <col min="6" max="7" width="9" hidden="1" customWidth="1"/>
    <col min="8" max="16378" width="9" hidden="1"/>
    <col min="16379" max="16379" width="3.75" hidden="1" customWidth="1"/>
    <col min="16380" max="16380" width="7.75" hidden="1" customWidth="1"/>
    <col min="16381" max="16384" width="7.75" hidden="1"/>
  </cols>
  <sheetData>
    <row r="9" spans="2:4" ht="15" thickBot="1"/>
    <row r="10" spans="2:4" ht="26.25">
      <c r="B10" s="6" t="s">
        <v>15</v>
      </c>
      <c r="C10" s="7"/>
      <c r="D10" s="8"/>
    </row>
    <row r="11" spans="2:4" ht="15.75">
      <c r="B11" s="18" t="s">
        <v>13</v>
      </c>
      <c r="C11" s="19"/>
      <c r="D11" s="58">
        <v>2600</v>
      </c>
    </row>
    <row r="12" spans="2:4" ht="15.75">
      <c r="B12" s="20" t="s">
        <v>14</v>
      </c>
      <c r="C12" s="21"/>
      <c r="D12" s="59">
        <v>0.01</v>
      </c>
    </row>
    <row r="13" spans="2:4" ht="16.5" thickBot="1">
      <c r="B13" s="22" t="s">
        <v>33</v>
      </c>
      <c r="C13" s="23"/>
      <c r="D13" s="35">
        <f>salario*30%</f>
        <v>780</v>
      </c>
    </row>
    <row r="14" spans="2:4" ht="15" thickBot="1"/>
    <row r="15" spans="2:4" ht="29.25" customHeight="1">
      <c r="B15" s="3" t="s">
        <v>0</v>
      </c>
      <c r="C15" s="4"/>
      <c r="D15" s="15"/>
    </row>
    <row r="16" spans="2:4" ht="15.75">
      <c r="B16" s="24" t="s">
        <v>1</v>
      </c>
      <c r="C16" s="25"/>
      <c r="D16" s="60">
        <v>780</v>
      </c>
    </row>
    <row r="17" spans="1:4" ht="15.75">
      <c r="B17" s="26" t="s">
        <v>2</v>
      </c>
      <c r="C17" s="27"/>
      <c r="D17" s="61">
        <v>5</v>
      </c>
    </row>
    <row r="18" spans="1:4" ht="15.75">
      <c r="B18" s="26" t="s">
        <v>3</v>
      </c>
      <c r="C18" s="27"/>
      <c r="D18" s="62">
        <v>1.0789999999999999E-2</v>
      </c>
    </row>
    <row r="19" spans="1:4" ht="15.75">
      <c r="B19" s="28" t="s">
        <v>4</v>
      </c>
      <c r="C19" s="29"/>
      <c r="D19" s="16">
        <f>FV(taxa_mensal,tempo_invest*12,aporte*-1)</f>
        <v>65345.992918820361</v>
      </c>
    </row>
    <row r="20" spans="1:4" ht="16.5" thickBot="1">
      <c r="B20" s="30" t="s">
        <v>5</v>
      </c>
      <c r="C20" s="31"/>
      <c r="D20" s="17">
        <f>pt_acumulado*rendimento_da_carteira</f>
        <v>653.45992918820366</v>
      </c>
    </row>
    <row r="21" spans="1:4" ht="15" thickBot="1"/>
    <row r="22" spans="1:4" ht="26.25">
      <c r="B22" s="3" t="s">
        <v>11</v>
      </c>
      <c r="C22" s="4"/>
      <c r="D22" s="5" t="s">
        <v>12</v>
      </c>
    </row>
    <row r="23" spans="1:4" ht="15.75">
      <c r="A23" s="1">
        <v>2</v>
      </c>
      <c r="B23" s="32" t="s">
        <v>6</v>
      </c>
      <c r="C23" s="9">
        <f>FV($D$18,$A23*12,$D$16*-1)</f>
        <v>21237.549292163269</v>
      </c>
      <c r="D23" s="10">
        <f>C23*rendimento_da_carteira</f>
        <v>212.37549292163268</v>
      </c>
    </row>
    <row r="24" spans="1:4" ht="15.75">
      <c r="A24" s="1">
        <v>5</v>
      </c>
      <c r="B24" s="33" t="s">
        <v>7</v>
      </c>
      <c r="C24" s="11">
        <f>FV($D$18,$A24*12,$D$16*-1)</f>
        <v>65345.992918820361</v>
      </c>
      <c r="D24" s="12">
        <f>C24*rendimento_da_carteira</f>
        <v>653.45992918820366</v>
      </c>
    </row>
    <row r="25" spans="1:4" ht="15.75">
      <c r="A25" s="1">
        <v>10</v>
      </c>
      <c r="B25" s="33" t="s">
        <v>8</v>
      </c>
      <c r="C25" s="11">
        <f>FV($D$18,$A25*12,$D$16*-1)</f>
        <v>189761.68577353432</v>
      </c>
      <c r="D25" s="12">
        <f>C25*rendimento_da_carteira</f>
        <v>1897.6168577353433</v>
      </c>
    </row>
    <row r="26" spans="1:4" ht="15.75">
      <c r="A26" s="1">
        <v>20</v>
      </c>
      <c r="B26" s="33" t="s">
        <v>9</v>
      </c>
      <c r="C26" s="11">
        <f>FV($D$18,$A26*12,$D$16*-1)</f>
        <v>877654.75207572291</v>
      </c>
      <c r="D26" s="12">
        <f>C26*rendimento_da_carteira</f>
        <v>8776.547520757229</v>
      </c>
    </row>
    <row r="27" spans="1:4" ht="16.5" thickBot="1">
      <c r="A27" s="1">
        <v>30</v>
      </c>
      <c r="B27" s="34" t="s">
        <v>10</v>
      </c>
      <c r="C27" s="13">
        <f>FV($D$18,$A27*12,$D$16*-1)</f>
        <v>3371292.3309036773</v>
      </c>
      <c r="D27" s="14">
        <f>C27*rendimento_da_carteira</f>
        <v>33712.923309036771</v>
      </c>
    </row>
    <row r="30" spans="1:4" ht="15">
      <c r="B30" s="41" t="s">
        <v>34</v>
      </c>
      <c r="C30" s="63" t="s">
        <v>18</v>
      </c>
      <c r="D30" s="36"/>
    </row>
    <row r="31" spans="1:4" ht="15">
      <c r="B31" s="39" t="s">
        <v>19</v>
      </c>
      <c r="C31" s="40">
        <f>aporte</f>
        <v>780</v>
      </c>
      <c r="D31" s="37"/>
    </row>
    <row r="32" spans="1:4" customFormat="1">
      <c r="A32"/>
      <c r="B32"/>
      <c r="C32"/>
      <c r="D32"/>
    </row>
    <row r="33" spans="2:4" ht="15">
      <c r="B33" s="42" t="s">
        <v>21</v>
      </c>
      <c r="C33" s="42" t="s">
        <v>22</v>
      </c>
      <c r="D33" s="42" t="s">
        <v>23</v>
      </c>
    </row>
    <row r="34" spans="2:4">
      <c r="B34" s="2" t="s">
        <v>24</v>
      </c>
      <c r="C34" s="46">
        <f>VLOOKUP($C$30&amp;"-"&amp;B34,Planilha2!$A:$D,4,FALSE)</f>
        <v>0.32</v>
      </c>
      <c r="D34" s="38">
        <f>C34*$C$31</f>
        <v>249.6</v>
      </c>
    </row>
    <row r="35" spans="2:4">
      <c r="B35" s="2" t="s">
        <v>25</v>
      </c>
      <c r="C35" s="46">
        <f>VLOOKUP($C$30&amp;"-"&amp;B35,Planilha2!$A:$D,4,FALSE)</f>
        <v>0.35</v>
      </c>
      <c r="D35" s="38">
        <f t="shared" ref="D35:D39" si="0">C35*$C$31</f>
        <v>273</v>
      </c>
    </row>
    <row r="36" spans="2:4">
      <c r="B36" s="2" t="s">
        <v>26</v>
      </c>
      <c r="C36" s="46">
        <f>VLOOKUP($C$30&amp;"-"&amp;B36,Planilha2!$A:$D,4,FALSE)</f>
        <v>0.08</v>
      </c>
      <c r="D36" s="38">
        <f t="shared" si="0"/>
        <v>62.4</v>
      </c>
    </row>
    <row r="37" spans="2:4">
      <c r="B37" s="2" t="s">
        <v>27</v>
      </c>
      <c r="C37" s="46">
        <f>VLOOKUP($C$30&amp;"-"&amp;B37,Planilha2!$A:$D,4,FALSE)</f>
        <v>0.05</v>
      </c>
      <c r="D37" s="38">
        <f t="shared" si="0"/>
        <v>39</v>
      </c>
    </row>
    <row r="38" spans="2:4">
      <c r="B38" s="2" t="s">
        <v>28</v>
      </c>
      <c r="C38" s="46">
        <f>VLOOKUP($C$30&amp;"-"&amp;B38,Planilha2!$A:$D,4,FALSE)</f>
        <v>0.1</v>
      </c>
      <c r="D38" s="38">
        <f t="shared" si="0"/>
        <v>78</v>
      </c>
    </row>
    <row r="39" spans="2:4">
      <c r="B39" s="2" t="s">
        <v>29</v>
      </c>
      <c r="C39" s="46">
        <f>VLOOKUP($C$30&amp;"-"&amp;B39,Planilha2!$A:$D,4,FALSE)</f>
        <v>0.1</v>
      </c>
      <c r="D39" s="38">
        <f t="shared" si="0"/>
        <v>78</v>
      </c>
    </row>
    <row r="40" spans="2:4" ht="15">
      <c r="B40" s="43"/>
      <c r="C40" s="44"/>
      <c r="D40" s="45">
        <f>SUM(D34:D39)</f>
        <v>780</v>
      </c>
    </row>
  </sheetData>
  <sheetProtection sheet="1" objects="1" scenarios="1"/>
  <mergeCells count="11">
    <mergeCell ref="B10:D10"/>
    <mergeCell ref="B15:D15"/>
    <mergeCell ref="B11:C11"/>
    <mergeCell ref="B12:C12"/>
    <mergeCell ref="B13:C13"/>
    <mergeCell ref="B16:C16"/>
    <mergeCell ref="B17:C17"/>
    <mergeCell ref="B18:C18"/>
    <mergeCell ref="B22:C22"/>
    <mergeCell ref="B19:C19"/>
    <mergeCell ref="B20:C20"/>
  </mergeCells>
  <dataValidations count="1">
    <dataValidation type="list" allowBlank="1" showInputMessage="1" showErrorMessage="1" sqref="C30" xr:uid="{48EA48B5-26FE-421D-A16E-BC3DEDE36581}">
      <formula1>"Conservador,Moderado,Agressivo"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F3DF-C8B8-40C7-BD17-2D48960ED346}">
  <dimension ref="A2:G20"/>
  <sheetViews>
    <sheetView workbookViewId="0">
      <selection activeCell="A2" sqref="A2:D2"/>
    </sheetView>
  </sheetViews>
  <sheetFormatPr defaultRowHeight="15"/>
  <cols>
    <col min="1" max="1" width="27" bestFit="1" customWidth="1"/>
    <col min="2" max="2" width="10.625" bestFit="1" customWidth="1"/>
    <col min="3" max="3" width="16.25" bestFit="1" customWidth="1"/>
    <col min="4" max="4" width="9" style="2"/>
    <col min="6" max="6" width="14.75" bestFit="1" customWidth="1"/>
  </cols>
  <sheetData>
    <row r="2" spans="1:7">
      <c r="A2" s="57" t="s">
        <v>31</v>
      </c>
      <c r="B2" s="57" t="s">
        <v>20</v>
      </c>
      <c r="C2" s="57" t="s">
        <v>21</v>
      </c>
      <c r="D2" s="57" t="s">
        <v>30</v>
      </c>
    </row>
    <row r="3" spans="1:7" ht="14.25">
      <c r="A3" s="47" t="str">
        <f>B3&amp;"-"&amp;C3</f>
        <v>Conservador-PAPEL</v>
      </c>
      <c r="B3" s="47" t="s">
        <v>17</v>
      </c>
      <c r="C3" s="48" t="s">
        <v>24</v>
      </c>
      <c r="D3" s="49">
        <v>0.3</v>
      </c>
      <c r="G3" t="s">
        <v>30</v>
      </c>
    </row>
    <row r="4" spans="1:7">
      <c r="A4" s="47" t="str">
        <f t="shared" ref="A4:A20" si="0">B4&amp;"-"&amp;C4</f>
        <v>Conservador-TIJOLO</v>
      </c>
      <c r="B4" s="47" t="s">
        <v>17</v>
      </c>
      <c r="C4" s="48" t="s">
        <v>25</v>
      </c>
      <c r="D4" s="49">
        <v>0.5</v>
      </c>
      <c r="F4" s="36" t="s">
        <v>32</v>
      </c>
      <c r="G4" s="56">
        <f>VLOOKUP(F4,$A:$D,4,FALSE)</f>
        <v>0.35</v>
      </c>
    </row>
    <row r="5" spans="1:7" ht="14.25">
      <c r="A5" s="47" t="str">
        <f t="shared" si="0"/>
        <v>Conservador-HÍBRIDO</v>
      </c>
      <c r="B5" s="47" t="s">
        <v>17</v>
      </c>
      <c r="C5" s="48" t="s">
        <v>26</v>
      </c>
      <c r="D5" s="49">
        <v>0.1</v>
      </c>
    </row>
    <row r="6" spans="1:7" ht="14.25">
      <c r="A6" s="47" t="str">
        <f t="shared" si="0"/>
        <v>Conservador-FOFs</v>
      </c>
      <c r="B6" s="47" t="s">
        <v>17</v>
      </c>
      <c r="C6" s="48" t="s">
        <v>27</v>
      </c>
      <c r="D6" s="49">
        <v>0.1</v>
      </c>
    </row>
    <row r="7" spans="1:7" ht="14.25">
      <c r="A7" s="47" t="str">
        <f t="shared" si="0"/>
        <v>Conservador-DESENVOLVIMENTO</v>
      </c>
      <c r="B7" s="47" t="s">
        <v>17</v>
      </c>
      <c r="C7" s="48" t="s">
        <v>28</v>
      </c>
      <c r="D7" s="49">
        <v>0</v>
      </c>
    </row>
    <row r="8" spans="1:7" thickBot="1">
      <c r="A8" s="50" t="str">
        <f t="shared" si="0"/>
        <v>Conservador-HOTELARIAS</v>
      </c>
      <c r="B8" s="50" t="s">
        <v>17</v>
      </c>
      <c r="C8" s="51" t="s">
        <v>29</v>
      </c>
      <c r="D8" s="52">
        <v>0</v>
      </c>
    </row>
    <row r="9" spans="1:7" ht="14.25">
      <c r="A9" s="53" t="str">
        <f t="shared" si="0"/>
        <v>Moderado-PAPEL</v>
      </c>
      <c r="B9" s="53" t="s">
        <v>18</v>
      </c>
      <c r="C9" s="54" t="s">
        <v>24</v>
      </c>
      <c r="D9" s="55">
        <v>0.32</v>
      </c>
    </row>
    <row r="10" spans="1:7" ht="14.25">
      <c r="A10" s="47" t="str">
        <f t="shared" si="0"/>
        <v>Moderado-TIJOLO</v>
      </c>
      <c r="B10" s="47" t="s">
        <v>18</v>
      </c>
      <c r="C10" s="48" t="s">
        <v>25</v>
      </c>
      <c r="D10" s="49">
        <v>0.35</v>
      </c>
    </row>
    <row r="11" spans="1:7" ht="14.25">
      <c r="A11" s="47" t="str">
        <f t="shared" si="0"/>
        <v>Moderado-HÍBRIDO</v>
      </c>
      <c r="B11" s="47" t="s">
        <v>18</v>
      </c>
      <c r="C11" s="48" t="s">
        <v>26</v>
      </c>
      <c r="D11" s="49">
        <v>0.08</v>
      </c>
    </row>
    <row r="12" spans="1:7" ht="14.25">
      <c r="A12" s="47" t="str">
        <f t="shared" si="0"/>
        <v>Moderado-FOFs</v>
      </c>
      <c r="B12" s="47" t="s">
        <v>18</v>
      </c>
      <c r="C12" s="48" t="s">
        <v>27</v>
      </c>
      <c r="D12" s="49">
        <v>0.05</v>
      </c>
    </row>
    <row r="13" spans="1:7" ht="14.25">
      <c r="A13" s="47" t="str">
        <f t="shared" si="0"/>
        <v>Moderado-DESENVOLVIMENTO</v>
      </c>
      <c r="B13" s="47" t="s">
        <v>18</v>
      </c>
      <c r="C13" s="48" t="s">
        <v>28</v>
      </c>
      <c r="D13" s="49">
        <v>0.1</v>
      </c>
    </row>
    <row r="14" spans="1:7" thickBot="1">
      <c r="A14" s="50" t="str">
        <f t="shared" si="0"/>
        <v>Moderado-HOTELARIAS</v>
      </c>
      <c r="B14" s="50" t="s">
        <v>18</v>
      </c>
      <c r="C14" s="51" t="s">
        <v>29</v>
      </c>
      <c r="D14" s="52">
        <v>0.1</v>
      </c>
    </row>
    <row r="15" spans="1:7" ht="14.25">
      <c r="A15" t="str">
        <f t="shared" si="0"/>
        <v>Agressivo-PAPEL</v>
      </c>
      <c r="B15" t="s">
        <v>16</v>
      </c>
      <c r="C15" s="2" t="s">
        <v>24</v>
      </c>
      <c r="D15" s="46">
        <v>0.5</v>
      </c>
    </row>
    <row r="16" spans="1:7">
      <c r="A16" t="str">
        <f t="shared" si="0"/>
        <v>Agressivo-TIJOLO</v>
      </c>
      <c r="B16" t="s">
        <v>16</v>
      </c>
      <c r="C16" s="2" t="s">
        <v>25</v>
      </c>
      <c r="D16" s="46">
        <v>0.1</v>
      </c>
    </row>
    <row r="17" spans="1:4">
      <c r="A17" t="str">
        <f t="shared" si="0"/>
        <v>Agressivo-HÍBRIDO</v>
      </c>
      <c r="B17" t="s">
        <v>16</v>
      </c>
      <c r="C17" s="2" t="s">
        <v>26</v>
      </c>
      <c r="D17" s="46">
        <v>0.05</v>
      </c>
    </row>
    <row r="18" spans="1:4">
      <c r="A18" t="str">
        <f t="shared" si="0"/>
        <v>Agressivo-FOFs</v>
      </c>
      <c r="B18" t="s">
        <v>16</v>
      </c>
      <c r="C18" s="2" t="s">
        <v>27</v>
      </c>
      <c r="D18" s="46">
        <v>0.05</v>
      </c>
    </row>
    <row r="19" spans="1:4">
      <c r="A19" t="str">
        <f t="shared" si="0"/>
        <v>Agressivo-DESENVOLVIMENTO</v>
      </c>
      <c r="B19" t="s">
        <v>16</v>
      </c>
      <c r="C19" s="2" t="s">
        <v>28</v>
      </c>
      <c r="D19" s="46">
        <v>0.2</v>
      </c>
    </row>
    <row r="20" spans="1:4">
      <c r="A20" t="str">
        <f t="shared" si="0"/>
        <v>Agressivo-HOTELARIAS</v>
      </c>
      <c r="B20" t="s">
        <v>16</v>
      </c>
      <c r="C20" s="2" t="s">
        <v>29</v>
      </c>
      <c r="D20" s="4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pt_acumulado</vt:lpstr>
      <vt:lpstr>rendimento_da_carteira</vt:lpstr>
      <vt:lpstr>salario</vt:lpstr>
      <vt:lpstr>sugestao_invest</vt:lpstr>
      <vt:lpstr>taxa_mensal</vt:lpstr>
      <vt:lpstr>tempo_invest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ADILSON</dc:creator>
  <cp:keywords/>
  <dc:description/>
  <cp:lastModifiedBy>Yasmin Pinho</cp:lastModifiedBy>
  <cp:revision/>
  <dcterms:created xsi:type="dcterms:W3CDTF">2025-06-22T16:33:00Z</dcterms:created>
  <dcterms:modified xsi:type="dcterms:W3CDTF">2025-06-22T22:38:12Z</dcterms:modified>
  <cp:category/>
  <cp:contentStatus/>
</cp:coreProperties>
</file>