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Sheet20" sheetId="2" r:id="rId5"/>
    <sheet state="visible" name="2022" sheetId="3" r:id="rId6"/>
    <sheet state="visible" name="Budget" sheetId="4" r:id="rId7"/>
    <sheet state="visible" name="Budget w Properties" sheetId="5" r:id="rId8"/>
    <sheet state="visible" name="FIRE wProperties" sheetId="6" r:id="rId9"/>
    <sheet state="visible" name="1 Property a Year" sheetId="7" r:id="rId10"/>
    <sheet state="visible" name="Properties" sheetId="8" r:id="rId11"/>
    <sheet state="visible" name="Property Split" sheetId="9" r:id="rId12"/>
    <sheet state="visible" name="BRRRR Properties" sheetId="10" r:id="rId13"/>
    <sheet state="visible" name="Amortization" sheetId="11" r:id="rId14"/>
    <sheet state="hidden" name="FIRE Net Worth DC" sheetId="12" r:id="rId15"/>
    <sheet state="hidden" name="FIRE Net Worth Baltimore" sheetId="13" r:id="rId16"/>
    <sheet state="hidden" name="FIRE Net Worth Durham" sheetId="14" r:id="rId17"/>
    <sheet state="hidden" name="FIRE Net Worth Boston" sheetId="15" r:id="rId18"/>
    <sheet state="hidden" name="FIRE Net Worth Alexandria" sheetId="16" r:id="rId19"/>
    <sheet state="hidden" name="FIRE Net Worth Virginia Beach" sheetId="17" r:id="rId20"/>
    <sheet state="hidden" name="FIRE Net Worth Chicago" sheetId="18" r:id="rId21"/>
    <sheet state="hidden" name="Savings Baltimore" sheetId="19" r:id="rId22"/>
    <sheet state="hidden" name="Savings Durham" sheetId="20" r:id="rId23"/>
    <sheet state="hidden" name="Savings Boston" sheetId="21" r:id="rId24"/>
    <sheet state="hidden" name="Savings Alexandria" sheetId="22" r:id="rId25"/>
    <sheet state="hidden" name="Savings Virginia Beach" sheetId="23" r:id="rId26"/>
    <sheet state="hidden" name="Savings Chicago" sheetId="24" r:id="rId27"/>
    <sheet state="hidden" name="UMD" sheetId="25" r:id="rId28"/>
    <sheet state="hidden" name="Quadplex Baltimore" sheetId="26" r:id="rId29"/>
    <sheet state="hidden" name="QuadPlex Boston" sheetId="27" r:id="rId30"/>
  </sheets>
  <definedNames/>
  <calcPr/>
</workbook>
</file>

<file path=xl/sharedStrings.xml><?xml version="1.0" encoding="utf-8"?>
<sst xmlns="http://schemas.openxmlformats.org/spreadsheetml/2006/main" count="623" uniqueCount="193">
  <si>
    <t>Yearly</t>
  </si>
  <si>
    <t>Monthly</t>
  </si>
  <si>
    <t>Weekly</t>
  </si>
  <si>
    <t>Base Pay</t>
  </si>
  <si>
    <t>401K (8%)</t>
  </si>
  <si>
    <t>Benefits</t>
  </si>
  <si>
    <t>Federal Tax (15.57%)</t>
  </si>
  <si>
    <t>Social Security (6.23%)</t>
  </si>
  <si>
    <t>Medicare (1.46%)</t>
  </si>
  <si>
    <t>TAX TOTAL</t>
  </si>
  <si>
    <t>RUNNING</t>
  </si>
  <si>
    <t>Renter's Insurance</t>
  </si>
  <si>
    <t>Auto Insurance</t>
  </si>
  <si>
    <t>Entertainment</t>
  </si>
  <si>
    <t>Food &amp; Dining</t>
  </si>
  <si>
    <t>Groceries</t>
  </si>
  <si>
    <t>Health</t>
  </si>
  <si>
    <t>Pets</t>
  </si>
  <si>
    <t>Shopping</t>
  </si>
  <si>
    <t>Transportation</t>
  </si>
  <si>
    <t>Travel</t>
  </si>
  <si>
    <t>Other Expenses</t>
  </si>
  <si>
    <t>Internet</t>
  </si>
  <si>
    <t>Water</t>
  </si>
  <si>
    <t>Electricity</t>
  </si>
  <si>
    <t>Bike Storage</t>
  </si>
  <si>
    <t>Trash/Facility Fee</t>
  </si>
  <si>
    <t>Rent</t>
  </si>
  <si>
    <t>Housing Total</t>
  </si>
  <si>
    <t>Expenses</t>
  </si>
  <si>
    <t>Savings</t>
  </si>
  <si>
    <t>Taxes</t>
  </si>
  <si>
    <t>Rainy Day (6 Mo) + Investment</t>
  </si>
  <si>
    <t>OASDI</t>
  </si>
  <si>
    <t>Checking (1 Mo)</t>
  </si>
  <si>
    <t>Medicare</t>
  </si>
  <si>
    <t>Hourly Rate</t>
  </si>
  <si>
    <t>Federal</t>
  </si>
  <si>
    <t>State</t>
  </si>
  <si>
    <t>Roth 401K</t>
  </si>
  <si>
    <t>Other</t>
  </si>
  <si>
    <t>TOTAL</t>
  </si>
  <si>
    <t>Week</t>
  </si>
  <si>
    <t>Checking Beginning</t>
  </si>
  <si>
    <t>Before Tax</t>
  </si>
  <si>
    <t>In 401K</t>
  </si>
  <si>
    <t>After Tax</t>
  </si>
  <si>
    <t>Net</t>
  </si>
  <si>
    <t>After Net</t>
  </si>
  <si>
    <t>Left</t>
  </si>
  <si>
    <t>Add to Savings</t>
  </si>
  <si>
    <t>Checking End</t>
  </si>
  <si>
    <t>Savings End</t>
  </si>
  <si>
    <t>For Properties</t>
  </si>
  <si>
    <t>End For Investment</t>
  </si>
  <si>
    <t>Add To Investment</t>
  </si>
  <si>
    <t>In Investment</t>
  </si>
  <si>
    <t>Start of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</si>
  <si>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</si>
  <si>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</si>
  <si>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</si>
  <si>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</si>
  <si>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</si>
  <si>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</si>
  <si>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</si>
  <si>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</si>
  <si>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</si>
  <si>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</si>
  <si>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</si>
  <si>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</si>
  <si>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</si>
  <si>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</si>
  <si>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</si>
  <si>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</si>
  <si>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</si>
  <si>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</si>
  <si>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</si>
  <si>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</si>
  <si>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</si>
  <si>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</si>
  <si>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</si>
  <si>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</si>
  <si>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</si>
  <si>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</si>
  <si>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</si>
  <si>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</si>
  <si>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</si>
  <si>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</si>
  <si>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</si>
  <si>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</si>
  <si>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</si>
  <si>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</si>
  <si>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</si>
  <si>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</si>
  <si>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</si>
  <si>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</si>
  <si>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</si>
  <si>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</si>
  <si>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</si>
  <si>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</si>
  <si>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</si>
  <si>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</si>
  <si>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</si>
  <si>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</si>
  <si>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</si>
  <si>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</si>
  <si>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</si>
  <si>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</si>
  <si>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</si>
  <si>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</si>
  <si>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Extra</t>
  </si>
  <si>
    <t>Location</t>
  </si>
  <si>
    <t>DC</t>
  </si>
  <si>
    <t>Salary</t>
  </si>
  <si>
    <t>After Taxes</t>
  </si>
  <si>
    <t>Investment</t>
  </si>
  <si>
    <t>Needed</t>
  </si>
  <si>
    <t>Year</t>
  </si>
  <si>
    <t>Rate</t>
  </si>
  <si>
    <t>Income</t>
  </si>
  <si>
    <t>Checking</t>
  </si>
  <si>
    <t>401K</t>
  </si>
  <si>
    <t>Employer Match</t>
  </si>
  <si>
    <t>Net Worth</t>
  </si>
  <si>
    <t>Motgage Amount</t>
  </si>
  <si>
    <t>Appreciation</t>
  </si>
  <si>
    <t>Interest Rate</t>
  </si>
  <si>
    <t>Cash Flow</t>
  </si>
  <si>
    <t>Term (years)</t>
  </si>
  <si>
    <t>Average Price</t>
  </si>
  <si>
    <t>Properties</t>
  </si>
  <si>
    <t>Cash Needed</t>
  </si>
  <si>
    <t>Morgan Stanley</t>
  </si>
  <si>
    <t>Equity</t>
  </si>
  <si>
    <t>TOTAL Equity</t>
  </si>
  <si>
    <t>Cincinnati</t>
  </si>
  <si>
    <t>Annual Income</t>
  </si>
  <si>
    <t>Payment</t>
  </si>
  <si>
    <t>Property Tax</t>
  </si>
  <si>
    <t>Insurance</t>
  </si>
  <si>
    <t>Maintenance</t>
  </si>
  <si>
    <t>Vacancy</t>
  </si>
  <si>
    <t>Principal Paydown</t>
  </si>
  <si>
    <t>Total</t>
  </si>
  <si>
    <t>Payment Number</t>
  </si>
  <si>
    <t>Mortgage</t>
  </si>
  <si>
    <t>Principal</t>
  </si>
  <si>
    <t>Interest</t>
  </si>
  <si>
    <t>Balance</t>
  </si>
  <si>
    <t>Columbus</t>
  </si>
  <si>
    <t>Loan Rate</t>
  </si>
  <si>
    <t>Term (Years)</t>
  </si>
  <si>
    <t>Payments Per Year</t>
  </si>
  <si>
    <t>Loan Amount</t>
  </si>
  <si>
    <t>Property #</t>
  </si>
  <si>
    <t>CashFlow</t>
  </si>
  <si>
    <t>Left After CF</t>
  </si>
  <si>
    <t>In RE</t>
  </si>
  <si>
    <t>Cash On Hand</t>
  </si>
  <si>
    <t>Title</t>
  </si>
  <si>
    <t>Price</t>
  </si>
  <si>
    <t>Savings Per Month</t>
  </si>
  <si>
    <t>Date</t>
  </si>
  <si>
    <t>Days Until</t>
  </si>
  <si>
    <t>Months Until</t>
  </si>
  <si>
    <t>6 months food</t>
  </si>
  <si>
    <t>6 months medical</t>
  </si>
  <si>
    <t>6 months housing</t>
  </si>
  <si>
    <t>6 months travel</t>
  </si>
  <si>
    <t>6 months other</t>
  </si>
  <si>
    <t>Student Loans</t>
  </si>
  <si>
    <t>Tesla (Down + 6 M)</t>
  </si>
  <si>
    <t>Necessities</t>
  </si>
  <si>
    <t>Wants</t>
  </si>
  <si>
    <t>Net Worth 59</t>
  </si>
  <si>
    <t>FIRE Method</t>
  </si>
  <si>
    <t>Years @ 1 Property / Year</t>
  </si>
  <si>
    <t>Cost Calculator</t>
  </si>
  <si>
    <t>Per Month</t>
  </si>
  <si>
    <t>Months</t>
  </si>
  <si>
    <t>Tuition - Year</t>
  </si>
  <si>
    <t>UMD Fees - Year</t>
  </si>
  <si>
    <t>Rent - Year</t>
  </si>
  <si>
    <t>Meals - Year</t>
  </si>
  <si>
    <t>Utilities - Year</t>
  </si>
  <si>
    <t>Transportation - Year</t>
  </si>
  <si>
    <t>Purchase Price</t>
  </si>
  <si>
    <t>Initial Investement</t>
  </si>
  <si>
    <t>FHA MI</t>
  </si>
  <si>
    <t>Profit</t>
  </si>
  <si>
    <t>ROI</t>
  </si>
  <si>
    <t>ROI Time</t>
  </si>
  <si>
    <t>Closing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</si>
</sst>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&quot;$&quot;#,##0.00"/>
    <numFmt numFmtId="166" formatCode="0.0000%"/>
    <numFmt numFmtId="167" formatCode="m/d/yyyy"/>
    <numFmt numFmtId="168" formatCode="m-d"/>
  </numFmts>
  <fonts count="17">
    <font>
      <sz val="10.0"/>
      <color rgb="FF000000"/>
      <name val="Arial"/>
      <scheme val="minor"/>
    </font>
    <font>
      <color theme="0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color rgb="FFFFFFFF"/>
      <name val="Arial"/>
    </font>
    <font>
      <b/>
      <color theme="0"/>
      <name val="Arial"/>
    </font>
    <font>
      <sz val="11.0"/>
      <color rgb="FFEA4335"/>
      <name val="Calibri"/>
    </font>
    <font>
      <b/>
      <color theme="1"/>
      <name val="Arial"/>
      <scheme val="minor"/>
    </font>
    <font>
      <color rgb="FFFFFFFF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sz val="11.0"/>
      <color rgb="FFFF0000"/>
      <name val="Calibri"/>
    </font>
    <font>
      <b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164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3" fontId="4" numFmtId="0" xfId="0" applyAlignment="1" applyBorder="1" applyFill="1" applyFont="1">
      <alignment vertical="bottom"/>
    </xf>
    <xf borderId="1" fillId="3" fontId="5" numFmtId="165" xfId="0" applyAlignment="1" applyBorder="1" applyFont="1" applyNumberFormat="1">
      <alignment horizontal="right" readingOrder="0" vertical="bottom"/>
    </xf>
    <xf borderId="1" fillId="3" fontId="5" numFmtId="165" xfId="0" applyAlignment="1" applyBorder="1" applyFont="1" applyNumberFormat="1">
      <alignment horizontal="right" vertical="bottom"/>
    </xf>
    <xf borderId="1" fillId="3" fontId="4" numFmtId="0" xfId="0" applyAlignment="1" applyBorder="1" applyFont="1">
      <alignment readingOrder="0" vertical="bottom"/>
    </xf>
    <xf borderId="1" fillId="3" fontId="5" numFmtId="165" xfId="0" applyAlignment="1" applyBorder="1" applyFont="1" applyNumberFormat="1">
      <alignment horizontal="right" vertical="bottom"/>
    </xf>
    <xf borderId="0" fillId="2" fontId="6" numFmtId="0" xfId="0" applyAlignment="1" applyFont="1">
      <alignment readingOrder="0" vertical="bottom"/>
    </xf>
    <xf borderId="1" fillId="2" fontId="2" numFmtId="165" xfId="0" applyAlignment="1" applyBorder="1" applyFont="1" applyNumberFormat="1">
      <alignment vertical="bottom"/>
    </xf>
    <xf borderId="0" fillId="2" fontId="7" numFmtId="0" xfId="0" applyAlignment="1" applyFont="1">
      <alignment vertical="bottom"/>
    </xf>
    <xf borderId="1" fillId="2" fontId="2" numFmtId="165" xfId="0" applyAlignment="1" applyBorder="1" applyFont="1" applyNumberFormat="1">
      <alignment vertical="bottom"/>
    </xf>
    <xf borderId="1" fillId="3" fontId="8" numFmtId="165" xfId="0" applyAlignment="1" applyBorder="1" applyFont="1" applyNumberFormat="1">
      <alignment horizontal="right" readingOrder="0" vertical="bottom"/>
    </xf>
    <xf borderId="0" fillId="2" fontId="1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/>
    </xf>
    <xf borderId="0" fillId="2" fontId="6" numFmtId="165" xfId="0" applyAlignment="1" applyFont="1" applyNumberFormat="1">
      <alignment readingOrder="0" vertical="bottom"/>
    </xf>
    <xf borderId="1" fillId="0" fontId="9" numFmtId="0" xfId="0" applyAlignment="1" applyBorder="1" applyFont="1">
      <alignment readingOrder="0"/>
    </xf>
    <xf borderId="1" fillId="0" fontId="9" numFmtId="164" xfId="0" applyAlignment="1" applyBorder="1" applyFont="1" applyNumberFormat="1">
      <alignment readingOrder="0"/>
    </xf>
    <xf borderId="1" fillId="0" fontId="9" numFmtId="165" xfId="0" applyAlignment="1" applyBorder="1" applyFont="1" applyNumberFormat="1">
      <alignment readingOrder="0"/>
    </xf>
    <xf borderId="1" fillId="0" fontId="9" numFmtId="10" xfId="0" applyAlignment="1" applyBorder="1" applyFont="1" applyNumberFormat="1">
      <alignment readingOrder="0"/>
    </xf>
    <xf borderId="1" fillId="0" fontId="9" numFmtId="165" xfId="0" applyAlignment="1" applyBorder="1" applyFont="1" applyNumberFormat="1">
      <alignment readingOrder="0"/>
    </xf>
    <xf borderId="0" fillId="2" fontId="7" numFmtId="166" xfId="0" applyAlignment="1" applyFont="1" applyNumberFormat="1">
      <alignment vertical="bottom"/>
    </xf>
    <xf borderId="0" fillId="2" fontId="10" numFmtId="165" xfId="0" applyAlignment="1" applyFont="1" applyNumberFormat="1">
      <alignment readingOrder="0" vertical="bottom"/>
    </xf>
    <xf borderId="1" fillId="0" fontId="11" numFmtId="165" xfId="0" applyAlignment="1" applyBorder="1" applyFont="1" applyNumberFormat="1">
      <alignment readingOrder="0"/>
    </xf>
    <xf borderId="1" fillId="0" fontId="9" numFmtId="0" xfId="0" applyBorder="1" applyFont="1"/>
    <xf borderId="1" fillId="0" fontId="11" numFmtId="165" xfId="0" applyAlignment="1" applyBorder="1" applyFont="1" applyNumberFormat="1">
      <alignment readingOrder="0"/>
    </xf>
    <xf borderId="1" fillId="0" fontId="11" numFmtId="165" xfId="0" applyBorder="1" applyFont="1" applyNumberFormat="1"/>
    <xf borderId="1" fillId="0" fontId="11" numFmtId="165" xfId="0" applyBorder="1" applyFont="1" applyNumberFormat="1"/>
    <xf borderId="1" fillId="4" fontId="11" numFmtId="165" xfId="0" applyAlignment="1" applyBorder="1" applyFill="1" applyFont="1" applyNumberFormat="1">
      <alignment readingOrder="0"/>
    </xf>
    <xf borderId="1" fillId="4" fontId="9" numFmtId="165" xfId="0" applyAlignment="1" applyBorder="1" applyFont="1" applyNumberFormat="1">
      <alignment readingOrder="0"/>
    </xf>
    <xf borderId="1" fillId="4" fontId="11" numFmtId="165" xfId="0" applyBorder="1" applyFont="1" applyNumberFormat="1"/>
    <xf borderId="1" fillId="4" fontId="9" numFmtId="0" xfId="0" applyAlignment="1" applyBorder="1" applyFont="1">
      <alignment readingOrder="0"/>
    </xf>
    <xf borderId="0" fillId="0" fontId="12" numFmtId="0" xfId="0" applyAlignment="1" applyFont="1">
      <alignment readingOrder="0" vertical="bottom"/>
    </xf>
    <xf borderId="1" fillId="3" fontId="5" numFmtId="165" xfId="0" applyAlignment="1" applyBorder="1" applyFont="1" applyNumberFormat="1">
      <alignment horizontal="left" readingOrder="0" vertical="bottom"/>
    </xf>
    <xf borderId="1" fillId="3" fontId="5" numFmtId="165" xfId="0" applyAlignment="1" applyBorder="1" applyFont="1" applyNumberFormat="1">
      <alignment horizontal="right" readingOrder="0" vertical="bottom"/>
    </xf>
    <xf borderId="0" fillId="0" fontId="12" numFmtId="0" xfId="0" applyAlignment="1" applyFont="1">
      <alignment vertical="bottom"/>
    </xf>
    <xf borderId="2" fillId="2" fontId="2" numFmtId="165" xfId="0" applyAlignment="1" applyBorder="1" applyFont="1" applyNumberFormat="1">
      <alignment vertical="bottom"/>
    </xf>
    <xf borderId="1" fillId="2" fontId="3" numFmtId="165" xfId="0" applyAlignment="1" applyBorder="1" applyFont="1" applyNumberFormat="1">
      <alignment readingOrder="0" vertical="bottom"/>
    </xf>
    <xf borderId="3" fillId="3" fontId="4" numFmtId="0" xfId="0" applyAlignment="1" applyBorder="1" applyFont="1">
      <alignment vertical="bottom"/>
    </xf>
    <xf borderId="2" fillId="3" fontId="5" numFmtId="10" xfId="0" applyAlignment="1" applyBorder="1" applyFont="1" applyNumberFormat="1">
      <alignment horizontal="right" readingOrder="0" vertical="bottom"/>
    </xf>
    <xf borderId="4" fillId="3" fontId="5" numFmtId="165" xfId="0" applyAlignment="1" applyBorder="1" applyFont="1" applyNumberFormat="1">
      <alignment horizontal="right" readingOrder="0" vertical="bottom"/>
    </xf>
    <xf borderId="0" fillId="3" fontId="13" numFmtId="165" xfId="0" applyAlignment="1" applyFont="1" applyNumberFormat="1">
      <alignment horizontal="right" vertical="bottom"/>
    </xf>
    <xf borderId="1" fillId="3" fontId="5" numFmtId="10" xfId="0" applyAlignment="1" applyBorder="1" applyFont="1" applyNumberFormat="1">
      <alignment horizontal="right" readingOrder="0" vertical="bottom"/>
    </xf>
    <xf borderId="2" fillId="2" fontId="3" numFmtId="165" xfId="0" applyAlignment="1" applyBorder="1" applyFont="1" applyNumberFormat="1">
      <alignment readingOrder="0" vertical="bottom"/>
    </xf>
    <xf borderId="2" fillId="2" fontId="3" numFmtId="3" xfId="0" applyAlignment="1" applyBorder="1" applyFont="1" applyNumberFormat="1">
      <alignment readingOrder="0" vertical="bottom"/>
    </xf>
    <xf borderId="5" fillId="3" fontId="5" numFmtId="165" xfId="0" applyAlignment="1" applyBorder="1" applyFont="1" applyNumberFormat="1">
      <alignment horizontal="right" readingOrder="0" vertical="bottom"/>
    </xf>
    <xf borderId="5" fillId="3" fontId="4" numFmtId="3" xfId="0" applyAlignment="1" applyBorder="1" applyFont="1" applyNumberFormat="1">
      <alignment horizontal="right" readingOrder="0" vertical="bottom"/>
    </xf>
    <xf borderId="2" fillId="3" fontId="13" numFmtId="165" xfId="0" applyAlignment="1" applyBorder="1" applyFont="1" applyNumberFormat="1">
      <alignment horizontal="right" vertical="bottom"/>
    </xf>
    <xf borderId="6" fillId="0" fontId="14" numFmtId="0" xfId="0" applyBorder="1" applyFont="1"/>
    <xf borderId="7" fillId="0" fontId="14" numFmtId="0" xfId="0" applyBorder="1" applyFont="1"/>
    <xf borderId="0" fillId="0" fontId="4" numFmtId="0" xfId="0" applyAlignment="1" applyFont="1">
      <alignment vertical="bottom"/>
    </xf>
    <xf borderId="1" fillId="3" fontId="5" numFmtId="165" xfId="0" applyAlignment="1" applyBorder="1" applyFont="1" applyNumberFormat="1">
      <alignment vertical="bottom"/>
    </xf>
    <xf borderId="1" fillId="3" fontId="5" numFmtId="165" xfId="0" applyAlignment="1" applyBorder="1" applyFont="1" applyNumberFormat="1">
      <alignment readingOrder="0" vertical="bottom"/>
    </xf>
    <xf borderId="1" fillId="3" fontId="4" numFmtId="165" xfId="0" applyAlignment="1" applyBorder="1" applyFont="1" applyNumberFormat="1">
      <alignment vertical="bottom"/>
    </xf>
    <xf borderId="1" fillId="3" fontId="5" numFmtId="0" xfId="0" applyAlignment="1" applyBorder="1" applyFont="1">
      <alignment horizontal="right" readingOrder="0" vertical="bottom"/>
    </xf>
    <xf borderId="0" fillId="0" fontId="2" numFmtId="165" xfId="0" applyAlignment="1" applyFont="1" applyNumberFormat="1">
      <alignment vertical="bottom"/>
    </xf>
    <xf borderId="1" fillId="3" fontId="5" numFmtId="9" xfId="0" applyAlignment="1" applyBorder="1" applyFont="1" applyNumberFormat="1">
      <alignment horizontal="right" readingOrder="0" vertical="bottom"/>
    </xf>
    <xf borderId="0" fillId="2" fontId="3" numFmtId="165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8" fillId="2" fontId="6" numFmtId="0" xfId="0" applyAlignment="1" applyBorder="1" applyFont="1">
      <alignment vertical="bottom"/>
    </xf>
    <xf borderId="8" fillId="2" fontId="6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8" fillId="2" fontId="6" numFmtId="165" xfId="0" applyAlignment="1" applyBorder="1" applyFont="1" applyNumberFormat="1">
      <alignment vertical="bottom"/>
    </xf>
    <xf borderId="0" fillId="0" fontId="3" numFmtId="165" xfId="0" applyAlignment="1" applyFont="1" applyNumberFormat="1">
      <alignment readingOrder="0" vertical="bottom"/>
    </xf>
    <xf borderId="7" fillId="3" fontId="4" numFmtId="0" xfId="0" applyAlignment="1" applyBorder="1" applyFont="1">
      <alignment horizontal="right" vertical="bottom"/>
    </xf>
    <xf borderId="9" fillId="3" fontId="15" numFmtId="165" xfId="0" applyAlignment="1" applyBorder="1" applyFont="1" applyNumberFormat="1">
      <alignment horizontal="right" vertical="bottom"/>
    </xf>
    <xf borderId="9" fillId="3" fontId="5" numFmtId="165" xfId="0" applyAlignment="1" applyBorder="1" applyFont="1" applyNumberFormat="1">
      <alignment horizontal="right" vertical="bottom"/>
    </xf>
    <xf borderId="9" fillId="3" fontId="4" numFmtId="0" xfId="0" applyAlignment="1" applyBorder="1" applyFont="1">
      <alignment horizontal="right" vertical="bottom"/>
    </xf>
    <xf borderId="0" fillId="2" fontId="6" numFmtId="165" xfId="0" applyAlignment="1" applyFont="1" applyNumberFormat="1">
      <alignment vertical="bottom"/>
    </xf>
    <xf borderId="0" fillId="2" fontId="16" numFmtId="165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13" numFmtId="165" xfId="0" applyAlignment="1" applyFont="1" applyNumberFormat="1">
      <alignment vertical="bottom"/>
    </xf>
    <xf borderId="1" fillId="3" fontId="5" numFmtId="3" xfId="0" applyAlignment="1" applyBorder="1" applyFont="1" applyNumberFormat="1">
      <alignment horizontal="right" readingOrder="0" vertical="bottom"/>
    </xf>
    <xf borderId="0" fillId="2" fontId="7" numFmtId="165" xfId="0" applyAlignment="1" applyFont="1" applyNumberFormat="1">
      <alignment vertical="bottom"/>
    </xf>
    <xf borderId="0" fillId="5" fontId="13" numFmtId="0" xfId="0" applyAlignment="1" applyFill="1" applyFont="1">
      <alignment horizontal="right" vertical="bottom"/>
    </xf>
    <xf borderId="0" fillId="0" fontId="13" numFmtId="10" xfId="0" applyAlignment="1" applyFont="1" applyNumberFormat="1">
      <alignment horizontal="right" readingOrder="0" vertical="bottom"/>
    </xf>
    <xf borderId="0" fillId="0" fontId="13" numFmtId="165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/>
    </xf>
    <xf borderId="0" fillId="5" fontId="13" numFmtId="165" xfId="0" applyAlignment="1" applyFont="1" applyNumberFormat="1">
      <alignment horizontal="right" readingOrder="0" vertical="bottom"/>
    </xf>
    <xf borderId="0" fillId="5" fontId="13" numFmtId="165" xfId="0" applyAlignment="1" applyFont="1" applyNumberFormat="1">
      <alignment horizontal="right" vertical="bottom"/>
    </xf>
    <xf borderId="0" fillId="0" fontId="13" numFmtId="165" xfId="0" applyAlignment="1" applyFont="1" applyNumberFormat="1">
      <alignment horizontal="right" vertical="bottom"/>
    </xf>
    <xf borderId="0" fillId="5" fontId="13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5" fontId="11" numFmtId="165" xfId="0" applyFont="1" applyNumberFormat="1"/>
    <xf borderId="0" fillId="5" fontId="11" numFmtId="165" xfId="0" applyAlignment="1" applyFont="1" applyNumberFormat="1">
      <alignment readingOrder="0"/>
    </xf>
    <xf borderId="0" fillId="0" fontId="11" numFmtId="167" xfId="0" applyAlignment="1" applyFont="1" applyNumberFormat="1">
      <alignment readingOrder="0"/>
    </xf>
    <xf borderId="0" fillId="5" fontId="9" numFmtId="165" xfId="0" applyFont="1" applyNumberFormat="1"/>
    <xf borderId="0" fillId="5" fontId="11" numFmtId="0" xfId="0" applyFont="1"/>
    <xf borderId="0" fillId="5" fontId="11" numFmtId="0" xfId="0" applyAlignment="1" applyFont="1">
      <alignment readingOrder="0"/>
    </xf>
    <xf borderId="0" fillId="6" fontId="13" numFmtId="165" xfId="0" applyAlignment="1" applyFill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right" readingOrder="0" vertical="bottom"/>
    </xf>
    <xf borderId="0" fillId="6" fontId="12" numFmtId="165" xfId="0" applyAlignment="1" applyFont="1" applyNumberFormat="1">
      <alignment horizontal="right" vertical="bottom"/>
    </xf>
    <xf borderId="0" fillId="0" fontId="13" numFmtId="168" xfId="0" applyAlignment="1" applyFont="1" applyNumberFormat="1">
      <alignment horizontal="right" readingOrder="0" vertical="bottom"/>
    </xf>
    <xf borderId="0" fillId="0" fontId="13" numFmtId="0" xfId="0" applyAlignment="1" applyFont="1">
      <alignment vertical="bottom"/>
    </xf>
    <xf borderId="0" fillId="0" fontId="12" numFmtId="165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3" numFmtId="165" xfId="0" applyAlignment="1" applyFont="1" applyNumberFormat="1">
      <alignment vertical="bottom"/>
    </xf>
    <xf borderId="0" fillId="5" fontId="13" numFmtId="0" xfId="0" applyAlignment="1" applyFont="1">
      <alignment horizontal="right" vertical="bottom"/>
    </xf>
    <xf borderId="0" fillId="0" fontId="13" numFmtId="3" xfId="0" applyAlignment="1" applyFont="1" applyNumberFormat="1">
      <alignment horizontal="right" vertical="bottom"/>
    </xf>
    <xf borderId="0" fillId="0" fontId="13" numFmtId="3" xfId="0" applyAlignment="1" applyFont="1" applyNumberFormat="1">
      <alignment vertical="bottom"/>
    </xf>
    <xf borderId="0" fillId="5" fontId="13" numFmtId="3" xfId="0" applyAlignment="1" applyFont="1" applyNumberFormat="1">
      <alignment horizontal="right" vertical="bottom"/>
    </xf>
    <xf borderId="0" fillId="0" fontId="13" numFmtId="10" xfId="0" applyAlignment="1" applyFont="1" applyNumberFormat="1">
      <alignment vertical="bottom"/>
    </xf>
  </cellXfs>
  <cellStyles count="1">
    <cellStyle xfId="0" name="Normal" builtinId="0"/>
  </cellStyles>
  <dxfs count="8">
    <dxf>
      <font>
        <color theme="5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  <tableStyles count="9">
    <tableStyle count="2" pivot="0" name="2022-style">
      <tableStyleElement dxfId="3" type="firstRowStripe"/>
      <tableStyleElement dxfId="4" type="secondRowStripe"/>
    </tableStyle>
    <tableStyle count="2" pivot="0" name="2022-style 2">
      <tableStyleElement dxfId="3" type="firstRowStripe"/>
      <tableStyleElement dxfId="4" type="secondRowStripe"/>
    </tableStyle>
    <tableStyle count="2" pivot="0" name="2022-style 3">
      <tableStyleElement dxfId="3" type="firstRowStripe"/>
      <tableStyleElement dxfId="4" type="secondRowStripe"/>
    </tableStyle>
    <tableStyle count="3" pivot="0" name="2022-style 4">
      <tableStyleElement dxfId="5" type="headerRow"/>
      <tableStyleElement dxfId="3" type="firstRowStripe"/>
      <tableStyleElement dxfId="4" type="secondRowStripe"/>
    </tableStyle>
    <tableStyle count="2" pivot="0" name="2022-style 5">
      <tableStyleElement dxfId="3" type="firstRowStripe"/>
      <tableStyleElement dxfId="4" type="secondRowStripe"/>
    </tableStyle>
    <tableStyle count="3" pivot="0" name="2022-style 6">
      <tableStyleElement dxfId="5" type="headerRow"/>
      <tableStyleElement dxfId="3" type="firstRowStripe"/>
      <tableStyleElement dxfId="4" type="secondRowStripe"/>
    </tableStyle>
    <tableStyle count="3" pivot="0" name="2022-style 7">
      <tableStyleElement dxfId="5" type="headerRow"/>
      <tableStyleElement dxfId="3" type="firstRowStripe"/>
      <tableStyleElement dxfId="4" type="secondRowStripe"/>
    </tableStyle>
    <tableStyle count="3" pivot="0" name="2022-style 8">
      <tableStyleElement dxfId="5" type="headerRow"/>
      <tableStyleElement dxfId="3" type="firstRowStripe"/>
      <tableStyleElement dxfId="4" type="secondRowStripe"/>
    </tableStyle>
    <tableStyle count="2" pivot="0" name="2022-style 9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7:E58" displayName="Table_1" id="1">
  <tableColumns count="3">
    <tableColumn name="Column1" id="1"/>
    <tableColumn name="Column2" id="2"/>
    <tableColumn name="Column3" id="3"/>
  </tableColumns>
  <tableStyleInfo name="2022-style" showColumnStripes="0" showFirstColumn="1" showLastColumn="1" showRowStripes="1"/>
</table>
</file>

<file path=xl/tables/table2.xml><?xml version="1.0" encoding="utf-8"?>
<table xmlns="http://schemas.openxmlformats.org/spreadsheetml/2006/main" headerRowCount="0" ref="C55:E56" displayName="Table_2" id="2">
  <tableColumns count="3">
    <tableColumn name="Column1" id="1"/>
    <tableColumn name="Column2" id="2"/>
    <tableColumn name="Column3" id="3"/>
  </tableColumns>
  <tableStyleInfo name="2022-style 2" showColumnStripes="0" showFirstColumn="1" showLastColumn="1" showRowStripes="1"/>
</table>
</file>

<file path=xl/tables/table3.xml><?xml version="1.0" encoding="utf-8"?>
<table xmlns="http://schemas.openxmlformats.org/spreadsheetml/2006/main" headerRowCount="0" ref="D2:E7" displayName="Table_3" id="3">
  <tableColumns count="2">
    <tableColumn name="Column1" id="1"/>
    <tableColumn name="Column2" id="2"/>
  </tableColumns>
  <tableStyleInfo name="2022-style 3" showColumnStripes="0" showFirstColumn="1" showLastColumn="1" showRowStripes="1"/>
</table>
</file>

<file path=xl/tables/table4.xml><?xml version="1.0" encoding="utf-8"?>
<table xmlns="http://schemas.openxmlformats.org/spreadsheetml/2006/main" headerRowCount="0" ref="D8:E8" displayName="Table_4" id="4">
  <tableColumns count="2">
    <tableColumn name="Column1" id="1"/>
    <tableColumn name="Column2" id="2"/>
  </tableColumns>
  <tableStyleInfo name="2022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59:E60" displayName="Table_5" id="5">
  <tableColumns count="3">
    <tableColumn name="Column1" id="1"/>
    <tableColumn name="Column2" id="2"/>
    <tableColumn name="Column3" id="3"/>
  </tableColumns>
  <tableStyleInfo name="2022-style 5" showColumnStripes="0" showFirstColumn="1" showLastColumn="1" showRowStripes="1"/>
</table>
</file>

<file path=xl/tables/table6.xml><?xml version="1.0" encoding="utf-8"?>
<table xmlns="http://schemas.openxmlformats.org/spreadsheetml/2006/main" headerRowCount="0" ref="D1:E1" displayName="Table_6" id="6">
  <tableColumns count="2">
    <tableColumn name="Column1" id="1"/>
    <tableColumn name="Column2" id="2"/>
  </tableColumns>
  <tableStyleInfo name="2022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0:Q54" displayName="Table_7" id="7">
  <tableColumns count="17">
    <tableColumn name="Week" id="1"/>
    <tableColumn name="Checking Beginning" id="2"/>
    <tableColumn name="Before Tax" id="3"/>
    <tableColumn name="In 401K" id="4"/>
    <tableColumn name="After Tax" id="5"/>
    <tableColumn name="Expenses" id="6"/>
    <tableColumn name="Net" id="7"/>
    <tableColumn name="After Net" id="8"/>
    <tableColumn name="Left" id="9"/>
    <tableColumn name="Add to Savings" id="10"/>
    <tableColumn name="Checking End" id="11"/>
    <tableColumn name="Savings End" id="12"/>
    <tableColumn name="For Properties" id="13"/>
    <tableColumn name="End For Investment" id="14"/>
    <tableColumn name="Add To Investment" id="15"/>
    <tableColumn name="In Investment" id="16"/>
    <tableColumn name="Start of Week" id="17"/>
  </tableColumns>
  <tableStyleInfo name="2022-style 7" showColumnStripes="0" showFirstColumn="1" showLastColumn="1" showRowStripes="1"/>
</table>
</file>

<file path=xl/tables/table8.xml><?xml version="1.0" encoding="utf-8"?>
<table xmlns="http://schemas.openxmlformats.org/spreadsheetml/2006/main" headerRowCount="0" ref="A1:B1" displayName="Table_8" id="8">
  <tableColumns count="2">
    <tableColumn name="Column1" id="1"/>
    <tableColumn name="Column2" id="2"/>
  </tableColumns>
  <tableStyleInfo name="2022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C61:E64" displayName="Table_9" id="9">
  <tableColumns count="3">
    <tableColumn name="Column1" id="1"/>
    <tableColumn name="Column2" id="2"/>
    <tableColumn name="Column3" id="3"/>
  </tableColumns>
  <tableStyleInfo name="2022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0.25"/>
    <col customWidth="1" min="3" max="3" width="9.0"/>
    <col customWidth="1" min="4" max="4" width="8.5"/>
  </cols>
  <sheetData>
    <row r="1">
      <c r="A1" s="1"/>
      <c r="B1" s="2" t="s">
        <v>0</v>
      </c>
      <c r="C1" s="3" t="s">
        <v>1</v>
      </c>
      <c r="D1" s="4" t="s">
        <v>2</v>
      </c>
    </row>
    <row r="2">
      <c r="A2" s="5" t="s">
        <v>3</v>
      </c>
      <c r="B2" s="6">
        <v>108397.58</v>
      </c>
      <c r="C2" s="7">
        <f t="shared" ref="C2:C3" si="1">B2/12</f>
        <v>9033.131667</v>
      </c>
      <c r="D2" s="7">
        <f t="shared" ref="D2:D7" si="2">B2/52</f>
        <v>2084.568846</v>
      </c>
    </row>
    <row r="3">
      <c r="A3" s="8" t="s">
        <v>4</v>
      </c>
      <c r="B3" s="9">
        <f>-B2*0.08</f>
        <v>-8671.8064</v>
      </c>
      <c r="C3" s="7">
        <f t="shared" si="1"/>
        <v>-722.6505333</v>
      </c>
      <c r="D3" s="7">
        <f t="shared" si="2"/>
        <v>-166.7655077</v>
      </c>
    </row>
    <row r="4">
      <c r="A4" s="8" t="s">
        <v>5</v>
      </c>
      <c r="B4" s="9">
        <f>-B2*0.0025860103</f>
        <v>-280.3172584</v>
      </c>
      <c r="C4" s="7">
        <f>B4/12/2</f>
        <v>-11.67988577</v>
      </c>
      <c r="D4" s="7">
        <f t="shared" si="2"/>
        <v>-5.390716507</v>
      </c>
    </row>
    <row r="5">
      <c r="A5" s="8" t="s">
        <v>6</v>
      </c>
      <c r="B5" s="9">
        <f>-B2*0.155663208</f>
        <v>-16873.51504</v>
      </c>
      <c r="C5" s="7">
        <f t="shared" ref="C5:C7" si="3">B5/12</f>
        <v>-1406.126254</v>
      </c>
      <c r="D5" s="7">
        <f t="shared" si="2"/>
        <v>-324.4906739</v>
      </c>
    </row>
    <row r="6">
      <c r="A6" s="8" t="s">
        <v>7</v>
      </c>
      <c r="B6" s="9">
        <f>-B2*0.0623122209</f>
        <v>-6754.49395</v>
      </c>
      <c r="C6" s="7">
        <f t="shared" si="3"/>
        <v>-562.8744958</v>
      </c>
      <c r="D6" s="7">
        <f t="shared" si="2"/>
        <v>-129.8941144</v>
      </c>
    </row>
    <row r="7">
      <c r="A7" s="8" t="s">
        <v>8</v>
      </c>
      <c r="B7" s="9">
        <f>-B2*0.0145728766</f>
        <v>-1579.664557</v>
      </c>
      <c r="C7" s="7">
        <f t="shared" si="3"/>
        <v>-131.6387131</v>
      </c>
      <c r="D7" s="7">
        <f t="shared" si="2"/>
        <v>-30.37816456</v>
      </c>
    </row>
    <row r="8">
      <c r="A8" s="10" t="s">
        <v>9</v>
      </c>
      <c r="B8" s="11">
        <f t="shared" ref="B8:D8" si="4">SUM(B3:B7)</f>
        <v>-34159.79721</v>
      </c>
      <c r="C8" s="11">
        <f t="shared" si="4"/>
        <v>-2834.969882</v>
      </c>
      <c r="D8" s="11">
        <f t="shared" si="4"/>
        <v>-656.9191771</v>
      </c>
    </row>
    <row r="9">
      <c r="A9" s="12" t="s">
        <v>10</v>
      </c>
      <c r="B9" s="11">
        <f>B2+SUM(B3:B7)</f>
        <v>74237.78279</v>
      </c>
      <c r="C9" s="13">
        <f>B9/12</f>
        <v>6186.481899</v>
      </c>
      <c r="D9" s="13">
        <f t="shared" ref="D9:D18" si="5">B9/52</f>
        <v>1427.649669</v>
      </c>
    </row>
    <row r="10">
      <c r="A10" s="5" t="s">
        <v>11</v>
      </c>
      <c r="B10" s="6">
        <f>C10*12</f>
        <v>-142.08</v>
      </c>
      <c r="C10" s="6">
        <v>-11.84</v>
      </c>
      <c r="D10" s="7">
        <f t="shared" si="5"/>
        <v>-2.732307692</v>
      </c>
    </row>
    <row r="11">
      <c r="A11" s="5" t="s">
        <v>12</v>
      </c>
      <c r="B11" s="6">
        <v>0.0</v>
      </c>
      <c r="C11" s="6">
        <f t="shared" ref="C11:C20" si="6">B11/12</f>
        <v>0</v>
      </c>
      <c r="D11" s="7">
        <f t="shared" si="5"/>
        <v>0</v>
      </c>
    </row>
    <row r="12">
      <c r="A12" s="5" t="s">
        <v>13</v>
      </c>
      <c r="B12" s="14">
        <f>-CEILING(681.41, 10)</f>
        <v>-690</v>
      </c>
      <c r="C12" s="6">
        <f t="shared" si="6"/>
        <v>-57.5</v>
      </c>
      <c r="D12" s="7">
        <f t="shared" si="5"/>
        <v>-13.26923077</v>
      </c>
    </row>
    <row r="13">
      <c r="A13" s="5" t="s">
        <v>14</v>
      </c>
      <c r="B13" s="14">
        <f>-CEILING(2723.11, 10)</f>
        <v>-2730</v>
      </c>
      <c r="C13" s="6">
        <f t="shared" si="6"/>
        <v>-227.5</v>
      </c>
      <c r="D13" s="7">
        <f t="shared" si="5"/>
        <v>-52.5</v>
      </c>
    </row>
    <row r="14">
      <c r="A14" s="5" t="s">
        <v>15</v>
      </c>
      <c r="B14" s="14">
        <f>-CEILING(4121.74, 10)</f>
        <v>-4130</v>
      </c>
      <c r="C14" s="6">
        <f t="shared" si="6"/>
        <v>-344.1666667</v>
      </c>
      <c r="D14" s="7">
        <f t="shared" si="5"/>
        <v>-79.42307692</v>
      </c>
    </row>
    <row r="15">
      <c r="A15" s="5" t="s">
        <v>16</v>
      </c>
      <c r="B15" s="14">
        <f>-CEILING(821.62, 10)</f>
        <v>-830</v>
      </c>
      <c r="C15" s="6">
        <f t="shared" si="6"/>
        <v>-69.16666667</v>
      </c>
      <c r="D15" s="7">
        <f t="shared" si="5"/>
        <v>-15.96153846</v>
      </c>
    </row>
    <row r="16">
      <c r="A16" s="5" t="s">
        <v>17</v>
      </c>
      <c r="B16" s="14">
        <f>-CEILING(708.21, 10)</f>
        <v>-710</v>
      </c>
      <c r="C16" s="6">
        <f t="shared" si="6"/>
        <v>-59.16666667</v>
      </c>
      <c r="D16" s="7">
        <f t="shared" si="5"/>
        <v>-13.65384615</v>
      </c>
    </row>
    <row r="17">
      <c r="A17" s="5" t="s">
        <v>18</v>
      </c>
      <c r="B17" s="14">
        <f>-CEILING(2886.61, 10)</f>
        <v>-2890</v>
      </c>
      <c r="C17" s="6">
        <f t="shared" si="6"/>
        <v>-240.8333333</v>
      </c>
      <c r="D17" s="7">
        <f t="shared" si="5"/>
        <v>-55.57692308</v>
      </c>
    </row>
    <row r="18">
      <c r="A18" s="5" t="s">
        <v>19</v>
      </c>
      <c r="B18" s="14">
        <f>-CEILING(1518.71, 10)</f>
        <v>-1520</v>
      </c>
      <c r="C18" s="6">
        <f t="shared" si="6"/>
        <v>-126.6666667</v>
      </c>
      <c r="D18" s="7">
        <f t="shared" si="5"/>
        <v>-29.23076923</v>
      </c>
    </row>
    <row r="19">
      <c r="A19" s="8" t="s">
        <v>20</v>
      </c>
      <c r="B19" s="14">
        <f>-CEILING(713.14, 10)</f>
        <v>-720</v>
      </c>
      <c r="C19" s="6">
        <f t="shared" si="6"/>
        <v>-60</v>
      </c>
      <c r="D19" s="7">
        <f t="shared" ref="D19:D20" si="7">B20/52</f>
        <v>-24.80769231</v>
      </c>
    </row>
    <row r="20">
      <c r="A20" s="8" t="s">
        <v>21</v>
      </c>
      <c r="B20" s="14">
        <f>-CEILING(719.73+339.86+98.86+69.13+58.34, 10)</f>
        <v>-1290</v>
      </c>
      <c r="C20" s="6">
        <f t="shared" si="6"/>
        <v>-107.5</v>
      </c>
      <c r="D20" s="7">
        <f t="shared" si="7"/>
        <v>-7.692307692</v>
      </c>
    </row>
    <row r="21">
      <c r="A21" s="5" t="s">
        <v>22</v>
      </c>
      <c r="B21" s="6">
        <f t="shared" ref="B21:B26" si="8">C21*12</f>
        <v>-400</v>
      </c>
      <c r="C21" s="6">
        <f t="shared" ref="C21:C23" si="9">-100/3</f>
        <v>-33.33333333</v>
      </c>
      <c r="D21" s="7">
        <f t="shared" ref="D21:D29" si="10">B21/52</f>
        <v>-7.692307692</v>
      </c>
    </row>
    <row r="22">
      <c r="A22" s="5" t="s">
        <v>23</v>
      </c>
      <c r="B22" s="6">
        <f t="shared" si="8"/>
        <v>-400</v>
      </c>
      <c r="C22" s="6">
        <f t="shared" si="9"/>
        <v>-33.33333333</v>
      </c>
      <c r="D22" s="7">
        <f t="shared" si="10"/>
        <v>-7.692307692</v>
      </c>
    </row>
    <row r="23">
      <c r="A23" s="5" t="s">
        <v>24</v>
      </c>
      <c r="B23" s="6">
        <f t="shared" si="8"/>
        <v>-400</v>
      </c>
      <c r="C23" s="6">
        <f t="shared" si="9"/>
        <v>-33.33333333</v>
      </c>
      <c r="D23" s="7">
        <f t="shared" si="10"/>
        <v>-7.692307692</v>
      </c>
    </row>
    <row r="24">
      <c r="A24" s="8" t="s">
        <v>25</v>
      </c>
      <c r="B24" s="6">
        <f t="shared" si="8"/>
        <v>-180</v>
      </c>
      <c r="C24" s="6">
        <v>-15.0</v>
      </c>
      <c r="D24" s="7">
        <f t="shared" si="10"/>
        <v>-3.461538462</v>
      </c>
    </row>
    <row r="25">
      <c r="A25" s="5" t="s">
        <v>26</v>
      </c>
      <c r="B25" s="6">
        <f t="shared" si="8"/>
        <v>-60</v>
      </c>
      <c r="C25" s="6">
        <v>-5.0</v>
      </c>
      <c r="D25" s="7">
        <f t="shared" si="10"/>
        <v>-1.153846154</v>
      </c>
    </row>
    <row r="26">
      <c r="A26" s="5" t="s">
        <v>27</v>
      </c>
      <c r="B26" s="6">
        <f t="shared" si="8"/>
        <v>-19655.4</v>
      </c>
      <c r="C26" s="6">
        <v>-1637.95</v>
      </c>
      <c r="D26" s="7">
        <f t="shared" si="10"/>
        <v>-377.9884615</v>
      </c>
    </row>
    <row r="27">
      <c r="A27" s="10" t="s">
        <v>28</v>
      </c>
      <c r="B27" s="11">
        <f>SUM(B21:B26)</f>
        <v>-21095.4</v>
      </c>
      <c r="C27" s="11">
        <f>B27/12+5.77+23.08+C10</f>
        <v>-1740.94</v>
      </c>
      <c r="D27" s="11">
        <f t="shared" si="10"/>
        <v>-405.6807692</v>
      </c>
    </row>
    <row r="28">
      <c r="A28" s="10" t="s">
        <v>29</v>
      </c>
      <c r="B28" s="11">
        <f>SUM(B10:B26)</f>
        <v>-36747.48</v>
      </c>
      <c r="C28" s="13">
        <f t="shared" ref="C28:C29" si="11">B28/12</f>
        <v>-3062.29</v>
      </c>
      <c r="D28" s="13">
        <f t="shared" si="10"/>
        <v>-706.6823077</v>
      </c>
    </row>
    <row r="29">
      <c r="A29" s="12" t="s">
        <v>30</v>
      </c>
      <c r="B29" s="11">
        <f>B9+SUM(B10:B26)</f>
        <v>37490.30279</v>
      </c>
      <c r="C29" s="11">
        <f t="shared" si="11"/>
        <v>3124.191899</v>
      </c>
      <c r="D29" s="11">
        <f t="shared" si="10"/>
        <v>720.9673614</v>
      </c>
    </row>
  </sheetData>
  <conditionalFormatting sqref="A1:D29">
    <cfRule type="cellIs" dxfId="0" priority="1" operator="less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111</v>
      </c>
      <c r="B2" s="36" t="s">
        <v>149</v>
      </c>
      <c r="E2" s="8" t="s">
        <v>124</v>
      </c>
      <c r="F2" s="36">
        <f>B5-(B5*0.2)</f>
        <v>200000</v>
      </c>
    </row>
    <row r="3">
      <c r="A3" s="8" t="s">
        <v>125</v>
      </c>
      <c r="B3" s="58">
        <v>0.03</v>
      </c>
      <c r="E3" s="8" t="s">
        <v>126</v>
      </c>
      <c r="F3" s="44">
        <v>0.0547</v>
      </c>
    </row>
    <row r="4">
      <c r="A4" s="8" t="s">
        <v>127</v>
      </c>
      <c r="B4" s="36">
        <f>H9/12</f>
        <v>470.2669554</v>
      </c>
      <c r="E4" s="8" t="s">
        <v>128</v>
      </c>
      <c r="F4" s="56">
        <v>30.0</v>
      </c>
    </row>
    <row r="5">
      <c r="A5" s="8" t="s">
        <v>129</v>
      </c>
      <c r="B5" s="36">
        <v>250000.0</v>
      </c>
      <c r="E5" s="8" t="s">
        <v>27</v>
      </c>
      <c r="F5" s="36">
        <v>2500.0</v>
      </c>
    </row>
    <row r="6">
      <c r="A6" s="1"/>
      <c r="B6" s="3"/>
      <c r="E6" s="1"/>
      <c r="F6" s="3"/>
    </row>
    <row r="8">
      <c r="A8" s="12" t="s">
        <v>117</v>
      </c>
      <c r="B8" s="10" t="s">
        <v>136</v>
      </c>
      <c r="C8" s="10" t="s">
        <v>137</v>
      </c>
      <c r="D8" s="10" t="s">
        <v>138</v>
      </c>
      <c r="E8" s="10" t="s">
        <v>139</v>
      </c>
      <c r="F8" s="10" t="s">
        <v>140</v>
      </c>
      <c r="G8" s="59" t="s">
        <v>141</v>
      </c>
      <c r="H8" s="39" t="s">
        <v>127</v>
      </c>
      <c r="I8" s="39" t="s">
        <v>125</v>
      </c>
      <c r="J8" s="59" t="s">
        <v>142</v>
      </c>
      <c r="K8" s="59" t="s">
        <v>143</v>
      </c>
      <c r="L8" s="59" t="s">
        <v>133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>-Amortization!I10</f>
        <v>2709.045332</v>
      </c>
      <c r="K9" s="53">
        <f t="shared" ref="K9:K38" si="7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>-Amortization!I11</f>
        <v>2861.00226</v>
      </c>
      <c r="K10" s="53">
        <f t="shared" si="7"/>
        <v>16004.20572</v>
      </c>
      <c r="L10" s="53">
        <f t="shared" ref="L10:L38" si="8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>-Amortization!I12</f>
        <v>3021.482821</v>
      </c>
      <c r="K11" s="53">
        <f t="shared" si="7"/>
        <v>16164.68629</v>
      </c>
      <c r="L11" s="53">
        <f t="shared" si="8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>-Amortization!I13</f>
        <v>3190.965126</v>
      </c>
      <c r="K12" s="53">
        <f t="shared" si="7"/>
        <v>16334.16859</v>
      </c>
      <c r="L12" s="53">
        <f t="shared" si="8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>-Amortization!I14</f>
        <v>3369.954105</v>
      </c>
      <c r="K13" s="53">
        <f t="shared" si="7"/>
        <v>16513.15757</v>
      </c>
      <c r="L13" s="53">
        <f t="shared" si="8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>-Amortization!I15</f>
        <v>3558.98301</v>
      </c>
      <c r="K14" s="53">
        <f t="shared" si="7"/>
        <v>16702.18647</v>
      </c>
      <c r="L14" s="53">
        <f t="shared" si="8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>-Amortization!I16</f>
        <v>3758.615005</v>
      </c>
      <c r="K15" s="53">
        <f t="shared" si="7"/>
        <v>16901.81847</v>
      </c>
      <c r="L15" s="53">
        <f t="shared" si="8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>-Amortization!I17</f>
        <v>3969.444843</v>
      </c>
      <c r="K16" s="53">
        <f t="shared" si="7"/>
        <v>17112.64831</v>
      </c>
      <c r="L16" s="53">
        <f t="shared" si="8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>-Amortization!I18</f>
        <v>4192.100639</v>
      </c>
      <c r="K17" s="53">
        <f t="shared" si="7"/>
        <v>17335.3041</v>
      </c>
      <c r="L17" s="53">
        <f t="shared" si="8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>-Amortization!I19</f>
        <v>4427.245739</v>
      </c>
      <c r="K18" s="53">
        <f t="shared" si="7"/>
        <v>17570.4492</v>
      </c>
      <c r="L18" s="53">
        <f t="shared" si="8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>-Amortization!I20</f>
        <v>4675.580698</v>
      </c>
      <c r="K19" s="53">
        <f t="shared" si="7"/>
        <v>17818.78416</v>
      </c>
      <c r="L19" s="53">
        <f t="shared" si="8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>-Amortization!I21</f>
        <v>4937.845367</v>
      </c>
      <c r="K20" s="53">
        <f t="shared" si="7"/>
        <v>18081.04883</v>
      </c>
      <c r="L20" s="53">
        <f t="shared" si="8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>-Amortization!I22</f>
        <v>5214.821099</v>
      </c>
      <c r="K21" s="53">
        <f t="shared" si="7"/>
        <v>18358.02456</v>
      </c>
      <c r="L21" s="53">
        <f t="shared" si="8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>-Amortization!I23</f>
        <v>5507.333071</v>
      </c>
      <c r="K22" s="53">
        <f t="shared" si="7"/>
        <v>18650.53654</v>
      </c>
      <c r="L22" s="53">
        <f t="shared" si="8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>-Amortization!I24</f>
        <v>5816.25275</v>
      </c>
      <c r="K23" s="53">
        <f t="shared" si="7"/>
        <v>18959.45621</v>
      </c>
      <c r="L23" s="53">
        <f t="shared" si="8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>-Amortization!I25</f>
        <v>6142.500484</v>
      </c>
      <c r="K24" s="53">
        <f t="shared" si="7"/>
        <v>19285.70395</v>
      </c>
      <c r="L24" s="53">
        <f t="shared" si="8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>-Amortization!I26</f>
        <v>6487.048245</v>
      </c>
      <c r="K25" s="53">
        <f t="shared" si="7"/>
        <v>19630.25171</v>
      </c>
      <c r="L25" s="53">
        <f t="shared" si="8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>-Amortization!I27</f>
        <v>6850.922526</v>
      </c>
      <c r="K26" s="53">
        <f t="shared" si="7"/>
        <v>19994.12599</v>
      </c>
      <c r="L26" s="53">
        <f t="shared" si="8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>-Amortization!I28</f>
        <v>7235.207398</v>
      </c>
      <c r="K27" s="53">
        <f t="shared" si="7"/>
        <v>20378.41086</v>
      </c>
      <c r="L27" s="53">
        <f t="shared" si="8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>-Amortization!I29</f>
        <v>7641.047742</v>
      </c>
      <c r="K28" s="53">
        <f t="shared" si="7"/>
        <v>20784.25121</v>
      </c>
      <c r="L28" s="53">
        <f t="shared" si="8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>-Amortization!I30</f>
        <v>8069.652656</v>
      </c>
      <c r="K29" s="53">
        <f t="shared" si="7"/>
        <v>21212.85612</v>
      </c>
      <c r="L29" s="53">
        <f t="shared" si="8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>-Amortization!I31</f>
        <v>8522.299059</v>
      </c>
      <c r="K30" s="53">
        <f t="shared" si="7"/>
        <v>21665.50252</v>
      </c>
      <c r="L30" s="53">
        <f t="shared" si="8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>-Amortization!I32</f>
        <v>9000.335499</v>
      </c>
      <c r="K31" s="53">
        <f t="shared" si="7"/>
        <v>22143.53896</v>
      </c>
      <c r="L31" s="53">
        <f t="shared" si="8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>-Amortization!I33</f>
        <v>9505.186162</v>
      </c>
      <c r="K32" s="53">
        <f t="shared" si="7"/>
        <v>22648.38963</v>
      </c>
      <c r="L32" s="53">
        <f t="shared" si="8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>-Amortization!I34</f>
        <v>10038.35512</v>
      </c>
      <c r="K33" s="53">
        <f t="shared" si="7"/>
        <v>23181.55859</v>
      </c>
      <c r="L33" s="53">
        <f t="shared" si="8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>-Amortization!I35</f>
        <v>10601.43083</v>
      </c>
      <c r="K34" s="53">
        <f t="shared" si="7"/>
        <v>23744.63429</v>
      </c>
      <c r="L34" s="53">
        <f t="shared" si="8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>-Amortization!I36</f>
        <v>11196.09081</v>
      </c>
      <c r="K35" s="53">
        <f t="shared" si="7"/>
        <v>24339.29428</v>
      </c>
      <c r="L35" s="53">
        <f t="shared" si="8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>-Amortization!I37</f>
        <v>11824.10672</v>
      </c>
      <c r="K36" s="53">
        <f t="shared" si="7"/>
        <v>24967.31019</v>
      </c>
      <c r="L36" s="53">
        <f t="shared" si="8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>-Amortization!I38</f>
        <v>12487.34957</v>
      </c>
      <c r="K37" s="53">
        <f t="shared" si="7"/>
        <v>25630.55303</v>
      </c>
      <c r="L37" s="53">
        <f t="shared" si="8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>-Amortization!I39</f>
        <v>13187.79531</v>
      </c>
      <c r="K38" s="53">
        <f t="shared" si="7"/>
        <v>26330.99878</v>
      </c>
      <c r="L38" s="53">
        <f t="shared" si="8"/>
        <v>464521.25</v>
      </c>
    </row>
    <row r="39">
      <c r="A39" s="12" t="s">
        <v>41</v>
      </c>
      <c r="B39" s="17">
        <f t="shared" ref="B39:G39" si="9">SUM(B9:B38)</f>
        <v>900000</v>
      </c>
      <c r="C39" s="17">
        <f t="shared" si="9"/>
        <v>-407453.8961</v>
      </c>
      <c r="D39" s="17">
        <f t="shared" si="9"/>
        <v>-155250</v>
      </c>
      <c r="E39" s="17">
        <f t="shared" si="9"/>
        <v>-33000</v>
      </c>
      <c r="F39" s="17">
        <f t="shared" si="9"/>
        <v>-90000</v>
      </c>
      <c r="G39" s="59">
        <f t="shared" si="9"/>
        <v>-45000</v>
      </c>
      <c r="H39" s="39">
        <f t="shared" si="5"/>
        <v>169296.1039</v>
      </c>
      <c r="I39" s="39">
        <f t="shared" ref="I39:K39" si="10">SUM(I9:I38)</f>
        <v>225000</v>
      </c>
      <c r="J39" s="59">
        <f t="shared" si="10"/>
        <v>200000</v>
      </c>
      <c r="K39" s="59">
        <f t="shared" si="10"/>
        <v>594296.1039</v>
      </c>
      <c r="L39" s="59"/>
    </row>
  </sheetData>
  <mergeCells count="3">
    <mergeCell ref="C1:D6"/>
    <mergeCell ref="G1:L6"/>
    <mergeCell ref="A7:L7"/>
  </mergeCells>
  <conditionalFormatting sqref="A1:F6 A8:L39">
    <cfRule type="cellIs" dxfId="1" priority="1" operator="lessThan">
      <formula>0</formula>
    </cfRule>
  </conditionalFormatting>
  <conditionalFormatting sqref="A1:L39">
    <cfRule type="cellIs" dxfId="0" priority="2" operator="less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/>
      <c r="B1" s="3"/>
    </row>
    <row r="2">
      <c r="A2" s="8" t="s">
        <v>111</v>
      </c>
      <c r="B2" s="36" t="s">
        <v>149</v>
      </c>
    </row>
    <row r="3">
      <c r="A3" s="8" t="s">
        <v>150</v>
      </c>
      <c r="B3" s="44">
        <f>Properties!F3</f>
        <v>0.0547</v>
      </c>
    </row>
    <row r="4">
      <c r="A4" s="8" t="s">
        <v>151</v>
      </c>
      <c r="B4" s="74">
        <v>30.0</v>
      </c>
    </row>
    <row r="5">
      <c r="A5" s="8" t="s">
        <v>152</v>
      </c>
      <c r="B5" s="74">
        <v>12.0</v>
      </c>
    </row>
    <row r="6">
      <c r="A6" s="8" t="s">
        <v>153</v>
      </c>
      <c r="B6" s="36">
        <f>Properties!F2</f>
        <v>200000</v>
      </c>
    </row>
    <row r="7">
      <c r="A7" s="1"/>
      <c r="B7" s="3"/>
    </row>
    <row r="9">
      <c r="A9" s="12" t="s">
        <v>144</v>
      </c>
      <c r="B9" s="10" t="s">
        <v>145</v>
      </c>
      <c r="C9" s="10" t="s">
        <v>146</v>
      </c>
      <c r="D9" s="10" t="s">
        <v>147</v>
      </c>
      <c r="E9" s="10" t="s">
        <v>148</v>
      </c>
      <c r="G9" s="10" t="s">
        <v>117</v>
      </c>
      <c r="H9" s="10" t="s">
        <v>145</v>
      </c>
      <c r="I9" s="10" t="s">
        <v>146</v>
      </c>
      <c r="J9" s="10" t="s">
        <v>147</v>
      </c>
      <c r="K9" s="10" t="s">
        <v>148</v>
      </c>
    </row>
    <row r="10">
      <c r="A10" s="8">
        <v>1.0</v>
      </c>
      <c r="B10" s="53">
        <f t="shared" ref="B10:B369" si="1">PMT($B$3/$B$5,$B$5*$B$4,$B$6)</f>
        <v>-1131.816378</v>
      </c>
      <c r="C10" s="53">
        <f t="shared" ref="C10:C369" si="2">PPMT($B$3/$B$5,A10,$B$4*$B$5,$B$6)</f>
        <v>-220.1497113</v>
      </c>
      <c r="D10" s="53">
        <f>IPMT(B3/B5,A10,B4*B5,B6,0)</f>
        <v>-911.6666667</v>
      </c>
      <c r="E10" s="53">
        <f>B6+C10</f>
        <v>199779.8503</v>
      </c>
      <c r="G10" s="8">
        <v>1.0</v>
      </c>
      <c r="H10" s="53">
        <f t="shared" ref="H10:H39" si="3">B10*12</f>
        <v>-13581.79654</v>
      </c>
      <c r="I10" s="53">
        <f>SUM(OFFSET($C$10, 0, 0, 12))</f>
        <v>-2709.045332</v>
      </c>
      <c r="J10" s="53">
        <f>SUM(OFFSET($D$10, 0, 0, 12))</f>
        <v>-10806.08113</v>
      </c>
      <c r="K10" s="53">
        <f t="shared" ref="K10:K38" si="4">OFFSET($E$10,12*G10,0,1)</f>
        <v>197058.4562</v>
      </c>
    </row>
    <row r="11">
      <c r="A11" s="8">
        <v>2.0</v>
      </c>
      <c r="B11" s="53">
        <f t="shared" si="1"/>
        <v>-1131.816378</v>
      </c>
      <c r="C11" s="53">
        <f t="shared" si="2"/>
        <v>-221.153227</v>
      </c>
      <c r="D11" s="53">
        <f t="shared" ref="D11:D369" si="5">IPMT($B$3/$B$5,A11,$B$4*$B$5,E10,0)</f>
        <v>-909.6607398</v>
      </c>
      <c r="E11" s="53">
        <f t="shared" ref="E11:E369" si="6">E10+C11</f>
        <v>199558.6971</v>
      </c>
      <c r="G11" s="8">
        <v>2.0</v>
      </c>
      <c r="H11" s="53">
        <f t="shared" si="3"/>
        <v>-13581.79654</v>
      </c>
      <c r="I11" s="53">
        <f>SUM(OFFSET($C$10, 12, 0, 12))</f>
        <v>-2861.00226</v>
      </c>
      <c r="J11" s="53">
        <f>SUM(OFFSET($D$10, 12, 0, 12))</f>
        <v>-10506.16521</v>
      </c>
      <c r="K11" s="53">
        <f t="shared" si="4"/>
        <v>194184.4126</v>
      </c>
    </row>
    <row r="12">
      <c r="A12" s="8">
        <v>3.0</v>
      </c>
      <c r="B12" s="53">
        <f t="shared" si="1"/>
        <v>-1131.816378</v>
      </c>
      <c r="C12" s="53">
        <f t="shared" si="2"/>
        <v>-222.1613172</v>
      </c>
      <c r="D12" s="53">
        <f t="shared" si="5"/>
        <v>-907.6478935</v>
      </c>
      <c r="E12" s="53">
        <f t="shared" si="6"/>
        <v>199336.5357</v>
      </c>
      <c r="G12" s="8">
        <v>3.0</v>
      </c>
      <c r="H12" s="53">
        <f t="shared" si="3"/>
        <v>-13581.79654</v>
      </c>
      <c r="I12" s="53">
        <f>SUM(OFFSET($C$10, 24, 0, 12))</f>
        <v>-3021.482821</v>
      </c>
      <c r="J12" s="53">
        <f>SUM(OFFSET($D$10, 24, 0, 12))</f>
        <v>-10194.01059</v>
      </c>
      <c r="K12" s="53">
        <f t="shared" si="4"/>
        <v>191149.1568</v>
      </c>
    </row>
    <row r="13">
      <c r="A13" s="8">
        <v>4.0</v>
      </c>
      <c r="B13" s="53">
        <f t="shared" si="1"/>
        <v>-1131.816378</v>
      </c>
      <c r="C13" s="53">
        <f t="shared" si="2"/>
        <v>-223.1740025</v>
      </c>
      <c r="D13" s="53">
        <f t="shared" si="5"/>
        <v>-905.6281167</v>
      </c>
      <c r="E13" s="53">
        <f t="shared" si="6"/>
        <v>199113.3617</v>
      </c>
      <c r="G13" s="8">
        <v>4.0</v>
      </c>
      <c r="H13" s="53">
        <f t="shared" si="3"/>
        <v>-13581.79654</v>
      </c>
      <c r="I13" s="53">
        <f>SUM(OFFSET($C$10, 36, 0, 12))</f>
        <v>-3190.965126</v>
      </c>
      <c r="J13" s="53">
        <f>SUM(OFFSET($D$10, 36, 0, 12))</f>
        <v>-9869.459509</v>
      </c>
      <c r="K13" s="53">
        <f t="shared" si="4"/>
        <v>187943.6462</v>
      </c>
    </row>
    <row r="14">
      <c r="A14" s="8">
        <v>5.0</v>
      </c>
      <c r="B14" s="53">
        <f t="shared" si="1"/>
        <v>-1131.816378</v>
      </c>
      <c r="C14" s="53">
        <f t="shared" si="2"/>
        <v>-224.191304</v>
      </c>
      <c r="D14" s="53">
        <f t="shared" si="5"/>
        <v>-903.6013984</v>
      </c>
      <c r="E14" s="53">
        <f t="shared" si="6"/>
        <v>198889.1704</v>
      </c>
      <c r="G14" s="8">
        <v>5.0</v>
      </c>
      <c r="H14" s="53">
        <f t="shared" si="3"/>
        <v>-13581.79654</v>
      </c>
      <c r="I14" s="53">
        <f>SUM(OFFSET($C$10, 48, 0, 12))</f>
        <v>-3369.954105</v>
      </c>
      <c r="J14" s="53">
        <f>SUM(OFFSET($D$10, 48, 0, 12))</f>
        <v>-9532.406299</v>
      </c>
      <c r="K14" s="53">
        <f t="shared" si="4"/>
        <v>184558.3307</v>
      </c>
    </row>
    <row r="15">
      <c r="A15" s="8">
        <v>6.0</v>
      </c>
      <c r="B15" s="53">
        <f t="shared" si="1"/>
        <v>-1131.816378</v>
      </c>
      <c r="C15" s="53">
        <f t="shared" si="2"/>
        <v>-225.2132427</v>
      </c>
      <c r="D15" s="53">
        <f t="shared" si="5"/>
        <v>-901.5677274</v>
      </c>
      <c r="E15" s="53">
        <f t="shared" si="6"/>
        <v>198663.9572</v>
      </c>
      <c r="G15" s="8">
        <v>6.0</v>
      </c>
      <c r="H15" s="53">
        <f t="shared" si="3"/>
        <v>-13581.79654</v>
      </c>
      <c r="I15" s="53">
        <f>SUM(OFFSET($C$10, 60, 0, 12))</f>
        <v>-3558.98301</v>
      </c>
      <c r="J15" s="53">
        <f>SUM(OFFSET($D$10, 60, 0, 12))</f>
        <v>-9182.807393</v>
      </c>
      <c r="K15" s="53">
        <f t="shared" si="4"/>
        <v>180983.1247</v>
      </c>
    </row>
    <row r="16">
      <c r="A16" s="8">
        <v>7.0</v>
      </c>
      <c r="B16" s="53">
        <f t="shared" si="1"/>
        <v>-1131.816378</v>
      </c>
      <c r="C16" s="53">
        <f t="shared" si="2"/>
        <v>-226.2398397</v>
      </c>
      <c r="D16" s="53">
        <f t="shared" si="5"/>
        <v>-899.5270931</v>
      </c>
      <c r="E16" s="53">
        <f t="shared" si="6"/>
        <v>198437.7174</v>
      </c>
      <c r="G16" s="8">
        <v>7.0</v>
      </c>
      <c r="H16" s="53">
        <f t="shared" si="3"/>
        <v>-13581.79654</v>
      </c>
      <c r="I16" s="53">
        <f>SUM(OFFSET($C$10, 72, 0, 12))</f>
        <v>-3758.615005</v>
      </c>
      <c r="J16" s="53">
        <f>SUM(OFFSET($D$10, 72, 0, 12))</f>
        <v>-8820.692627</v>
      </c>
      <c r="K16" s="53">
        <f t="shared" si="4"/>
        <v>177207.3767</v>
      </c>
    </row>
    <row r="17">
      <c r="A17" s="8">
        <v>8.0</v>
      </c>
      <c r="B17" s="53">
        <f t="shared" si="1"/>
        <v>-1131.816378</v>
      </c>
      <c r="C17" s="53">
        <f t="shared" si="2"/>
        <v>-227.2711163</v>
      </c>
      <c r="D17" s="53">
        <f t="shared" si="5"/>
        <v>-897.4794848</v>
      </c>
      <c r="E17" s="53">
        <f t="shared" si="6"/>
        <v>198210.4462</v>
      </c>
      <c r="G17" s="8">
        <v>8.0</v>
      </c>
      <c r="H17" s="53">
        <f t="shared" si="3"/>
        <v>-13581.79654</v>
      </c>
      <c r="I17" s="53">
        <f>SUM(OFFSET($C$10, 84, 0, 12))</f>
        <v>-3969.444843</v>
      </c>
      <c r="J17" s="53">
        <f>SUM(OFFSET($D$10, 84, 0, 12))</f>
        <v>-8446.178117</v>
      </c>
      <c r="K17" s="53">
        <f t="shared" si="4"/>
        <v>173219.8378</v>
      </c>
    </row>
    <row r="18">
      <c r="A18" s="8">
        <v>9.0</v>
      </c>
      <c r="B18" s="53">
        <f t="shared" si="1"/>
        <v>-1131.816378</v>
      </c>
      <c r="C18" s="53">
        <f t="shared" si="2"/>
        <v>-228.3070938</v>
      </c>
      <c r="D18" s="53">
        <f t="shared" si="5"/>
        <v>-895.4248919</v>
      </c>
      <c r="E18" s="53">
        <f t="shared" si="6"/>
        <v>197982.1391</v>
      </c>
      <c r="G18" s="8">
        <v>9.0</v>
      </c>
      <c r="H18" s="53">
        <f t="shared" si="3"/>
        <v>-13581.79654</v>
      </c>
      <c r="I18" s="53">
        <f>SUM(OFFSET($C$10, 96, 0, 12))</f>
        <v>-4192.100639</v>
      </c>
      <c r="J18" s="53">
        <f>SUM(OFFSET($D$10, 96, 0, 12))</f>
        <v>-8059.480847</v>
      </c>
      <c r="K18" s="53">
        <f t="shared" si="4"/>
        <v>169008.6281</v>
      </c>
    </row>
    <row r="19">
      <c r="A19" s="8">
        <v>10.0</v>
      </c>
      <c r="B19" s="53">
        <f t="shared" si="1"/>
        <v>-1131.816378</v>
      </c>
      <c r="C19" s="53">
        <f t="shared" si="2"/>
        <v>-229.3477937</v>
      </c>
      <c r="D19" s="53">
        <f t="shared" si="5"/>
        <v>-893.3633041</v>
      </c>
      <c r="E19" s="53">
        <f t="shared" si="6"/>
        <v>197752.7914</v>
      </c>
      <c r="G19" s="8">
        <v>10.0</v>
      </c>
      <c r="H19" s="53">
        <f t="shared" si="3"/>
        <v>-13581.79654</v>
      </c>
      <c r="I19" s="53">
        <f>SUM(OFFSET($C$10, 108, 0, 12))</f>
        <v>-4427.245739</v>
      </c>
      <c r="J19" s="53">
        <f>SUM(OFFSET($D$10, 108, 0, 12))</f>
        <v>-7660.935217</v>
      </c>
      <c r="K19" s="53">
        <f t="shared" si="4"/>
        <v>164561.2015</v>
      </c>
    </row>
    <row r="20">
      <c r="A20" s="8">
        <v>11.0</v>
      </c>
      <c r="B20" s="53">
        <f t="shared" si="1"/>
        <v>-1131.816378</v>
      </c>
      <c r="C20" s="53">
        <f t="shared" si="2"/>
        <v>-230.3932374</v>
      </c>
      <c r="D20" s="53">
        <f t="shared" si="5"/>
        <v>-891.2947112</v>
      </c>
      <c r="E20" s="53">
        <f t="shared" si="6"/>
        <v>197522.3981</v>
      </c>
      <c r="G20" s="8">
        <v>11.0</v>
      </c>
      <c r="H20" s="53">
        <f t="shared" si="3"/>
        <v>-13581.79654</v>
      </c>
      <c r="I20" s="53">
        <f>SUM(OFFSET($C$10, 120, 0, 12))</f>
        <v>-4675.580698</v>
      </c>
      <c r="J20" s="53">
        <f>SUM(OFFSET($D$10, 120, 0, 12))</f>
        <v>-7251.011764</v>
      </c>
      <c r="K20" s="53">
        <f t="shared" si="4"/>
        <v>159864.308</v>
      </c>
    </row>
    <row r="21">
      <c r="A21" s="8">
        <v>12.0</v>
      </c>
      <c r="B21" s="53">
        <f t="shared" si="1"/>
        <v>-1131.816378</v>
      </c>
      <c r="C21" s="53">
        <f t="shared" si="2"/>
        <v>-231.4434465</v>
      </c>
      <c r="D21" s="53">
        <f t="shared" si="5"/>
        <v>-889.219103</v>
      </c>
      <c r="E21" s="53">
        <f t="shared" si="6"/>
        <v>197290.9547</v>
      </c>
      <c r="G21" s="8">
        <v>12.0</v>
      </c>
      <c r="H21" s="53">
        <f t="shared" si="3"/>
        <v>-13581.79654</v>
      </c>
      <c r="I21" s="53">
        <f>SUM(OFFSET($C$10, 132, 0, 12))</f>
        <v>-4937.845367</v>
      </c>
      <c r="J21" s="53">
        <f>SUM(OFFSET($D$10, 132, 0, 12))</f>
        <v>-6830.338334</v>
      </c>
      <c r="K21" s="53">
        <f t="shared" si="4"/>
        <v>154903.9543</v>
      </c>
    </row>
    <row r="22">
      <c r="A22" s="8">
        <v>13.0</v>
      </c>
      <c r="B22" s="53">
        <f t="shared" si="1"/>
        <v>-1131.816378</v>
      </c>
      <c r="C22" s="53">
        <f t="shared" si="2"/>
        <v>-232.4984429</v>
      </c>
      <c r="D22" s="53">
        <f t="shared" si="5"/>
        <v>-887.1364698</v>
      </c>
      <c r="E22" s="53">
        <f t="shared" si="6"/>
        <v>197058.4562</v>
      </c>
      <c r="G22" s="8">
        <v>13.0</v>
      </c>
      <c r="H22" s="53">
        <f t="shared" si="3"/>
        <v>-13581.79654</v>
      </c>
      <c r="I22" s="53">
        <f>SUM(OFFSET($C$10, 144, 0, 12))</f>
        <v>-5214.821099</v>
      </c>
      <c r="J22" s="53">
        <f>SUM(OFFSET($D$10, 144, 0, 12))</f>
        <v>-6399.724006</v>
      </c>
      <c r="K22" s="53">
        <f t="shared" si="4"/>
        <v>149665.3623</v>
      </c>
    </row>
    <row r="23">
      <c r="A23" s="8">
        <v>14.0</v>
      </c>
      <c r="B23" s="53">
        <f t="shared" si="1"/>
        <v>-1131.816378</v>
      </c>
      <c r="C23" s="53">
        <f t="shared" si="2"/>
        <v>-233.5582483</v>
      </c>
      <c r="D23" s="53">
        <f t="shared" si="5"/>
        <v>-885.0468016</v>
      </c>
      <c r="E23" s="53">
        <f t="shared" si="6"/>
        <v>196824.898</v>
      </c>
      <c r="G23" s="8">
        <v>14.0</v>
      </c>
      <c r="H23" s="53">
        <f t="shared" si="3"/>
        <v>-13581.79654</v>
      </c>
      <c r="I23" s="53">
        <f>SUM(OFFSET($C$10, 156, 0, 12))</f>
        <v>-5507.333071</v>
      </c>
      <c r="J23" s="53">
        <f>SUM(OFFSET($D$10, 156, 0, 12))</f>
        <v>-5960.186099</v>
      </c>
      <c r="K23" s="53">
        <f t="shared" si="4"/>
        <v>144132.9249</v>
      </c>
    </row>
    <row r="24">
      <c r="A24" s="8">
        <v>15.0</v>
      </c>
      <c r="B24" s="53">
        <f t="shared" si="1"/>
        <v>-1131.816378</v>
      </c>
      <c r="C24" s="53">
        <f t="shared" si="2"/>
        <v>-234.6228847</v>
      </c>
      <c r="D24" s="53">
        <f t="shared" si="5"/>
        <v>-882.9500889</v>
      </c>
      <c r="E24" s="53">
        <f t="shared" si="6"/>
        <v>196590.2751</v>
      </c>
      <c r="G24" s="8">
        <v>15.0</v>
      </c>
      <c r="H24" s="53">
        <f t="shared" si="3"/>
        <v>-13581.79654</v>
      </c>
      <c r="I24" s="53">
        <f>SUM(OFFSET($C$10, 168, 0, 12))</f>
        <v>-5816.25275</v>
      </c>
      <c r="J24" s="53">
        <f>SUM(OFFSET($D$10, 168, 0, 12))</f>
        <v>-5512.980635</v>
      </c>
      <c r="K24" s="53">
        <f t="shared" si="4"/>
        <v>138290.1598</v>
      </c>
    </row>
    <row r="25">
      <c r="A25" s="8">
        <v>16.0</v>
      </c>
      <c r="B25" s="53">
        <f t="shared" si="1"/>
        <v>-1131.816378</v>
      </c>
      <c r="C25" s="53">
        <f t="shared" si="2"/>
        <v>-235.692374</v>
      </c>
      <c r="D25" s="53">
        <f t="shared" si="5"/>
        <v>-880.8463223</v>
      </c>
      <c r="E25" s="53">
        <f t="shared" si="6"/>
        <v>196354.5827</v>
      </c>
      <c r="G25" s="8">
        <v>16.0</v>
      </c>
      <c r="H25" s="53">
        <f t="shared" si="3"/>
        <v>-13581.79654</v>
      </c>
      <c r="I25" s="53">
        <f>SUM(OFFSET($C$10, 180, 0, 12))</f>
        <v>-6142.500484</v>
      </c>
      <c r="J25" s="53">
        <f>SUM(OFFSET($D$10, 180, 0, 12))</f>
        <v>-5059.636675</v>
      </c>
      <c r="K25" s="53">
        <f t="shared" si="4"/>
        <v>132119.6597</v>
      </c>
    </row>
    <row r="26">
      <c r="A26" s="8">
        <v>17.0</v>
      </c>
      <c r="B26" s="53">
        <f t="shared" si="1"/>
        <v>-1131.816378</v>
      </c>
      <c r="C26" s="53">
        <f t="shared" si="2"/>
        <v>-236.7667384</v>
      </c>
      <c r="D26" s="53">
        <f t="shared" si="5"/>
        <v>-878.7354924</v>
      </c>
      <c r="E26" s="53">
        <f t="shared" si="6"/>
        <v>196117.816</v>
      </c>
      <c r="G26" s="8">
        <v>17.0</v>
      </c>
      <c r="H26" s="53">
        <f t="shared" si="3"/>
        <v>-13581.79654</v>
      </c>
      <c r="I26" s="53">
        <f>SUM(OFFSET($C$10, 192, 0, 12))</f>
        <v>-6487.048245</v>
      </c>
      <c r="J26" s="53">
        <f>SUM(OFFSET($D$10, 192, 0, 12))</f>
        <v>-4601.995001</v>
      </c>
      <c r="K26" s="53">
        <f t="shared" si="4"/>
        <v>125603.0414</v>
      </c>
    </row>
    <row r="27">
      <c r="A27" s="8">
        <v>18.0</v>
      </c>
      <c r="B27" s="53">
        <f t="shared" si="1"/>
        <v>-1131.816378</v>
      </c>
      <c r="C27" s="53">
        <f t="shared" si="2"/>
        <v>-237.8460001</v>
      </c>
      <c r="D27" s="53">
        <f t="shared" si="5"/>
        <v>-876.6175903</v>
      </c>
      <c r="E27" s="53">
        <f t="shared" si="6"/>
        <v>195879.97</v>
      </c>
      <c r="G27" s="8">
        <v>18.0</v>
      </c>
      <c r="H27" s="53">
        <f t="shared" si="3"/>
        <v>-13581.79654</v>
      </c>
      <c r="I27" s="53">
        <f>SUM(OFFSET($C$10, 204, 0, 12))</f>
        <v>-6850.922526</v>
      </c>
      <c r="J27" s="53">
        <f>SUM(OFFSET($D$10, 204, 0, 12))</f>
        <v>-4142.25166</v>
      </c>
      <c r="K27" s="53">
        <f t="shared" si="4"/>
        <v>118720.89</v>
      </c>
    </row>
    <row r="28">
      <c r="A28" s="8">
        <v>19.0</v>
      </c>
      <c r="B28" s="53">
        <f t="shared" si="1"/>
        <v>-1131.816378</v>
      </c>
      <c r="C28" s="53">
        <f t="shared" si="2"/>
        <v>-238.9301815</v>
      </c>
      <c r="D28" s="53">
        <f t="shared" si="5"/>
        <v>-874.4926068</v>
      </c>
      <c r="E28" s="53">
        <f t="shared" si="6"/>
        <v>195641.0398</v>
      </c>
      <c r="G28" s="8">
        <v>19.0</v>
      </c>
      <c r="H28" s="53">
        <f t="shared" si="3"/>
        <v>-13581.79654</v>
      </c>
      <c r="I28" s="53">
        <f>SUM(OFFSET($C$10, 216, 0, 12))</f>
        <v>-7235.207398</v>
      </c>
      <c r="J28" s="53">
        <f>SUM(OFFSET($D$10, 216, 0, 12))</f>
        <v>-3683.006954</v>
      </c>
      <c r="K28" s="53">
        <f t="shared" si="4"/>
        <v>111452.7022</v>
      </c>
    </row>
    <row r="29">
      <c r="A29" s="8">
        <v>20.0</v>
      </c>
      <c r="B29" s="53">
        <f t="shared" si="1"/>
        <v>-1131.816378</v>
      </c>
      <c r="C29" s="53">
        <f t="shared" si="2"/>
        <v>-240.0193049</v>
      </c>
      <c r="D29" s="53">
        <f t="shared" si="5"/>
        <v>-872.3605333</v>
      </c>
      <c r="E29" s="53">
        <f t="shared" si="6"/>
        <v>195401.0205</v>
      </c>
      <c r="G29" s="8">
        <v>20.0</v>
      </c>
      <c r="H29" s="53">
        <f t="shared" si="3"/>
        <v>-13581.79654</v>
      </c>
      <c r="I29" s="53">
        <f>SUM(OFFSET($C$10, 228, 0, 12))</f>
        <v>-7641.047742</v>
      </c>
      <c r="J29" s="53">
        <f>SUM(OFFSET($D$10, 228, 0, 12))</f>
        <v>-3227.320537</v>
      </c>
      <c r="K29" s="53">
        <f t="shared" si="4"/>
        <v>103776.824</v>
      </c>
    </row>
    <row r="30">
      <c r="A30" s="8">
        <v>21.0</v>
      </c>
      <c r="B30" s="53">
        <f t="shared" si="1"/>
        <v>-1131.816378</v>
      </c>
      <c r="C30" s="53">
        <f t="shared" si="2"/>
        <v>-241.1133929</v>
      </c>
      <c r="D30" s="53">
        <f t="shared" si="5"/>
        <v>-870.2213612</v>
      </c>
      <c r="E30" s="53">
        <f t="shared" si="6"/>
        <v>195159.9071</v>
      </c>
      <c r="G30" s="8">
        <v>21.0</v>
      </c>
      <c r="H30" s="53">
        <f t="shared" si="3"/>
        <v>-13581.79654</v>
      </c>
      <c r="I30" s="53">
        <f>SUM(OFFSET($C$10, 240, 0, 12))</f>
        <v>-8069.652656</v>
      </c>
      <c r="J30" s="53">
        <f>SUM(OFFSET($D$10, 240, 0, 12))</f>
        <v>-2778.773333</v>
      </c>
      <c r="K30" s="53">
        <f t="shared" si="4"/>
        <v>95670.38715</v>
      </c>
    </row>
    <row r="31">
      <c r="A31" s="8">
        <v>22.0</v>
      </c>
      <c r="B31" s="53">
        <f t="shared" si="1"/>
        <v>-1131.816378</v>
      </c>
      <c r="C31" s="53">
        <f t="shared" si="2"/>
        <v>-242.2124681</v>
      </c>
      <c r="D31" s="53">
        <f t="shared" si="5"/>
        <v>-868.075082</v>
      </c>
      <c r="E31" s="53">
        <f t="shared" si="6"/>
        <v>194917.6946</v>
      </c>
      <c r="G31" s="8">
        <v>22.0</v>
      </c>
      <c r="H31" s="53">
        <f t="shared" si="3"/>
        <v>-13581.79654</v>
      </c>
      <c r="I31" s="53">
        <f>SUM(OFFSET($C$10, 252, 0, 12))</f>
        <v>-8522.299059</v>
      </c>
      <c r="J31" s="53">
        <f>SUM(OFFSET($D$10, 252, 0, 12))</f>
        <v>-2341.537103</v>
      </c>
      <c r="K31" s="53">
        <f t="shared" si="4"/>
        <v>87109.24061</v>
      </c>
    </row>
    <row r="32">
      <c r="A32" s="8">
        <v>23.0</v>
      </c>
      <c r="B32" s="53">
        <f t="shared" si="1"/>
        <v>-1131.816378</v>
      </c>
      <c r="C32" s="53">
        <f t="shared" si="2"/>
        <v>-243.3165533</v>
      </c>
      <c r="D32" s="53">
        <f t="shared" si="5"/>
        <v>-865.9216876</v>
      </c>
      <c r="E32" s="53">
        <f t="shared" si="6"/>
        <v>194674.3781</v>
      </c>
      <c r="G32" s="8">
        <v>23.0</v>
      </c>
      <c r="H32" s="53">
        <f t="shared" si="3"/>
        <v>-13581.79654</v>
      </c>
      <c r="I32" s="53">
        <f>SUM(OFFSET($C$10, 264, 0, 12))</f>
        <v>-9000.335499</v>
      </c>
      <c r="J32" s="53">
        <f>SUM(OFFSET($D$10, 264, 0, 12))</f>
        <v>-1920.452559</v>
      </c>
      <c r="K32" s="53">
        <f t="shared" si="4"/>
        <v>78067.87858</v>
      </c>
    </row>
    <row r="33">
      <c r="A33" s="8">
        <v>24.0</v>
      </c>
      <c r="B33" s="53">
        <f t="shared" si="1"/>
        <v>-1131.816378</v>
      </c>
      <c r="C33" s="53">
        <f t="shared" si="2"/>
        <v>-244.4256712</v>
      </c>
      <c r="D33" s="53">
        <f t="shared" si="5"/>
        <v>-863.7611697</v>
      </c>
      <c r="E33" s="53">
        <f t="shared" si="6"/>
        <v>194429.9524</v>
      </c>
      <c r="G33" s="8">
        <v>24.0</v>
      </c>
      <c r="H33" s="53">
        <f t="shared" si="3"/>
        <v>-13581.79654</v>
      </c>
      <c r="I33" s="53">
        <f>SUM(OFFSET($C$10, 276, 0, 12))</f>
        <v>-9505.186162</v>
      </c>
      <c r="J33" s="53">
        <f>SUM(OFFSET($D$10, 276, 0, 12))</f>
        <v>-1521.117055</v>
      </c>
      <c r="K33" s="53">
        <f t="shared" si="4"/>
        <v>68519.36461</v>
      </c>
    </row>
    <row r="34">
      <c r="A34" s="8">
        <v>25.0</v>
      </c>
      <c r="B34" s="53">
        <f t="shared" si="1"/>
        <v>-1131.816378</v>
      </c>
      <c r="C34" s="53">
        <f t="shared" si="2"/>
        <v>-245.5398449</v>
      </c>
      <c r="D34" s="53">
        <f t="shared" si="5"/>
        <v>-861.5935207</v>
      </c>
      <c r="E34" s="53">
        <f t="shared" si="6"/>
        <v>194184.4126</v>
      </c>
      <c r="G34" s="8">
        <v>25.0</v>
      </c>
      <c r="H34" s="53">
        <f t="shared" si="3"/>
        <v>-13581.79654</v>
      </c>
      <c r="I34" s="53">
        <f>SUM(OFFSET($C$10, 288, 0, 12))</f>
        <v>-10038.35512</v>
      </c>
      <c r="J34" s="53">
        <f>SUM(OFFSET($D$10, 288, 0, 12))</f>
        <v>-1149.982973</v>
      </c>
      <c r="K34" s="53">
        <f t="shared" si="4"/>
        <v>58435.25132</v>
      </c>
    </row>
    <row r="35">
      <c r="A35" s="8">
        <v>26.0</v>
      </c>
      <c r="B35" s="53">
        <f t="shared" si="1"/>
        <v>-1131.816378</v>
      </c>
      <c r="C35" s="53">
        <f t="shared" si="2"/>
        <v>-246.6590974</v>
      </c>
      <c r="D35" s="53">
        <f t="shared" si="5"/>
        <v>-859.4187328</v>
      </c>
      <c r="E35" s="53">
        <f t="shared" si="6"/>
        <v>193937.7535</v>
      </c>
      <c r="G35" s="8">
        <v>26.0</v>
      </c>
      <c r="H35" s="53">
        <f t="shared" si="3"/>
        <v>-13581.79654</v>
      </c>
      <c r="I35" s="53">
        <f>SUM(OFFSET($C$10, 300, 0, 12))</f>
        <v>-10601.43083</v>
      </c>
      <c r="J35" s="53">
        <f>SUM(OFFSET($D$10, 300, 0, 12))</f>
        <v>-814.4680885</v>
      </c>
      <c r="K35" s="53">
        <f t="shared" si="4"/>
        <v>47785.49564</v>
      </c>
    </row>
    <row r="36">
      <c r="A36" s="8">
        <v>27.0</v>
      </c>
      <c r="B36" s="53">
        <f t="shared" si="1"/>
        <v>-1131.816378</v>
      </c>
      <c r="C36" s="53">
        <f t="shared" si="2"/>
        <v>-247.7834517</v>
      </c>
      <c r="D36" s="53">
        <f t="shared" si="5"/>
        <v>-857.2367985</v>
      </c>
      <c r="E36" s="53">
        <f t="shared" si="6"/>
        <v>193689.97</v>
      </c>
      <c r="G36" s="8">
        <v>27.0</v>
      </c>
      <c r="H36" s="53">
        <f t="shared" si="3"/>
        <v>-13581.79654</v>
      </c>
      <c r="I36" s="53">
        <f>SUM(OFFSET($C$10, 312, 0, 12))</f>
        <v>-11196.09081</v>
      </c>
      <c r="J36" s="53">
        <f>SUM(OFFSET($D$10, 312, 0, 12))</f>
        <v>-523.0793173</v>
      </c>
      <c r="K36" s="53">
        <f t="shared" si="4"/>
        <v>36538.36931</v>
      </c>
    </row>
    <row r="37">
      <c r="A37" s="8">
        <v>28.0</v>
      </c>
      <c r="B37" s="53">
        <f t="shared" si="1"/>
        <v>-1131.816378</v>
      </c>
      <c r="C37" s="53">
        <f t="shared" si="2"/>
        <v>-248.9129313</v>
      </c>
      <c r="D37" s="53">
        <f t="shared" si="5"/>
        <v>-855.0477105</v>
      </c>
      <c r="E37" s="53">
        <f t="shared" si="6"/>
        <v>193441.0571</v>
      </c>
      <c r="G37" s="8">
        <v>28.0</v>
      </c>
      <c r="H37" s="53">
        <f t="shared" si="3"/>
        <v>-13581.79654</v>
      </c>
      <c r="I37" s="53">
        <f>SUM(OFFSET($C$10, 324, 0, 12))</f>
        <v>-11824.10672</v>
      </c>
      <c r="J37" s="53">
        <f>SUM(OFFSET($D$10, 324, 0, 12))</f>
        <v>-285.551434</v>
      </c>
      <c r="K37" s="53">
        <f t="shared" si="4"/>
        <v>24660.36437</v>
      </c>
    </row>
    <row r="38">
      <c r="A38" s="8">
        <v>29.0</v>
      </c>
      <c r="B38" s="53">
        <f t="shared" si="1"/>
        <v>-1131.816378</v>
      </c>
      <c r="C38" s="53">
        <f t="shared" si="2"/>
        <v>-250.0475594</v>
      </c>
      <c r="D38" s="53">
        <f t="shared" si="5"/>
        <v>-852.8514618</v>
      </c>
      <c r="E38" s="53">
        <f t="shared" si="6"/>
        <v>193191.0095</v>
      </c>
      <c r="G38" s="8">
        <v>29.0</v>
      </c>
      <c r="H38" s="53">
        <f t="shared" si="3"/>
        <v>-13581.79654</v>
      </c>
      <c r="I38" s="53">
        <f>SUM(OFFSET($C$10, 336, 0, 12))</f>
        <v>-12487.34957</v>
      </c>
      <c r="J38" s="53">
        <f>SUM(OFFSET($D$10, 336, 0, 12))</f>
        <v>-113.0025225</v>
      </c>
      <c r="K38" s="53">
        <f t="shared" si="4"/>
        <v>12116.0933</v>
      </c>
    </row>
    <row r="39">
      <c r="A39" s="8">
        <v>30.0</v>
      </c>
      <c r="B39" s="53">
        <f t="shared" si="1"/>
        <v>-1131.816378</v>
      </c>
      <c r="C39" s="53">
        <f t="shared" si="2"/>
        <v>-251.1873595</v>
      </c>
      <c r="D39" s="53">
        <f t="shared" si="5"/>
        <v>-850.6480454</v>
      </c>
      <c r="E39" s="53">
        <f t="shared" si="6"/>
        <v>192939.8222</v>
      </c>
      <c r="G39" s="8">
        <v>30.0</v>
      </c>
      <c r="H39" s="53">
        <f t="shared" si="3"/>
        <v>-13581.79654</v>
      </c>
      <c r="I39" s="53">
        <f>SUM(OFFSET($C$10, 348, 0, 12))</f>
        <v>-13187.79531</v>
      </c>
      <c r="J39" s="53">
        <f>SUM(OFFSET($D$10, 348, 0, 12))</f>
        <v>-18.10813219</v>
      </c>
      <c r="K39" s="54">
        <v>0.0</v>
      </c>
    </row>
    <row r="40">
      <c r="A40" s="8">
        <v>31.0</v>
      </c>
      <c r="B40" s="53">
        <f t="shared" si="1"/>
        <v>-1131.816378</v>
      </c>
      <c r="C40" s="53">
        <f t="shared" si="2"/>
        <v>-252.3323553</v>
      </c>
      <c r="D40" s="53">
        <f t="shared" si="5"/>
        <v>-848.4374547</v>
      </c>
      <c r="E40" s="53">
        <f t="shared" si="6"/>
        <v>192687.4898</v>
      </c>
      <c r="G40" s="12" t="s">
        <v>41</v>
      </c>
      <c r="H40" s="75">
        <f t="shared" ref="H40:J40" si="7">SUM(H10:H39)</f>
        <v>-407453.8961</v>
      </c>
      <c r="I40" s="75">
        <f t="shared" si="7"/>
        <v>-200000</v>
      </c>
      <c r="J40" s="75">
        <f t="shared" si="7"/>
        <v>-157212.7411</v>
      </c>
      <c r="K40" s="75"/>
    </row>
    <row r="41">
      <c r="A41" s="8">
        <v>32.0</v>
      </c>
      <c r="B41" s="53">
        <f t="shared" si="1"/>
        <v>-1131.816378</v>
      </c>
      <c r="C41" s="53">
        <f t="shared" si="2"/>
        <v>-253.4825702</v>
      </c>
      <c r="D41" s="53">
        <f t="shared" si="5"/>
        <v>-846.2196831</v>
      </c>
      <c r="E41" s="53">
        <f t="shared" si="6"/>
        <v>192434.0072</v>
      </c>
    </row>
    <row r="42">
      <c r="A42" s="8">
        <v>33.0</v>
      </c>
      <c r="B42" s="53">
        <f t="shared" si="1"/>
        <v>-1131.816378</v>
      </c>
      <c r="C42" s="53">
        <f t="shared" si="2"/>
        <v>-254.6380283</v>
      </c>
      <c r="D42" s="53">
        <f t="shared" si="5"/>
        <v>-843.9947244</v>
      </c>
      <c r="E42" s="53">
        <f t="shared" si="6"/>
        <v>192179.3692</v>
      </c>
    </row>
    <row r="43">
      <c r="A43" s="8">
        <v>34.0</v>
      </c>
      <c r="B43" s="53">
        <f t="shared" si="1"/>
        <v>-1131.816378</v>
      </c>
      <c r="C43" s="53">
        <f t="shared" si="2"/>
        <v>-255.7987533</v>
      </c>
      <c r="D43" s="53">
        <f t="shared" si="5"/>
        <v>-841.7625726</v>
      </c>
      <c r="E43" s="53">
        <f t="shared" si="6"/>
        <v>191923.5705</v>
      </c>
    </row>
    <row r="44">
      <c r="A44" s="8">
        <v>35.0</v>
      </c>
      <c r="B44" s="53">
        <f t="shared" si="1"/>
        <v>-1131.816378</v>
      </c>
      <c r="C44" s="53">
        <f t="shared" si="2"/>
        <v>-256.9647693</v>
      </c>
      <c r="D44" s="53">
        <f t="shared" si="5"/>
        <v>-839.5232218</v>
      </c>
      <c r="E44" s="53">
        <f t="shared" si="6"/>
        <v>191666.6057</v>
      </c>
    </row>
    <row r="45">
      <c r="A45" s="8">
        <v>36.0</v>
      </c>
      <c r="B45" s="53">
        <f t="shared" si="1"/>
        <v>-1131.816378</v>
      </c>
      <c r="C45" s="53">
        <f t="shared" si="2"/>
        <v>-258.1361004</v>
      </c>
      <c r="D45" s="53">
        <f t="shared" si="5"/>
        <v>-837.2766663</v>
      </c>
      <c r="E45" s="53">
        <f t="shared" si="6"/>
        <v>191408.4696</v>
      </c>
    </row>
    <row r="46">
      <c r="A46" s="8">
        <v>37.0</v>
      </c>
      <c r="B46" s="53">
        <f t="shared" si="1"/>
        <v>-1131.816378</v>
      </c>
      <c r="C46" s="53">
        <f t="shared" si="2"/>
        <v>-259.3127708</v>
      </c>
      <c r="D46" s="53">
        <f t="shared" si="5"/>
        <v>-835.0229008</v>
      </c>
      <c r="E46" s="53">
        <f t="shared" si="6"/>
        <v>191149.1568</v>
      </c>
    </row>
    <row r="47">
      <c r="A47" s="8">
        <v>38.0</v>
      </c>
      <c r="B47" s="53">
        <f t="shared" si="1"/>
        <v>-1131.816378</v>
      </c>
      <c r="C47" s="53">
        <f t="shared" si="2"/>
        <v>-260.4948048</v>
      </c>
      <c r="D47" s="53">
        <f t="shared" si="5"/>
        <v>-832.7619201</v>
      </c>
      <c r="E47" s="53">
        <f t="shared" si="6"/>
        <v>190888.662</v>
      </c>
    </row>
    <row r="48">
      <c r="A48" s="8">
        <v>39.0</v>
      </c>
      <c r="B48" s="53">
        <f t="shared" si="1"/>
        <v>-1131.816378</v>
      </c>
      <c r="C48" s="53">
        <f t="shared" si="2"/>
        <v>-261.6822269</v>
      </c>
      <c r="D48" s="53">
        <f t="shared" si="5"/>
        <v>-830.4937193</v>
      </c>
      <c r="E48" s="53">
        <f t="shared" si="6"/>
        <v>190626.9798</v>
      </c>
    </row>
    <row r="49">
      <c r="A49" s="8">
        <v>40.0</v>
      </c>
      <c r="B49" s="53">
        <f t="shared" si="1"/>
        <v>-1131.816378</v>
      </c>
      <c r="C49" s="53">
        <f t="shared" si="2"/>
        <v>-262.8750618</v>
      </c>
      <c r="D49" s="53">
        <f t="shared" si="5"/>
        <v>-828.2182936</v>
      </c>
      <c r="E49" s="53">
        <f t="shared" si="6"/>
        <v>190364.1047</v>
      </c>
    </row>
    <row r="50">
      <c r="A50" s="8">
        <v>41.0</v>
      </c>
      <c r="B50" s="53">
        <f t="shared" si="1"/>
        <v>-1131.816378</v>
      </c>
      <c r="C50" s="53">
        <f t="shared" si="2"/>
        <v>-264.0733339</v>
      </c>
      <c r="D50" s="53">
        <f t="shared" si="5"/>
        <v>-825.9356385</v>
      </c>
      <c r="E50" s="53">
        <f t="shared" si="6"/>
        <v>190100.0314</v>
      </c>
    </row>
    <row r="51">
      <c r="A51" s="8">
        <v>42.0</v>
      </c>
      <c r="B51" s="53">
        <f t="shared" si="1"/>
        <v>-1131.816378</v>
      </c>
      <c r="C51" s="53">
        <f t="shared" si="2"/>
        <v>-265.2770682</v>
      </c>
      <c r="D51" s="53">
        <f t="shared" si="5"/>
        <v>-823.6457499</v>
      </c>
      <c r="E51" s="53">
        <f t="shared" si="6"/>
        <v>189834.7543</v>
      </c>
    </row>
    <row r="52">
      <c r="A52" s="8">
        <v>43.0</v>
      </c>
      <c r="B52" s="53">
        <f t="shared" si="1"/>
        <v>-1131.816378</v>
      </c>
      <c r="C52" s="53">
        <f t="shared" si="2"/>
        <v>-266.4862895</v>
      </c>
      <c r="D52" s="53">
        <f t="shared" si="5"/>
        <v>-821.3486237</v>
      </c>
      <c r="E52" s="53">
        <f t="shared" si="6"/>
        <v>189568.268</v>
      </c>
    </row>
    <row r="53">
      <c r="A53" s="8">
        <v>44.0</v>
      </c>
      <c r="B53" s="53">
        <f t="shared" si="1"/>
        <v>-1131.816378</v>
      </c>
      <c r="C53" s="53">
        <f t="shared" si="2"/>
        <v>-267.7010228</v>
      </c>
      <c r="D53" s="53">
        <f t="shared" si="5"/>
        <v>-819.0442562</v>
      </c>
      <c r="E53" s="53">
        <f t="shared" si="6"/>
        <v>189300.567</v>
      </c>
    </row>
    <row r="54">
      <c r="A54" s="8">
        <v>45.0</v>
      </c>
      <c r="B54" s="53">
        <f t="shared" si="1"/>
        <v>-1131.816378</v>
      </c>
      <c r="C54" s="53">
        <f t="shared" si="2"/>
        <v>-268.9212933</v>
      </c>
      <c r="D54" s="53">
        <f t="shared" si="5"/>
        <v>-816.7326439</v>
      </c>
      <c r="E54" s="53">
        <f t="shared" si="6"/>
        <v>189031.6457</v>
      </c>
    </row>
    <row r="55">
      <c r="A55" s="8">
        <v>46.0</v>
      </c>
      <c r="B55" s="53">
        <f t="shared" si="1"/>
        <v>-1131.816378</v>
      </c>
      <c r="C55" s="53">
        <f t="shared" si="2"/>
        <v>-270.1471262</v>
      </c>
      <c r="D55" s="53">
        <f t="shared" si="5"/>
        <v>-814.4137836</v>
      </c>
      <c r="E55" s="53">
        <f t="shared" si="6"/>
        <v>188761.4986</v>
      </c>
    </row>
    <row r="56">
      <c r="A56" s="8">
        <v>47.0</v>
      </c>
      <c r="B56" s="53">
        <f t="shared" si="1"/>
        <v>-1131.816378</v>
      </c>
      <c r="C56" s="53">
        <f t="shared" si="2"/>
        <v>-271.3785469</v>
      </c>
      <c r="D56" s="53">
        <f t="shared" si="5"/>
        <v>-812.0876722</v>
      </c>
      <c r="E56" s="53">
        <f t="shared" si="6"/>
        <v>188490.12</v>
      </c>
    </row>
    <row r="57">
      <c r="A57" s="8">
        <v>48.0</v>
      </c>
      <c r="B57" s="53">
        <f t="shared" si="1"/>
        <v>-1131.816378</v>
      </c>
      <c r="C57" s="53">
        <f t="shared" si="2"/>
        <v>-272.6155808</v>
      </c>
      <c r="D57" s="53">
        <f t="shared" si="5"/>
        <v>-809.754307</v>
      </c>
      <c r="E57" s="53">
        <f t="shared" si="6"/>
        <v>188217.5045</v>
      </c>
    </row>
    <row r="58">
      <c r="A58" s="8">
        <v>49.0</v>
      </c>
      <c r="B58" s="53">
        <f t="shared" si="1"/>
        <v>-1131.816378</v>
      </c>
      <c r="C58" s="53">
        <f t="shared" si="2"/>
        <v>-273.8582534</v>
      </c>
      <c r="D58" s="53">
        <f t="shared" si="5"/>
        <v>-807.4136856</v>
      </c>
      <c r="E58" s="53">
        <f t="shared" si="6"/>
        <v>187943.6462</v>
      </c>
    </row>
    <row r="59">
      <c r="A59" s="8">
        <v>50.0</v>
      </c>
      <c r="B59" s="53">
        <f t="shared" si="1"/>
        <v>-1131.816378</v>
      </c>
      <c r="C59" s="53">
        <f t="shared" si="2"/>
        <v>-275.1065907</v>
      </c>
      <c r="D59" s="53">
        <f t="shared" si="5"/>
        <v>-805.0658058</v>
      </c>
      <c r="E59" s="53">
        <f t="shared" si="6"/>
        <v>187668.5396</v>
      </c>
    </row>
    <row r="60">
      <c r="A60" s="8">
        <v>51.0</v>
      </c>
      <c r="B60" s="53">
        <f t="shared" si="1"/>
        <v>-1131.816378</v>
      </c>
      <c r="C60" s="53">
        <f t="shared" si="2"/>
        <v>-276.3606182</v>
      </c>
      <c r="D60" s="53">
        <f t="shared" si="5"/>
        <v>-802.7106657</v>
      </c>
      <c r="E60" s="53">
        <f t="shared" si="6"/>
        <v>187392.179</v>
      </c>
    </row>
    <row r="61">
      <c r="A61" s="8">
        <v>52.0</v>
      </c>
      <c r="B61" s="53">
        <f t="shared" si="1"/>
        <v>-1131.816378</v>
      </c>
      <c r="C61" s="53">
        <f t="shared" si="2"/>
        <v>-277.620362</v>
      </c>
      <c r="D61" s="53">
        <f t="shared" si="5"/>
        <v>-800.3482636</v>
      </c>
      <c r="E61" s="53">
        <f t="shared" si="6"/>
        <v>187114.5586</v>
      </c>
    </row>
    <row r="62">
      <c r="A62" s="8">
        <v>53.0</v>
      </c>
      <c r="B62" s="53">
        <f t="shared" si="1"/>
        <v>-1131.816378</v>
      </c>
      <c r="C62" s="53">
        <f t="shared" si="2"/>
        <v>-278.8858482</v>
      </c>
      <c r="D62" s="53">
        <f t="shared" si="5"/>
        <v>-797.9785981</v>
      </c>
      <c r="E62" s="53">
        <f t="shared" si="6"/>
        <v>186835.6728</v>
      </c>
    </row>
    <row r="63">
      <c r="A63" s="8">
        <v>54.0</v>
      </c>
      <c r="B63" s="53">
        <f t="shared" si="1"/>
        <v>-1131.816378</v>
      </c>
      <c r="C63" s="53">
        <f t="shared" si="2"/>
        <v>-280.1571028</v>
      </c>
      <c r="D63" s="53">
        <f t="shared" si="5"/>
        <v>-795.6016683</v>
      </c>
      <c r="E63" s="53">
        <f t="shared" si="6"/>
        <v>186555.5157</v>
      </c>
    </row>
    <row r="64">
      <c r="A64" s="8">
        <v>55.0</v>
      </c>
      <c r="B64" s="53">
        <f t="shared" si="1"/>
        <v>-1131.816378</v>
      </c>
      <c r="C64" s="53">
        <f t="shared" si="2"/>
        <v>-281.4341523</v>
      </c>
      <c r="D64" s="53">
        <f t="shared" si="5"/>
        <v>-793.2174732</v>
      </c>
      <c r="E64" s="53">
        <f t="shared" si="6"/>
        <v>186274.0815</v>
      </c>
    </row>
    <row r="65">
      <c r="A65" s="8">
        <v>56.0</v>
      </c>
      <c r="B65" s="53">
        <f t="shared" si="1"/>
        <v>-1131.816378</v>
      </c>
      <c r="C65" s="53">
        <f t="shared" si="2"/>
        <v>-282.717023</v>
      </c>
      <c r="D65" s="53">
        <f t="shared" si="5"/>
        <v>-790.8260124</v>
      </c>
      <c r="E65" s="53">
        <f t="shared" si="6"/>
        <v>185991.3645</v>
      </c>
    </row>
    <row r="66">
      <c r="A66" s="8">
        <v>57.0</v>
      </c>
      <c r="B66" s="53">
        <f t="shared" si="1"/>
        <v>-1131.816378</v>
      </c>
      <c r="C66" s="53">
        <f t="shared" si="2"/>
        <v>-284.0057414</v>
      </c>
      <c r="D66" s="53">
        <f t="shared" si="5"/>
        <v>-788.4272857</v>
      </c>
      <c r="E66" s="53">
        <f t="shared" si="6"/>
        <v>185707.3588</v>
      </c>
    </row>
    <row r="67">
      <c r="A67" s="8">
        <v>58.0</v>
      </c>
      <c r="B67" s="53">
        <f t="shared" si="1"/>
        <v>-1131.816378</v>
      </c>
      <c r="C67" s="53">
        <f t="shared" si="2"/>
        <v>-285.3003342</v>
      </c>
      <c r="D67" s="53">
        <f t="shared" si="5"/>
        <v>-786.0212932</v>
      </c>
      <c r="E67" s="53">
        <f t="shared" si="6"/>
        <v>185422.0584</v>
      </c>
    </row>
    <row r="68">
      <c r="A68" s="8">
        <v>59.0</v>
      </c>
      <c r="B68" s="53">
        <f t="shared" si="1"/>
        <v>-1131.816378</v>
      </c>
      <c r="C68" s="53">
        <f t="shared" si="2"/>
        <v>-286.6008283</v>
      </c>
      <c r="D68" s="53">
        <f t="shared" si="5"/>
        <v>-783.6080352</v>
      </c>
      <c r="E68" s="53">
        <f t="shared" si="6"/>
        <v>185135.4576</v>
      </c>
    </row>
    <row r="69">
      <c r="A69" s="8">
        <v>60.0</v>
      </c>
      <c r="B69" s="53">
        <f t="shared" si="1"/>
        <v>-1131.816378</v>
      </c>
      <c r="C69" s="53">
        <f t="shared" si="2"/>
        <v>-287.9072504</v>
      </c>
      <c r="D69" s="53">
        <f t="shared" si="5"/>
        <v>-781.1875126</v>
      </c>
      <c r="E69" s="53">
        <f t="shared" si="6"/>
        <v>184847.5504</v>
      </c>
    </row>
    <row r="70">
      <c r="A70" s="8">
        <v>61.0</v>
      </c>
      <c r="B70" s="53">
        <f t="shared" si="1"/>
        <v>-1131.816378</v>
      </c>
      <c r="C70" s="53">
        <f t="shared" si="2"/>
        <v>-289.2196276</v>
      </c>
      <c r="D70" s="53">
        <f t="shared" si="5"/>
        <v>-778.7597262</v>
      </c>
      <c r="E70" s="53">
        <f t="shared" si="6"/>
        <v>184558.3307</v>
      </c>
    </row>
    <row r="71">
      <c r="A71" s="8">
        <v>62.0</v>
      </c>
      <c r="B71" s="53">
        <f t="shared" si="1"/>
        <v>-1131.816378</v>
      </c>
      <c r="C71" s="53">
        <f t="shared" si="2"/>
        <v>-290.537987</v>
      </c>
      <c r="D71" s="53">
        <f t="shared" si="5"/>
        <v>-776.3246775</v>
      </c>
      <c r="E71" s="53">
        <f t="shared" si="6"/>
        <v>184267.7927</v>
      </c>
    </row>
    <row r="72">
      <c r="A72" s="8">
        <v>63.0</v>
      </c>
      <c r="B72" s="53">
        <f t="shared" si="1"/>
        <v>-1131.816378</v>
      </c>
      <c r="C72" s="53">
        <f t="shared" si="2"/>
        <v>-291.862356</v>
      </c>
      <c r="D72" s="53">
        <f t="shared" si="5"/>
        <v>-773.8823681</v>
      </c>
      <c r="E72" s="53">
        <f t="shared" si="6"/>
        <v>183975.9304</v>
      </c>
    </row>
    <row r="73">
      <c r="A73" s="8">
        <v>64.0</v>
      </c>
      <c r="B73" s="53">
        <f t="shared" si="1"/>
        <v>-1131.816378</v>
      </c>
      <c r="C73" s="53">
        <f t="shared" si="2"/>
        <v>-293.1927619</v>
      </c>
      <c r="D73" s="53">
        <f t="shared" si="5"/>
        <v>-771.4328</v>
      </c>
      <c r="E73" s="53">
        <f t="shared" si="6"/>
        <v>183682.7376</v>
      </c>
    </row>
    <row r="74">
      <c r="A74" s="8">
        <v>65.0</v>
      </c>
      <c r="B74" s="53">
        <f t="shared" si="1"/>
        <v>-1131.816378</v>
      </c>
      <c r="C74" s="53">
        <f t="shared" si="2"/>
        <v>-294.5292323</v>
      </c>
      <c r="D74" s="53">
        <f t="shared" si="5"/>
        <v>-768.9759755</v>
      </c>
      <c r="E74" s="53">
        <f t="shared" si="6"/>
        <v>183388.2084</v>
      </c>
    </row>
    <row r="75">
      <c r="A75" s="8">
        <v>66.0</v>
      </c>
      <c r="B75" s="53">
        <f t="shared" si="1"/>
        <v>-1131.816378</v>
      </c>
      <c r="C75" s="53">
        <f t="shared" si="2"/>
        <v>-295.8717947</v>
      </c>
      <c r="D75" s="53">
        <f t="shared" si="5"/>
        <v>-766.5118972</v>
      </c>
      <c r="E75" s="53">
        <f t="shared" si="6"/>
        <v>183092.3366</v>
      </c>
    </row>
    <row r="76">
      <c r="A76" s="8">
        <v>67.0</v>
      </c>
      <c r="B76" s="53">
        <f t="shared" si="1"/>
        <v>-1131.816378</v>
      </c>
      <c r="C76" s="53">
        <f t="shared" si="2"/>
        <v>-297.220477</v>
      </c>
      <c r="D76" s="53">
        <f t="shared" si="5"/>
        <v>-764.0405681</v>
      </c>
      <c r="E76" s="53">
        <f t="shared" si="6"/>
        <v>182795.1161</v>
      </c>
    </row>
    <row r="77">
      <c r="A77" s="8">
        <v>68.0</v>
      </c>
      <c r="B77" s="53">
        <f t="shared" si="1"/>
        <v>-1131.816378</v>
      </c>
      <c r="C77" s="53">
        <f t="shared" si="2"/>
        <v>-298.575307</v>
      </c>
      <c r="D77" s="53">
        <f t="shared" si="5"/>
        <v>-761.5619916</v>
      </c>
      <c r="E77" s="53">
        <f t="shared" si="6"/>
        <v>182496.5408</v>
      </c>
    </row>
    <row r="78">
      <c r="A78" s="8">
        <v>69.0</v>
      </c>
      <c r="B78" s="53">
        <f t="shared" si="1"/>
        <v>-1131.816378</v>
      </c>
      <c r="C78" s="53">
        <f t="shared" si="2"/>
        <v>-299.9363127</v>
      </c>
      <c r="D78" s="53">
        <f t="shared" si="5"/>
        <v>-759.0761714</v>
      </c>
      <c r="E78" s="53">
        <f t="shared" si="6"/>
        <v>182196.6045</v>
      </c>
    </row>
    <row r="79">
      <c r="A79" s="8">
        <v>70.0</v>
      </c>
      <c r="B79" s="53">
        <f t="shared" si="1"/>
        <v>-1131.816378</v>
      </c>
      <c r="C79" s="53">
        <f t="shared" si="2"/>
        <v>-301.3035224</v>
      </c>
      <c r="D79" s="53">
        <f t="shared" si="5"/>
        <v>-756.5831113</v>
      </c>
      <c r="E79" s="53">
        <f t="shared" si="6"/>
        <v>181895.301</v>
      </c>
    </row>
    <row r="80">
      <c r="A80" s="8">
        <v>71.0</v>
      </c>
      <c r="B80" s="53">
        <f t="shared" si="1"/>
        <v>-1131.816378</v>
      </c>
      <c r="C80" s="53">
        <f t="shared" si="2"/>
        <v>-302.6769643</v>
      </c>
      <c r="D80" s="53">
        <f t="shared" si="5"/>
        <v>-754.082816</v>
      </c>
      <c r="E80" s="53">
        <f t="shared" si="6"/>
        <v>181592.624</v>
      </c>
    </row>
    <row r="81">
      <c r="A81" s="8">
        <v>72.0</v>
      </c>
      <c r="B81" s="53">
        <f t="shared" si="1"/>
        <v>-1131.816378</v>
      </c>
      <c r="C81" s="53">
        <f t="shared" si="2"/>
        <v>-304.0566668</v>
      </c>
      <c r="D81" s="53">
        <f t="shared" si="5"/>
        <v>-751.57529</v>
      </c>
      <c r="E81" s="53">
        <f t="shared" si="6"/>
        <v>181288.5673</v>
      </c>
    </row>
    <row r="82">
      <c r="A82" s="8">
        <v>73.0</v>
      </c>
      <c r="B82" s="53">
        <f t="shared" si="1"/>
        <v>-1131.816378</v>
      </c>
      <c r="C82" s="53">
        <f t="shared" si="2"/>
        <v>-305.4426585</v>
      </c>
      <c r="D82" s="53">
        <f t="shared" si="5"/>
        <v>-749.0605385</v>
      </c>
      <c r="E82" s="53">
        <f t="shared" si="6"/>
        <v>180983.1247</v>
      </c>
    </row>
    <row r="83">
      <c r="A83" s="8">
        <v>74.0</v>
      </c>
      <c r="B83" s="53">
        <f t="shared" si="1"/>
        <v>-1131.816378</v>
      </c>
      <c r="C83" s="53">
        <f t="shared" si="2"/>
        <v>-306.8349679</v>
      </c>
      <c r="D83" s="53">
        <f t="shared" si="5"/>
        <v>-746.538567</v>
      </c>
      <c r="E83" s="53">
        <f t="shared" si="6"/>
        <v>180676.2897</v>
      </c>
    </row>
    <row r="84">
      <c r="A84" s="8">
        <v>75.0</v>
      </c>
      <c r="B84" s="53">
        <f t="shared" si="1"/>
        <v>-1131.816378</v>
      </c>
      <c r="C84" s="53">
        <f t="shared" si="2"/>
        <v>-308.233624</v>
      </c>
      <c r="D84" s="53">
        <f t="shared" si="5"/>
        <v>-744.0093813</v>
      </c>
      <c r="E84" s="53">
        <f t="shared" si="6"/>
        <v>180368.0561</v>
      </c>
    </row>
    <row r="85">
      <c r="A85" s="8">
        <v>76.0</v>
      </c>
      <c r="B85" s="53">
        <f t="shared" si="1"/>
        <v>-1131.816378</v>
      </c>
      <c r="C85" s="53">
        <f t="shared" si="2"/>
        <v>-309.6386556</v>
      </c>
      <c r="D85" s="53">
        <f t="shared" si="5"/>
        <v>-741.4729877</v>
      </c>
      <c r="E85" s="53">
        <f t="shared" si="6"/>
        <v>180058.4174</v>
      </c>
    </row>
    <row r="86">
      <c r="A86" s="8">
        <v>77.0</v>
      </c>
      <c r="B86" s="53">
        <f t="shared" si="1"/>
        <v>-1131.816378</v>
      </c>
      <c r="C86" s="53">
        <f t="shared" si="2"/>
        <v>-311.0500918</v>
      </c>
      <c r="D86" s="53">
        <f t="shared" si="5"/>
        <v>-738.9293929</v>
      </c>
      <c r="E86" s="53">
        <f t="shared" si="6"/>
        <v>179747.3673</v>
      </c>
    </row>
    <row r="87">
      <c r="A87" s="8">
        <v>78.0</v>
      </c>
      <c r="B87" s="53">
        <f t="shared" si="1"/>
        <v>-1131.816378</v>
      </c>
      <c r="C87" s="53">
        <f t="shared" si="2"/>
        <v>-312.4679618</v>
      </c>
      <c r="D87" s="53">
        <f t="shared" si="5"/>
        <v>-736.3786037</v>
      </c>
      <c r="E87" s="53">
        <f t="shared" si="6"/>
        <v>179434.8994</v>
      </c>
    </row>
    <row r="88">
      <c r="A88" s="8">
        <v>79.0</v>
      </c>
      <c r="B88" s="53">
        <f t="shared" si="1"/>
        <v>-1131.816378</v>
      </c>
      <c r="C88" s="53">
        <f t="shared" si="2"/>
        <v>-313.8922949</v>
      </c>
      <c r="D88" s="53">
        <f t="shared" si="5"/>
        <v>-733.8206277</v>
      </c>
      <c r="E88" s="53">
        <f t="shared" si="6"/>
        <v>179121.0071</v>
      </c>
    </row>
    <row r="89">
      <c r="A89" s="8">
        <v>80.0</v>
      </c>
      <c r="B89" s="53">
        <f t="shared" si="1"/>
        <v>-1131.816378</v>
      </c>
      <c r="C89" s="53">
        <f t="shared" si="2"/>
        <v>-315.3231206</v>
      </c>
      <c r="D89" s="53">
        <f t="shared" si="5"/>
        <v>-731.2554727</v>
      </c>
      <c r="E89" s="53">
        <f t="shared" si="6"/>
        <v>178805.684</v>
      </c>
    </row>
    <row r="90">
      <c r="A90" s="8">
        <v>81.0</v>
      </c>
      <c r="B90" s="53">
        <f t="shared" si="1"/>
        <v>-1131.816378</v>
      </c>
      <c r="C90" s="53">
        <f t="shared" si="2"/>
        <v>-316.7604685</v>
      </c>
      <c r="D90" s="53">
        <f t="shared" si="5"/>
        <v>-728.6831468</v>
      </c>
      <c r="E90" s="53">
        <f t="shared" si="6"/>
        <v>178488.9235</v>
      </c>
    </row>
    <row r="91">
      <c r="A91" s="8">
        <v>82.0</v>
      </c>
      <c r="B91" s="53">
        <f t="shared" si="1"/>
        <v>-1131.816378</v>
      </c>
      <c r="C91" s="53">
        <f t="shared" si="2"/>
        <v>-318.2043683</v>
      </c>
      <c r="D91" s="53">
        <f t="shared" si="5"/>
        <v>-726.1036587</v>
      </c>
      <c r="E91" s="53">
        <f t="shared" si="6"/>
        <v>178170.7191</v>
      </c>
    </row>
    <row r="92">
      <c r="A92" s="8">
        <v>83.0</v>
      </c>
      <c r="B92" s="53">
        <f t="shared" si="1"/>
        <v>-1131.816378</v>
      </c>
      <c r="C92" s="53">
        <f t="shared" si="2"/>
        <v>-319.6548499</v>
      </c>
      <c r="D92" s="53">
        <f t="shared" si="5"/>
        <v>-723.5170175</v>
      </c>
      <c r="E92" s="53">
        <f t="shared" si="6"/>
        <v>177851.0643</v>
      </c>
    </row>
    <row r="93">
      <c r="A93" s="8">
        <v>84.0</v>
      </c>
      <c r="B93" s="53">
        <f t="shared" si="1"/>
        <v>-1131.816378</v>
      </c>
      <c r="C93" s="53">
        <f t="shared" si="2"/>
        <v>-321.1119433</v>
      </c>
      <c r="D93" s="53">
        <f t="shared" si="5"/>
        <v>-720.9232327</v>
      </c>
      <c r="E93" s="53">
        <f t="shared" si="6"/>
        <v>177529.9523</v>
      </c>
    </row>
    <row r="94">
      <c r="A94" s="8">
        <v>85.0</v>
      </c>
      <c r="B94" s="53">
        <f t="shared" si="1"/>
        <v>-1131.816378</v>
      </c>
      <c r="C94" s="53">
        <f t="shared" si="2"/>
        <v>-322.5756785</v>
      </c>
      <c r="D94" s="53">
        <f t="shared" si="5"/>
        <v>-718.322314</v>
      </c>
      <c r="E94" s="53">
        <f t="shared" si="6"/>
        <v>177207.3767</v>
      </c>
    </row>
    <row r="95">
      <c r="A95" s="8">
        <v>86.0</v>
      </c>
      <c r="B95" s="53">
        <f t="shared" si="1"/>
        <v>-1131.816378</v>
      </c>
      <c r="C95" s="53">
        <f t="shared" si="2"/>
        <v>-324.046086</v>
      </c>
      <c r="D95" s="53">
        <f t="shared" si="5"/>
        <v>-715.7142719</v>
      </c>
      <c r="E95" s="53">
        <f t="shared" si="6"/>
        <v>176883.3306</v>
      </c>
    </row>
    <row r="96">
      <c r="A96" s="8">
        <v>87.0</v>
      </c>
      <c r="B96" s="53">
        <f t="shared" si="1"/>
        <v>-1131.816378</v>
      </c>
      <c r="C96" s="53">
        <f t="shared" si="2"/>
        <v>-325.5231961</v>
      </c>
      <c r="D96" s="53">
        <f t="shared" si="5"/>
        <v>-713.0991172</v>
      </c>
      <c r="E96" s="53">
        <f t="shared" si="6"/>
        <v>176557.8074</v>
      </c>
    </row>
    <row r="97">
      <c r="A97" s="8">
        <v>88.0</v>
      </c>
      <c r="B97" s="53">
        <f t="shared" si="1"/>
        <v>-1131.816378</v>
      </c>
      <c r="C97" s="53">
        <f t="shared" si="2"/>
        <v>-327.0070393</v>
      </c>
      <c r="D97" s="53">
        <f t="shared" si="5"/>
        <v>-710.476861</v>
      </c>
      <c r="E97" s="53">
        <f t="shared" si="6"/>
        <v>176230.8003</v>
      </c>
    </row>
    <row r="98">
      <c r="A98" s="8">
        <v>89.0</v>
      </c>
      <c r="B98" s="53">
        <f t="shared" si="1"/>
        <v>-1131.816378</v>
      </c>
      <c r="C98" s="53">
        <f t="shared" si="2"/>
        <v>-328.4976464</v>
      </c>
      <c r="D98" s="53">
        <f t="shared" si="5"/>
        <v>-707.847515</v>
      </c>
      <c r="E98" s="53">
        <f t="shared" si="6"/>
        <v>175902.3027</v>
      </c>
    </row>
    <row r="99">
      <c r="A99" s="8">
        <v>90.0</v>
      </c>
      <c r="B99" s="53">
        <f t="shared" si="1"/>
        <v>-1131.816378</v>
      </c>
      <c r="C99" s="53">
        <f t="shared" si="2"/>
        <v>-329.9950482</v>
      </c>
      <c r="D99" s="53">
        <f t="shared" si="5"/>
        <v>-705.2110913</v>
      </c>
      <c r="E99" s="53">
        <f t="shared" si="6"/>
        <v>175572.3076</v>
      </c>
    </row>
    <row r="100">
      <c r="A100" s="8">
        <v>91.0</v>
      </c>
      <c r="B100" s="53">
        <f t="shared" si="1"/>
        <v>-1131.816378</v>
      </c>
      <c r="C100" s="53">
        <f t="shared" si="2"/>
        <v>-331.4992756</v>
      </c>
      <c r="D100" s="53">
        <f t="shared" si="5"/>
        <v>-702.5676025</v>
      </c>
      <c r="E100" s="53">
        <f t="shared" si="6"/>
        <v>175240.8084</v>
      </c>
    </row>
    <row r="101">
      <c r="A101" s="8">
        <v>92.0</v>
      </c>
      <c r="B101" s="53">
        <f t="shared" si="1"/>
        <v>-1131.816378</v>
      </c>
      <c r="C101" s="53">
        <f t="shared" si="2"/>
        <v>-333.0103598</v>
      </c>
      <c r="D101" s="53">
        <f t="shared" si="5"/>
        <v>-699.9170618</v>
      </c>
      <c r="E101" s="53">
        <f t="shared" si="6"/>
        <v>174907.798</v>
      </c>
    </row>
    <row r="102">
      <c r="A102" s="8">
        <v>93.0</v>
      </c>
      <c r="B102" s="53">
        <f t="shared" si="1"/>
        <v>-1131.816378</v>
      </c>
      <c r="C102" s="53">
        <f t="shared" si="2"/>
        <v>-334.528332</v>
      </c>
      <c r="D102" s="53">
        <f t="shared" si="5"/>
        <v>-697.2594825</v>
      </c>
      <c r="E102" s="53">
        <f t="shared" si="6"/>
        <v>174573.2697</v>
      </c>
    </row>
    <row r="103">
      <c r="A103" s="8">
        <v>94.0</v>
      </c>
      <c r="B103" s="53">
        <f t="shared" si="1"/>
        <v>-1131.816378</v>
      </c>
      <c r="C103" s="53">
        <f t="shared" si="2"/>
        <v>-336.0532237</v>
      </c>
      <c r="D103" s="53">
        <f t="shared" si="5"/>
        <v>-694.5948787</v>
      </c>
      <c r="E103" s="53">
        <f t="shared" si="6"/>
        <v>174237.2165</v>
      </c>
    </row>
    <row r="104">
      <c r="A104" s="8">
        <v>95.0</v>
      </c>
      <c r="B104" s="53">
        <f t="shared" si="1"/>
        <v>-1131.816378</v>
      </c>
      <c r="C104" s="53">
        <f t="shared" si="2"/>
        <v>-337.5850663</v>
      </c>
      <c r="D104" s="53">
        <f t="shared" si="5"/>
        <v>-691.9232648</v>
      </c>
      <c r="E104" s="53">
        <f t="shared" si="6"/>
        <v>173899.6314</v>
      </c>
    </row>
    <row r="105">
      <c r="A105" s="8">
        <v>96.0</v>
      </c>
      <c r="B105" s="53">
        <f t="shared" si="1"/>
        <v>-1131.816378</v>
      </c>
      <c r="C105" s="53">
        <f t="shared" si="2"/>
        <v>-339.1238915</v>
      </c>
      <c r="D105" s="53">
        <f t="shared" si="5"/>
        <v>-689.244656</v>
      </c>
      <c r="E105" s="53">
        <f t="shared" si="6"/>
        <v>173560.5075</v>
      </c>
    </row>
    <row r="106">
      <c r="A106" s="8">
        <v>97.0</v>
      </c>
      <c r="B106" s="53">
        <f t="shared" si="1"/>
        <v>-1131.816378</v>
      </c>
      <c r="C106" s="53">
        <f t="shared" si="2"/>
        <v>-340.6697313</v>
      </c>
      <c r="D106" s="53">
        <f t="shared" si="5"/>
        <v>-686.5590675</v>
      </c>
      <c r="E106" s="53">
        <f t="shared" si="6"/>
        <v>173219.8378</v>
      </c>
    </row>
    <row r="107">
      <c r="A107" s="8">
        <v>98.0</v>
      </c>
      <c r="B107" s="53">
        <f t="shared" si="1"/>
        <v>-1131.816378</v>
      </c>
      <c r="C107" s="53">
        <f t="shared" si="2"/>
        <v>-342.2226175</v>
      </c>
      <c r="D107" s="53">
        <f t="shared" si="5"/>
        <v>-683.8665155</v>
      </c>
      <c r="E107" s="53">
        <f t="shared" si="6"/>
        <v>172877.6151</v>
      </c>
    </row>
    <row r="108">
      <c r="A108" s="8">
        <v>99.0</v>
      </c>
      <c r="B108" s="53">
        <f t="shared" si="1"/>
        <v>-1131.816378</v>
      </c>
      <c r="C108" s="53">
        <f t="shared" si="2"/>
        <v>-343.7825822</v>
      </c>
      <c r="D108" s="53">
        <f t="shared" si="5"/>
        <v>-681.1670163</v>
      </c>
      <c r="E108" s="53">
        <f t="shared" si="6"/>
        <v>172533.8326</v>
      </c>
    </row>
    <row r="109">
      <c r="A109" s="8">
        <v>100.0</v>
      </c>
      <c r="B109" s="53">
        <f t="shared" si="1"/>
        <v>-1131.816378</v>
      </c>
      <c r="C109" s="53">
        <f t="shared" si="2"/>
        <v>-345.3496578</v>
      </c>
      <c r="D109" s="53">
        <f t="shared" si="5"/>
        <v>-678.460587</v>
      </c>
      <c r="E109" s="53">
        <f t="shared" si="6"/>
        <v>172188.4829</v>
      </c>
    </row>
    <row r="110">
      <c r="A110" s="8">
        <v>101.0</v>
      </c>
      <c r="B110" s="53">
        <f t="shared" si="1"/>
        <v>-1131.816378</v>
      </c>
      <c r="C110" s="53">
        <f t="shared" si="2"/>
        <v>-346.9238767</v>
      </c>
      <c r="D110" s="53">
        <f t="shared" si="5"/>
        <v>-675.7472452</v>
      </c>
      <c r="E110" s="53">
        <f t="shared" si="6"/>
        <v>171841.559</v>
      </c>
    </row>
    <row r="111">
      <c r="A111" s="8">
        <v>102.0</v>
      </c>
      <c r="B111" s="53">
        <f t="shared" si="1"/>
        <v>-1131.816378</v>
      </c>
      <c r="C111" s="53">
        <f t="shared" si="2"/>
        <v>-348.5052714</v>
      </c>
      <c r="D111" s="53">
        <f t="shared" si="5"/>
        <v>-673.0270088</v>
      </c>
      <c r="E111" s="53">
        <f t="shared" si="6"/>
        <v>171493.0538</v>
      </c>
    </row>
    <row r="112">
      <c r="A112" s="8">
        <v>103.0</v>
      </c>
      <c r="B112" s="53">
        <f t="shared" si="1"/>
        <v>-1131.816378</v>
      </c>
      <c r="C112" s="53">
        <f t="shared" si="2"/>
        <v>-350.0938746</v>
      </c>
      <c r="D112" s="53">
        <f t="shared" si="5"/>
        <v>-670.2998965</v>
      </c>
      <c r="E112" s="53">
        <f t="shared" si="6"/>
        <v>171142.9599</v>
      </c>
    </row>
    <row r="113">
      <c r="A113" s="8">
        <v>104.0</v>
      </c>
      <c r="B113" s="53">
        <f t="shared" si="1"/>
        <v>-1131.816378</v>
      </c>
      <c r="C113" s="53">
        <f t="shared" si="2"/>
        <v>-351.6897191</v>
      </c>
      <c r="D113" s="53">
        <f t="shared" si="5"/>
        <v>-667.5659274</v>
      </c>
      <c r="E113" s="53">
        <f t="shared" si="6"/>
        <v>170791.2702</v>
      </c>
    </row>
    <row r="114">
      <c r="A114" s="8">
        <v>105.0</v>
      </c>
      <c r="B114" s="53">
        <f t="shared" si="1"/>
        <v>-1131.816378</v>
      </c>
      <c r="C114" s="53">
        <f t="shared" si="2"/>
        <v>-353.2928381</v>
      </c>
      <c r="D114" s="53">
        <f t="shared" si="5"/>
        <v>-664.8251211</v>
      </c>
      <c r="E114" s="53">
        <f t="shared" si="6"/>
        <v>170437.9773</v>
      </c>
    </row>
    <row r="115">
      <c r="A115" s="8">
        <v>106.0</v>
      </c>
      <c r="B115" s="53">
        <f t="shared" si="1"/>
        <v>-1131.816378</v>
      </c>
      <c r="C115" s="53">
        <f t="shared" si="2"/>
        <v>-354.9032646</v>
      </c>
      <c r="D115" s="53">
        <f t="shared" si="5"/>
        <v>-662.077498</v>
      </c>
      <c r="E115" s="53">
        <f t="shared" si="6"/>
        <v>170083.0741</v>
      </c>
    </row>
    <row r="116">
      <c r="A116" s="8">
        <v>107.0</v>
      </c>
      <c r="B116" s="53">
        <f t="shared" si="1"/>
        <v>-1131.816378</v>
      </c>
      <c r="C116" s="53">
        <f t="shared" si="2"/>
        <v>-356.521032</v>
      </c>
      <c r="D116" s="53">
        <f t="shared" si="5"/>
        <v>-659.3230787</v>
      </c>
      <c r="E116" s="53">
        <f t="shared" si="6"/>
        <v>169726.553</v>
      </c>
    </row>
    <row r="117">
      <c r="A117" s="8">
        <v>108.0</v>
      </c>
      <c r="B117" s="53">
        <f t="shared" si="1"/>
        <v>-1131.816378</v>
      </c>
      <c r="C117" s="53">
        <f t="shared" si="2"/>
        <v>-358.1461737</v>
      </c>
      <c r="D117" s="53">
        <f t="shared" si="5"/>
        <v>-656.5618847</v>
      </c>
      <c r="E117" s="53">
        <f t="shared" si="6"/>
        <v>169368.4069</v>
      </c>
    </row>
    <row r="118">
      <c r="A118" s="8">
        <v>109.0</v>
      </c>
      <c r="B118" s="53">
        <f t="shared" si="1"/>
        <v>-1131.816378</v>
      </c>
      <c r="C118" s="53">
        <f t="shared" si="2"/>
        <v>-359.7787234</v>
      </c>
      <c r="D118" s="53">
        <f t="shared" si="5"/>
        <v>-653.793938</v>
      </c>
      <c r="E118" s="53">
        <f t="shared" si="6"/>
        <v>169008.6281</v>
      </c>
    </row>
    <row r="119">
      <c r="A119" s="8">
        <v>110.0</v>
      </c>
      <c r="B119" s="53">
        <f t="shared" si="1"/>
        <v>-1131.816378</v>
      </c>
      <c r="C119" s="53">
        <f t="shared" si="2"/>
        <v>-361.4187147</v>
      </c>
      <c r="D119" s="53">
        <f t="shared" si="5"/>
        <v>-651.0192609</v>
      </c>
      <c r="E119" s="53">
        <f t="shared" si="6"/>
        <v>168647.2094</v>
      </c>
    </row>
    <row r="120">
      <c r="A120" s="8">
        <v>111.0</v>
      </c>
      <c r="B120" s="53">
        <f t="shared" si="1"/>
        <v>-1131.816378</v>
      </c>
      <c r="C120" s="53">
        <f t="shared" si="2"/>
        <v>-363.0661817</v>
      </c>
      <c r="D120" s="53">
        <f t="shared" si="5"/>
        <v>-648.2378767</v>
      </c>
      <c r="E120" s="53">
        <f t="shared" si="6"/>
        <v>168284.1432</v>
      </c>
    </row>
    <row r="121">
      <c r="A121" s="8">
        <v>112.0</v>
      </c>
      <c r="B121" s="53">
        <f t="shared" si="1"/>
        <v>-1131.816378</v>
      </c>
      <c r="C121" s="53">
        <f t="shared" si="2"/>
        <v>-364.7211584</v>
      </c>
      <c r="D121" s="53">
        <f t="shared" si="5"/>
        <v>-645.4498091</v>
      </c>
      <c r="E121" s="53">
        <f t="shared" si="6"/>
        <v>167919.4221</v>
      </c>
    </row>
    <row r="122">
      <c r="A122" s="8">
        <v>113.0</v>
      </c>
      <c r="B122" s="53">
        <f t="shared" si="1"/>
        <v>-1131.816378</v>
      </c>
      <c r="C122" s="53">
        <f t="shared" si="2"/>
        <v>-366.383679</v>
      </c>
      <c r="D122" s="53">
        <f t="shared" si="5"/>
        <v>-642.6550823</v>
      </c>
      <c r="E122" s="53">
        <f t="shared" si="6"/>
        <v>167553.0384</v>
      </c>
    </row>
    <row r="123">
      <c r="A123" s="8">
        <v>114.0</v>
      </c>
      <c r="B123" s="53">
        <f t="shared" si="1"/>
        <v>-1131.816378</v>
      </c>
      <c r="C123" s="53">
        <f t="shared" si="2"/>
        <v>-368.0537779</v>
      </c>
      <c r="D123" s="53">
        <f t="shared" si="5"/>
        <v>-639.8537213</v>
      </c>
      <c r="E123" s="53">
        <f t="shared" si="6"/>
        <v>167184.9846</v>
      </c>
    </row>
    <row r="124">
      <c r="A124" s="8">
        <v>115.0</v>
      </c>
      <c r="B124" s="53">
        <f t="shared" si="1"/>
        <v>-1131.816378</v>
      </c>
      <c r="C124" s="53">
        <f t="shared" si="2"/>
        <v>-369.7314897</v>
      </c>
      <c r="D124" s="53">
        <f t="shared" si="5"/>
        <v>-637.0457516</v>
      </c>
      <c r="E124" s="53">
        <f t="shared" si="6"/>
        <v>166815.2531</v>
      </c>
    </row>
    <row r="125">
      <c r="A125" s="8">
        <v>116.0</v>
      </c>
      <c r="B125" s="53">
        <f t="shared" si="1"/>
        <v>-1131.816378</v>
      </c>
      <c r="C125" s="53">
        <f t="shared" si="2"/>
        <v>-371.4168491</v>
      </c>
      <c r="D125" s="53">
        <f t="shared" si="5"/>
        <v>-634.2311995</v>
      </c>
      <c r="E125" s="53">
        <f t="shared" si="6"/>
        <v>166443.8363</v>
      </c>
    </row>
    <row r="126">
      <c r="A126" s="8">
        <v>117.0</v>
      </c>
      <c r="B126" s="53">
        <f t="shared" si="1"/>
        <v>-1131.816378</v>
      </c>
      <c r="C126" s="53">
        <f t="shared" si="2"/>
        <v>-373.1098909</v>
      </c>
      <c r="D126" s="53">
        <f t="shared" si="5"/>
        <v>-631.4100916</v>
      </c>
      <c r="E126" s="53">
        <f t="shared" si="6"/>
        <v>166070.7264</v>
      </c>
    </row>
    <row r="127">
      <c r="A127" s="8">
        <v>118.0</v>
      </c>
      <c r="B127" s="53">
        <f t="shared" si="1"/>
        <v>-1131.816378</v>
      </c>
      <c r="C127" s="53">
        <f t="shared" si="2"/>
        <v>-374.8106501</v>
      </c>
      <c r="D127" s="53">
        <f t="shared" si="5"/>
        <v>-628.5824555</v>
      </c>
      <c r="E127" s="53">
        <f t="shared" si="6"/>
        <v>165695.9157</v>
      </c>
    </row>
    <row r="128">
      <c r="A128" s="8">
        <v>119.0</v>
      </c>
      <c r="B128" s="53">
        <f t="shared" si="1"/>
        <v>-1131.816378</v>
      </c>
      <c r="C128" s="53">
        <f t="shared" si="2"/>
        <v>-376.519162</v>
      </c>
      <c r="D128" s="53">
        <f t="shared" si="5"/>
        <v>-625.7483193</v>
      </c>
      <c r="E128" s="53">
        <f t="shared" si="6"/>
        <v>165319.3966</v>
      </c>
    </row>
    <row r="129">
      <c r="A129" s="8">
        <v>120.0</v>
      </c>
      <c r="B129" s="53">
        <f t="shared" si="1"/>
        <v>-1131.816378</v>
      </c>
      <c r="C129" s="53">
        <f t="shared" si="2"/>
        <v>-378.2354619</v>
      </c>
      <c r="D129" s="53">
        <f t="shared" si="5"/>
        <v>-622.9077116</v>
      </c>
      <c r="E129" s="53">
        <f t="shared" si="6"/>
        <v>164941.1611</v>
      </c>
    </row>
    <row r="130">
      <c r="A130" s="8">
        <v>121.0</v>
      </c>
      <c r="B130" s="53">
        <f t="shared" si="1"/>
        <v>-1131.816378</v>
      </c>
      <c r="C130" s="53">
        <f t="shared" si="2"/>
        <v>-379.9595852</v>
      </c>
      <c r="D130" s="53">
        <f t="shared" si="5"/>
        <v>-620.060662</v>
      </c>
      <c r="E130" s="53">
        <f t="shared" si="6"/>
        <v>164561.2015</v>
      </c>
    </row>
    <row r="131">
      <c r="A131" s="8">
        <v>122.0</v>
      </c>
      <c r="B131" s="53">
        <f t="shared" si="1"/>
        <v>-1131.816378</v>
      </c>
      <c r="C131" s="53">
        <f t="shared" si="2"/>
        <v>-381.6915676</v>
      </c>
      <c r="D131" s="53">
        <f t="shared" si="5"/>
        <v>-617.2072004</v>
      </c>
      <c r="E131" s="53">
        <f t="shared" si="6"/>
        <v>164179.51</v>
      </c>
    </row>
    <row r="132">
      <c r="A132" s="8">
        <v>123.0</v>
      </c>
      <c r="B132" s="53">
        <f t="shared" si="1"/>
        <v>-1131.816378</v>
      </c>
      <c r="C132" s="53">
        <f t="shared" si="2"/>
        <v>-383.431445</v>
      </c>
      <c r="D132" s="53">
        <f t="shared" si="5"/>
        <v>-614.3473578</v>
      </c>
      <c r="E132" s="53">
        <f t="shared" si="6"/>
        <v>163796.0785</v>
      </c>
    </row>
    <row r="133">
      <c r="A133" s="8">
        <v>124.0</v>
      </c>
      <c r="B133" s="53">
        <f t="shared" si="1"/>
        <v>-1131.816378</v>
      </c>
      <c r="C133" s="53">
        <f t="shared" si="2"/>
        <v>-385.1792534</v>
      </c>
      <c r="D133" s="53">
        <f t="shared" si="5"/>
        <v>-611.4811654</v>
      </c>
      <c r="E133" s="53">
        <f t="shared" si="6"/>
        <v>163410.8993</v>
      </c>
    </row>
    <row r="134">
      <c r="A134" s="8">
        <v>125.0</v>
      </c>
      <c r="B134" s="53">
        <f t="shared" si="1"/>
        <v>-1131.816378</v>
      </c>
      <c r="C134" s="53">
        <f t="shared" si="2"/>
        <v>-386.9350288</v>
      </c>
      <c r="D134" s="53">
        <f t="shared" si="5"/>
        <v>-608.6086556</v>
      </c>
      <c r="E134" s="53">
        <f t="shared" si="6"/>
        <v>163023.9642</v>
      </c>
    </row>
    <row r="135">
      <c r="A135" s="8">
        <v>126.0</v>
      </c>
      <c r="B135" s="53">
        <f t="shared" si="1"/>
        <v>-1131.816378</v>
      </c>
      <c r="C135" s="53">
        <f t="shared" si="2"/>
        <v>-388.6988076</v>
      </c>
      <c r="D135" s="53">
        <f t="shared" si="5"/>
        <v>-605.7298611</v>
      </c>
      <c r="E135" s="53">
        <f t="shared" si="6"/>
        <v>162635.2654</v>
      </c>
    </row>
    <row r="136">
      <c r="A136" s="8">
        <v>127.0</v>
      </c>
      <c r="B136" s="53">
        <f t="shared" si="1"/>
        <v>-1131.816378</v>
      </c>
      <c r="C136" s="53">
        <f t="shared" si="2"/>
        <v>-390.4706264</v>
      </c>
      <c r="D136" s="53">
        <f t="shared" si="5"/>
        <v>-602.8448154</v>
      </c>
      <c r="E136" s="53">
        <f t="shared" si="6"/>
        <v>162244.7948</v>
      </c>
    </row>
    <row r="137">
      <c r="A137" s="8">
        <v>128.0</v>
      </c>
      <c r="B137" s="53">
        <f t="shared" si="1"/>
        <v>-1131.816378</v>
      </c>
      <c r="C137" s="53">
        <f t="shared" si="2"/>
        <v>-392.2505216</v>
      </c>
      <c r="D137" s="53">
        <f t="shared" si="5"/>
        <v>-599.953553</v>
      </c>
      <c r="E137" s="53">
        <f t="shared" si="6"/>
        <v>161852.5443</v>
      </c>
    </row>
    <row r="138">
      <c r="A138" s="8">
        <v>129.0</v>
      </c>
      <c r="B138" s="53">
        <f t="shared" si="1"/>
        <v>-1131.816378</v>
      </c>
      <c r="C138" s="53">
        <f t="shared" si="2"/>
        <v>-394.0385303</v>
      </c>
      <c r="D138" s="53">
        <f t="shared" si="5"/>
        <v>-597.0561088</v>
      </c>
      <c r="E138" s="53">
        <f t="shared" si="6"/>
        <v>161458.5058</v>
      </c>
    </row>
    <row r="139">
      <c r="A139" s="8">
        <v>130.0</v>
      </c>
      <c r="B139" s="53">
        <f t="shared" si="1"/>
        <v>-1131.816378</v>
      </c>
      <c r="C139" s="53">
        <f t="shared" si="2"/>
        <v>-395.8346892</v>
      </c>
      <c r="D139" s="53">
        <f t="shared" si="5"/>
        <v>-594.1525186</v>
      </c>
      <c r="E139" s="53">
        <f t="shared" si="6"/>
        <v>161062.6711</v>
      </c>
    </row>
    <row r="140">
      <c r="A140" s="8">
        <v>131.0</v>
      </c>
      <c r="B140" s="53">
        <f t="shared" si="1"/>
        <v>-1131.816378</v>
      </c>
      <c r="C140" s="53">
        <f t="shared" si="2"/>
        <v>-397.6390357</v>
      </c>
      <c r="D140" s="53">
        <f t="shared" si="5"/>
        <v>-591.2428189</v>
      </c>
      <c r="E140" s="53">
        <f t="shared" si="6"/>
        <v>160665.032</v>
      </c>
    </row>
    <row r="141">
      <c r="A141" s="8">
        <v>132.0</v>
      </c>
      <c r="B141" s="53">
        <f t="shared" si="1"/>
        <v>-1131.816378</v>
      </c>
      <c r="C141" s="53">
        <f t="shared" si="2"/>
        <v>-399.4516069</v>
      </c>
      <c r="D141" s="53">
        <f t="shared" si="5"/>
        <v>-588.327047</v>
      </c>
      <c r="E141" s="53">
        <f t="shared" si="6"/>
        <v>160265.5804</v>
      </c>
    </row>
    <row r="142">
      <c r="A142" s="8">
        <v>133.0</v>
      </c>
      <c r="B142" s="53">
        <f t="shared" si="1"/>
        <v>-1131.816378</v>
      </c>
      <c r="C142" s="53">
        <f t="shared" si="2"/>
        <v>-401.2724405</v>
      </c>
      <c r="D142" s="53">
        <f t="shared" si="5"/>
        <v>-585.4052408</v>
      </c>
      <c r="E142" s="53">
        <f t="shared" si="6"/>
        <v>159864.308</v>
      </c>
    </row>
    <row r="143">
      <c r="A143" s="8">
        <v>134.0</v>
      </c>
      <c r="B143" s="53">
        <f t="shared" si="1"/>
        <v>-1131.816378</v>
      </c>
      <c r="C143" s="53">
        <f t="shared" si="2"/>
        <v>-403.1015741</v>
      </c>
      <c r="D143" s="53">
        <f t="shared" si="5"/>
        <v>-582.4774392</v>
      </c>
      <c r="E143" s="53">
        <f t="shared" si="6"/>
        <v>159461.2064</v>
      </c>
    </row>
    <row r="144">
      <c r="A144" s="8">
        <v>135.0</v>
      </c>
      <c r="B144" s="53">
        <f t="shared" si="1"/>
        <v>-1131.816378</v>
      </c>
      <c r="C144" s="53">
        <f t="shared" si="2"/>
        <v>-404.9390454</v>
      </c>
      <c r="D144" s="53">
        <f t="shared" si="5"/>
        <v>-579.5436818</v>
      </c>
      <c r="E144" s="53">
        <f t="shared" si="6"/>
        <v>159056.2674</v>
      </c>
    </row>
    <row r="145">
      <c r="A145" s="8">
        <v>136.0</v>
      </c>
      <c r="B145" s="53">
        <f t="shared" si="1"/>
        <v>-1131.816378</v>
      </c>
      <c r="C145" s="53">
        <f t="shared" si="2"/>
        <v>-406.7848926</v>
      </c>
      <c r="D145" s="53">
        <f t="shared" si="5"/>
        <v>-576.6040089</v>
      </c>
      <c r="E145" s="53">
        <f t="shared" si="6"/>
        <v>158649.4825</v>
      </c>
    </row>
    <row r="146">
      <c r="A146" s="8">
        <v>137.0</v>
      </c>
      <c r="B146" s="53">
        <f t="shared" si="1"/>
        <v>-1131.816378</v>
      </c>
      <c r="C146" s="53">
        <f t="shared" si="2"/>
        <v>-408.6391537</v>
      </c>
      <c r="D146" s="53">
        <f t="shared" si="5"/>
        <v>-573.6584618</v>
      </c>
      <c r="E146" s="53">
        <f t="shared" si="6"/>
        <v>158240.8433</v>
      </c>
    </row>
    <row r="147">
      <c r="A147" s="8">
        <v>138.0</v>
      </c>
      <c r="B147" s="53">
        <f t="shared" si="1"/>
        <v>-1131.816378</v>
      </c>
      <c r="C147" s="53">
        <f t="shared" si="2"/>
        <v>-410.5018672</v>
      </c>
      <c r="D147" s="53">
        <f t="shared" si="5"/>
        <v>-570.7070824</v>
      </c>
      <c r="E147" s="53">
        <f t="shared" si="6"/>
        <v>157830.3414</v>
      </c>
    </row>
    <row r="148">
      <c r="A148" s="8">
        <v>139.0</v>
      </c>
      <c r="B148" s="53">
        <f t="shared" si="1"/>
        <v>-1131.816378</v>
      </c>
      <c r="C148" s="53">
        <f t="shared" si="2"/>
        <v>-412.3730715</v>
      </c>
      <c r="D148" s="53">
        <f t="shared" si="5"/>
        <v>-567.7499135</v>
      </c>
      <c r="E148" s="53">
        <f t="shared" si="6"/>
        <v>157417.9684</v>
      </c>
    </row>
    <row r="149">
      <c r="A149" s="8">
        <v>140.0</v>
      </c>
      <c r="B149" s="53">
        <f t="shared" si="1"/>
        <v>-1131.816378</v>
      </c>
      <c r="C149" s="53">
        <f t="shared" si="2"/>
        <v>-414.2528054</v>
      </c>
      <c r="D149" s="53">
        <f t="shared" si="5"/>
        <v>-564.7869988</v>
      </c>
      <c r="E149" s="53">
        <f t="shared" si="6"/>
        <v>157003.7156</v>
      </c>
    </row>
    <row r="150">
      <c r="A150" s="8">
        <v>141.0</v>
      </c>
      <c r="B150" s="53">
        <f t="shared" si="1"/>
        <v>-1131.816378</v>
      </c>
      <c r="C150" s="53">
        <f t="shared" si="2"/>
        <v>-416.1411078</v>
      </c>
      <c r="D150" s="53">
        <f t="shared" si="5"/>
        <v>-561.8183828</v>
      </c>
      <c r="E150" s="53">
        <f t="shared" si="6"/>
        <v>156587.5745</v>
      </c>
    </row>
    <row r="151">
      <c r="A151" s="8">
        <v>142.0</v>
      </c>
      <c r="B151" s="53">
        <f t="shared" si="1"/>
        <v>-1131.816378</v>
      </c>
      <c r="C151" s="53">
        <f t="shared" si="2"/>
        <v>-418.0380177</v>
      </c>
      <c r="D151" s="53">
        <f t="shared" si="5"/>
        <v>-558.8441107</v>
      </c>
      <c r="E151" s="53">
        <f t="shared" si="6"/>
        <v>156169.5364</v>
      </c>
    </row>
    <row r="152">
      <c r="A152" s="8">
        <v>143.0</v>
      </c>
      <c r="B152" s="53">
        <f t="shared" si="1"/>
        <v>-1131.816378</v>
      </c>
      <c r="C152" s="53">
        <f t="shared" si="2"/>
        <v>-419.9435743</v>
      </c>
      <c r="D152" s="53">
        <f t="shared" si="5"/>
        <v>-555.8642288</v>
      </c>
      <c r="E152" s="53">
        <f t="shared" si="6"/>
        <v>155749.5929</v>
      </c>
    </row>
    <row r="153">
      <c r="A153" s="8">
        <v>144.0</v>
      </c>
      <c r="B153" s="53">
        <f t="shared" si="1"/>
        <v>-1131.816378</v>
      </c>
      <c r="C153" s="53">
        <f t="shared" si="2"/>
        <v>-421.8578171</v>
      </c>
      <c r="D153" s="53">
        <f t="shared" si="5"/>
        <v>-552.878784</v>
      </c>
      <c r="E153" s="53">
        <f t="shared" si="6"/>
        <v>155327.7351</v>
      </c>
    </row>
    <row r="154">
      <c r="A154" s="8">
        <v>145.0</v>
      </c>
      <c r="B154" s="53">
        <f t="shared" si="1"/>
        <v>-1131.816378</v>
      </c>
      <c r="C154" s="53">
        <f t="shared" si="2"/>
        <v>-423.7807857</v>
      </c>
      <c r="D154" s="53">
        <f t="shared" si="5"/>
        <v>-549.8878244</v>
      </c>
      <c r="E154" s="53">
        <f t="shared" si="6"/>
        <v>154903.9543</v>
      </c>
    </row>
    <row r="155">
      <c r="A155" s="8">
        <v>146.0</v>
      </c>
      <c r="B155" s="53">
        <f t="shared" si="1"/>
        <v>-1131.816378</v>
      </c>
      <c r="C155" s="53">
        <f t="shared" si="2"/>
        <v>-425.7125197</v>
      </c>
      <c r="D155" s="53">
        <f t="shared" si="5"/>
        <v>-546.8913988</v>
      </c>
      <c r="E155" s="53">
        <f t="shared" si="6"/>
        <v>154478.2417</v>
      </c>
    </row>
    <row r="156">
      <c r="A156" s="8">
        <v>147.0</v>
      </c>
      <c r="B156" s="53">
        <f t="shared" si="1"/>
        <v>-1131.816378</v>
      </c>
      <c r="C156" s="53">
        <f t="shared" si="2"/>
        <v>-427.6530593</v>
      </c>
      <c r="D156" s="53">
        <f t="shared" si="5"/>
        <v>-543.8895568</v>
      </c>
      <c r="E156" s="53">
        <f t="shared" si="6"/>
        <v>154050.5887</v>
      </c>
    </row>
    <row r="157">
      <c r="A157" s="8">
        <v>148.0</v>
      </c>
      <c r="B157" s="53">
        <f t="shared" si="1"/>
        <v>-1131.816378</v>
      </c>
      <c r="C157" s="53">
        <f t="shared" si="2"/>
        <v>-429.6024445</v>
      </c>
      <c r="D157" s="53">
        <f t="shared" si="5"/>
        <v>-540.8823492</v>
      </c>
      <c r="E157" s="53">
        <f t="shared" si="6"/>
        <v>153620.9862</v>
      </c>
    </row>
    <row r="158">
      <c r="A158" s="8">
        <v>149.0</v>
      </c>
      <c r="B158" s="53">
        <f t="shared" si="1"/>
        <v>-1131.816378</v>
      </c>
      <c r="C158" s="53">
        <f t="shared" si="2"/>
        <v>-431.5607156</v>
      </c>
      <c r="D158" s="53">
        <f t="shared" si="5"/>
        <v>-537.8698273</v>
      </c>
      <c r="E158" s="53">
        <f t="shared" si="6"/>
        <v>153189.4255</v>
      </c>
    </row>
    <row r="159">
      <c r="A159" s="8">
        <v>150.0</v>
      </c>
      <c r="B159" s="53">
        <f t="shared" si="1"/>
        <v>-1131.816378</v>
      </c>
      <c r="C159" s="53">
        <f t="shared" si="2"/>
        <v>-433.5279132</v>
      </c>
      <c r="D159" s="53">
        <f t="shared" si="5"/>
        <v>-534.8520438</v>
      </c>
      <c r="E159" s="53">
        <f t="shared" si="6"/>
        <v>152755.8976</v>
      </c>
    </row>
    <row r="160">
      <c r="A160" s="8">
        <v>151.0</v>
      </c>
      <c r="B160" s="53">
        <f t="shared" si="1"/>
        <v>-1131.816378</v>
      </c>
      <c r="C160" s="53">
        <f t="shared" si="2"/>
        <v>-435.504078</v>
      </c>
      <c r="D160" s="53">
        <f t="shared" si="5"/>
        <v>-531.829052</v>
      </c>
      <c r="E160" s="53">
        <f t="shared" si="6"/>
        <v>152320.3935</v>
      </c>
    </row>
    <row r="161">
      <c r="A161" s="8">
        <v>152.0</v>
      </c>
      <c r="B161" s="53">
        <f t="shared" si="1"/>
        <v>-1131.816378</v>
      </c>
      <c r="C161" s="53">
        <f t="shared" si="2"/>
        <v>-437.4892507</v>
      </c>
      <c r="D161" s="53">
        <f t="shared" si="5"/>
        <v>-528.8009063</v>
      </c>
      <c r="E161" s="53">
        <f t="shared" si="6"/>
        <v>151882.9043</v>
      </c>
    </row>
    <row r="162">
      <c r="A162" s="8">
        <v>153.0</v>
      </c>
      <c r="B162" s="53">
        <f t="shared" si="1"/>
        <v>-1131.816378</v>
      </c>
      <c r="C162" s="53">
        <f t="shared" si="2"/>
        <v>-439.4834726</v>
      </c>
      <c r="D162" s="53">
        <f t="shared" si="5"/>
        <v>-525.767662</v>
      </c>
      <c r="E162" s="53">
        <f t="shared" si="6"/>
        <v>151443.4208</v>
      </c>
    </row>
    <row r="163">
      <c r="A163" s="8">
        <v>154.0</v>
      </c>
      <c r="B163" s="53">
        <f t="shared" si="1"/>
        <v>-1131.816378</v>
      </c>
      <c r="C163" s="53">
        <f t="shared" si="2"/>
        <v>-441.4867847</v>
      </c>
      <c r="D163" s="53">
        <f t="shared" si="5"/>
        <v>-522.7293754</v>
      </c>
      <c r="E163" s="53">
        <f t="shared" si="6"/>
        <v>151001.934</v>
      </c>
    </row>
    <row r="164">
      <c r="A164" s="8">
        <v>155.0</v>
      </c>
      <c r="B164" s="53">
        <f t="shared" si="1"/>
        <v>-1131.816378</v>
      </c>
      <c r="C164" s="53">
        <f t="shared" si="2"/>
        <v>-443.4992287</v>
      </c>
      <c r="D164" s="53">
        <f t="shared" si="5"/>
        <v>-519.6861038</v>
      </c>
      <c r="E164" s="53">
        <f t="shared" si="6"/>
        <v>150558.4348</v>
      </c>
    </row>
    <row r="165">
      <c r="A165" s="8">
        <v>156.0</v>
      </c>
      <c r="B165" s="53">
        <f t="shared" si="1"/>
        <v>-1131.816378</v>
      </c>
      <c r="C165" s="53">
        <f t="shared" si="2"/>
        <v>-445.520846</v>
      </c>
      <c r="D165" s="53">
        <f t="shared" si="5"/>
        <v>-516.6379055</v>
      </c>
      <c r="E165" s="53">
        <f t="shared" si="6"/>
        <v>150112.914</v>
      </c>
    </row>
    <row r="166">
      <c r="A166" s="8">
        <v>157.0</v>
      </c>
      <c r="B166" s="53">
        <f t="shared" si="1"/>
        <v>-1131.816378</v>
      </c>
      <c r="C166" s="53">
        <f t="shared" si="2"/>
        <v>-447.5516785</v>
      </c>
      <c r="D166" s="53">
        <f t="shared" si="5"/>
        <v>-513.5848398</v>
      </c>
      <c r="E166" s="53">
        <f t="shared" si="6"/>
        <v>149665.3623</v>
      </c>
    </row>
    <row r="167">
      <c r="A167" s="8">
        <v>158.0</v>
      </c>
      <c r="B167" s="53">
        <f t="shared" si="1"/>
        <v>-1131.816378</v>
      </c>
      <c r="C167" s="53">
        <f t="shared" si="2"/>
        <v>-449.5917682</v>
      </c>
      <c r="D167" s="53">
        <f t="shared" si="5"/>
        <v>-510.5269668</v>
      </c>
      <c r="E167" s="53">
        <f t="shared" si="6"/>
        <v>149215.7705</v>
      </c>
    </row>
    <row r="168">
      <c r="A168" s="8">
        <v>159.0</v>
      </c>
      <c r="B168" s="53">
        <f t="shared" si="1"/>
        <v>-1131.816378</v>
      </c>
      <c r="C168" s="53">
        <f t="shared" si="2"/>
        <v>-451.6411574</v>
      </c>
      <c r="D168" s="53">
        <f t="shared" si="5"/>
        <v>-507.4643481</v>
      </c>
      <c r="E168" s="53">
        <f t="shared" si="6"/>
        <v>148764.1294</v>
      </c>
    </row>
    <row r="169">
      <c r="A169" s="8">
        <v>160.0</v>
      </c>
      <c r="B169" s="53">
        <f t="shared" si="1"/>
        <v>-1131.816378</v>
      </c>
      <c r="C169" s="53">
        <f t="shared" si="2"/>
        <v>-453.6998883</v>
      </c>
      <c r="D169" s="53">
        <f t="shared" si="5"/>
        <v>-504.3970459</v>
      </c>
      <c r="E169" s="53">
        <f t="shared" si="6"/>
        <v>148310.4295</v>
      </c>
    </row>
    <row r="170">
      <c r="A170" s="8">
        <v>161.0</v>
      </c>
      <c r="B170" s="53">
        <f t="shared" si="1"/>
        <v>-1131.816378</v>
      </c>
      <c r="C170" s="53">
        <f t="shared" si="2"/>
        <v>-455.7680036</v>
      </c>
      <c r="D170" s="53">
        <f t="shared" si="5"/>
        <v>-501.3251237</v>
      </c>
      <c r="E170" s="53">
        <f t="shared" si="6"/>
        <v>147854.6615</v>
      </c>
    </row>
    <row r="171">
      <c r="A171" s="8">
        <v>162.0</v>
      </c>
      <c r="B171" s="53">
        <f t="shared" si="1"/>
        <v>-1131.816378</v>
      </c>
      <c r="C171" s="53">
        <f t="shared" si="2"/>
        <v>-457.8455461</v>
      </c>
      <c r="D171" s="53">
        <f t="shared" si="5"/>
        <v>-498.2486459</v>
      </c>
      <c r="E171" s="53">
        <f t="shared" si="6"/>
        <v>147396.8159</v>
      </c>
    </row>
    <row r="172">
      <c r="A172" s="8">
        <v>163.0</v>
      </c>
      <c r="B172" s="53">
        <f t="shared" si="1"/>
        <v>-1131.816378</v>
      </c>
      <c r="C172" s="53">
        <f t="shared" si="2"/>
        <v>-459.9325587</v>
      </c>
      <c r="D172" s="53">
        <f t="shared" si="5"/>
        <v>-495.1676781</v>
      </c>
      <c r="E172" s="53">
        <f t="shared" si="6"/>
        <v>146936.8834</v>
      </c>
    </row>
    <row r="173">
      <c r="A173" s="8">
        <v>164.0</v>
      </c>
      <c r="B173" s="53">
        <f t="shared" si="1"/>
        <v>-1131.816378</v>
      </c>
      <c r="C173" s="53">
        <f t="shared" si="2"/>
        <v>-462.0290847</v>
      </c>
      <c r="D173" s="53">
        <f t="shared" si="5"/>
        <v>-492.0822869</v>
      </c>
      <c r="E173" s="53">
        <f t="shared" si="6"/>
        <v>146474.8543</v>
      </c>
    </row>
    <row r="174">
      <c r="A174" s="8">
        <v>165.0</v>
      </c>
      <c r="B174" s="53">
        <f t="shared" si="1"/>
        <v>-1131.816378</v>
      </c>
      <c r="C174" s="53">
        <f t="shared" si="2"/>
        <v>-464.1351672</v>
      </c>
      <c r="D174" s="53">
        <f t="shared" si="5"/>
        <v>-488.9925402</v>
      </c>
      <c r="E174" s="53">
        <f t="shared" si="6"/>
        <v>146010.7191</v>
      </c>
    </row>
    <row r="175">
      <c r="A175" s="8">
        <v>166.0</v>
      </c>
      <c r="B175" s="53">
        <f t="shared" si="1"/>
        <v>-1131.816378</v>
      </c>
      <c r="C175" s="53">
        <f t="shared" si="2"/>
        <v>-466.25085</v>
      </c>
      <c r="D175" s="53">
        <f t="shared" si="5"/>
        <v>-485.8985067</v>
      </c>
      <c r="E175" s="53">
        <f t="shared" si="6"/>
        <v>145544.4683</v>
      </c>
    </row>
    <row r="176">
      <c r="A176" s="8">
        <v>167.0</v>
      </c>
      <c r="B176" s="53">
        <f t="shared" si="1"/>
        <v>-1131.816378</v>
      </c>
      <c r="C176" s="53">
        <f t="shared" si="2"/>
        <v>-468.3761768</v>
      </c>
      <c r="D176" s="53">
        <f t="shared" si="5"/>
        <v>-482.8002565</v>
      </c>
      <c r="E176" s="53">
        <f t="shared" si="6"/>
        <v>145076.0921</v>
      </c>
    </row>
    <row r="177">
      <c r="A177" s="8">
        <v>168.0</v>
      </c>
      <c r="B177" s="53">
        <f t="shared" si="1"/>
        <v>-1131.816378</v>
      </c>
      <c r="C177" s="53">
        <f t="shared" si="2"/>
        <v>-470.5111916</v>
      </c>
      <c r="D177" s="53">
        <f t="shared" si="5"/>
        <v>-479.6978606</v>
      </c>
      <c r="E177" s="53">
        <f t="shared" si="6"/>
        <v>144605.5809</v>
      </c>
    </row>
    <row r="178">
      <c r="A178" s="8">
        <v>169.0</v>
      </c>
      <c r="B178" s="53">
        <f t="shared" si="1"/>
        <v>-1131.816378</v>
      </c>
      <c r="C178" s="53">
        <f t="shared" si="2"/>
        <v>-472.6559384</v>
      </c>
      <c r="D178" s="53">
        <f t="shared" si="5"/>
        <v>-476.5913913</v>
      </c>
      <c r="E178" s="53">
        <f t="shared" si="6"/>
        <v>144132.9249</v>
      </c>
    </row>
    <row r="179">
      <c r="A179" s="8">
        <v>170.0</v>
      </c>
      <c r="B179" s="53">
        <f t="shared" si="1"/>
        <v>-1131.816378</v>
      </c>
      <c r="C179" s="53">
        <f t="shared" si="2"/>
        <v>-474.8104617</v>
      </c>
      <c r="D179" s="53">
        <f t="shared" si="5"/>
        <v>-473.4809221</v>
      </c>
      <c r="E179" s="53">
        <f t="shared" si="6"/>
        <v>143658.1145</v>
      </c>
    </row>
    <row r="180">
      <c r="A180" s="8">
        <v>171.0</v>
      </c>
      <c r="B180" s="53">
        <f t="shared" si="1"/>
        <v>-1131.816378</v>
      </c>
      <c r="C180" s="53">
        <f t="shared" si="2"/>
        <v>-476.9748061</v>
      </c>
      <c r="D180" s="53">
        <f t="shared" si="5"/>
        <v>-470.3665275</v>
      </c>
      <c r="E180" s="53">
        <f t="shared" si="6"/>
        <v>143181.1397</v>
      </c>
    </row>
    <row r="181">
      <c r="A181" s="8">
        <v>172.0</v>
      </c>
      <c r="B181" s="53">
        <f t="shared" si="1"/>
        <v>-1131.816378</v>
      </c>
      <c r="C181" s="53">
        <f t="shared" si="2"/>
        <v>-479.1490162</v>
      </c>
      <c r="D181" s="53">
        <f t="shared" si="5"/>
        <v>-467.2482834</v>
      </c>
      <c r="E181" s="53">
        <f t="shared" si="6"/>
        <v>142701.9907</v>
      </c>
    </row>
    <row r="182">
      <c r="A182" s="8">
        <v>173.0</v>
      </c>
      <c r="B182" s="53">
        <f t="shared" si="1"/>
        <v>-1131.816378</v>
      </c>
      <c r="C182" s="53">
        <f t="shared" si="2"/>
        <v>-481.3331372</v>
      </c>
      <c r="D182" s="53">
        <f t="shared" si="5"/>
        <v>-464.1262668</v>
      </c>
      <c r="E182" s="53">
        <f t="shared" si="6"/>
        <v>142220.6575</v>
      </c>
    </row>
    <row r="183">
      <c r="A183" s="8">
        <v>174.0</v>
      </c>
      <c r="B183" s="53">
        <f t="shared" si="1"/>
        <v>-1131.816378</v>
      </c>
      <c r="C183" s="53">
        <f t="shared" si="2"/>
        <v>-483.5272141</v>
      </c>
      <c r="D183" s="53">
        <f t="shared" si="5"/>
        <v>-461.0005558</v>
      </c>
      <c r="E183" s="53">
        <f t="shared" si="6"/>
        <v>141737.1303</v>
      </c>
    </row>
    <row r="184">
      <c r="A184" s="8">
        <v>175.0</v>
      </c>
      <c r="B184" s="53">
        <f t="shared" si="1"/>
        <v>-1131.816378</v>
      </c>
      <c r="C184" s="53">
        <f t="shared" si="2"/>
        <v>-485.7312923</v>
      </c>
      <c r="D184" s="53">
        <f t="shared" si="5"/>
        <v>-457.8712299</v>
      </c>
      <c r="E184" s="53">
        <f t="shared" si="6"/>
        <v>141251.399</v>
      </c>
    </row>
    <row r="185">
      <c r="A185" s="8">
        <v>176.0</v>
      </c>
      <c r="B185" s="53">
        <f t="shared" si="1"/>
        <v>-1131.816378</v>
      </c>
      <c r="C185" s="53">
        <f t="shared" si="2"/>
        <v>-487.9454174</v>
      </c>
      <c r="D185" s="53">
        <f t="shared" si="5"/>
        <v>-454.7383698</v>
      </c>
      <c r="E185" s="53">
        <f t="shared" si="6"/>
        <v>140763.4536</v>
      </c>
    </row>
    <row r="186">
      <c r="A186" s="8">
        <v>177.0</v>
      </c>
      <c r="B186" s="53">
        <f t="shared" si="1"/>
        <v>-1131.816378</v>
      </c>
      <c r="C186" s="53">
        <f t="shared" si="2"/>
        <v>-490.1696353</v>
      </c>
      <c r="D186" s="53">
        <f t="shared" si="5"/>
        <v>-451.6020575</v>
      </c>
      <c r="E186" s="53">
        <f t="shared" si="6"/>
        <v>140273.284</v>
      </c>
    </row>
    <row r="187">
      <c r="A187" s="8">
        <v>178.0</v>
      </c>
      <c r="B187" s="53">
        <f t="shared" si="1"/>
        <v>-1131.816378</v>
      </c>
      <c r="C187" s="53">
        <f t="shared" si="2"/>
        <v>-492.4039919</v>
      </c>
      <c r="D187" s="53">
        <f t="shared" si="5"/>
        <v>-448.462376</v>
      </c>
      <c r="E187" s="53">
        <f t="shared" si="6"/>
        <v>139780.88</v>
      </c>
    </row>
    <row r="188">
      <c r="A188" s="8">
        <v>179.0</v>
      </c>
      <c r="B188" s="53">
        <f t="shared" si="1"/>
        <v>-1131.816378</v>
      </c>
      <c r="C188" s="53">
        <f t="shared" si="2"/>
        <v>-494.6485334</v>
      </c>
      <c r="D188" s="53">
        <f t="shared" si="5"/>
        <v>-445.31941</v>
      </c>
      <c r="E188" s="53">
        <f t="shared" si="6"/>
        <v>139286.2314</v>
      </c>
    </row>
    <row r="189">
      <c r="A189" s="8">
        <v>180.0</v>
      </c>
      <c r="B189" s="53">
        <f t="shared" si="1"/>
        <v>-1131.816378</v>
      </c>
      <c r="C189" s="53">
        <f t="shared" si="2"/>
        <v>-496.9033063</v>
      </c>
      <c r="D189" s="53">
        <f t="shared" si="5"/>
        <v>-442.1732452</v>
      </c>
      <c r="E189" s="53">
        <f t="shared" si="6"/>
        <v>138789.3281</v>
      </c>
    </row>
    <row r="190">
      <c r="A190" s="8">
        <v>181.0</v>
      </c>
      <c r="B190" s="53">
        <f t="shared" si="1"/>
        <v>-1131.816378</v>
      </c>
      <c r="C190" s="53">
        <f t="shared" si="2"/>
        <v>-499.1683572</v>
      </c>
      <c r="D190" s="53">
        <f t="shared" si="5"/>
        <v>-439.0239687</v>
      </c>
      <c r="E190" s="53">
        <f t="shared" si="6"/>
        <v>138290.1598</v>
      </c>
    </row>
    <row r="191">
      <c r="A191" s="8">
        <v>182.0</v>
      </c>
      <c r="B191" s="53">
        <f t="shared" si="1"/>
        <v>-1131.816378</v>
      </c>
      <c r="C191" s="53">
        <f t="shared" si="2"/>
        <v>-501.443733</v>
      </c>
      <c r="D191" s="53">
        <f t="shared" si="5"/>
        <v>-435.871669</v>
      </c>
      <c r="E191" s="53">
        <f t="shared" si="6"/>
        <v>137788.716</v>
      </c>
    </row>
    <row r="192">
      <c r="A192" s="8">
        <v>183.0</v>
      </c>
      <c r="B192" s="53">
        <f t="shared" si="1"/>
        <v>-1131.816378</v>
      </c>
      <c r="C192" s="53">
        <f t="shared" si="2"/>
        <v>-503.7294806</v>
      </c>
      <c r="D192" s="53">
        <f t="shared" si="5"/>
        <v>-432.7164357</v>
      </c>
      <c r="E192" s="53">
        <f t="shared" si="6"/>
        <v>137284.9866</v>
      </c>
    </row>
    <row r="193">
      <c r="A193" s="8">
        <v>184.0</v>
      </c>
      <c r="B193" s="53">
        <f t="shared" si="1"/>
        <v>-1131.816378</v>
      </c>
      <c r="C193" s="53">
        <f t="shared" si="2"/>
        <v>-506.0256475</v>
      </c>
      <c r="D193" s="53">
        <f t="shared" si="5"/>
        <v>-429.5583601</v>
      </c>
      <c r="E193" s="53">
        <f t="shared" si="6"/>
        <v>136778.9609</v>
      </c>
    </row>
    <row r="194">
      <c r="A194" s="8">
        <v>185.0</v>
      </c>
      <c r="B194" s="53">
        <f t="shared" si="1"/>
        <v>-1131.816378</v>
      </c>
      <c r="C194" s="53">
        <f t="shared" si="2"/>
        <v>-508.3322811</v>
      </c>
      <c r="D194" s="53">
        <f t="shared" si="5"/>
        <v>-426.3975346</v>
      </c>
      <c r="E194" s="53">
        <f t="shared" si="6"/>
        <v>136270.6286</v>
      </c>
    </row>
    <row r="195">
      <c r="A195" s="8">
        <v>186.0</v>
      </c>
      <c r="B195" s="53">
        <f t="shared" si="1"/>
        <v>-1131.816378</v>
      </c>
      <c r="C195" s="53">
        <f t="shared" si="2"/>
        <v>-510.6494291</v>
      </c>
      <c r="D195" s="53">
        <f t="shared" si="5"/>
        <v>-423.234053</v>
      </c>
      <c r="E195" s="53">
        <f t="shared" si="6"/>
        <v>135759.9792</v>
      </c>
    </row>
    <row r="196">
      <c r="A196" s="8">
        <v>187.0</v>
      </c>
      <c r="B196" s="53">
        <f t="shared" si="1"/>
        <v>-1131.816378</v>
      </c>
      <c r="C196" s="53">
        <f t="shared" si="2"/>
        <v>-512.9771394</v>
      </c>
      <c r="D196" s="53">
        <f t="shared" si="5"/>
        <v>-420.0680108</v>
      </c>
      <c r="E196" s="53">
        <f t="shared" si="6"/>
        <v>135247.0021</v>
      </c>
    </row>
    <row r="197">
      <c r="A197" s="8">
        <v>188.0</v>
      </c>
      <c r="B197" s="53">
        <f t="shared" si="1"/>
        <v>-1131.816378</v>
      </c>
      <c r="C197" s="53">
        <f t="shared" si="2"/>
        <v>-515.3154602</v>
      </c>
      <c r="D197" s="53">
        <f t="shared" si="5"/>
        <v>-416.8995045</v>
      </c>
      <c r="E197" s="53">
        <f t="shared" si="6"/>
        <v>134731.6866</v>
      </c>
    </row>
    <row r="198">
      <c r="A198" s="8">
        <v>189.0</v>
      </c>
      <c r="B198" s="53">
        <f t="shared" si="1"/>
        <v>-1131.816378</v>
      </c>
      <c r="C198" s="53">
        <f t="shared" si="2"/>
        <v>-517.6644398</v>
      </c>
      <c r="D198" s="53">
        <f t="shared" si="5"/>
        <v>-413.7286323</v>
      </c>
      <c r="E198" s="53">
        <f t="shared" si="6"/>
        <v>134214.0222</v>
      </c>
    </row>
    <row r="199">
      <c r="A199" s="8">
        <v>190.0</v>
      </c>
      <c r="B199" s="53">
        <f t="shared" si="1"/>
        <v>-1131.816378</v>
      </c>
      <c r="C199" s="53">
        <f t="shared" si="2"/>
        <v>-520.0241269</v>
      </c>
      <c r="D199" s="53">
        <f t="shared" si="5"/>
        <v>-410.5554937</v>
      </c>
      <c r="E199" s="53">
        <f t="shared" si="6"/>
        <v>133693.998</v>
      </c>
    </row>
    <row r="200">
      <c r="A200" s="8">
        <v>191.0</v>
      </c>
      <c r="B200" s="53">
        <f t="shared" si="1"/>
        <v>-1131.816378</v>
      </c>
      <c r="C200" s="53">
        <f t="shared" si="2"/>
        <v>-522.3945702</v>
      </c>
      <c r="D200" s="53">
        <f t="shared" si="5"/>
        <v>-407.3801898</v>
      </c>
      <c r="E200" s="53">
        <f t="shared" si="6"/>
        <v>133171.6035</v>
      </c>
    </row>
    <row r="201">
      <c r="A201" s="8">
        <v>192.0</v>
      </c>
      <c r="B201" s="53">
        <f t="shared" si="1"/>
        <v>-1131.816378</v>
      </c>
      <c r="C201" s="53">
        <f t="shared" si="2"/>
        <v>-524.7758188</v>
      </c>
      <c r="D201" s="53">
        <f t="shared" si="5"/>
        <v>-404.2028232</v>
      </c>
      <c r="E201" s="53">
        <f t="shared" si="6"/>
        <v>132646.8277</v>
      </c>
    </row>
    <row r="202">
      <c r="A202" s="8">
        <v>193.0</v>
      </c>
      <c r="B202" s="53">
        <f t="shared" si="1"/>
        <v>-1131.816378</v>
      </c>
      <c r="C202" s="53">
        <f t="shared" si="2"/>
        <v>-527.1679219</v>
      </c>
      <c r="D202" s="53">
        <f t="shared" si="5"/>
        <v>-401.0234977</v>
      </c>
      <c r="E202" s="53">
        <f t="shared" si="6"/>
        <v>132119.6597</v>
      </c>
    </row>
    <row r="203">
      <c r="A203" s="8">
        <v>194.0</v>
      </c>
      <c r="B203" s="53">
        <f t="shared" si="1"/>
        <v>-1131.816378</v>
      </c>
      <c r="C203" s="53">
        <f t="shared" si="2"/>
        <v>-529.570929</v>
      </c>
      <c r="D203" s="53">
        <f t="shared" si="5"/>
        <v>-397.8423189</v>
      </c>
      <c r="E203" s="53">
        <f t="shared" si="6"/>
        <v>131590.0888</v>
      </c>
    </row>
    <row r="204">
      <c r="A204" s="8">
        <v>195.0</v>
      </c>
      <c r="B204" s="53">
        <f t="shared" si="1"/>
        <v>-1131.816378</v>
      </c>
      <c r="C204" s="53">
        <f t="shared" si="2"/>
        <v>-531.9848898</v>
      </c>
      <c r="D204" s="53">
        <f t="shared" si="5"/>
        <v>-394.6593939</v>
      </c>
      <c r="E204" s="53">
        <f t="shared" si="6"/>
        <v>131058.1039</v>
      </c>
    </row>
    <row r="205">
      <c r="A205" s="8">
        <v>196.0</v>
      </c>
      <c r="B205" s="53">
        <f t="shared" si="1"/>
        <v>-1131.816378</v>
      </c>
      <c r="C205" s="53">
        <f t="shared" si="2"/>
        <v>-534.4098543</v>
      </c>
      <c r="D205" s="53">
        <f t="shared" si="5"/>
        <v>-391.4748313</v>
      </c>
      <c r="E205" s="53">
        <f t="shared" si="6"/>
        <v>130523.6941</v>
      </c>
    </row>
    <row r="206">
      <c r="A206" s="8">
        <v>197.0</v>
      </c>
      <c r="B206" s="53">
        <f t="shared" si="1"/>
        <v>-1131.816378</v>
      </c>
      <c r="C206" s="53">
        <f t="shared" si="2"/>
        <v>-536.8458725</v>
      </c>
      <c r="D206" s="53">
        <f t="shared" si="5"/>
        <v>-388.2887411</v>
      </c>
      <c r="E206" s="53">
        <f t="shared" si="6"/>
        <v>129986.8482</v>
      </c>
    </row>
    <row r="207">
      <c r="A207" s="8">
        <v>198.0</v>
      </c>
      <c r="B207" s="53">
        <f t="shared" si="1"/>
        <v>-1131.816378</v>
      </c>
      <c r="C207" s="53">
        <f t="shared" si="2"/>
        <v>-539.292995</v>
      </c>
      <c r="D207" s="53">
        <f t="shared" si="5"/>
        <v>-385.1012351</v>
      </c>
      <c r="E207" s="53">
        <f t="shared" si="6"/>
        <v>129447.5552</v>
      </c>
    </row>
    <row r="208">
      <c r="A208" s="8">
        <v>199.0</v>
      </c>
      <c r="B208" s="53">
        <f t="shared" si="1"/>
        <v>-1131.816378</v>
      </c>
      <c r="C208" s="53">
        <f t="shared" si="2"/>
        <v>-541.7512722</v>
      </c>
      <c r="D208" s="53">
        <f t="shared" si="5"/>
        <v>-381.9124267</v>
      </c>
      <c r="E208" s="53">
        <f t="shared" si="6"/>
        <v>128905.8039</v>
      </c>
    </row>
    <row r="209">
      <c r="A209" s="8">
        <v>200.0</v>
      </c>
      <c r="B209" s="53">
        <f t="shared" si="1"/>
        <v>-1131.816378</v>
      </c>
      <c r="C209" s="53">
        <f t="shared" si="2"/>
        <v>-544.2207551</v>
      </c>
      <c r="D209" s="53">
        <f t="shared" si="5"/>
        <v>-378.7224307</v>
      </c>
      <c r="E209" s="53">
        <f t="shared" si="6"/>
        <v>128361.5832</v>
      </c>
    </row>
    <row r="210">
      <c r="A210" s="8">
        <v>201.0</v>
      </c>
      <c r="B210" s="53">
        <f t="shared" si="1"/>
        <v>-1131.816378</v>
      </c>
      <c r="C210" s="53">
        <f t="shared" si="2"/>
        <v>-546.7014947</v>
      </c>
      <c r="D210" s="53">
        <f t="shared" si="5"/>
        <v>-375.5313637</v>
      </c>
      <c r="E210" s="53">
        <f t="shared" si="6"/>
        <v>127814.8817</v>
      </c>
    </row>
    <row r="211">
      <c r="A211" s="8">
        <v>202.0</v>
      </c>
      <c r="B211" s="53">
        <f t="shared" si="1"/>
        <v>-1131.816378</v>
      </c>
      <c r="C211" s="53">
        <f t="shared" si="2"/>
        <v>-549.1935424</v>
      </c>
      <c r="D211" s="53">
        <f t="shared" si="5"/>
        <v>-372.3393439</v>
      </c>
      <c r="E211" s="53">
        <f t="shared" si="6"/>
        <v>127265.6881</v>
      </c>
    </row>
    <row r="212">
      <c r="A212" s="8">
        <v>203.0</v>
      </c>
      <c r="B212" s="53">
        <f t="shared" si="1"/>
        <v>-1131.816378</v>
      </c>
      <c r="C212" s="53">
        <f t="shared" si="2"/>
        <v>-551.6969496</v>
      </c>
      <c r="D212" s="53">
        <f t="shared" si="5"/>
        <v>-369.1464912</v>
      </c>
      <c r="E212" s="53">
        <f t="shared" si="6"/>
        <v>126713.9912</v>
      </c>
    </row>
    <row r="213">
      <c r="A213" s="8">
        <v>204.0</v>
      </c>
      <c r="B213" s="53">
        <f t="shared" si="1"/>
        <v>-1131.816378</v>
      </c>
      <c r="C213" s="53">
        <f t="shared" si="2"/>
        <v>-554.2117682</v>
      </c>
      <c r="D213" s="53">
        <f t="shared" si="5"/>
        <v>-365.9529271</v>
      </c>
      <c r="E213" s="53">
        <f t="shared" si="6"/>
        <v>126159.7794</v>
      </c>
    </row>
    <row r="214">
      <c r="A214" s="8">
        <v>205.0</v>
      </c>
      <c r="B214" s="53">
        <f t="shared" si="1"/>
        <v>-1131.816378</v>
      </c>
      <c r="C214" s="53">
        <f t="shared" si="2"/>
        <v>-556.7380502</v>
      </c>
      <c r="D214" s="53">
        <f t="shared" si="5"/>
        <v>-362.7587749</v>
      </c>
      <c r="E214" s="53">
        <f t="shared" si="6"/>
        <v>125603.0414</v>
      </c>
    </row>
    <row r="215">
      <c r="A215" s="8">
        <v>206.0</v>
      </c>
      <c r="B215" s="53">
        <f t="shared" si="1"/>
        <v>-1131.816378</v>
      </c>
      <c r="C215" s="53">
        <f t="shared" si="2"/>
        <v>-559.2758478</v>
      </c>
      <c r="D215" s="53">
        <f t="shared" si="5"/>
        <v>-359.5641595</v>
      </c>
      <c r="E215" s="53">
        <f t="shared" si="6"/>
        <v>125043.7655</v>
      </c>
    </row>
    <row r="216">
      <c r="A216" s="8">
        <v>207.0</v>
      </c>
      <c r="B216" s="53">
        <f t="shared" si="1"/>
        <v>-1131.816378</v>
      </c>
      <c r="C216" s="53">
        <f t="shared" si="2"/>
        <v>-561.8252135</v>
      </c>
      <c r="D216" s="53">
        <f t="shared" si="5"/>
        <v>-356.3692075</v>
      </c>
      <c r="E216" s="53">
        <f t="shared" si="6"/>
        <v>124481.9403</v>
      </c>
    </row>
    <row r="217">
      <c r="A217" s="8">
        <v>208.0</v>
      </c>
      <c r="B217" s="53">
        <f t="shared" si="1"/>
        <v>-1131.816378</v>
      </c>
      <c r="C217" s="53">
        <f t="shared" si="2"/>
        <v>-564.3862001</v>
      </c>
      <c r="D217" s="53">
        <f t="shared" si="5"/>
        <v>-353.1740476</v>
      </c>
      <c r="E217" s="53">
        <f t="shared" si="6"/>
        <v>123917.5541</v>
      </c>
    </row>
    <row r="218">
      <c r="A218" s="8">
        <v>209.0</v>
      </c>
      <c r="B218" s="53">
        <f t="shared" si="1"/>
        <v>-1131.816378</v>
      </c>
      <c r="C218" s="53">
        <f t="shared" si="2"/>
        <v>-566.9588605</v>
      </c>
      <c r="D218" s="53">
        <f t="shared" si="5"/>
        <v>-349.9788099</v>
      </c>
      <c r="E218" s="53">
        <f t="shared" si="6"/>
        <v>123350.5952</v>
      </c>
    </row>
    <row r="219">
      <c r="A219" s="8">
        <v>210.0</v>
      </c>
      <c r="B219" s="53">
        <f t="shared" si="1"/>
        <v>-1131.816378</v>
      </c>
      <c r="C219" s="53">
        <f t="shared" si="2"/>
        <v>-569.543248</v>
      </c>
      <c r="D219" s="53">
        <f t="shared" si="5"/>
        <v>-346.7836263</v>
      </c>
      <c r="E219" s="53">
        <f t="shared" si="6"/>
        <v>122781.052</v>
      </c>
    </row>
    <row r="220">
      <c r="A220" s="8">
        <v>211.0</v>
      </c>
      <c r="B220" s="53">
        <f t="shared" si="1"/>
        <v>-1131.816378</v>
      </c>
      <c r="C220" s="53">
        <f t="shared" si="2"/>
        <v>-572.139416</v>
      </c>
      <c r="D220" s="53">
        <f t="shared" si="5"/>
        <v>-343.5886308</v>
      </c>
      <c r="E220" s="53">
        <f t="shared" si="6"/>
        <v>122208.9126</v>
      </c>
    </row>
    <row r="221">
      <c r="A221" s="8">
        <v>212.0</v>
      </c>
      <c r="B221" s="53">
        <f t="shared" si="1"/>
        <v>-1131.816378</v>
      </c>
      <c r="C221" s="53">
        <f t="shared" si="2"/>
        <v>-574.7474181</v>
      </c>
      <c r="D221" s="53">
        <f t="shared" si="5"/>
        <v>-340.393959</v>
      </c>
      <c r="E221" s="53">
        <f t="shared" si="6"/>
        <v>121634.1652</v>
      </c>
    </row>
    <row r="222">
      <c r="A222" s="8">
        <v>213.0</v>
      </c>
      <c r="B222" s="53">
        <f t="shared" si="1"/>
        <v>-1131.816378</v>
      </c>
      <c r="C222" s="53">
        <f t="shared" si="2"/>
        <v>-577.3673085</v>
      </c>
      <c r="D222" s="53">
        <f t="shared" si="5"/>
        <v>-337.1997484</v>
      </c>
      <c r="E222" s="53">
        <f t="shared" si="6"/>
        <v>121056.7978</v>
      </c>
    </row>
    <row r="223">
      <c r="A223" s="8">
        <v>214.0</v>
      </c>
      <c r="B223" s="53">
        <f t="shared" si="1"/>
        <v>-1131.816378</v>
      </c>
      <c r="C223" s="53">
        <f t="shared" si="2"/>
        <v>-579.9991411</v>
      </c>
      <c r="D223" s="53">
        <f t="shared" si="5"/>
        <v>-334.0061384</v>
      </c>
      <c r="E223" s="53">
        <f t="shared" si="6"/>
        <v>120476.7987</v>
      </c>
    </row>
    <row r="224">
      <c r="A224" s="8">
        <v>215.0</v>
      </c>
      <c r="B224" s="53">
        <f t="shared" si="1"/>
        <v>-1131.816378</v>
      </c>
      <c r="C224" s="53">
        <f t="shared" si="2"/>
        <v>-582.6429705</v>
      </c>
      <c r="D224" s="53">
        <f t="shared" si="5"/>
        <v>-330.8132703</v>
      </c>
      <c r="E224" s="53">
        <f t="shared" si="6"/>
        <v>119894.1557</v>
      </c>
    </row>
    <row r="225">
      <c r="A225" s="8">
        <v>216.0</v>
      </c>
      <c r="B225" s="53">
        <f t="shared" si="1"/>
        <v>-1131.816378</v>
      </c>
      <c r="C225" s="53">
        <f t="shared" si="2"/>
        <v>-585.2988514</v>
      </c>
      <c r="D225" s="53">
        <f t="shared" si="5"/>
        <v>-327.6212872</v>
      </c>
      <c r="E225" s="53">
        <f t="shared" si="6"/>
        <v>119308.8569</v>
      </c>
    </row>
    <row r="226">
      <c r="A226" s="8">
        <v>217.0</v>
      </c>
      <c r="B226" s="53">
        <f t="shared" si="1"/>
        <v>-1131.816378</v>
      </c>
      <c r="C226" s="53">
        <f t="shared" si="2"/>
        <v>-587.9668387</v>
      </c>
      <c r="D226" s="53">
        <f t="shared" si="5"/>
        <v>-324.4303342</v>
      </c>
      <c r="E226" s="53">
        <f t="shared" si="6"/>
        <v>118720.89</v>
      </c>
    </row>
    <row r="227">
      <c r="A227" s="8">
        <v>218.0</v>
      </c>
      <c r="B227" s="53">
        <f t="shared" si="1"/>
        <v>-1131.816378</v>
      </c>
      <c r="C227" s="53">
        <f t="shared" si="2"/>
        <v>-590.6469875</v>
      </c>
      <c r="D227" s="53">
        <f t="shared" si="5"/>
        <v>-321.2405585</v>
      </c>
      <c r="E227" s="53">
        <f t="shared" si="6"/>
        <v>118130.2431</v>
      </c>
    </row>
    <row r="228">
      <c r="A228" s="8">
        <v>219.0</v>
      </c>
      <c r="B228" s="53">
        <f t="shared" si="1"/>
        <v>-1131.816378</v>
      </c>
      <c r="C228" s="53">
        <f t="shared" si="2"/>
        <v>-593.3393534</v>
      </c>
      <c r="D228" s="53">
        <f t="shared" si="5"/>
        <v>-318.052109</v>
      </c>
      <c r="E228" s="53">
        <f t="shared" si="6"/>
        <v>117536.9037</v>
      </c>
    </row>
    <row r="229">
      <c r="A229" s="8">
        <v>220.0</v>
      </c>
      <c r="B229" s="53">
        <f t="shared" si="1"/>
        <v>-1131.816378</v>
      </c>
      <c r="C229" s="53">
        <f t="shared" si="2"/>
        <v>-596.0439919</v>
      </c>
      <c r="D229" s="53">
        <f t="shared" si="5"/>
        <v>-314.8651367</v>
      </c>
      <c r="E229" s="53">
        <f t="shared" si="6"/>
        <v>116940.8597</v>
      </c>
    </row>
    <row r="230">
      <c r="A230" s="8">
        <v>221.0</v>
      </c>
      <c r="B230" s="53">
        <f t="shared" si="1"/>
        <v>-1131.816378</v>
      </c>
      <c r="C230" s="53">
        <f t="shared" si="2"/>
        <v>-598.7609591</v>
      </c>
      <c r="D230" s="53">
        <f t="shared" si="5"/>
        <v>-311.6797948</v>
      </c>
      <c r="E230" s="53">
        <f t="shared" si="6"/>
        <v>116342.0988</v>
      </c>
    </row>
    <row r="231">
      <c r="A231" s="8">
        <v>222.0</v>
      </c>
      <c r="B231" s="53">
        <f t="shared" si="1"/>
        <v>-1131.816378</v>
      </c>
      <c r="C231" s="53">
        <f t="shared" si="2"/>
        <v>-601.4903111</v>
      </c>
      <c r="D231" s="53">
        <f t="shared" si="5"/>
        <v>-308.4962382</v>
      </c>
      <c r="E231" s="53">
        <f t="shared" si="6"/>
        <v>115740.6084</v>
      </c>
    </row>
    <row r="232">
      <c r="A232" s="8">
        <v>223.0</v>
      </c>
      <c r="B232" s="53">
        <f t="shared" si="1"/>
        <v>-1131.816378</v>
      </c>
      <c r="C232" s="53">
        <f t="shared" si="2"/>
        <v>-604.2321045</v>
      </c>
      <c r="D232" s="53">
        <f t="shared" si="5"/>
        <v>-305.3146241</v>
      </c>
      <c r="E232" s="53">
        <f t="shared" si="6"/>
        <v>115136.3763</v>
      </c>
    </row>
    <row r="233">
      <c r="A233" s="8">
        <v>224.0</v>
      </c>
      <c r="B233" s="53">
        <f t="shared" si="1"/>
        <v>-1131.816378</v>
      </c>
      <c r="C233" s="53">
        <f t="shared" si="2"/>
        <v>-606.9863958</v>
      </c>
      <c r="D233" s="53">
        <f t="shared" si="5"/>
        <v>-302.1351117</v>
      </c>
      <c r="E233" s="53">
        <f t="shared" si="6"/>
        <v>114529.3899</v>
      </c>
    </row>
    <row r="234">
      <c r="A234" s="8">
        <v>225.0</v>
      </c>
      <c r="B234" s="53">
        <f t="shared" si="1"/>
        <v>-1131.816378</v>
      </c>
      <c r="C234" s="53">
        <f t="shared" si="2"/>
        <v>-609.7532421</v>
      </c>
      <c r="D234" s="53">
        <f t="shared" si="5"/>
        <v>-298.9578623</v>
      </c>
      <c r="E234" s="53">
        <f t="shared" si="6"/>
        <v>113919.6367</v>
      </c>
    </row>
    <row r="235">
      <c r="A235" s="8">
        <v>226.0</v>
      </c>
      <c r="B235" s="53">
        <f t="shared" si="1"/>
        <v>-1131.816378</v>
      </c>
      <c r="C235" s="53">
        <f t="shared" si="2"/>
        <v>-612.5327007</v>
      </c>
      <c r="D235" s="53">
        <f t="shared" si="5"/>
        <v>-295.7830393</v>
      </c>
      <c r="E235" s="53">
        <f t="shared" si="6"/>
        <v>113307.104</v>
      </c>
    </row>
    <row r="236">
      <c r="A236" s="8">
        <v>227.0</v>
      </c>
      <c r="B236" s="53">
        <f t="shared" si="1"/>
        <v>-1131.816378</v>
      </c>
      <c r="C236" s="53">
        <f t="shared" si="2"/>
        <v>-615.3248289</v>
      </c>
      <c r="D236" s="53">
        <f t="shared" si="5"/>
        <v>-292.6108083</v>
      </c>
      <c r="E236" s="53">
        <f t="shared" si="6"/>
        <v>112691.7792</v>
      </c>
    </row>
    <row r="237">
      <c r="A237" s="8">
        <v>228.0</v>
      </c>
      <c r="B237" s="53">
        <f t="shared" si="1"/>
        <v>-1131.816378</v>
      </c>
      <c r="C237" s="53">
        <f t="shared" si="2"/>
        <v>-618.1296846</v>
      </c>
      <c r="D237" s="53">
        <f t="shared" si="5"/>
        <v>-289.4413371</v>
      </c>
      <c r="E237" s="53">
        <f t="shared" si="6"/>
        <v>112073.6495</v>
      </c>
    </row>
    <row r="238">
      <c r="A238" s="8">
        <v>229.0</v>
      </c>
      <c r="B238" s="53">
        <f t="shared" si="1"/>
        <v>-1131.816378</v>
      </c>
      <c r="C238" s="53">
        <f t="shared" si="2"/>
        <v>-620.9473257</v>
      </c>
      <c r="D238" s="53">
        <f t="shared" si="5"/>
        <v>-286.2747955</v>
      </c>
      <c r="E238" s="53">
        <f t="shared" si="6"/>
        <v>111452.7022</v>
      </c>
    </row>
    <row r="239">
      <c r="A239" s="8">
        <v>230.0</v>
      </c>
      <c r="B239" s="53">
        <f t="shared" si="1"/>
        <v>-1131.816378</v>
      </c>
      <c r="C239" s="53">
        <f t="shared" si="2"/>
        <v>-623.7778106</v>
      </c>
      <c r="D239" s="53">
        <f t="shared" si="5"/>
        <v>-283.1113556</v>
      </c>
      <c r="E239" s="53">
        <f t="shared" si="6"/>
        <v>110828.9243</v>
      </c>
    </row>
    <row r="240">
      <c r="A240" s="8">
        <v>231.0</v>
      </c>
      <c r="B240" s="53">
        <f t="shared" si="1"/>
        <v>-1131.816378</v>
      </c>
      <c r="C240" s="53">
        <f t="shared" si="2"/>
        <v>-626.6211978</v>
      </c>
      <c r="D240" s="53">
        <f t="shared" si="5"/>
        <v>-279.951192</v>
      </c>
      <c r="E240" s="53">
        <f t="shared" si="6"/>
        <v>110202.3031</v>
      </c>
    </row>
    <row r="241">
      <c r="A241" s="8">
        <v>232.0</v>
      </c>
      <c r="B241" s="53">
        <f t="shared" si="1"/>
        <v>-1131.816378</v>
      </c>
      <c r="C241" s="53">
        <f t="shared" si="2"/>
        <v>-629.4775461</v>
      </c>
      <c r="D241" s="53">
        <f t="shared" si="5"/>
        <v>-276.7944812</v>
      </c>
      <c r="E241" s="53">
        <f t="shared" si="6"/>
        <v>109572.8256</v>
      </c>
    </row>
    <row r="242">
      <c r="A242" s="8">
        <v>233.0</v>
      </c>
      <c r="B242" s="53">
        <f t="shared" si="1"/>
        <v>-1131.816378</v>
      </c>
      <c r="C242" s="53">
        <f t="shared" si="2"/>
        <v>-632.3469146</v>
      </c>
      <c r="D242" s="53">
        <f t="shared" si="5"/>
        <v>-273.641402</v>
      </c>
      <c r="E242" s="53">
        <f t="shared" si="6"/>
        <v>108940.4787</v>
      </c>
    </row>
    <row r="243">
      <c r="A243" s="8">
        <v>234.0</v>
      </c>
      <c r="B243" s="53">
        <f t="shared" si="1"/>
        <v>-1131.816378</v>
      </c>
      <c r="C243" s="53">
        <f t="shared" si="2"/>
        <v>-635.2293626</v>
      </c>
      <c r="D243" s="53">
        <f t="shared" si="5"/>
        <v>-270.4921358</v>
      </c>
      <c r="E243" s="53">
        <f t="shared" si="6"/>
        <v>108305.2493</v>
      </c>
    </row>
    <row r="244">
      <c r="A244" s="8">
        <v>235.0</v>
      </c>
      <c r="B244" s="53">
        <f t="shared" si="1"/>
        <v>-1131.816378</v>
      </c>
      <c r="C244" s="53">
        <f t="shared" si="2"/>
        <v>-638.1249498</v>
      </c>
      <c r="D244" s="53">
        <f t="shared" si="5"/>
        <v>-267.3468661</v>
      </c>
      <c r="E244" s="53">
        <f t="shared" si="6"/>
        <v>107667.1244</v>
      </c>
    </row>
    <row r="245">
      <c r="A245" s="8">
        <v>236.0</v>
      </c>
      <c r="B245" s="53">
        <f t="shared" si="1"/>
        <v>-1131.816378</v>
      </c>
      <c r="C245" s="53">
        <f t="shared" si="2"/>
        <v>-641.033736</v>
      </c>
      <c r="D245" s="53">
        <f t="shared" si="5"/>
        <v>-264.2057788</v>
      </c>
      <c r="E245" s="53">
        <f t="shared" si="6"/>
        <v>107026.0906</v>
      </c>
    </row>
    <row r="246">
      <c r="A246" s="8">
        <v>237.0</v>
      </c>
      <c r="B246" s="53">
        <f t="shared" si="1"/>
        <v>-1131.816378</v>
      </c>
      <c r="C246" s="53">
        <f t="shared" si="2"/>
        <v>-643.9557815</v>
      </c>
      <c r="D246" s="53">
        <f t="shared" si="5"/>
        <v>-261.0690621</v>
      </c>
      <c r="E246" s="53">
        <f t="shared" si="6"/>
        <v>106382.1349</v>
      </c>
    </row>
    <row r="247">
      <c r="A247" s="8">
        <v>238.0</v>
      </c>
      <c r="B247" s="53">
        <f t="shared" si="1"/>
        <v>-1131.816378</v>
      </c>
      <c r="C247" s="53">
        <f t="shared" si="2"/>
        <v>-646.8911466</v>
      </c>
      <c r="D247" s="53">
        <f t="shared" si="5"/>
        <v>-257.9369068</v>
      </c>
      <c r="E247" s="53">
        <f t="shared" si="6"/>
        <v>105735.2437</v>
      </c>
    </row>
    <row r="248">
      <c r="A248" s="8">
        <v>239.0</v>
      </c>
      <c r="B248" s="53">
        <f t="shared" si="1"/>
        <v>-1131.816378</v>
      </c>
      <c r="C248" s="53">
        <f t="shared" si="2"/>
        <v>-649.839892</v>
      </c>
      <c r="D248" s="53">
        <f t="shared" si="5"/>
        <v>-254.809506</v>
      </c>
      <c r="E248" s="53">
        <f t="shared" si="6"/>
        <v>105085.4038</v>
      </c>
    </row>
    <row r="249">
      <c r="A249" s="8">
        <v>240.0</v>
      </c>
      <c r="B249" s="53">
        <f t="shared" si="1"/>
        <v>-1131.816378</v>
      </c>
      <c r="C249" s="53">
        <f t="shared" si="2"/>
        <v>-652.8020789</v>
      </c>
      <c r="D249" s="53">
        <f t="shared" si="5"/>
        <v>-251.6870553</v>
      </c>
      <c r="E249" s="53">
        <f t="shared" si="6"/>
        <v>104432.6017</v>
      </c>
    </row>
    <row r="250">
      <c r="A250" s="8">
        <v>241.0</v>
      </c>
      <c r="B250" s="53">
        <f t="shared" si="1"/>
        <v>-1131.816378</v>
      </c>
      <c r="C250" s="53">
        <f t="shared" si="2"/>
        <v>-655.7777683</v>
      </c>
      <c r="D250" s="53">
        <f t="shared" si="5"/>
        <v>-248.5697526</v>
      </c>
      <c r="E250" s="53">
        <f t="shared" si="6"/>
        <v>103776.824</v>
      </c>
    </row>
    <row r="251">
      <c r="A251" s="8">
        <v>242.0</v>
      </c>
      <c r="B251" s="53">
        <f t="shared" si="1"/>
        <v>-1131.816378</v>
      </c>
      <c r="C251" s="53">
        <f t="shared" si="2"/>
        <v>-658.767022</v>
      </c>
      <c r="D251" s="53">
        <f t="shared" si="5"/>
        <v>-245.4577987</v>
      </c>
      <c r="E251" s="53">
        <f t="shared" si="6"/>
        <v>103118.0569</v>
      </c>
    </row>
    <row r="252">
      <c r="A252" s="8">
        <v>243.0</v>
      </c>
      <c r="B252" s="53">
        <f t="shared" si="1"/>
        <v>-1131.816378</v>
      </c>
      <c r="C252" s="53">
        <f t="shared" si="2"/>
        <v>-661.7699017</v>
      </c>
      <c r="D252" s="53">
        <f t="shared" si="5"/>
        <v>-242.3513965</v>
      </c>
      <c r="E252" s="53">
        <f t="shared" si="6"/>
        <v>102456.287</v>
      </c>
    </row>
    <row r="253">
      <c r="A253" s="8">
        <v>244.0</v>
      </c>
      <c r="B253" s="53">
        <f t="shared" si="1"/>
        <v>-1131.816378</v>
      </c>
      <c r="C253" s="53">
        <f t="shared" si="2"/>
        <v>-664.7864695</v>
      </c>
      <c r="D253" s="53">
        <f t="shared" si="5"/>
        <v>-239.2507518</v>
      </c>
      <c r="E253" s="53">
        <f t="shared" si="6"/>
        <v>101791.5006</v>
      </c>
    </row>
    <row r="254">
      <c r="A254" s="8">
        <v>245.0</v>
      </c>
      <c r="B254" s="53">
        <f t="shared" si="1"/>
        <v>-1131.816378</v>
      </c>
      <c r="C254" s="53">
        <f t="shared" si="2"/>
        <v>-667.8167878</v>
      </c>
      <c r="D254" s="53">
        <f t="shared" si="5"/>
        <v>-236.1560727</v>
      </c>
      <c r="E254" s="53">
        <f t="shared" si="6"/>
        <v>101123.6838</v>
      </c>
    </row>
    <row r="255">
      <c r="A255" s="8">
        <v>246.0</v>
      </c>
      <c r="B255" s="53">
        <f t="shared" si="1"/>
        <v>-1131.816378</v>
      </c>
      <c r="C255" s="53">
        <f t="shared" si="2"/>
        <v>-670.8609193</v>
      </c>
      <c r="D255" s="53">
        <f t="shared" si="5"/>
        <v>-233.0675702</v>
      </c>
      <c r="E255" s="53">
        <f t="shared" si="6"/>
        <v>100452.8229</v>
      </c>
    </row>
    <row r="256">
      <c r="A256" s="8">
        <v>247.0</v>
      </c>
      <c r="B256" s="53">
        <f t="shared" si="1"/>
        <v>-1131.816378</v>
      </c>
      <c r="C256" s="53">
        <f t="shared" si="2"/>
        <v>-673.918927</v>
      </c>
      <c r="D256" s="53">
        <f t="shared" si="5"/>
        <v>-229.9854577</v>
      </c>
      <c r="E256" s="53">
        <f t="shared" si="6"/>
        <v>99778.90394</v>
      </c>
    </row>
    <row r="257">
      <c r="A257" s="8">
        <v>248.0</v>
      </c>
      <c r="B257" s="53">
        <f t="shared" si="1"/>
        <v>-1131.816378</v>
      </c>
      <c r="C257" s="53">
        <f t="shared" si="2"/>
        <v>-676.9908741</v>
      </c>
      <c r="D257" s="53">
        <f t="shared" si="5"/>
        <v>-226.9099513</v>
      </c>
      <c r="E257" s="53">
        <f t="shared" si="6"/>
        <v>99101.91307</v>
      </c>
    </row>
    <row r="258">
      <c r="A258" s="8">
        <v>249.0</v>
      </c>
      <c r="B258" s="53">
        <f t="shared" si="1"/>
        <v>-1131.816378</v>
      </c>
      <c r="C258" s="53">
        <f t="shared" si="2"/>
        <v>-680.0768242</v>
      </c>
      <c r="D258" s="53">
        <f t="shared" si="5"/>
        <v>-223.8412699</v>
      </c>
      <c r="E258" s="53">
        <f t="shared" si="6"/>
        <v>98421.83625</v>
      </c>
    </row>
    <row r="259">
      <c r="A259" s="8">
        <v>250.0</v>
      </c>
      <c r="B259" s="53">
        <f t="shared" si="1"/>
        <v>-1131.816378</v>
      </c>
      <c r="C259" s="53">
        <f t="shared" si="2"/>
        <v>-683.1768411</v>
      </c>
      <c r="D259" s="53">
        <f t="shared" si="5"/>
        <v>-220.7796352</v>
      </c>
      <c r="E259" s="53">
        <f t="shared" si="6"/>
        <v>97738.65941</v>
      </c>
    </row>
    <row r="260">
      <c r="A260" s="8">
        <v>251.0</v>
      </c>
      <c r="B260" s="53">
        <f t="shared" si="1"/>
        <v>-1131.816378</v>
      </c>
      <c r="C260" s="53">
        <f t="shared" si="2"/>
        <v>-686.2909888</v>
      </c>
      <c r="D260" s="53">
        <f t="shared" si="5"/>
        <v>-217.7252713</v>
      </c>
      <c r="E260" s="53">
        <f t="shared" si="6"/>
        <v>97052.36842</v>
      </c>
    </row>
    <row r="261">
      <c r="A261" s="8">
        <v>252.0</v>
      </c>
      <c r="B261" s="53">
        <f t="shared" si="1"/>
        <v>-1131.816378</v>
      </c>
      <c r="C261" s="53">
        <f t="shared" si="2"/>
        <v>-689.4193319</v>
      </c>
      <c r="D261" s="53">
        <f t="shared" si="5"/>
        <v>-214.6784055</v>
      </c>
      <c r="E261" s="53">
        <f t="shared" si="6"/>
        <v>96362.94908</v>
      </c>
    </row>
    <row r="262">
      <c r="A262" s="8">
        <v>253.0</v>
      </c>
      <c r="B262" s="53">
        <f t="shared" si="1"/>
        <v>-1131.816378</v>
      </c>
      <c r="C262" s="53">
        <f t="shared" si="2"/>
        <v>-692.561935</v>
      </c>
      <c r="D262" s="53">
        <f t="shared" si="5"/>
        <v>-211.6392676</v>
      </c>
      <c r="E262" s="53">
        <f t="shared" si="6"/>
        <v>95670.38715</v>
      </c>
    </row>
    <row r="263">
      <c r="A263" s="8">
        <v>254.0</v>
      </c>
      <c r="B263" s="53">
        <f t="shared" si="1"/>
        <v>-1131.816378</v>
      </c>
      <c r="C263" s="53">
        <f t="shared" si="2"/>
        <v>-695.7188632</v>
      </c>
      <c r="D263" s="53">
        <f t="shared" si="5"/>
        <v>-208.6080904</v>
      </c>
      <c r="E263" s="53">
        <f t="shared" si="6"/>
        <v>94974.66829</v>
      </c>
    </row>
    <row r="264">
      <c r="A264" s="8">
        <v>255.0</v>
      </c>
      <c r="B264" s="53">
        <f t="shared" si="1"/>
        <v>-1131.816378</v>
      </c>
      <c r="C264" s="53">
        <f t="shared" si="2"/>
        <v>-698.8901817</v>
      </c>
      <c r="D264" s="53">
        <f t="shared" si="5"/>
        <v>-205.5851094</v>
      </c>
      <c r="E264" s="53">
        <f t="shared" si="6"/>
        <v>94275.7781</v>
      </c>
    </row>
    <row r="265">
      <c r="A265" s="8">
        <v>256.0</v>
      </c>
      <c r="B265" s="53">
        <f t="shared" si="1"/>
        <v>-1131.816378</v>
      </c>
      <c r="C265" s="53">
        <f t="shared" si="2"/>
        <v>-702.0759561</v>
      </c>
      <c r="D265" s="53">
        <f t="shared" si="5"/>
        <v>-202.5705633</v>
      </c>
      <c r="E265" s="53">
        <f t="shared" si="6"/>
        <v>93573.70215</v>
      </c>
    </row>
    <row r="266">
      <c r="A266" s="8">
        <v>257.0</v>
      </c>
      <c r="B266" s="53">
        <f t="shared" si="1"/>
        <v>-1131.816378</v>
      </c>
      <c r="C266" s="53">
        <f t="shared" si="2"/>
        <v>-705.2762523</v>
      </c>
      <c r="D266" s="53">
        <f t="shared" si="5"/>
        <v>-199.5646933</v>
      </c>
      <c r="E266" s="53">
        <f t="shared" si="6"/>
        <v>92868.4259</v>
      </c>
    </row>
    <row r="267">
      <c r="A267" s="8">
        <v>258.0</v>
      </c>
      <c r="B267" s="53">
        <f t="shared" si="1"/>
        <v>-1131.816378</v>
      </c>
      <c r="C267" s="53">
        <f t="shared" si="2"/>
        <v>-708.4911366</v>
      </c>
      <c r="D267" s="53">
        <f t="shared" si="5"/>
        <v>-196.567744</v>
      </c>
      <c r="E267" s="53">
        <f t="shared" si="6"/>
        <v>92159.93476</v>
      </c>
    </row>
    <row r="268">
      <c r="A268" s="8">
        <v>259.0</v>
      </c>
      <c r="B268" s="53">
        <f t="shared" si="1"/>
        <v>-1131.816378</v>
      </c>
      <c r="C268" s="53">
        <f t="shared" si="2"/>
        <v>-711.7206753</v>
      </c>
      <c r="D268" s="53">
        <f t="shared" si="5"/>
        <v>-193.5799627</v>
      </c>
      <c r="E268" s="53">
        <f t="shared" si="6"/>
        <v>91448.21408</v>
      </c>
    </row>
    <row r="269">
      <c r="A269" s="8">
        <v>260.0</v>
      </c>
      <c r="B269" s="53">
        <f t="shared" si="1"/>
        <v>-1131.816378</v>
      </c>
      <c r="C269" s="53">
        <f t="shared" si="2"/>
        <v>-714.9649354</v>
      </c>
      <c r="D269" s="53">
        <f t="shared" si="5"/>
        <v>-190.6015998</v>
      </c>
      <c r="E269" s="53">
        <f t="shared" si="6"/>
        <v>90733.24915</v>
      </c>
    </row>
    <row r="270">
      <c r="A270" s="8">
        <v>261.0</v>
      </c>
      <c r="B270" s="53">
        <f t="shared" si="1"/>
        <v>-1131.816378</v>
      </c>
      <c r="C270" s="53">
        <f t="shared" si="2"/>
        <v>-718.2239839</v>
      </c>
      <c r="D270" s="53">
        <f t="shared" si="5"/>
        <v>-187.6329087</v>
      </c>
      <c r="E270" s="53">
        <f t="shared" si="6"/>
        <v>90015.02516</v>
      </c>
    </row>
    <row r="271">
      <c r="A271" s="8">
        <v>262.0</v>
      </c>
      <c r="B271" s="53">
        <f t="shared" si="1"/>
        <v>-1131.816378</v>
      </c>
      <c r="C271" s="53">
        <f t="shared" si="2"/>
        <v>-721.4978882</v>
      </c>
      <c r="D271" s="53">
        <f t="shared" si="5"/>
        <v>-184.6741459</v>
      </c>
      <c r="E271" s="53">
        <f t="shared" si="6"/>
        <v>89293.52728</v>
      </c>
    </row>
    <row r="272">
      <c r="A272" s="8">
        <v>263.0</v>
      </c>
      <c r="B272" s="53">
        <f t="shared" si="1"/>
        <v>-1131.816378</v>
      </c>
      <c r="C272" s="53">
        <f t="shared" si="2"/>
        <v>-724.7867161</v>
      </c>
      <c r="D272" s="53">
        <f t="shared" si="5"/>
        <v>-181.7255711</v>
      </c>
      <c r="E272" s="53">
        <f t="shared" si="6"/>
        <v>88568.74056</v>
      </c>
    </row>
    <row r="273">
      <c r="A273" s="8">
        <v>264.0</v>
      </c>
      <c r="B273" s="53">
        <f t="shared" si="1"/>
        <v>-1131.816378</v>
      </c>
      <c r="C273" s="53">
        <f t="shared" si="2"/>
        <v>-728.0905356</v>
      </c>
      <c r="D273" s="53">
        <f t="shared" si="5"/>
        <v>-178.787447</v>
      </c>
      <c r="E273" s="53">
        <f t="shared" si="6"/>
        <v>87840.65002</v>
      </c>
    </row>
    <row r="274">
      <c r="A274" s="8">
        <v>265.0</v>
      </c>
      <c r="B274" s="53">
        <f t="shared" si="1"/>
        <v>-1131.816378</v>
      </c>
      <c r="C274" s="53">
        <f t="shared" si="2"/>
        <v>-731.4094149</v>
      </c>
      <c r="D274" s="53">
        <f t="shared" si="5"/>
        <v>-175.8600395</v>
      </c>
      <c r="E274" s="53">
        <f t="shared" si="6"/>
        <v>87109.24061</v>
      </c>
    </row>
    <row r="275">
      <c r="A275" s="8">
        <v>266.0</v>
      </c>
      <c r="B275" s="53">
        <f t="shared" si="1"/>
        <v>-1131.816378</v>
      </c>
      <c r="C275" s="53">
        <f t="shared" si="2"/>
        <v>-734.7434228</v>
      </c>
      <c r="D275" s="53">
        <f t="shared" si="5"/>
        <v>-172.9436179</v>
      </c>
      <c r="E275" s="53">
        <f t="shared" si="6"/>
        <v>86374.49719</v>
      </c>
    </row>
    <row r="276">
      <c r="A276" s="8">
        <v>267.0</v>
      </c>
      <c r="B276" s="53">
        <f t="shared" si="1"/>
        <v>-1131.816378</v>
      </c>
      <c r="C276" s="53">
        <f t="shared" si="2"/>
        <v>-738.0926283</v>
      </c>
      <c r="D276" s="53">
        <f t="shared" si="5"/>
        <v>-170.0384545</v>
      </c>
      <c r="E276" s="53">
        <f t="shared" si="6"/>
        <v>85636.40456</v>
      </c>
    </row>
    <row r="277">
      <c r="A277" s="8">
        <v>268.0</v>
      </c>
      <c r="B277" s="53">
        <f t="shared" si="1"/>
        <v>-1131.816378</v>
      </c>
      <c r="C277" s="53">
        <f t="shared" si="2"/>
        <v>-741.4571005</v>
      </c>
      <c r="D277" s="53">
        <f t="shared" si="5"/>
        <v>-167.144825</v>
      </c>
      <c r="E277" s="53">
        <f t="shared" si="6"/>
        <v>84894.94746</v>
      </c>
    </row>
    <row r="278">
      <c r="A278" s="8">
        <v>269.0</v>
      </c>
      <c r="B278" s="53">
        <f t="shared" si="1"/>
        <v>-1131.816378</v>
      </c>
      <c r="C278" s="53">
        <f t="shared" si="2"/>
        <v>-744.8369091</v>
      </c>
      <c r="D278" s="53">
        <f t="shared" si="5"/>
        <v>-164.2630084</v>
      </c>
      <c r="E278" s="53">
        <f t="shared" si="6"/>
        <v>84150.11055</v>
      </c>
    </row>
    <row r="279">
      <c r="A279" s="8">
        <v>270.0</v>
      </c>
      <c r="B279" s="53">
        <f t="shared" si="1"/>
        <v>-1131.816378</v>
      </c>
      <c r="C279" s="53">
        <f t="shared" si="2"/>
        <v>-748.232124</v>
      </c>
      <c r="D279" s="53">
        <f t="shared" si="5"/>
        <v>-161.3932869</v>
      </c>
      <c r="E279" s="53">
        <f t="shared" si="6"/>
        <v>83401.87843</v>
      </c>
    </row>
    <row r="280">
      <c r="A280" s="8">
        <v>271.0</v>
      </c>
      <c r="B280" s="53">
        <f t="shared" si="1"/>
        <v>-1131.816378</v>
      </c>
      <c r="C280" s="53">
        <f t="shared" si="2"/>
        <v>-751.6428155</v>
      </c>
      <c r="D280" s="53">
        <f t="shared" si="5"/>
        <v>-158.5359462</v>
      </c>
      <c r="E280" s="53">
        <f t="shared" si="6"/>
        <v>82650.23561</v>
      </c>
    </row>
    <row r="281">
      <c r="A281" s="8">
        <v>272.0</v>
      </c>
      <c r="B281" s="53">
        <f t="shared" si="1"/>
        <v>-1131.816378</v>
      </c>
      <c r="C281" s="53">
        <f t="shared" si="2"/>
        <v>-755.069054</v>
      </c>
      <c r="D281" s="53">
        <f t="shared" si="5"/>
        <v>-155.6912755</v>
      </c>
      <c r="E281" s="53">
        <f t="shared" si="6"/>
        <v>81895.16656</v>
      </c>
    </row>
    <row r="282">
      <c r="A282" s="8">
        <v>273.0</v>
      </c>
      <c r="B282" s="53">
        <f t="shared" si="1"/>
        <v>-1131.816378</v>
      </c>
      <c r="C282" s="53">
        <f t="shared" si="2"/>
        <v>-758.5109104</v>
      </c>
      <c r="D282" s="53">
        <f t="shared" si="5"/>
        <v>-152.8595672</v>
      </c>
      <c r="E282" s="53">
        <f t="shared" si="6"/>
        <v>81136.65565</v>
      </c>
    </row>
    <row r="283">
      <c r="A283" s="8">
        <v>274.0</v>
      </c>
      <c r="B283" s="53">
        <f t="shared" si="1"/>
        <v>-1131.816378</v>
      </c>
      <c r="C283" s="53">
        <f t="shared" si="2"/>
        <v>-761.968456</v>
      </c>
      <c r="D283" s="53">
        <f t="shared" si="5"/>
        <v>-150.0411174</v>
      </c>
      <c r="E283" s="53">
        <f t="shared" si="6"/>
        <v>80374.68719</v>
      </c>
    </row>
    <row r="284">
      <c r="A284" s="8">
        <v>275.0</v>
      </c>
      <c r="B284" s="53">
        <f t="shared" si="1"/>
        <v>-1131.816378</v>
      </c>
      <c r="C284" s="53">
        <f t="shared" si="2"/>
        <v>-765.4417622</v>
      </c>
      <c r="D284" s="53">
        <f t="shared" si="5"/>
        <v>-147.2362257</v>
      </c>
      <c r="E284" s="53">
        <f t="shared" si="6"/>
        <v>79609.24543</v>
      </c>
    </row>
    <row r="285">
      <c r="A285" s="8">
        <v>276.0</v>
      </c>
      <c r="B285" s="53">
        <f t="shared" si="1"/>
        <v>-1131.816378</v>
      </c>
      <c r="C285" s="53">
        <f t="shared" si="2"/>
        <v>-768.9309009</v>
      </c>
      <c r="D285" s="53">
        <f t="shared" si="5"/>
        <v>-144.445195</v>
      </c>
      <c r="E285" s="53">
        <f t="shared" si="6"/>
        <v>78840.31453</v>
      </c>
    </row>
    <row r="286">
      <c r="A286" s="8">
        <v>277.0</v>
      </c>
      <c r="B286" s="53">
        <f t="shared" si="1"/>
        <v>-1131.816378</v>
      </c>
      <c r="C286" s="53">
        <f t="shared" si="2"/>
        <v>-772.4359442</v>
      </c>
      <c r="D286" s="53">
        <f t="shared" si="5"/>
        <v>-141.6683321</v>
      </c>
      <c r="E286" s="53">
        <f t="shared" si="6"/>
        <v>78067.87858</v>
      </c>
    </row>
    <row r="287">
      <c r="A287" s="8">
        <v>278.0</v>
      </c>
      <c r="B287" s="53">
        <f t="shared" si="1"/>
        <v>-1131.816378</v>
      </c>
      <c r="C287" s="53">
        <f t="shared" si="2"/>
        <v>-775.9569647</v>
      </c>
      <c r="D287" s="53">
        <f t="shared" si="5"/>
        <v>-138.9059473</v>
      </c>
      <c r="E287" s="53">
        <f t="shared" si="6"/>
        <v>77291.92162</v>
      </c>
    </row>
    <row r="288">
      <c r="A288" s="8">
        <v>279.0</v>
      </c>
      <c r="B288" s="53">
        <f t="shared" si="1"/>
        <v>-1131.816378</v>
      </c>
      <c r="C288" s="53">
        <f t="shared" si="2"/>
        <v>-779.4940352</v>
      </c>
      <c r="D288" s="53">
        <f t="shared" si="5"/>
        <v>-136.1583545</v>
      </c>
      <c r="E288" s="53">
        <f t="shared" si="6"/>
        <v>76512.42758</v>
      </c>
    </row>
    <row r="289">
      <c r="A289" s="8">
        <v>280.0</v>
      </c>
      <c r="B289" s="53">
        <f t="shared" si="1"/>
        <v>-1131.816378</v>
      </c>
      <c r="C289" s="53">
        <f t="shared" si="2"/>
        <v>-783.0472289</v>
      </c>
      <c r="D289" s="53">
        <f t="shared" si="5"/>
        <v>-133.4258713</v>
      </c>
      <c r="E289" s="53">
        <f t="shared" si="6"/>
        <v>75729.38035</v>
      </c>
    </row>
    <row r="290">
      <c r="A290" s="8">
        <v>281.0</v>
      </c>
      <c r="B290" s="53">
        <f t="shared" si="1"/>
        <v>-1131.816378</v>
      </c>
      <c r="C290" s="53">
        <f t="shared" si="2"/>
        <v>-786.6166192</v>
      </c>
      <c r="D290" s="53">
        <f t="shared" si="5"/>
        <v>-130.7088192</v>
      </c>
      <c r="E290" s="53">
        <f t="shared" si="6"/>
        <v>74942.76373</v>
      </c>
    </row>
    <row r="291">
      <c r="A291" s="8">
        <v>282.0</v>
      </c>
      <c r="B291" s="53">
        <f t="shared" si="1"/>
        <v>-1131.816378</v>
      </c>
      <c r="C291" s="53">
        <f t="shared" si="2"/>
        <v>-790.2022799</v>
      </c>
      <c r="D291" s="53">
        <f t="shared" si="5"/>
        <v>-128.0075232</v>
      </c>
      <c r="E291" s="53">
        <f t="shared" si="6"/>
        <v>74152.56145</v>
      </c>
    </row>
    <row r="292">
      <c r="A292" s="8">
        <v>283.0</v>
      </c>
      <c r="B292" s="53">
        <f t="shared" si="1"/>
        <v>-1131.816378</v>
      </c>
      <c r="C292" s="53">
        <f t="shared" si="2"/>
        <v>-793.8042853</v>
      </c>
      <c r="D292" s="53">
        <f t="shared" si="5"/>
        <v>-125.3223124</v>
      </c>
      <c r="E292" s="53">
        <f t="shared" si="6"/>
        <v>73358.75717</v>
      </c>
    </row>
    <row r="293">
      <c r="A293" s="8">
        <v>284.0</v>
      </c>
      <c r="B293" s="53">
        <f t="shared" si="1"/>
        <v>-1131.816378</v>
      </c>
      <c r="C293" s="53">
        <f t="shared" si="2"/>
        <v>-797.4227099</v>
      </c>
      <c r="D293" s="53">
        <f t="shared" si="5"/>
        <v>-122.6535195</v>
      </c>
      <c r="E293" s="53">
        <f t="shared" si="6"/>
        <v>72561.33446</v>
      </c>
    </row>
    <row r="294">
      <c r="A294" s="8">
        <v>285.0</v>
      </c>
      <c r="B294" s="53">
        <f t="shared" si="1"/>
        <v>-1131.816378</v>
      </c>
      <c r="C294" s="53">
        <f t="shared" si="2"/>
        <v>-801.0576284</v>
      </c>
      <c r="D294" s="53">
        <f t="shared" si="5"/>
        <v>-120.0014813</v>
      </c>
      <c r="E294" s="53">
        <f t="shared" si="6"/>
        <v>71760.27683</v>
      </c>
    </row>
    <row r="295">
      <c r="A295" s="8">
        <v>286.0</v>
      </c>
      <c r="B295" s="53">
        <f t="shared" si="1"/>
        <v>-1131.816378</v>
      </c>
      <c r="C295" s="53">
        <f t="shared" si="2"/>
        <v>-804.7091161</v>
      </c>
      <c r="D295" s="53">
        <f t="shared" si="5"/>
        <v>-117.3665383</v>
      </c>
      <c r="E295" s="53">
        <f t="shared" si="6"/>
        <v>70955.56771</v>
      </c>
    </row>
    <row r="296">
      <c r="A296" s="8">
        <v>287.0</v>
      </c>
      <c r="B296" s="53">
        <f t="shared" si="1"/>
        <v>-1131.816378</v>
      </c>
      <c r="C296" s="53">
        <f t="shared" si="2"/>
        <v>-808.3772484</v>
      </c>
      <c r="D296" s="53">
        <f t="shared" si="5"/>
        <v>-114.7490353</v>
      </c>
      <c r="E296" s="53">
        <f t="shared" si="6"/>
        <v>70147.19047</v>
      </c>
    </row>
    <row r="297">
      <c r="A297" s="8">
        <v>288.0</v>
      </c>
      <c r="B297" s="53">
        <f t="shared" si="1"/>
        <v>-1131.816378</v>
      </c>
      <c r="C297" s="53">
        <f t="shared" si="2"/>
        <v>-812.0621014</v>
      </c>
      <c r="D297" s="53">
        <f t="shared" si="5"/>
        <v>-112.1493207</v>
      </c>
      <c r="E297" s="53">
        <f t="shared" si="6"/>
        <v>69335.12836</v>
      </c>
    </row>
    <row r="298">
      <c r="A298" s="8">
        <v>289.0</v>
      </c>
      <c r="B298" s="53">
        <f t="shared" si="1"/>
        <v>-1131.816378</v>
      </c>
      <c r="C298" s="53">
        <f t="shared" si="2"/>
        <v>-815.7637512</v>
      </c>
      <c r="D298" s="53">
        <f t="shared" si="5"/>
        <v>-109.5677472</v>
      </c>
      <c r="E298" s="53">
        <f t="shared" si="6"/>
        <v>68519.36461</v>
      </c>
    </row>
    <row r="299">
      <c r="A299" s="8">
        <v>290.0</v>
      </c>
      <c r="B299" s="53">
        <f t="shared" si="1"/>
        <v>-1131.816378</v>
      </c>
      <c r="C299" s="53">
        <f t="shared" si="2"/>
        <v>-819.4822743</v>
      </c>
      <c r="D299" s="53">
        <f t="shared" si="5"/>
        <v>-107.0046717</v>
      </c>
      <c r="E299" s="53">
        <f t="shared" si="6"/>
        <v>67699.88234</v>
      </c>
    </row>
    <row r="300">
      <c r="A300" s="8">
        <v>291.0</v>
      </c>
      <c r="B300" s="53">
        <f t="shared" si="1"/>
        <v>-1131.816378</v>
      </c>
      <c r="C300" s="53">
        <f t="shared" si="2"/>
        <v>-823.2177476</v>
      </c>
      <c r="D300" s="53">
        <f t="shared" si="5"/>
        <v>-104.4604548</v>
      </c>
      <c r="E300" s="53">
        <f t="shared" si="6"/>
        <v>66876.66459</v>
      </c>
    </row>
    <row r="301">
      <c r="A301" s="8">
        <v>292.0</v>
      </c>
      <c r="B301" s="53">
        <f t="shared" si="1"/>
        <v>-1131.816378</v>
      </c>
      <c r="C301" s="53">
        <f t="shared" si="2"/>
        <v>-826.9702485</v>
      </c>
      <c r="D301" s="53">
        <f t="shared" si="5"/>
        <v>-101.9354618</v>
      </c>
      <c r="E301" s="53">
        <f t="shared" si="6"/>
        <v>66049.69434</v>
      </c>
    </row>
    <row r="302">
      <c r="A302" s="8">
        <v>293.0</v>
      </c>
      <c r="B302" s="53">
        <f t="shared" si="1"/>
        <v>-1131.816378</v>
      </c>
      <c r="C302" s="53">
        <f t="shared" si="2"/>
        <v>-830.7398546</v>
      </c>
      <c r="D302" s="53">
        <f t="shared" si="5"/>
        <v>-99.43006172</v>
      </c>
      <c r="E302" s="53">
        <f t="shared" si="6"/>
        <v>65218.95449</v>
      </c>
    </row>
    <row r="303">
      <c r="A303" s="8">
        <v>294.0</v>
      </c>
      <c r="B303" s="53">
        <f t="shared" si="1"/>
        <v>-1131.816378</v>
      </c>
      <c r="C303" s="53">
        <f t="shared" si="2"/>
        <v>-834.5266437</v>
      </c>
      <c r="D303" s="53">
        <f t="shared" si="5"/>
        <v>-96.94462823</v>
      </c>
      <c r="E303" s="53">
        <f t="shared" si="6"/>
        <v>64384.42784</v>
      </c>
    </row>
    <row r="304">
      <c r="A304" s="8">
        <v>295.0</v>
      </c>
      <c r="B304" s="53">
        <f t="shared" si="1"/>
        <v>-1131.816378</v>
      </c>
      <c r="C304" s="53">
        <f t="shared" si="2"/>
        <v>-838.3306944</v>
      </c>
      <c r="D304" s="53">
        <f t="shared" si="5"/>
        <v>-94.47953909</v>
      </c>
      <c r="E304" s="53">
        <f t="shared" si="6"/>
        <v>63546.09715</v>
      </c>
    </row>
    <row r="305">
      <c r="A305" s="8">
        <v>296.0</v>
      </c>
      <c r="B305" s="53">
        <f t="shared" si="1"/>
        <v>-1131.816378</v>
      </c>
      <c r="C305" s="53">
        <f t="shared" si="2"/>
        <v>-842.1520851</v>
      </c>
      <c r="D305" s="53">
        <f t="shared" si="5"/>
        <v>-92.03517647</v>
      </c>
      <c r="E305" s="53">
        <f t="shared" si="6"/>
        <v>62703.94507</v>
      </c>
    </row>
    <row r="306">
      <c r="A306" s="8">
        <v>297.0</v>
      </c>
      <c r="B306" s="53">
        <f t="shared" si="1"/>
        <v>-1131.816378</v>
      </c>
      <c r="C306" s="53">
        <f t="shared" si="2"/>
        <v>-845.990895</v>
      </c>
      <c r="D306" s="53">
        <f t="shared" si="5"/>
        <v>-89.6119269</v>
      </c>
      <c r="E306" s="53">
        <f t="shared" si="6"/>
        <v>61857.95417</v>
      </c>
    </row>
    <row r="307">
      <c r="A307" s="8">
        <v>298.0</v>
      </c>
      <c r="B307" s="53">
        <f t="shared" si="1"/>
        <v>-1131.816378</v>
      </c>
      <c r="C307" s="53">
        <f t="shared" si="2"/>
        <v>-849.8472035</v>
      </c>
      <c r="D307" s="53">
        <f t="shared" si="5"/>
        <v>-87.21018135</v>
      </c>
      <c r="E307" s="53">
        <f t="shared" si="6"/>
        <v>61008.10697</v>
      </c>
    </row>
    <row r="308">
      <c r="A308" s="8">
        <v>299.0</v>
      </c>
      <c r="B308" s="53">
        <f t="shared" si="1"/>
        <v>-1131.816378</v>
      </c>
      <c r="C308" s="53">
        <f t="shared" si="2"/>
        <v>-853.7210904</v>
      </c>
      <c r="D308" s="53">
        <f t="shared" si="5"/>
        <v>-84.83033526</v>
      </c>
      <c r="E308" s="53">
        <f t="shared" si="6"/>
        <v>60154.38588</v>
      </c>
    </row>
    <row r="309">
      <c r="A309" s="8">
        <v>300.0</v>
      </c>
      <c r="B309" s="53">
        <f t="shared" si="1"/>
        <v>-1131.816378</v>
      </c>
      <c r="C309" s="53">
        <f t="shared" si="2"/>
        <v>-857.6126357</v>
      </c>
      <c r="D309" s="53">
        <f t="shared" si="5"/>
        <v>-82.47278861</v>
      </c>
      <c r="E309" s="53">
        <f t="shared" si="6"/>
        <v>59296.77324</v>
      </c>
    </row>
    <row r="310">
      <c r="A310" s="8">
        <v>301.0</v>
      </c>
      <c r="B310" s="53">
        <f t="shared" si="1"/>
        <v>-1131.816378</v>
      </c>
      <c r="C310" s="53">
        <f t="shared" si="2"/>
        <v>-861.5219199</v>
      </c>
      <c r="D310" s="53">
        <f t="shared" si="5"/>
        <v>-80.13794593</v>
      </c>
      <c r="E310" s="53">
        <f t="shared" si="6"/>
        <v>58435.25132</v>
      </c>
    </row>
    <row r="311">
      <c r="A311" s="8">
        <v>302.0</v>
      </c>
      <c r="B311" s="53">
        <f t="shared" si="1"/>
        <v>-1131.816378</v>
      </c>
      <c r="C311" s="53">
        <f t="shared" si="2"/>
        <v>-865.449024</v>
      </c>
      <c r="D311" s="53">
        <f t="shared" si="5"/>
        <v>-77.82621636</v>
      </c>
      <c r="E311" s="53">
        <f t="shared" si="6"/>
        <v>57569.8023</v>
      </c>
    </row>
    <row r="312">
      <c r="A312" s="8">
        <v>303.0</v>
      </c>
      <c r="B312" s="53">
        <f t="shared" si="1"/>
        <v>-1131.816378</v>
      </c>
      <c r="C312" s="53">
        <f t="shared" si="2"/>
        <v>-869.3940291</v>
      </c>
      <c r="D312" s="53">
        <f t="shared" si="5"/>
        <v>-75.53801369</v>
      </c>
      <c r="E312" s="53">
        <f t="shared" si="6"/>
        <v>56700.40827</v>
      </c>
    </row>
    <row r="313">
      <c r="A313" s="8">
        <v>304.0</v>
      </c>
      <c r="B313" s="53">
        <f t="shared" si="1"/>
        <v>-1131.816378</v>
      </c>
      <c r="C313" s="53">
        <f t="shared" si="2"/>
        <v>-873.3570169</v>
      </c>
      <c r="D313" s="53">
        <f t="shared" si="5"/>
        <v>-73.27375645</v>
      </c>
      <c r="E313" s="53">
        <f t="shared" si="6"/>
        <v>55827.05125</v>
      </c>
    </row>
    <row r="314">
      <c r="A314" s="8">
        <v>305.0</v>
      </c>
      <c r="B314" s="53">
        <f t="shared" si="1"/>
        <v>-1131.816378</v>
      </c>
      <c r="C314" s="53">
        <f t="shared" si="2"/>
        <v>-877.3380693</v>
      </c>
      <c r="D314" s="53">
        <f t="shared" si="5"/>
        <v>-71.03386789</v>
      </c>
      <c r="E314" s="53">
        <f t="shared" si="6"/>
        <v>54949.71318</v>
      </c>
    </row>
    <row r="315">
      <c r="A315" s="8">
        <v>306.0</v>
      </c>
      <c r="B315" s="53">
        <f t="shared" si="1"/>
        <v>-1131.816378</v>
      </c>
      <c r="C315" s="53">
        <f t="shared" si="2"/>
        <v>-881.3372687</v>
      </c>
      <c r="D315" s="53">
        <f t="shared" si="5"/>
        <v>-68.81877606</v>
      </c>
      <c r="E315" s="53">
        <f t="shared" si="6"/>
        <v>54068.37591</v>
      </c>
    </row>
    <row r="316">
      <c r="A316" s="8">
        <v>307.0</v>
      </c>
      <c r="B316" s="53">
        <f t="shared" si="1"/>
        <v>-1131.816378</v>
      </c>
      <c r="C316" s="53">
        <f t="shared" si="2"/>
        <v>-885.3546977</v>
      </c>
      <c r="D316" s="53">
        <f t="shared" si="5"/>
        <v>-66.62891387</v>
      </c>
      <c r="E316" s="53">
        <f t="shared" si="6"/>
        <v>53183.02122</v>
      </c>
    </row>
    <row r="317">
      <c r="A317" s="8">
        <v>308.0</v>
      </c>
      <c r="B317" s="53">
        <f t="shared" si="1"/>
        <v>-1131.816378</v>
      </c>
      <c r="C317" s="53">
        <f t="shared" si="2"/>
        <v>-889.3904396</v>
      </c>
      <c r="D317" s="53">
        <f t="shared" si="5"/>
        <v>-64.46471912</v>
      </c>
      <c r="E317" s="53">
        <f t="shared" si="6"/>
        <v>52293.63078</v>
      </c>
    </row>
    <row r="318">
      <c r="A318" s="8">
        <v>309.0</v>
      </c>
      <c r="B318" s="53">
        <f t="shared" si="1"/>
        <v>-1131.816378</v>
      </c>
      <c r="C318" s="53">
        <f t="shared" si="2"/>
        <v>-893.4445777</v>
      </c>
      <c r="D318" s="53">
        <f t="shared" si="5"/>
        <v>-62.32663456</v>
      </c>
      <c r="E318" s="53">
        <f t="shared" si="6"/>
        <v>51400.1862</v>
      </c>
    </row>
    <row r="319">
      <c r="A319" s="8">
        <v>310.0</v>
      </c>
      <c r="B319" s="53">
        <f t="shared" si="1"/>
        <v>-1131.816378</v>
      </c>
      <c r="C319" s="53">
        <f t="shared" si="2"/>
        <v>-897.5171959</v>
      </c>
      <c r="D319" s="53">
        <f t="shared" si="5"/>
        <v>-60.21510793</v>
      </c>
      <c r="E319" s="53">
        <f t="shared" si="6"/>
        <v>50502.669</v>
      </c>
    </row>
    <row r="320">
      <c r="A320" s="8">
        <v>311.0</v>
      </c>
      <c r="B320" s="53">
        <f t="shared" si="1"/>
        <v>-1131.816378</v>
      </c>
      <c r="C320" s="53">
        <f t="shared" si="2"/>
        <v>-901.6083784</v>
      </c>
      <c r="D320" s="53">
        <f t="shared" si="5"/>
        <v>-58.13059201</v>
      </c>
      <c r="E320" s="53">
        <f t="shared" si="6"/>
        <v>49601.06062</v>
      </c>
    </row>
    <row r="321">
      <c r="A321" s="8">
        <v>312.0</v>
      </c>
      <c r="B321" s="53">
        <f t="shared" si="1"/>
        <v>-1131.816378</v>
      </c>
      <c r="C321" s="53">
        <f t="shared" si="2"/>
        <v>-905.7182099</v>
      </c>
      <c r="D321" s="53">
        <f t="shared" si="5"/>
        <v>-56.07354469</v>
      </c>
      <c r="E321" s="53">
        <f t="shared" si="6"/>
        <v>48695.34241</v>
      </c>
    </row>
    <row r="322">
      <c r="A322" s="8">
        <v>313.0</v>
      </c>
      <c r="B322" s="53">
        <f t="shared" si="1"/>
        <v>-1131.816378</v>
      </c>
      <c r="C322" s="53">
        <f t="shared" si="2"/>
        <v>-909.8467754</v>
      </c>
      <c r="D322" s="53">
        <f t="shared" si="5"/>
        <v>-54.044429</v>
      </c>
      <c r="E322" s="53">
        <f t="shared" si="6"/>
        <v>47785.49564</v>
      </c>
    </row>
    <row r="323">
      <c r="A323" s="8">
        <v>314.0</v>
      </c>
      <c r="B323" s="53">
        <f t="shared" si="1"/>
        <v>-1131.816378</v>
      </c>
      <c r="C323" s="53">
        <f t="shared" si="2"/>
        <v>-913.9941603</v>
      </c>
      <c r="D323" s="53">
        <f t="shared" si="5"/>
        <v>-52.04371315</v>
      </c>
      <c r="E323" s="53">
        <f t="shared" si="6"/>
        <v>46871.50148</v>
      </c>
    </row>
    <row r="324">
      <c r="A324" s="8">
        <v>315.0</v>
      </c>
      <c r="B324" s="53">
        <f t="shared" si="1"/>
        <v>-1131.816378</v>
      </c>
      <c r="C324" s="53">
        <f t="shared" si="2"/>
        <v>-918.1604504</v>
      </c>
      <c r="D324" s="53">
        <f t="shared" si="5"/>
        <v>-50.07187062</v>
      </c>
      <c r="E324" s="53">
        <f t="shared" si="6"/>
        <v>45953.34103</v>
      </c>
    </row>
    <row r="325">
      <c r="A325" s="8">
        <v>316.0</v>
      </c>
      <c r="B325" s="53">
        <f t="shared" si="1"/>
        <v>-1131.816378</v>
      </c>
      <c r="C325" s="53">
        <f t="shared" si="2"/>
        <v>-922.3457318</v>
      </c>
      <c r="D325" s="53">
        <f t="shared" si="5"/>
        <v>-48.1293802</v>
      </c>
      <c r="E325" s="53">
        <f t="shared" si="6"/>
        <v>45030.9953</v>
      </c>
    </row>
    <row r="326">
      <c r="A326" s="8">
        <v>317.0</v>
      </c>
      <c r="B326" s="53">
        <f t="shared" si="1"/>
        <v>-1131.816378</v>
      </c>
      <c r="C326" s="53">
        <f t="shared" si="2"/>
        <v>-926.5500911</v>
      </c>
      <c r="D326" s="53">
        <f t="shared" si="5"/>
        <v>-46.216726</v>
      </c>
      <c r="E326" s="53">
        <f t="shared" si="6"/>
        <v>44104.4452</v>
      </c>
    </row>
    <row r="327">
      <c r="A327" s="8">
        <v>318.0</v>
      </c>
      <c r="B327" s="53">
        <f t="shared" si="1"/>
        <v>-1131.816378</v>
      </c>
      <c r="C327" s="53">
        <f t="shared" si="2"/>
        <v>-930.7736152</v>
      </c>
      <c r="D327" s="53">
        <f t="shared" si="5"/>
        <v>-44.33439756</v>
      </c>
      <c r="E327" s="53">
        <f t="shared" si="6"/>
        <v>43173.67159</v>
      </c>
    </row>
    <row r="328">
      <c r="A328" s="8">
        <v>319.0</v>
      </c>
      <c r="B328" s="53">
        <f t="shared" si="1"/>
        <v>-1131.816378</v>
      </c>
      <c r="C328" s="53">
        <f t="shared" si="2"/>
        <v>-935.0163916</v>
      </c>
      <c r="D328" s="53">
        <f t="shared" si="5"/>
        <v>-42.48288989</v>
      </c>
      <c r="E328" s="53">
        <f t="shared" si="6"/>
        <v>42238.6552</v>
      </c>
    </row>
    <row r="329">
      <c r="A329" s="8">
        <v>320.0</v>
      </c>
      <c r="B329" s="53">
        <f t="shared" si="1"/>
        <v>-1131.816378</v>
      </c>
      <c r="C329" s="53">
        <f t="shared" si="2"/>
        <v>-939.278508</v>
      </c>
      <c r="D329" s="53">
        <f t="shared" si="5"/>
        <v>-40.66270351</v>
      </c>
      <c r="E329" s="53">
        <f t="shared" si="6"/>
        <v>41299.37669</v>
      </c>
    </row>
    <row r="330">
      <c r="A330" s="8">
        <v>321.0</v>
      </c>
      <c r="B330" s="53">
        <f t="shared" si="1"/>
        <v>-1131.816378</v>
      </c>
      <c r="C330" s="53">
        <f t="shared" si="2"/>
        <v>-943.5600525</v>
      </c>
      <c r="D330" s="53">
        <f t="shared" si="5"/>
        <v>-38.87434449</v>
      </c>
      <c r="E330" s="53">
        <f t="shared" si="6"/>
        <v>40355.81664</v>
      </c>
    </row>
    <row r="331">
      <c r="A331" s="8">
        <v>322.0</v>
      </c>
      <c r="B331" s="53">
        <f t="shared" si="1"/>
        <v>-1131.816378</v>
      </c>
      <c r="C331" s="53">
        <f t="shared" si="2"/>
        <v>-947.8611138</v>
      </c>
      <c r="D331" s="53">
        <f t="shared" si="5"/>
        <v>-37.11832455</v>
      </c>
      <c r="E331" s="53">
        <f t="shared" si="6"/>
        <v>39407.95552</v>
      </c>
    </row>
    <row r="332">
      <c r="A332" s="8">
        <v>323.0</v>
      </c>
      <c r="B332" s="53">
        <f t="shared" si="1"/>
        <v>-1131.816378</v>
      </c>
      <c r="C332" s="53">
        <f t="shared" si="2"/>
        <v>-952.1817807</v>
      </c>
      <c r="D332" s="53">
        <f t="shared" si="5"/>
        <v>-35.3951611</v>
      </c>
      <c r="E332" s="53">
        <f t="shared" si="6"/>
        <v>38455.77374</v>
      </c>
    </row>
    <row r="333">
      <c r="A333" s="8">
        <v>324.0</v>
      </c>
      <c r="B333" s="53">
        <f t="shared" si="1"/>
        <v>-1131.816378</v>
      </c>
      <c r="C333" s="53">
        <f t="shared" si="2"/>
        <v>-956.5221426</v>
      </c>
      <c r="D333" s="53">
        <f t="shared" si="5"/>
        <v>-33.70537726</v>
      </c>
      <c r="E333" s="53">
        <f t="shared" si="6"/>
        <v>37499.2516</v>
      </c>
    </row>
    <row r="334">
      <c r="A334" s="8">
        <v>325.0</v>
      </c>
      <c r="B334" s="53">
        <f t="shared" si="1"/>
        <v>-1131.816378</v>
      </c>
      <c r="C334" s="53">
        <f t="shared" si="2"/>
        <v>-960.8822894</v>
      </c>
      <c r="D334" s="53">
        <f t="shared" si="5"/>
        <v>-32.04950197</v>
      </c>
      <c r="E334" s="53">
        <f t="shared" si="6"/>
        <v>36538.36931</v>
      </c>
    </row>
    <row r="335">
      <c r="A335" s="8">
        <v>326.0</v>
      </c>
      <c r="B335" s="53">
        <f t="shared" si="1"/>
        <v>-1131.816378</v>
      </c>
      <c r="C335" s="53">
        <f t="shared" si="2"/>
        <v>-965.2623112</v>
      </c>
      <c r="D335" s="53">
        <f t="shared" si="5"/>
        <v>-30.42807001</v>
      </c>
      <c r="E335" s="53">
        <f t="shared" si="6"/>
        <v>35573.107</v>
      </c>
    </row>
    <row r="336">
      <c r="A336" s="8">
        <v>327.0</v>
      </c>
      <c r="B336" s="53">
        <f t="shared" si="1"/>
        <v>-1131.816378</v>
      </c>
      <c r="C336" s="53">
        <f t="shared" si="2"/>
        <v>-969.6622985</v>
      </c>
      <c r="D336" s="53">
        <f t="shared" si="5"/>
        <v>-28.84162209</v>
      </c>
      <c r="E336" s="53">
        <f t="shared" si="6"/>
        <v>34603.4447</v>
      </c>
    </row>
    <row r="337">
      <c r="A337" s="8">
        <v>328.0</v>
      </c>
      <c r="B337" s="53">
        <f t="shared" si="1"/>
        <v>-1131.816378</v>
      </c>
      <c r="C337" s="53">
        <f t="shared" si="2"/>
        <v>-974.0823425</v>
      </c>
      <c r="D337" s="53">
        <f t="shared" si="5"/>
        <v>-27.29070486</v>
      </c>
      <c r="E337" s="53">
        <f t="shared" si="6"/>
        <v>33629.36236</v>
      </c>
    </row>
    <row r="338">
      <c r="A338" s="8">
        <v>329.0</v>
      </c>
      <c r="B338" s="53">
        <f t="shared" si="1"/>
        <v>-1131.816378</v>
      </c>
      <c r="C338" s="53">
        <f t="shared" si="2"/>
        <v>-978.5225345</v>
      </c>
      <c r="D338" s="53">
        <f t="shared" si="5"/>
        <v>-25.77587104</v>
      </c>
      <c r="E338" s="53">
        <f t="shared" si="6"/>
        <v>32650.83982</v>
      </c>
    </row>
    <row r="339">
      <c r="A339" s="8">
        <v>330.0</v>
      </c>
      <c r="B339" s="53">
        <f t="shared" si="1"/>
        <v>-1131.816378</v>
      </c>
      <c r="C339" s="53">
        <f t="shared" si="2"/>
        <v>-982.9829664</v>
      </c>
      <c r="D339" s="53">
        <f t="shared" si="5"/>
        <v>-24.2976794</v>
      </c>
      <c r="E339" s="53">
        <f t="shared" si="6"/>
        <v>31667.85686</v>
      </c>
    </row>
    <row r="340">
      <c r="A340" s="8">
        <v>331.0</v>
      </c>
      <c r="B340" s="53">
        <f t="shared" si="1"/>
        <v>-1131.816378</v>
      </c>
      <c r="C340" s="53">
        <f t="shared" si="2"/>
        <v>-987.4637304</v>
      </c>
      <c r="D340" s="53">
        <f t="shared" si="5"/>
        <v>-22.85669489</v>
      </c>
      <c r="E340" s="53">
        <f t="shared" si="6"/>
        <v>30680.39313</v>
      </c>
    </row>
    <row r="341">
      <c r="A341" s="8">
        <v>332.0</v>
      </c>
      <c r="B341" s="53">
        <f t="shared" si="1"/>
        <v>-1131.816378</v>
      </c>
      <c r="C341" s="53">
        <f t="shared" si="2"/>
        <v>-991.9649193</v>
      </c>
      <c r="D341" s="53">
        <f t="shared" si="5"/>
        <v>-21.45348866</v>
      </c>
      <c r="E341" s="53">
        <f t="shared" si="6"/>
        <v>29688.42821</v>
      </c>
    </row>
    <row r="342">
      <c r="A342" s="8">
        <v>333.0</v>
      </c>
      <c r="B342" s="53">
        <f t="shared" si="1"/>
        <v>-1131.816378</v>
      </c>
      <c r="C342" s="53">
        <f t="shared" si="2"/>
        <v>-996.486626</v>
      </c>
      <c r="D342" s="53">
        <f t="shared" si="5"/>
        <v>-20.08863812</v>
      </c>
      <c r="E342" s="53">
        <f t="shared" si="6"/>
        <v>28691.94158</v>
      </c>
    </row>
    <row r="343">
      <c r="A343" s="8">
        <v>334.0</v>
      </c>
      <c r="B343" s="53">
        <f t="shared" si="1"/>
        <v>-1131.816378</v>
      </c>
      <c r="C343" s="53">
        <f t="shared" si="2"/>
        <v>-1001.028944</v>
      </c>
      <c r="D343" s="53">
        <f t="shared" si="5"/>
        <v>-18.76272704</v>
      </c>
      <c r="E343" s="53">
        <f t="shared" si="6"/>
        <v>27690.91264</v>
      </c>
    </row>
    <row r="344">
      <c r="A344" s="8">
        <v>335.0</v>
      </c>
      <c r="B344" s="53">
        <f t="shared" si="1"/>
        <v>-1131.816378</v>
      </c>
      <c r="C344" s="53">
        <f t="shared" si="2"/>
        <v>-1005.591968</v>
      </c>
      <c r="D344" s="53">
        <f t="shared" si="5"/>
        <v>-17.47634556</v>
      </c>
      <c r="E344" s="53">
        <f t="shared" si="6"/>
        <v>26685.32067</v>
      </c>
    </row>
    <row r="345">
      <c r="A345" s="8">
        <v>336.0</v>
      </c>
      <c r="B345" s="53">
        <f t="shared" si="1"/>
        <v>-1131.816378</v>
      </c>
      <c r="C345" s="53">
        <f t="shared" si="2"/>
        <v>-1010.175791</v>
      </c>
      <c r="D345" s="53">
        <f t="shared" si="5"/>
        <v>-16.23009032</v>
      </c>
      <c r="E345" s="53">
        <f t="shared" si="6"/>
        <v>25675.14488</v>
      </c>
    </row>
    <row r="346">
      <c r="A346" s="8">
        <v>337.0</v>
      </c>
      <c r="B346" s="53">
        <f t="shared" si="1"/>
        <v>-1131.816378</v>
      </c>
      <c r="C346" s="53">
        <f t="shared" si="2"/>
        <v>-1014.780509</v>
      </c>
      <c r="D346" s="53">
        <f t="shared" si="5"/>
        <v>-15.02456443</v>
      </c>
      <c r="E346" s="53">
        <f t="shared" si="6"/>
        <v>24660.36437</v>
      </c>
    </row>
    <row r="347">
      <c r="A347" s="8">
        <v>338.0</v>
      </c>
      <c r="B347" s="53">
        <f t="shared" si="1"/>
        <v>-1131.816378</v>
      </c>
      <c r="C347" s="53">
        <f t="shared" si="2"/>
        <v>-1019.406217</v>
      </c>
      <c r="D347" s="53">
        <f t="shared" si="5"/>
        <v>-13.86037764</v>
      </c>
      <c r="E347" s="53">
        <f t="shared" si="6"/>
        <v>23640.95815</v>
      </c>
    </row>
    <row r="348">
      <c r="A348" s="8">
        <v>339.0</v>
      </c>
      <c r="B348" s="53">
        <f t="shared" si="1"/>
        <v>-1131.816378</v>
      </c>
      <c r="C348" s="53">
        <f t="shared" si="2"/>
        <v>-1024.05301</v>
      </c>
      <c r="D348" s="53">
        <f t="shared" si="5"/>
        <v>-12.73814632</v>
      </c>
      <c r="E348" s="53">
        <f t="shared" si="6"/>
        <v>22616.90514</v>
      </c>
    </row>
    <row r="349">
      <c r="A349" s="8">
        <v>340.0</v>
      </c>
      <c r="B349" s="53">
        <f t="shared" si="1"/>
        <v>-1131.816378</v>
      </c>
      <c r="C349" s="53">
        <f t="shared" si="2"/>
        <v>-1028.720985</v>
      </c>
      <c r="D349" s="53">
        <f t="shared" si="5"/>
        <v>-11.65849358</v>
      </c>
      <c r="E349" s="53">
        <f t="shared" si="6"/>
        <v>21588.18416</v>
      </c>
    </row>
    <row r="350">
      <c r="A350" s="8">
        <v>341.0</v>
      </c>
      <c r="B350" s="53">
        <f t="shared" si="1"/>
        <v>-1131.816378</v>
      </c>
      <c r="C350" s="53">
        <f t="shared" si="2"/>
        <v>-1033.410239</v>
      </c>
      <c r="D350" s="53">
        <f t="shared" si="5"/>
        <v>-10.6220493</v>
      </c>
      <c r="E350" s="53">
        <f t="shared" si="6"/>
        <v>20554.77392</v>
      </c>
    </row>
    <row r="351">
      <c r="A351" s="8">
        <v>342.0</v>
      </c>
      <c r="B351" s="53">
        <f t="shared" si="1"/>
        <v>-1131.816378</v>
      </c>
      <c r="C351" s="53">
        <f t="shared" si="2"/>
        <v>-1038.120867</v>
      </c>
      <c r="D351" s="53">
        <f t="shared" si="5"/>
        <v>-9.62945024</v>
      </c>
      <c r="E351" s="53">
        <f t="shared" si="6"/>
        <v>19516.65305</v>
      </c>
    </row>
    <row r="352">
      <c r="A352" s="8">
        <v>343.0</v>
      </c>
      <c r="B352" s="53">
        <f t="shared" si="1"/>
        <v>-1131.816378</v>
      </c>
      <c r="C352" s="53">
        <f t="shared" si="2"/>
        <v>-1042.852968</v>
      </c>
      <c r="D352" s="53">
        <f t="shared" si="5"/>
        <v>-8.681340052</v>
      </c>
      <c r="E352" s="53">
        <f t="shared" si="6"/>
        <v>18473.80008</v>
      </c>
    </row>
    <row r="353">
      <c r="A353" s="8">
        <v>344.0</v>
      </c>
      <c r="B353" s="53">
        <f t="shared" si="1"/>
        <v>-1131.816378</v>
      </c>
      <c r="C353" s="53">
        <f t="shared" si="2"/>
        <v>-1047.606639</v>
      </c>
      <c r="D353" s="53">
        <f t="shared" si="5"/>
        <v>-7.77836939</v>
      </c>
      <c r="E353" s="53">
        <f t="shared" si="6"/>
        <v>17426.19344</v>
      </c>
    </row>
    <row r="354">
      <c r="A354" s="8">
        <v>345.0</v>
      </c>
      <c r="B354" s="53">
        <f t="shared" si="1"/>
        <v>-1131.816378</v>
      </c>
      <c r="C354" s="53">
        <f t="shared" si="2"/>
        <v>-1052.381979</v>
      </c>
      <c r="D354" s="53">
        <f t="shared" si="5"/>
        <v>-6.921195968</v>
      </c>
      <c r="E354" s="53">
        <f t="shared" si="6"/>
        <v>16373.81146</v>
      </c>
    </row>
    <row r="355">
      <c r="A355" s="8">
        <v>346.0</v>
      </c>
      <c r="B355" s="53">
        <f t="shared" si="1"/>
        <v>-1131.816378</v>
      </c>
      <c r="C355" s="53">
        <f t="shared" si="2"/>
        <v>-1057.179087</v>
      </c>
      <c r="D355" s="53">
        <f t="shared" si="5"/>
        <v>-6.110484622</v>
      </c>
      <c r="E355" s="53">
        <f t="shared" si="6"/>
        <v>15316.63238</v>
      </c>
    </row>
    <row r="356">
      <c r="A356" s="8">
        <v>347.0</v>
      </c>
      <c r="B356" s="53">
        <f t="shared" si="1"/>
        <v>-1131.816378</v>
      </c>
      <c r="C356" s="53">
        <f t="shared" si="2"/>
        <v>-1061.998062</v>
      </c>
      <c r="D356" s="53">
        <f t="shared" si="5"/>
        <v>-5.346907391</v>
      </c>
      <c r="E356" s="53">
        <f t="shared" si="6"/>
        <v>14254.63432</v>
      </c>
    </row>
    <row r="357">
      <c r="A357" s="8">
        <v>348.0</v>
      </c>
      <c r="B357" s="53">
        <f t="shared" si="1"/>
        <v>-1131.816378</v>
      </c>
      <c r="C357" s="53">
        <f t="shared" si="2"/>
        <v>-1066.839003</v>
      </c>
      <c r="D357" s="53">
        <f t="shared" si="5"/>
        <v>-4.631143579</v>
      </c>
      <c r="E357" s="53">
        <f t="shared" si="6"/>
        <v>13187.79531</v>
      </c>
    </row>
    <row r="358">
      <c r="A358" s="8">
        <v>349.0</v>
      </c>
      <c r="B358" s="53">
        <f t="shared" si="1"/>
        <v>-1131.816378</v>
      </c>
      <c r="C358" s="53">
        <f t="shared" si="2"/>
        <v>-1071.702011</v>
      </c>
      <c r="D358" s="53">
        <f t="shared" si="5"/>
        <v>-3.963879834</v>
      </c>
      <c r="E358" s="53">
        <f t="shared" si="6"/>
        <v>12116.0933</v>
      </c>
    </row>
    <row r="359">
      <c r="A359" s="8">
        <v>350.0</v>
      </c>
      <c r="B359" s="53">
        <f t="shared" si="1"/>
        <v>-1131.816378</v>
      </c>
      <c r="C359" s="53">
        <f t="shared" si="2"/>
        <v>-1076.587186</v>
      </c>
      <c r="D359" s="53">
        <f t="shared" si="5"/>
        <v>-3.345810214</v>
      </c>
      <c r="E359" s="53">
        <f t="shared" si="6"/>
        <v>11039.50612</v>
      </c>
    </row>
    <row r="360">
      <c r="A360" s="8">
        <v>351.0</v>
      </c>
      <c r="B360" s="53">
        <f t="shared" si="1"/>
        <v>-1131.816378</v>
      </c>
      <c r="C360" s="53">
        <f t="shared" si="2"/>
        <v>-1081.494629</v>
      </c>
      <c r="D360" s="53">
        <f t="shared" si="5"/>
        <v>-2.777636263</v>
      </c>
      <c r="E360" s="53">
        <f t="shared" si="6"/>
        <v>9958.011486</v>
      </c>
    </row>
    <row r="361">
      <c r="A361" s="8">
        <v>352.0</v>
      </c>
      <c r="B361" s="53">
        <f t="shared" si="1"/>
        <v>-1131.816378</v>
      </c>
      <c r="C361" s="53">
        <f t="shared" si="2"/>
        <v>-1086.424442</v>
      </c>
      <c r="D361" s="53">
        <f t="shared" si="5"/>
        <v>-2.260067085</v>
      </c>
      <c r="E361" s="53">
        <f t="shared" si="6"/>
        <v>8871.587044</v>
      </c>
    </row>
    <row r="362">
      <c r="A362" s="8">
        <v>353.0</v>
      </c>
      <c r="B362" s="53">
        <f t="shared" si="1"/>
        <v>-1131.816378</v>
      </c>
      <c r="C362" s="53">
        <f t="shared" si="2"/>
        <v>-1091.376727</v>
      </c>
      <c r="D362" s="53">
        <f t="shared" si="5"/>
        <v>-1.793819417</v>
      </c>
      <c r="E362" s="53">
        <f t="shared" si="6"/>
        <v>7780.210317</v>
      </c>
    </row>
    <row r="363">
      <c r="A363" s="8">
        <v>354.0</v>
      </c>
      <c r="B363" s="53">
        <f t="shared" si="1"/>
        <v>-1131.816378</v>
      </c>
      <c r="C363" s="53">
        <f t="shared" si="2"/>
        <v>-1096.351586</v>
      </c>
      <c r="D363" s="53">
        <f t="shared" si="5"/>
        <v>-1.379617704</v>
      </c>
      <c r="E363" s="53">
        <f t="shared" si="6"/>
        <v>6683.858731</v>
      </c>
    </row>
    <row r="364">
      <c r="A364" s="8">
        <v>355.0</v>
      </c>
      <c r="B364" s="53">
        <f t="shared" si="1"/>
        <v>-1131.816378</v>
      </c>
      <c r="C364" s="53">
        <f t="shared" si="2"/>
        <v>-1101.349122</v>
      </c>
      <c r="D364" s="53">
        <f t="shared" si="5"/>
        <v>-1.018194177</v>
      </c>
      <c r="E364" s="53">
        <f t="shared" si="6"/>
        <v>5582.509609</v>
      </c>
    </row>
    <row r="365">
      <c r="A365" s="8">
        <v>356.0</v>
      </c>
      <c r="B365" s="53">
        <f t="shared" si="1"/>
        <v>-1131.816378</v>
      </c>
      <c r="C365" s="53">
        <f t="shared" si="2"/>
        <v>-1106.369438</v>
      </c>
      <c r="D365" s="53">
        <f t="shared" si="5"/>
        <v>-0.7102889251</v>
      </c>
      <c r="E365" s="53">
        <f t="shared" si="6"/>
        <v>4476.14017</v>
      </c>
    </row>
    <row r="366">
      <c r="A366" s="8">
        <v>357.0</v>
      </c>
      <c r="B366" s="53">
        <f t="shared" si="1"/>
        <v>-1131.816378</v>
      </c>
      <c r="C366" s="53">
        <f t="shared" si="2"/>
        <v>-1111.412639</v>
      </c>
      <c r="D366" s="53">
        <f t="shared" si="5"/>
        <v>-0.4566499776</v>
      </c>
      <c r="E366" s="53">
        <f t="shared" si="6"/>
        <v>3364.727531</v>
      </c>
    </row>
    <row r="367">
      <c r="A367" s="8">
        <v>358.0</v>
      </c>
      <c r="B367" s="53">
        <f t="shared" si="1"/>
        <v>-1131.816378</v>
      </c>
      <c r="C367" s="53">
        <f t="shared" si="2"/>
        <v>-1116.478828</v>
      </c>
      <c r="D367" s="53">
        <f t="shared" si="5"/>
        <v>-0.2580333781</v>
      </c>
      <c r="E367" s="53">
        <f t="shared" si="6"/>
        <v>2248.248703</v>
      </c>
    </row>
    <row r="368">
      <c r="A368" s="8">
        <v>359.0</v>
      </c>
      <c r="B368" s="53">
        <f t="shared" si="1"/>
        <v>-1131.816378</v>
      </c>
      <c r="C368" s="53">
        <f t="shared" si="2"/>
        <v>-1121.568111</v>
      </c>
      <c r="D368" s="53">
        <f t="shared" si="5"/>
        <v>-0.115203265</v>
      </c>
      <c r="E368" s="53">
        <f t="shared" si="6"/>
        <v>1126.680592</v>
      </c>
    </row>
    <row r="369">
      <c r="A369" s="8">
        <v>360.0</v>
      </c>
      <c r="B369" s="53">
        <f t="shared" si="1"/>
        <v>-1131.816378</v>
      </c>
      <c r="C369" s="53">
        <f t="shared" si="2"/>
        <v>-1126.680592</v>
      </c>
      <c r="D369" s="53">
        <f t="shared" si="5"/>
        <v>-0.02893195037</v>
      </c>
      <c r="E369" s="53">
        <f t="shared" si="6"/>
        <v>0.000000004718003765</v>
      </c>
    </row>
    <row r="370">
      <c r="A370" s="12" t="s">
        <v>41</v>
      </c>
      <c r="B370" s="75">
        <f t="shared" ref="B370:D370" si="8">SUM(B10:B369)</f>
        <v>-407453.8961</v>
      </c>
      <c r="C370" s="75">
        <f t="shared" si="8"/>
        <v>-200000</v>
      </c>
      <c r="D370" s="75">
        <f t="shared" si="8"/>
        <v>-157212.7411</v>
      </c>
      <c r="E370" s="75"/>
    </row>
  </sheetData>
  <mergeCells count="4">
    <mergeCell ref="C1:K7"/>
    <mergeCell ref="A8:K8"/>
    <mergeCell ref="F9:F370"/>
    <mergeCell ref="G41:K370"/>
  </mergeCells>
  <conditionalFormatting sqref="A1:B7 A9:E370 G9:K40">
    <cfRule type="cellIs" dxfId="1" priority="1" operator="lessThan">
      <formula>0</formula>
    </cfRule>
  </conditionalFormatting>
  <conditionalFormatting sqref="A1:B7 A9:E370 G9:K40">
    <cfRule type="cellIs" dxfId="0" priority="2" operator="less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4" width="12.63"/>
  </cols>
  <sheetData>
    <row r="1">
      <c r="A1" s="37" t="s">
        <v>117</v>
      </c>
      <c r="B1" s="34" t="s">
        <v>118</v>
      </c>
      <c r="C1" s="37" t="s">
        <v>119</v>
      </c>
      <c r="D1" s="34" t="s">
        <v>154</v>
      </c>
      <c r="E1" s="34" t="s">
        <v>155</v>
      </c>
      <c r="F1" s="34" t="s">
        <v>116</v>
      </c>
      <c r="G1" s="34" t="s">
        <v>156</v>
      </c>
      <c r="H1" s="34" t="s">
        <v>157</v>
      </c>
      <c r="I1" s="34" t="s">
        <v>49</v>
      </c>
      <c r="J1" s="34" t="s">
        <v>158</v>
      </c>
      <c r="K1" s="37" t="s">
        <v>56</v>
      </c>
      <c r="L1" s="37" t="s">
        <v>115</v>
      </c>
      <c r="M1" s="37" t="s">
        <v>123</v>
      </c>
      <c r="N1" s="37" t="s">
        <v>123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  <c r="N2" s="81">
        <f t="shared" ref="N2:N40" si="2">M2+SUM(H2,J2)</f>
        <v>62983</v>
      </c>
    </row>
    <row r="3">
      <c r="A3" s="76">
        <f t="shared" ref="A3:A40" si="3">A2+1</f>
        <v>2022</v>
      </c>
      <c r="B3" s="82" t="str">
        <f>C5-F5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Method'!D3</f>
        <v>#REF!</v>
      </c>
      <c r="G3" s="80" t="str">
        <f t="shared" ref="G3:G40" si="4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5">(L2+K3)*(1+$B$2)</f>
        <v>32942.0778</v>
      </c>
      <c r="M3" s="81">
        <f t="shared" si="1"/>
        <v>49942.0778</v>
      </c>
      <c r="N3" s="81">
        <f t="shared" si="2"/>
        <v>66942.0778</v>
      </c>
    </row>
    <row r="4">
      <c r="A4" s="76">
        <f t="shared" si="3"/>
        <v>2023</v>
      </c>
      <c r="B4" s="82"/>
      <c r="C4" s="81" t="str">
        <f>'FIRE Method'!C2</f>
        <v>#REF!</v>
      </c>
      <c r="D4" s="83">
        <f t="shared" ref="D4:D40" si="6">D3+1</f>
        <v>2</v>
      </c>
      <c r="E4" s="81">
        <f t="shared" ref="E4:E40" si="7">(300*12)+E3</f>
        <v>5400</v>
      </c>
      <c r="F4" s="80" t="str">
        <f t="shared" ref="F4:F40" si="8">F3</f>
        <v>#REF!</v>
      </c>
      <c r="G4" s="80" t="str">
        <f t="shared" si="4"/>
        <v>#REF!</v>
      </c>
      <c r="H4" s="80">
        <v>15000.0</v>
      </c>
      <c r="I4" s="81" t="str">
        <f t="shared" ref="I4:I40" si="9">C4-H4-G4</f>
        <v>#REF!</v>
      </c>
      <c r="J4" s="80">
        <v>10000.0</v>
      </c>
      <c r="K4" s="81" t="str">
        <f t="shared" ref="K4:K40" si="10">I4</f>
        <v>#REF!</v>
      </c>
      <c r="L4" s="81" t="str">
        <f t="shared" si="5"/>
        <v>#REF!</v>
      </c>
      <c r="M4" s="81" t="str">
        <f t="shared" si="1"/>
        <v>#REF!</v>
      </c>
      <c r="N4" s="81" t="str">
        <f t="shared" si="2"/>
        <v>#REF!</v>
      </c>
    </row>
    <row r="5">
      <c r="A5" s="76">
        <f t="shared" si="3"/>
        <v>2024</v>
      </c>
      <c r="B5" s="82"/>
      <c r="C5" s="81" t="str">
        <f t="shared" ref="C5:C40" si="11">C4</f>
        <v>#REF!</v>
      </c>
      <c r="D5" s="83">
        <f t="shared" si="6"/>
        <v>3</v>
      </c>
      <c r="E5" s="81">
        <f t="shared" si="7"/>
        <v>9000</v>
      </c>
      <c r="F5" s="80" t="str">
        <f t="shared" si="8"/>
        <v>#REF!</v>
      </c>
      <c r="G5" s="80" t="str">
        <f t="shared" si="4"/>
        <v>#REF!</v>
      </c>
      <c r="H5" s="80">
        <v>15000.0</v>
      </c>
      <c r="I5" s="81" t="str">
        <f t="shared" si="9"/>
        <v>#REF!</v>
      </c>
      <c r="J5" s="80">
        <v>10000.0</v>
      </c>
      <c r="K5" s="81" t="str">
        <f t="shared" si="10"/>
        <v>#REF!</v>
      </c>
      <c r="L5" s="81" t="str">
        <f t="shared" si="5"/>
        <v>#REF!</v>
      </c>
      <c r="M5" s="81" t="str">
        <f t="shared" si="1"/>
        <v>#REF!</v>
      </c>
      <c r="N5" s="81" t="str">
        <f t="shared" si="2"/>
        <v>#REF!</v>
      </c>
    </row>
    <row r="6">
      <c r="A6" s="76">
        <f t="shared" si="3"/>
        <v>2025</v>
      </c>
      <c r="B6" s="82"/>
      <c r="C6" s="81" t="str">
        <f t="shared" si="11"/>
        <v>#REF!</v>
      </c>
      <c r="D6" s="83">
        <f t="shared" si="6"/>
        <v>4</v>
      </c>
      <c r="E6" s="81">
        <f t="shared" si="7"/>
        <v>12600</v>
      </c>
      <c r="F6" s="80" t="str">
        <f t="shared" si="8"/>
        <v>#REF!</v>
      </c>
      <c r="G6" s="80" t="str">
        <f t="shared" si="4"/>
        <v>#REF!</v>
      </c>
      <c r="H6" s="80">
        <v>15000.0</v>
      </c>
      <c r="I6" s="81" t="str">
        <f t="shared" si="9"/>
        <v>#REF!</v>
      </c>
      <c r="J6" s="80">
        <v>10000.0</v>
      </c>
      <c r="K6" s="81" t="str">
        <f t="shared" si="10"/>
        <v>#REF!</v>
      </c>
      <c r="L6" s="81" t="str">
        <f t="shared" si="5"/>
        <v>#REF!</v>
      </c>
      <c r="M6" s="81" t="str">
        <f t="shared" si="1"/>
        <v>#REF!</v>
      </c>
      <c r="N6" s="81" t="str">
        <f t="shared" si="2"/>
        <v>#REF!</v>
      </c>
    </row>
    <row r="7">
      <c r="A7" s="76">
        <f t="shared" si="3"/>
        <v>2026</v>
      </c>
      <c r="B7" s="82"/>
      <c r="C7" s="81" t="str">
        <f t="shared" si="11"/>
        <v>#REF!</v>
      </c>
      <c r="D7" s="83">
        <f t="shared" si="6"/>
        <v>5</v>
      </c>
      <c r="E7" s="81">
        <f t="shared" si="7"/>
        <v>16200</v>
      </c>
      <c r="F7" s="80" t="str">
        <f t="shared" si="8"/>
        <v>#REF!</v>
      </c>
      <c r="G7" s="80" t="str">
        <f t="shared" si="4"/>
        <v>#REF!</v>
      </c>
      <c r="H7" s="80">
        <v>15000.0</v>
      </c>
      <c r="I7" s="81" t="str">
        <f t="shared" si="9"/>
        <v>#REF!</v>
      </c>
      <c r="J7" s="80">
        <v>10000.0</v>
      </c>
      <c r="K7" s="81" t="str">
        <f t="shared" si="10"/>
        <v>#REF!</v>
      </c>
      <c r="L7" s="81" t="str">
        <f t="shared" si="5"/>
        <v>#REF!</v>
      </c>
      <c r="M7" s="81" t="str">
        <f t="shared" si="1"/>
        <v>#REF!</v>
      </c>
      <c r="N7" s="81" t="str">
        <f t="shared" si="2"/>
        <v>#REF!</v>
      </c>
    </row>
    <row r="8">
      <c r="A8" s="76">
        <f t="shared" si="3"/>
        <v>2027</v>
      </c>
      <c r="B8" s="82"/>
      <c r="C8" s="81" t="str">
        <f t="shared" si="11"/>
        <v>#REF!</v>
      </c>
      <c r="D8" s="83">
        <f t="shared" si="6"/>
        <v>6</v>
      </c>
      <c r="E8" s="81">
        <f t="shared" si="7"/>
        <v>19800</v>
      </c>
      <c r="F8" s="80" t="str">
        <f t="shared" si="8"/>
        <v>#REF!</v>
      </c>
      <c r="G8" s="80" t="str">
        <f t="shared" si="4"/>
        <v>#REF!</v>
      </c>
      <c r="H8" s="80">
        <v>15000.0</v>
      </c>
      <c r="I8" s="81" t="str">
        <f t="shared" si="9"/>
        <v>#REF!</v>
      </c>
      <c r="J8" s="80">
        <v>10000.0</v>
      </c>
      <c r="K8" s="81" t="str">
        <f t="shared" si="10"/>
        <v>#REF!</v>
      </c>
      <c r="L8" s="81" t="str">
        <f t="shared" si="5"/>
        <v>#REF!</v>
      </c>
      <c r="M8" s="81" t="str">
        <f t="shared" si="1"/>
        <v>#REF!</v>
      </c>
      <c r="N8" s="81" t="str">
        <f t="shared" si="2"/>
        <v>#REF!</v>
      </c>
    </row>
    <row r="9">
      <c r="A9" s="76">
        <f t="shared" si="3"/>
        <v>2028</v>
      </c>
      <c r="B9" s="82"/>
      <c r="C9" s="81" t="str">
        <f t="shared" si="11"/>
        <v>#REF!</v>
      </c>
      <c r="D9" s="83">
        <f t="shared" si="6"/>
        <v>7</v>
      </c>
      <c r="E9" s="81">
        <f t="shared" si="7"/>
        <v>23400</v>
      </c>
      <c r="F9" s="80" t="str">
        <f t="shared" si="8"/>
        <v>#REF!</v>
      </c>
      <c r="G9" s="80" t="str">
        <f t="shared" si="4"/>
        <v>#REF!</v>
      </c>
      <c r="H9" s="80">
        <v>15000.0</v>
      </c>
      <c r="I9" s="81" t="str">
        <f t="shared" si="9"/>
        <v>#REF!</v>
      </c>
      <c r="J9" s="80">
        <v>10000.0</v>
      </c>
      <c r="K9" s="81" t="str">
        <f t="shared" si="10"/>
        <v>#REF!</v>
      </c>
      <c r="L9" s="81" t="str">
        <f t="shared" si="5"/>
        <v>#REF!</v>
      </c>
      <c r="M9" s="81" t="str">
        <f t="shared" si="1"/>
        <v>#REF!</v>
      </c>
      <c r="N9" s="81" t="str">
        <f t="shared" si="2"/>
        <v>#REF!</v>
      </c>
    </row>
    <row r="10">
      <c r="A10" s="76">
        <f t="shared" si="3"/>
        <v>2029</v>
      </c>
      <c r="B10" s="82"/>
      <c r="C10" s="81" t="str">
        <f t="shared" si="11"/>
        <v>#REF!</v>
      </c>
      <c r="D10" s="83">
        <f t="shared" si="6"/>
        <v>8</v>
      </c>
      <c r="E10" s="81">
        <f t="shared" si="7"/>
        <v>27000</v>
      </c>
      <c r="F10" s="80" t="str">
        <f t="shared" si="8"/>
        <v>#REF!</v>
      </c>
      <c r="G10" s="80" t="str">
        <f t="shared" si="4"/>
        <v>#REF!</v>
      </c>
      <c r="H10" s="80">
        <v>15000.0</v>
      </c>
      <c r="I10" s="81" t="str">
        <f t="shared" si="9"/>
        <v>#REF!</v>
      </c>
      <c r="J10" s="80">
        <v>10000.0</v>
      </c>
      <c r="K10" s="81" t="str">
        <f t="shared" si="10"/>
        <v>#REF!</v>
      </c>
      <c r="L10" s="81" t="str">
        <f t="shared" si="5"/>
        <v>#REF!</v>
      </c>
      <c r="M10" s="81" t="str">
        <f t="shared" si="1"/>
        <v>#REF!</v>
      </c>
      <c r="N10" s="81" t="str">
        <f t="shared" si="2"/>
        <v>#REF!</v>
      </c>
    </row>
    <row r="11">
      <c r="A11" s="76">
        <f t="shared" si="3"/>
        <v>2030</v>
      </c>
      <c r="B11" s="82"/>
      <c r="C11" s="81" t="str">
        <f t="shared" si="11"/>
        <v>#REF!</v>
      </c>
      <c r="D11" s="83">
        <f t="shared" si="6"/>
        <v>9</v>
      </c>
      <c r="E11" s="81">
        <f t="shared" si="7"/>
        <v>30600</v>
      </c>
      <c r="F11" s="80" t="str">
        <f t="shared" si="8"/>
        <v>#REF!</v>
      </c>
      <c r="G11" s="80" t="str">
        <f t="shared" si="4"/>
        <v>#REF!</v>
      </c>
      <c r="H11" s="80">
        <v>15000.0</v>
      </c>
      <c r="I11" s="81" t="str">
        <f t="shared" si="9"/>
        <v>#REF!</v>
      </c>
      <c r="J11" s="80">
        <v>10000.0</v>
      </c>
      <c r="K11" s="81" t="str">
        <f t="shared" si="10"/>
        <v>#REF!</v>
      </c>
      <c r="L11" s="81" t="str">
        <f t="shared" si="5"/>
        <v>#REF!</v>
      </c>
      <c r="M11" s="81" t="str">
        <f t="shared" si="1"/>
        <v>#REF!</v>
      </c>
      <c r="N11" s="81" t="str">
        <f t="shared" si="2"/>
        <v>#REF!</v>
      </c>
    </row>
    <row r="12">
      <c r="A12" s="76">
        <f t="shared" si="3"/>
        <v>2031</v>
      </c>
      <c r="B12" s="82"/>
      <c r="C12" s="81" t="str">
        <f t="shared" si="11"/>
        <v>#REF!</v>
      </c>
      <c r="D12" s="83">
        <f t="shared" si="6"/>
        <v>10</v>
      </c>
      <c r="E12" s="81">
        <f t="shared" si="7"/>
        <v>34200</v>
      </c>
      <c r="F12" s="80" t="str">
        <f t="shared" si="8"/>
        <v>#REF!</v>
      </c>
      <c r="G12" s="80" t="str">
        <f t="shared" si="4"/>
        <v>#REF!</v>
      </c>
      <c r="H12" s="80">
        <v>15000.0</v>
      </c>
      <c r="I12" s="81" t="str">
        <f t="shared" si="9"/>
        <v>#REF!</v>
      </c>
      <c r="J12" s="80">
        <v>10000.0</v>
      </c>
      <c r="K12" s="81" t="str">
        <f t="shared" si="10"/>
        <v>#REF!</v>
      </c>
      <c r="L12" s="81" t="str">
        <f t="shared" si="5"/>
        <v>#REF!</v>
      </c>
      <c r="M12" s="81" t="str">
        <f t="shared" si="1"/>
        <v>#REF!</v>
      </c>
      <c r="N12" s="81" t="str">
        <f t="shared" si="2"/>
        <v>#REF!</v>
      </c>
    </row>
    <row r="13">
      <c r="A13" s="76">
        <f t="shared" si="3"/>
        <v>2032</v>
      </c>
      <c r="B13" s="82"/>
      <c r="C13" s="81" t="str">
        <f t="shared" si="11"/>
        <v>#REF!</v>
      </c>
      <c r="D13" s="83">
        <f t="shared" si="6"/>
        <v>11</v>
      </c>
      <c r="E13" s="81">
        <f t="shared" si="7"/>
        <v>37800</v>
      </c>
      <c r="F13" s="80" t="str">
        <f t="shared" si="8"/>
        <v>#REF!</v>
      </c>
      <c r="G13" s="80" t="str">
        <f t="shared" si="4"/>
        <v>#REF!</v>
      </c>
      <c r="H13" s="80">
        <v>15000.0</v>
      </c>
      <c r="I13" s="81" t="str">
        <f t="shared" si="9"/>
        <v>#REF!</v>
      </c>
      <c r="J13" s="80">
        <v>10000.0</v>
      </c>
      <c r="K13" s="81" t="str">
        <f t="shared" si="10"/>
        <v>#REF!</v>
      </c>
      <c r="L13" s="81" t="str">
        <f t="shared" si="5"/>
        <v>#REF!</v>
      </c>
      <c r="M13" s="81" t="str">
        <f t="shared" si="1"/>
        <v>#REF!</v>
      </c>
      <c r="N13" s="81" t="str">
        <f t="shared" si="2"/>
        <v>#REF!</v>
      </c>
    </row>
    <row r="14">
      <c r="A14" s="76">
        <f t="shared" si="3"/>
        <v>2033</v>
      </c>
      <c r="B14" s="82"/>
      <c r="C14" s="81" t="str">
        <f t="shared" si="11"/>
        <v>#REF!</v>
      </c>
      <c r="D14" s="83">
        <f t="shared" si="6"/>
        <v>12</v>
      </c>
      <c r="E14" s="81">
        <f t="shared" si="7"/>
        <v>41400</v>
      </c>
      <c r="F14" s="80" t="str">
        <f t="shared" si="8"/>
        <v>#REF!</v>
      </c>
      <c r="G14" s="80" t="str">
        <f t="shared" si="4"/>
        <v>#REF!</v>
      </c>
      <c r="H14" s="80">
        <v>15000.0</v>
      </c>
      <c r="I14" s="81" t="str">
        <f t="shared" si="9"/>
        <v>#REF!</v>
      </c>
      <c r="J14" s="80">
        <v>10000.0</v>
      </c>
      <c r="K14" s="81" t="str">
        <f t="shared" si="10"/>
        <v>#REF!</v>
      </c>
      <c r="L14" s="81" t="str">
        <f t="shared" si="5"/>
        <v>#REF!</v>
      </c>
      <c r="M14" s="81" t="str">
        <f t="shared" si="1"/>
        <v>#REF!</v>
      </c>
      <c r="N14" s="81" t="str">
        <f t="shared" si="2"/>
        <v>#REF!</v>
      </c>
    </row>
    <row r="15">
      <c r="A15" s="76">
        <f t="shared" si="3"/>
        <v>2034</v>
      </c>
      <c r="B15" s="82"/>
      <c r="C15" s="81" t="str">
        <f t="shared" si="11"/>
        <v>#REF!</v>
      </c>
      <c r="D15" s="83">
        <f t="shared" si="6"/>
        <v>13</v>
      </c>
      <c r="E15" s="81">
        <f t="shared" si="7"/>
        <v>45000</v>
      </c>
      <c r="F15" s="80" t="str">
        <f t="shared" si="8"/>
        <v>#REF!</v>
      </c>
      <c r="G15" s="80" t="str">
        <f t="shared" si="4"/>
        <v>#REF!</v>
      </c>
      <c r="H15" s="80">
        <v>15000.0</v>
      </c>
      <c r="I15" s="81" t="str">
        <f t="shared" si="9"/>
        <v>#REF!</v>
      </c>
      <c r="J15" s="80">
        <v>10000.0</v>
      </c>
      <c r="K15" s="81" t="str">
        <f t="shared" si="10"/>
        <v>#REF!</v>
      </c>
      <c r="L15" s="81" t="str">
        <f t="shared" si="5"/>
        <v>#REF!</v>
      </c>
      <c r="M15" s="81" t="str">
        <f t="shared" si="1"/>
        <v>#REF!</v>
      </c>
      <c r="N15" s="81" t="str">
        <f t="shared" si="2"/>
        <v>#REF!</v>
      </c>
    </row>
    <row r="16">
      <c r="A16" s="76">
        <f t="shared" si="3"/>
        <v>2035</v>
      </c>
      <c r="B16" s="82"/>
      <c r="C16" s="81" t="str">
        <f t="shared" si="11"/>
        <v>#REF!</v>
      </c>
      <c r="D16" s="83">
        <f t="shared" si="6"/>
        <v>14</v>
      </c>
      <c r="E16" s="81">
        <f t="shared" si="7"/>
        <v>48600</v>
      </c>
      <c r="F16" s="80" t="str">
        <f t="shared" si="8"/>
        <v>#REF!</v>
      </c>
      <c r="G16" s="80" t="str">
        <f t="shared" si="4"/>
        <v>#REF!</v>
      </c>
      <c r="H16" s="80">
        <v>15000.0</v>
      </c>
      <c r="I16" s="81" t="str">
        <f t="shared" si="9"/>
        <v>#REF!</v>
      </c>
      <c r="J16" s="80">
        <v>10000.0</v>
      </c>
      <c r="K16" s="81" t="str">
        <f t="shared" si="10"/>
        <v>#REF!</v>
      </c>
      <c r="L16" s="81" t="str">
        <f t="shared" si="5"/>
        <v>#REF!</v>
      </c>
      <c r="M16" s="81" t="str">
        <f t="shared" si="1"/>
        <v>#REF!</v>
      </c>
      <c r="N16" s="81" t="str">
        <f t="shared" si="2"/>
        <v>#REF!</v>
      </c>
    </row>
    <row r="17">
      <c r="A17" s="76">
        <f t="shared" si="3"/>
        <v>2036</v>
      </c>
      <c r="B17" s="82"/>
      <c r="C17" s="81" t="str">
        <f t="shared" si="11"/>
        <v>#REF!</v>
      </c>
      <c r="D17" s="83">
        <f t="shared" si="6"/>
        <v>15</v>
      </c>
      <c r="E17" s="81">
        <f t="shared" si="7"/>
        <v>52200</v>
      </c>
      <c r="F17" s="80" t="str">
        <f t="shared" si="8"/>
        <v>#REF!</v>
      </c>
      <c r="G17" s="80" t="str">
        <f t="shared" si="4"/>
        <v>#REF!</v>
      </c>
      <c r="H17" s="80">
        <v>15000.0</v>
      </c>
      <c r="I17" s="81" t="str">
        <f t="shared" si="9"/>
        <v>#REF!</v>
      </c>
      <c r="J17" s="80">
        <v>10000.0</v>
      </c>
      <c r="K17" s="81" t="str">
        <f t="shared" si="10"/>
        <v>#REF!</v>
      </c>
      <c r="L17" s="81" t="str">
        <f t="shared" si="5"/>
        <v>#REF!</v>
      </c>
      <c r="M17" s="81" t="str">
        <f t="shared" si="1"/>
        <v>#REF!</v>
      </c>
      <c r="N17" s="81" t="str">
        <f t="shared" si="2"/>
        <v>#REF!</v>
      </c>
    </row>
    <row r="18">
      <c r="A18" s="76">
        <f t="shared" si="3"/>
        <v>2037</v>
      </c>
      <c r="B18" s="82"/>
      <c r="C18" s="81" t="str">
        <f t="shared" si="11"/>
        <v>#REF!</v>
      </c>
      <c r="D18" s="83">
        <f t="shared" si="6"/>
        <v>16</v>
      </c>
      <c r="E18" s="81">
        <f t="shared" si="7"/>
        <v>55800</v>
      </c>
      <c r="F18" s="80" t="str">
        <f t="shared" si="8"/>
        <v>#REF!</v>
      </c>
      <c r="G18" s="80" t="str">
        <f t="shared" si="4"/>
        <v>#REF!</v>
      </c>
      <c r="H18" s="80">
        <v>15000.0</v>
      </c>
      <c r="I18" s="81" t="str">
        <f t="shared" si="9"/>
        <v>#REF!</v>
      </c>
      <c r="J18" s="80">
        <v>10000.0</v>
      </c>
      <c r="K18" s="81" t="str">
        <f t="shared" si="10"/>
        <v>#REF!</v>
      </c>
      <c r="L18" s="81" t="str">
        <f t="shared" si="5"/>
        <v>#REF!</v>
      </c>
      <c r="M18" s="81" t="str">
        <f t="shared" si="1"/>
        <v>#REF!</v>
      </c>
      <c r="N18" s="81" t="str">
        <f t="shared" si="2"/>
        <v>#REF!</v>
      </c>
    </row>
    <row r="19">
      <c r="A19" s="76">
        <f t="shared" si="3"/>
        <v>2038</v>
      </c>
      <c r="B19" s="82"/>
      <c r="C19" s="81" t="str">
        <f t="shared" si="11"/>
        <v>#REF!</v>
      </c>
      <c r="D19" s="83">
        <f t="shared" si="6"/>
        <v>17</v>
      </c>
      <c r="E19" s="81">
        <f t="shared" si="7"/>
        <v>59400</v>
      </c>
      <c r="F19" s="80" t="str">
        <f t="shared" si="8"/>
        <v>#REF!</v>
      </c>
      <c r="G19" s="80" t="str">
        <f t="shared" si="4"/>
        <v>#REF!</v>
      </c>
      <c r="H19" s="80">
        <v>15000.0</v>
      </c>
      <c r="I19" s="81" t="str">
        <f t="shared" si="9"/>
        <v>#REF!</v>
      </c>
      <c r="J19" s="80">
        <v>10000.0</v>
      </c>
      <c r="K19" s="81" t="str">
        <f t="shared" si="10"/>
        <v>#REF!</v>
      </c>
      <c r="L19" s="81" t="str">
        <f t="shared" si="5"/>
        <v>#REF!</v>
      </c>
      <c r="M19" s="81" t="str">
        <f t="shared" si="1"/>
        <v>#REF!</v>
      </c>
      <c r="N19" s="81" t="str">
        <f t="shared" si="2"/>
        <v>#REF!</v>
      </c>
    </row>
    <row r="20">
      <c r="A20" s="76">
        <f t="shared" si="3"/>
        <v>2039</v>
      </c>
      <c r="B20" s="82"/>
      <c r="C20" s="81" t="str">
        <f t="shared" si="11"/>
        <v>#REF!</v>
      </c>
      <c r="D20" s="83">
        <f t="shared" si="6"/>
        <v>18</v>
      </c>
      <c r="E20" s="81">
        <f t="shared" si="7"/>
        <v>63000</v>
      </c>
      <c r="F20" s="80" t="str">
        <f t="shared" si="8"/>
        <v>#REF!</v>
      </c>
      <c r="G20" s="80" t="str">
        <f t="shared" si="4"/>
        <v>#REF!</v>
      </c>
      <c r="H20" s="80">
        <v>15000.0</v>
      </c>
      <c r="I20" s="81" t="str">
        <f t="shared" si="9"/>
        <v>#REF!</v>
      </c>
      <c r="J20" s="80">
        <v>10000.0</v>
      </c>
      <c r="K20" s="81" t="str">
        <f t="shared" si="10"/>
        <v>#REF!</v>
      </c>
      <c r="L20" s="81" t="str">
        <f t="shared" si="5"/>
        <v>#REF!</v>
      </c>
      <c r="M20" s="81" t="str">
        <f t="shared" si="1"/>
        <v>#REF!</v>
      </c>
      <c r="N20" s="81" t="str">
        <f t="shared" si="2"/>
        <v>#REF!</v>
      </c>
    </row>
    <row r="21">
      <c r="A21" s="76">
        <f t="shared" si="3"/>
        <v>2040</v>
      </c>
      <c r="B21" s="82"/>
      <c r="C21" s="81" t="str">
        <f t="shared" si="11"/>
        <v>#REF!</v>
      </c>
      <c r="D21" s="83">
        <f t="shared" si="6"/>
        <v>19</v>
      </c>
      <c r="E21" s="81">
        <f t="shared" si="7"/>
        <v>66600</v>
      </c>
      <c r="F21" s="80" t="str">
        <f t="shared" si="8"/>
        <v>#REF!</v>
      </c>
      <c r="G21" s="80" t="str">
        <f t="shared" si="4"/>
        <v>#REF!</v>
      </c>
      <c r="H21" s="80">
        <v>15000.0</v>
      </c>
      <c r="I21" s="81" t="str">
        <f t="shared" si="9"/>
        <v>#REF!</v>
      </c>
      <c r="J21" s="80">
        <v>10000.0</v>
      </c>
      <c r="K21" s="81" t="str">
        <f t="shared" si="10"/>
        <v>#REF!</v>
      </c>
      <c r="L21" s="81" t="str">
        <f t="shared" si="5"/>
        <v>#REF!</v>
      </c>
      <c r="M21" s="81" t="str">
        <f t="shared" si="1"/>
        <v>#REF!</v>
      </c>
      <c r="N21" s="81" t="str">
        <f t="shared" si="2"/>
        <v>#REF!</v>
      </c>
    </row>
    <row r="22">
      <c r="A22" s="76">
        <f t="shared" si="3"/>
        <v>2041</v>
      </c>
      <c r="B22" s="82"/>
      <c r="C22" s="81" t="str">
        <f t="shared" si="11"/>
        <v>#REF!</v>
      </c>
      <c r="D22" s="83">
        <f t="shared" si="6"/>
        <v>20</v>
      </c>
      <c r="E22" s="81">
        <f t="shared" si="7"/>
        <v>70200</v>
      </c>
      <c r="F22" s="80" t="str">
        <f t="shared" si="8"/>
        <v>#REF!</v>
      </c>
      <c r="G22" s="80" t="str">
        <f t="shared" si="4"/>
        <v>#REF!</v>
      </c>
      <c r="H22" s="80">
        <v>15000.0</v>
      </c>
      <c r="I22" s="81" t="str">
        <f t="shared" si="9"/>
        <v>#REF!</v>
      </c>
      <c r="J22" s="80">
        <v>10000.0</v>
      </c>
      <c r="K22" s="81" t="str">
        <f t="shared" si="10"/>
        <v>#REF!</v>
      </c>
      <c r="L22" s="81" t="str">
        <f t="shared" si="5"/>
        <v>#REF!</v>
      </c>
      <c r="M22" s="81" t="str">
        <f t="shared" si="1"/>
        <v>#REF!</v>
      </c>
      <c r="N22" s="81" t="str">
        <f t="shared" si="2"/>
        <v>#REF!</v>
      </c>
    </row>
    <row r="23">
      <c r="A23" s="76">
        <f t="shared" si="3"/>
        <v>2042</v>
      </c>
      <c r="B23" s="82"/>
      <c r="C23" s="81" t="str">
        <f t="shared" si="11"/>
        <v>#REF!</v>
      </c>
      <c r="D23" s="83">
        <f t="shared" si="6"/>
        <v>21</v>
      </c>
      <c r="E23" s="81">
        <f t="shared" si="7"/>
        <v>73800</v>
      </c>
      <c r="F23" s="80" t="str">
        <f t="shared" si="8"/>
        <v>#REF!</v>
      </c>
      <c r="G23" s="80" t="str">
        <f t="shared" si="4"/>
        <v>#REF!</v>
      </c>
      <c r="H23" s="80">
        <v>15000.0</v>
      </c>
      <c r="I23" s="81" t="str">
        <f t="shared" si="9"/>
        <v>#REF!</v>
      </c>
      <c r="J23" s="80">
        <v>10000.0</v>
      </c>
      <c r="K23" s="81" t="str">
        <f t="shared" si="10"/>
        <v>#REF!</v>
      </c>
      <c r="L23" s="81" t="str">
        <f t="shared" si="5"/>
        <v>#REF!</v>
      </c>
      <c r="M23" s="81" t="str">
        <f t="shared" si="1"/>
        <v>#REF!</v>
      </c>
      <c r="N23" s="81" t="str">
        <f t="shared" si="2"/>
        <v>#REF!</v>
      </c>
    </row>
    <row r="24">
      <c r="A24" s="76">
        <f t="shared" si="3"/>
        <v>2043</v>
      </c>
      <c r="B24" s="82"/>
      <c r="C24" s="81" t="str">
        <f t="shared" si="11"/>
        <v>#REF!</v>
      </c>
      <c r="D24" s="83">
        <f t="shared" si="6"/>
        <v>22</v>
      </c>
      <c r="E24" s="81">
        <f t="shared" si="7"/>
        <v>77400</v>
      </c>
      <c r="F24" s="80" t="str">
        <f t="shared" si="8"/>
        <v>#REF!</v>
      </c>
      <c r="G24" s="80" t="str">
        <f t="shared" si="4"/>
        <v>#REF!</v>
      </c>
      <c r="H24" s="80">
        <v>15000.0</v>
      </c>
      <c r="I24" s="81" t="str">
        <f t="shared" si="9"/>
        <v>#REF!</v>
      </c>
      <c r="J24" s="80">
        <v>10000.0</v>
      </c>
      <c r="K24" s="81" t="str">
        <f t="shared" si="10"/>
        <v>#REF!</v>
      </c>
      <c r="L24" s="81" t="str">
        <f t="shared" si="5"/>
        <v>#REF!</v>
      </c>
      <c r="M24" s="81" t="str">
        <f t="shared" si="1"/>
        <v>#REF!</v>
      </c>
      <c r="N24" s="81" t="str">
        <f t="shared" si="2"/>
        <v>#REF!</v>
      </c>
    </row>
    <row r="25">
      <c r="A25" s="76">
        <f t="shared" si="3"/>
        <v>2044</v>
      </c>
      <c r="B25" s="82"/>
      <c r="C25" s="81" t="str">
        <f t="shared" si="11"/>
        <v>#REF!</v>
      </c>
      <c r="D25" s="83">
        <f t="shared" si="6"/>
        <v>23</v>
      </c>
      <c r="E25" s="81">
        <f t="shared" si="7"/>
        <v>81000</v>
      </c>
      <c r="F25" s="80" t="str">
        <f t="shared" si="8"/>
        <v>#REF!</v>
      </c>
      <c r="G25" s="80" t="str">
        <f t="shared" si="4"/>
        <v>#REF!</v>
      </c>
      <c r="H25" s="80">
        <v>15000.0</v>
      </c>
      <c r="I25" s="81" t="str">
        <f t="shared" si="9"/>
        <v>#REF!</v>
      </c>
      <c r="J25" s="80">
        <v>10000.0</v>
      </c>
      <c r="K25" s="81" t="str">
        <f t="shared" si="10"/>
        <v>#REF!</v>
      </c>
      <c r="L25" s="81" t="str">
        <f t="shared" si="5"/>
        <v>#REF!</v>
      </c>
      <c r="M25" s="81" t="str">
        <f t="shared" si="1"/>
        <v>#REF!</v>
      </c>
      <c r="N25" s="81" t="str">
        <f t="shared" si="2"/>
        <v>#REF!</v>
      </c>
    </row>
    <row r="26">
      <c r="A26" s="76">
        <f t="shared" si="3"/>
        <v>2045</v>
      </c>
      <c r="B26" s="82"/>
      <c r="C26" s="81" t="str">
        <f t="shared" si="11"/>
        <v>#REF!</v>
      </c>
      <c r="D26" s="83">
        <f t="shared" si="6"/>
        <v>24</v>
      </c>
      <c r="E26" s="81">
        <f t="shared" si="7"/>
        <v>84600</v>
      </c>
      <c r="F26" s="80" t="str">
        <f t="shared" si="8"/>
        <v>#REF!</v>
      </c>
      <c r="G26" s="80" t="str">
        <f t="shared" si="4"/>
        <v>#REF!</v>
      </c>
      <c r="H26" s="80">
        <v>15000.0</v>
      </c>
      <c r="I26" s="81" t="str">
        <f t="shared" si="9"/>
        <v>#REF!</v>
      </c>
      <c r="J26" s="80">
        <v>10000.0</v>
      </c>
      <c r="K26" s="81" t="str">
        <f t="shared" si="10"/>
        <v>#REF!</v>
      </c>
      <c r="L26" s="81" t="str">
        <f t="shared" si="5"/>
        <v>#REF!</v>
      </c>
      <c r="M26" s="81" t="str">
        <f t="shared" si="1"/>
        <v>#REF!</v>
      </c>
      <c r="N26" s="81" t="str">
        <f t="shared" si="2"/>
        <v>#REF!</v>
      </c>
    </row>
    <row r="27">
      <c r="A27" s="76">
        <f t="shared" si="3"/>
        <v>2046</v>
      </c>
      <c r="B27" s="82"/>
      <c r="C27" s="81" t="str">
        <f t="shared" si="11"/>
        <v>#REF!</v>
      </c>
      <c r="D27" s="83">
        <f t="shared" si="6"/>
        <v>25</v>
      </c>
      <c r="E27" s="81">
        <f t="shared" si="7"/>
        <v>88200</v>
      </c>
      <c r="F27" s="80" t="str">
        <f t="shared" si="8"/>
        <v>#REF!</v>
      </c>
      <c r="G27" s="80" t="str">
        <f t="shared" si="4"/>
        <v>#REF!</v>
      </c>
      <c r="H27" s="80">
        <v>15000.0</v>
      </c>
      <c r="I27" s="81" t="str">
        <f t="shared" si="9"/>
        <v>#REF!</v>
      </c>
      <c r="J27" s="80">
        <v>10000.0</v>
      </c>
      <c r="K27" s="81" t="str">
        <f t="shared" si="10"/>
        <v>#REF!</v>
      </c>
      <c r="L27" s="81" t="str">
        <f t="shared" si="5"/>
        <v>#REF!</v>
      </c>
      <c r="M27" s="81" t="str">
        <f t="shared" si="1"/>
        <v>#REF!</v>
      </c>
      <c r="N27" s="81" t="str">
        <f t="shared" si="2"/>
        <v>#REF!</v>
      </c>
    </row>
    <row r="28">
      <c r="A28" s="76">
        <f t="shared" si="3"/>
        <v>2047</v>
      </c>
      <c r="B28" s="82"/>
      <c r="C28" s="81" t="str">
        <f t="shared" si="11"/>
        <v>#REF!</v>
      </c>
      <c r="D28" s="83">
        <f t="shared" si="6"/>
        <v>26</v>
      </c>
      <c r="E28" s="81">
        <f t="shared" si="7"/>
        <v>91800</v>
      </c>
      <c r="F28" s="80" t="str">
        <f t="shared" si="8"/>
        <v>#REF!</v>
      </c>
      <c r="G28" s="80" t="str">
        <f t="shared" si="4"/>
        <v>#REF!</v>
      </c>
      <c r="H28" s="80">
        <v>15000.0</v>
      </c>
      <c r="I28" s="81" t="str">
        <f t="shared" si="9"/>
        <v>#REF!</v>
      </c>
      <c r="J28" s="80">
        <v>10000.0</v>
      </c>
      <c r="K28" s="81" t="str">
        <f t="shared" si="10"/>
        <v>#REF!</v>
      </c>
      <c r="L28" s="81" t="str">
        <f t="shared" si="5"/>
        <v>#REF!</v>
      </c>
      <c r="M28" s="81" t="str">
        <f t="shared" si="1"/>
        <v>#REF!</v>
      </c>
      <c r="N28" s="81" t="str">
        <f t="shared" si="2"/>
        <v>#REF!</v>
      </c>
    </row>
    <row r="29">
      <c r="A29" s="76">
        <f t="shared" si="3"/>
        <v>2048</v>
      </c>
      <c r="B29" s="82"/>
      <c r="C29" s="81" t="str">
        <f t="shared" si="11"/>
        <v>#REF!</v>
      </c>
      <c r="D29" s="83">
        <f t="shared" si="6"/>
        <v>27</v>
      </c>
      <c r="E29" s="81">
        <f t="shared" si="7"/>
        <v>95400</v>
      </c>
      <c r="F29" s="80" t="str">
        <f t="shared" si="8"/>
        <v>#REF!</v>
      </c>
      <c r="G29" s="80" t="str">
        <f t="shared" si="4"/>
        <v>#REF!</v>
      </c>
      <c r="H29" s="80">
        <v>15000.0</v>
      </c>
      <c r="I29" s="81" t="str">
        <f t="shared" si="9"/>
        <v>#REF!</v>
      </c>
      <c r="J29" s="80">
        <v>10000.0</v>
      </c>
      <c r="K29" s="81" t="str">
        <f t="shared" si="10"/>
        <v>#REF!</v>
      </c>
      <c r="L29" s="81" t="str">
        <f t="shared" si="5"/>
        <v>#REF!</v>
      </c>
      <c r="M29" s="81" t="str">
        <f t="shared" si="1"/>
        <v>#REF!</v>
      </c>
      <c r="N29" s="81" t="str">
        <f t="shared" si="2"/>
        <v>#REF!</v>
      </c>
    </row>
    <row r="30">
      <c r="A30" s="76">
        <f t="shared" si="3"/>
        <v>2049</v>
      </c>
      <c r="B30" s="82"/>
      <c r="C30" s="81" t="str">
        <f t="shared" si="11"/>
        <v>#REF!</v>
      </c>
      <c r="D30" s="83">
        <f t="shared" si="6"/>
        <v>28</v>
      </c>
      <c r="E30" s="81">
        <f t="shared" si="7"/>
        <v>99000</v>
      </c>
      <c r="F30" s="80" t="str">
        <f t="shared" si="8"/>
        <v>#REF!</v>
      </c>
      <c r="G30" s="80" t="str">
        <f t="shared" si="4"/>
        <v>#REF!</v>
      </c>
      <c r="H30" s="80">
        <v>15000.0</v>
      </c>
      <c r="I30" s="81" t="str">
        <f t="shared" si="9"/>
        <v>#REF!</v>
      </c>
      <c r="J30" s="80">
        <v>10000.0</v>
      </c>
      <c r="K30" s="81" t="str">
        <f t="shared" si="10"/>
        <v>#REF!</v>
      </c>
      <c r="L30" s="81" t="str">
        <f t="shared" si="5"/>
        <v>#REF!</v>
      </c>
      <c r="M30" s="81" t="str">
        <f t="shared" si="1"/>
        <v>#REF!</v>
      </c>
      <c r="N30" s="81" t="str">
        <f t="shared" si="2"/>
        <v>#REF!</v>
      </c>
    </row>
    <row r="31">
      <c r="A31" s="76">
        <f t="shared" si="3"/>
        <v>2050</v>
      </c>
      <c r="B31" s="82"/>
      <c r="C31" s="81" t="str">
        <f t="shared" si="11"/>
        <v>#REF!</v>
      </c>
      <c r="D31" s="83">
        <f t="shared" si="6"/>
        <v>29</v>
      </c>
      <c r="E31" s="81">
        <f t="shared" si="7"/>
        <v>102600</v>
      </c>
      <c r="F31" s="80" t="str">
        <f t="shared" si="8"/>
        <v>#REF!</v>
      </c>
      <c r="G31" s="80" t="str">
        <f t="shared" si="4"/>
        <v>#REF!</v>
      </c>
      <c r="H31" s="80">
        <v>15000.0</v>
      </c>
      <c r="I31" s="81" t="str">
        <f t="shared" si="9"/>
        <v>#REF!</v>
      </c>
      <c r="J31" s="80">
        <v>10000.0</v>
      </c>
      <c r="K31" s="81" t="str">
        <f t="shared" si="10"/>
        <v>#REF!</v>
      </c>
      <c r="L31" s="81" t="str">
        <f t="shared" si="5"/>
        <v>#REF!</v>
      </c>
      <c r="M31" s="81" t="str">
        <f t="shared" si="1"/>
        <v>#REF!</v>
      </c>
      <c r="N31" s="81" t="str">
        <f t="shared" si="2"/>
        <v>#REF!</v>
      </c>
    </row>
    <row r="32">
      <c r="A32" s="76">
        <f t="shared" si="3"/>
        <v>2051</v>
      </c>
      <c r="B32" s="82"/>
      <c r="C32" s="81" t="str">
        <f t="shared" si="11"/>
        <v>#REF!</v>
      </c>
      <c r="D32" s="83">
        <f t="shared" si="6"/>
        <v>30</v>
      </c>
      <c r="E32" s="81">
        <f t="shared" si="7"/>
        <v>106200</v>
      </c>
      <c r="F32" s="80" t="str">
        <f t="shared" si="8"/>
        <v>#REF!</v>
      </c>
      <c r="G32" s="80" t="str">
        <f t="shared" si="4"/>
        <v>#REF!</v>
      </c>
      <c r="H32" s="80">
        <v>15000.0</v>
      </c>
      <c r="I32" s="81" t="str">
        <f t="shared" si="9"/>
        <v>#REF!</v>
      </c>
      <c r="J32" s="80">
        <v>10000.0</v>
      </c>
      <c r="K32" s="81" t="str">
        <f t="shared" si="10"/>
        <v>#REF!</v>
      </c>
      <c r="L32" s="81" t="str">
        <f t="shared" si="5"/>
        <v>#REF!</v>
      </c>
      <c r="M32" s="81" t="str">
        <f t="shared" si="1"/>
        <v>#REF!</v>
      </c>
      <c r="N32" s="81" t="str">
        <f t="shared" si="2"/>
        <v>#REF!</v>
      </c>
    </row>
    <row r="33">
      <c r="A33" s="76">
        <f t="shared" si="3"/>
        <v>2052</v>
      </c>
      <c r="B33" s="82"/>
      <c r="C33" s="81" t="str">
        <f t="shared" si="11"/>
        <v>#REF!</v>
      </c>
      <c r="D33" s="83">
        <f t="shared" si="6"/>
        <v>31</v>
      </c>
      <c r="E33" s="81">
        <f t="shared" si="7"/>
        <v>109800</v>
      </c>
      <c r="F33" s="80" t="str">
        <f t="shared" si="8"/>
        <v>#REF!</v>
      </c>
      <c r="G33" s="80" t="str">
        <f t="shared" si="4"/>
        <v>#REF!</v>
      </c>
      <c r="H33" s="80">
        <v>15000.0</v>
      </c>
      <c r="I33" s="81" t="str">
        <f t="shared" si="9"/>
        <v>#REF!</v>
      </c>
      <c r="J33" s="80">
        <v>10000.0</v>
      </c>
      <c r="K33" s="81" t="str">
        <f t="shared" si="10"/>
        <v>#REF!</v>
      </c>
      <c r="L33" s="81" t="str">
        <f t="shared" si="5"/>
        <v>#REF!</v>
      </c>
      <c r="M33" s="81" t="str">
        <f t="shared" si="1"/>
        <v>#REF!</v>
      </c>
      <c r="N33" s="81" t="str">
        <f t="shared" si="2"/>
        <v>#REF!</v>
      </c>
    </row>
    <row r="34">
      <c r="A34" s="76">
        <f t="shared" si="3"/>
        <v>2053</v>
      </c>
      <c r="B34" s="82"/>
      <c r="C34" s="81" t="str">
        <f t="shared" si="11"/>
        <v>#REF!</v>
      </c>
      <c r="D34" s="83">
        <f t="shared" si="6"/>
        <v>32</v>
      </c>
      <c r="E34" s="81">
        <f t="shared" si="7"/>
        <v>113400</v>
      </c>
      <c r="F34" s="80" t="str">
        <f t="shared" si="8"/>
        <v>#REF!</v>
      </c>
      <c r="G34" s="80" t="str">
        <f t="shared" si="4"/>
        <v>#REF!</v>
      </c>
      <c r="H34" s="80">
        <v>15000.0</v>
      </c>
      <c r="I34" s="81" t="str">
        <f t="shared" si="9"/>
        <v>#REF!</v>
      </c>
      <c r="J34" s="80">
        <v>10000.0</v>
      </c>
      <c r="K34" s="81" t="str">
        <f t="shared" si="10"/>
        <v>#REF!</v>
      </c>
      <c r="L34" s="81" t="str">
        <f t="shared" si="5"/>
        <v>#REF!</v>
      </c>
      <c r="M34" s="81" t="str">
        <f t="shared" si="1"/>
        <v>#REF!</v>
      </c>
      <c r="N34" s="81" t="str">
        <f t="shared" si="2"/>
        <v>#REF!</v>
      </c>
    </row>
    <row r="35">
      <c r="A35" s="76">
        <f t="shared" si="3"/>
        <v>2054</v>
      </c>
      <c r="B35" s="82"/>
      <c r="C35" s="81" t="str">
        <f t="shared" si="11"/>
        <v>#REF!</v>
      </c>
      <c r="D35" s="83">
        <f t="shared" si="6"/>
        <v>33</v>
      </c>
      <c r="E35" s="81">
        <f t="shared" si="7"/>
        <v>117000</v>
      </c>
      <c r="F35" s="80" t="str">
        <f t="shared" si="8"/>
        <v>#REF!</v>
      </c>
      <c r="G35" s="80" t="str">
        <f t="shared" si="4"/>
        <v>#REF!</v>
      </c>
      <c r="H35" s="80">
        <v>15000.0</v>
      </c>
      <c r="I35" s="81" t="str">
        <f t="shared" si="9"/>
        <v>#REF!</v>
      </c>
      <c r="J35" s="80">
        <v>10000.0</v>
      </c>
      <c r="K35" s="81" t="str">
        <f t="shared" si="10"/>
        <v>#REF!</v>
      </c>
      <c r="L35" s="81" t="str">
        <f t="shared" si="5"/>
        <v>#REF!</v>
      </c>
      <c r="M35" s="81" t="str">
        <f t="shared" si="1"/>
        <v>#REF!</v>
      </c>
      <c r="N35" s="81" t="str">
        <f t="shared" si="2"/>
        <v>#REF!</v>
      </c>
    </row>
    <row r="36">
      <c r="A36" s="76">
        <f t="shared" si="3"/>
        <v>2055</v>
      </c>
      <c r="B36" s="82"/>
      <c r="C36" s="81" t="str">
        <f t="shared" si="11"/>
        <v>#REF!</v>
      </c>
      <c r="D36" s="83">
        <f t="shared" si="6"/>
        <v>34</v>
      </c>
      <c r="E36" s="81">
        <f t="shared" si="7"/>
        <v>120600</v>
      </c>
      <c r="F36" s="80" t="str">
        <f t="shared" si="8"/>
        <v>#REF!</v>
      </c>
      <c r="G36" s="80" t="str">
        <f t="shared" si="4"/>
        <v>#REF!</v>
      </c>
      <c r="H36" s="80">
        <v>15000.0</v>
      </c>
      <c r="I36" s="81" t="str">
        <f t="shared" si="9"/>
        <v>#REF!</v>
      </c>
      <c r="J36" s="80">
        <v>10000.0</v>
      </c>
      <c r="K36" s="81" t="str">
        <f t="shared" si="10"/>
        <v>#REF!</v>
      </c>
      <c r="L36" s="81" t="str">
        <f t="shared" si="5"/>
        <v>#REF!</v>
      </c>
      <c r="M36" s="81" t="str">
        <f t="shared" si="1"/>
        <v>#REF!</v>
      </c>
      <c r="N36" s="81" t="str">
        <f t="shared" si="2"/>
        <v>#REF!</v>
      </c>
    </row>
    <row r="37">
      <c r="A37" s="76">
        <f t="shared" si="3"/>
        <v>2056</v>
      </c>
      <c r="B37" s="82"/>
      <c r="C37" s="81" t="str">
        <f t="shared" si="11"/>
        <v>#REF!</v>
      </c>
      <c r="D37" s="83">
        <f t="shared" si="6"/>
        <v>35</v>
      </c>
      <c r="E37" s="81">
        <f t="shared" si="7"/>
        <v>124200</v>
      </c>
      <c r="F37" s="80" t="str">
        <f t="shared" si="8"/>
        <v>#REF!</v>
      </c>
      <c r="G37" s="80" t="str">
        <f t="shared" si="4"/>
        <v>#REF!</v>
      </c>
      <c r="H37" s="80">
        <v>15000.0</v>
      </c>
      <c r="I37" s="81" t="str">
        <f t="shared" si="9"/>
        <v>#REF!</v>
      </c>
      <c r="J37" s="80">
        <v>10000.0</v>
      </c>
      <c r="K37" s="81" t="str">
        <f t="shared" si="10"/>
        <v>#REF!</v>
      </c>
      <c r="L37" s="81" t="str">
        <f t="shared" si="5"/>
        <v>#REF!</v>
      </c>
      <c r="M37" s="81" t="str">
        <f t="shared" si="1"/>
        <v>#REF!</v>
      </c>
      <c r="N37" s="81" t="str">
        <f t="shared" si="2"/>
        <v>#REF!</v>
      </c>
    </row>
    <row r="38">
      <c r="A38" s="76">
        <f t="shared" si="3"/>
        <v>2057</v>
      </c>
      <c r="B38" s="82"/>
      <c r="C38" s="81" t="str">
        <f t="shared" si="11"/>
        <v>#REF!</v>
      </c>
      <c r="D38" s="83">
        <f t="shared" si="6"/>
        <v>36</v>
      </c>
      <c r="E38" s="81">
        <f t="shared" si="7"/>
        <v>127800</v>
      </c>
      <c r="F38" s="80" t="str">
        <f t="shared" si="8"/>
        <v>#REF!</v>
      </c>
      <c r="G38" s="80" t="str">
        <f t="shared" si="4"/>
        <v>#REF!</v>
      </c>
      <c r="H38" s="80">
        <v>15000.0</v>
      </c>
      <c r="I38" s="81" t="str">
        <f t="shared" si="9"/>
        <v>#REF!</v>
      </c>
      <c r="J38" s="80">
        <v>10000.0</v>
      </c>
      <c r="K38" s="81" t="str">
        <f t="shared" si="10"/>
        <v>#REF!</v>
      </c>
      <c r="L38" s="81" t="str">
        <f t="shared" si="5"/>
        <v>#REF!</v>
      </c>
      <c r="M38" s="81" t="str">
        <f t="shared" si="1"/>
        <v>#REF!</v>
      </c>
      <c r="N38" s="81" t="str">
        <f t="shared" si="2"/>
        <v>#REF!</v>
      </c>
    </row>
    <row r="39">
      <c r="A39" s="76">
        <f t="shared" si="3"/>
        <v>2058</v>
      </c>
      <c r="B39" s="82"/>
      <c r="C39" s="81" t="str">
        <f t="shared" si="11"/>
        <v>#REF!</v>
      </c>
      <c r="D39" s="83">
        <f t="shared" si="6"/>
        <v>37</v>
      </c>
      <c r="E39" s="81">
        <f t="shared" si="7"/>
        <v>131400</v>
      </c>
      <c r="F39" s="80" t="str">
        <f t="shared" si="8"/>
        <v>#REF!</v>
      </c>
      <c r="G39" s="80" t="str">
        <f t="shared" si="4"/>
        <v>#REF!</v>
      </c>
      <c r="H39" s="80">
        <v>15000.0</v>
      </c>
      <c r="I39" s="81" t="str">
        <f t="shared" si="9"/>
        <v>#REF!</v>
      </c>
      <c r="J39" s="80">
        <v>10000.0</v>
      </c>
      <c r="K39" s="81" t="str">
        <f t="shared" si="10"/>
        <v>#REF!</v>
      </c>
      <c r="L39" s="81" t="str">
        <f t="shared" si="5"/>
        <v>#REF!</v>
      </c>
      <c r="M39" s="81" t="str">
        <f t="shared" si="1"/>
        <v>#REF!</v>
      </c>
      <c r="N39" s="81" t="str">
        <f t="shared" si="2"/>
        <v>#REF!</v>
      </c>
    </row>
    <row r="40">
      <c r="A40" s="76">
        <f t="shared" si="3"/>
        <v>2059</v>
      </c>
      <c r="B40" s="82"/>
      <c r="C40" s="81" t="str">
        <f t="shared" si="11"/>
        <v>#REF!</v>
      </c>
      <c r="D40" s="83">
        <f t="shared" si="6"/>
        <v>38</v>
      </c>
      <c r="E40" s="81">
        <f t="shared" si="7"/>
        <v>135000</v>
      </c>
      <c r="F40" s="80" t="str">
        <f t="shared" si="8"/>
        <v>#REF!</v>
      </c>
      <c r="G40" s="80" t="str">
        <f t="shared" si="4"/>
        <v>#REF!</v>
      </c>
      <c r="H40" s="80">
        <v>15000.0</v>
      </c>
      <c r="I40" s="81" t="str">
        <f t="shared" si="9"/>
        <v>#REF!</v>
      </c>
      <c r="J40" s="80">
        <v>10000.0</v>
      </c>
      <c r="K40" s="81" t="str">
        <f t="shared" si="10"/>
        <v>#REF!</v>
      </c>
      <c r="L40" s="81" t="str">
        <f t="shared" si="5"/>
        <v>#REF!</v>
      </c>
      <c r="M40" s="81" t="str">
        <f t="shared" si="1"/>
        <v>#REF!</v>
      </c>
      <c r="N40" s="81" t="str">
        <f t="shared" si="2"/>
        <v>#REF!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117</v>
      </c>
      <c r="B1" s="34" t="s">
        <v>118</v>
      </c>
      <c r="C1" s="37" t="s">
        <v>119</v>
      </c>
      <c r="D1" s="34" t="s">
        <v>154</v>
      </c>
      <c r="E1" s="34" t="s">
        <v>155</v>
      </c>
      <c r="F1" s="34" t="s">
        <v>116</v>
      </c>
      <c r="G1" s="34" t="s">
        <v>156</v>
      </c>
      <c r="H1" s="34" t="s">
        <v>157</v>
      </c>
      <c r="I1" s="34" t="s">
        <v>49</v>
      </c>
      <c r="J1" s="34" t="s">
        <v>158</v>
      </c>
      <c r="K1" s="37" t="s">
        <v>56</v>
      </c>
      <c r="L1" s="37" t="s">
        <v>115</v>
      </c>
      <c r="M1" s="37" t="s">
        <v>123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 t="str">
        <f>C5-F5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Method'!D3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Method'!C3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117</v>
      </c>
      <c r="B1" s="34" t="s">
        <v>118</v>
      </c>
      <c r="C1" s="37" t="s">
        <v>119</v>
      </c>
      <c r="D1" s="34" t="s">
        <v>154</v>
      </c>
      <c r="E1" s="34" t="s">
        <v>155</v>
      </c>
      <c r="F1" s="34" t="s">
        <v>116</v>
      </c>
      <c r="G1" s="34" t="s">
        <v>156</v>
      </c>
      <c r="H1" s="34" t="s">
        <v>157</v>
      </c>
      <c r="I1" s="34" t="s">
        <v>49</v>
      </c>
      <c r="J1" s="34" t="s">
        <v>158</v>
      </c>
      <c r="K1" s="37" t="s">
        <v>56</v>
      </c>
      <c r="L1" s="37" t="s">
        <v>115</v>
      </c>
      <c r="M1" s="37" t="s">
        <v>123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 t="str">
        <f>F3/12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Method'!D4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Method'!C4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117</v>
      </c>
      <c r="B1" s="34" t="s">
        <v>118</v>
      </c>
      <c r="C1" s="37" t="s">
        <v>119</v>
      </c>
      <c r="D1" s="34" t="s">
        <v>154</v>
      </c>
      <c r="E1" s="34" t="s">
        <v>155</v>
      </c>
      <c r="F1" s="34" t="s">
        <v>116</v>
      </c>
      <c r="G1" s="34" t="s">
        <v>156</v>
      </c>
      <c r="H1" s="34" t="s">
        <v>157</v>
      </c>
      <c r="I1" s="34" t="s">
        <v>49</v>
      </c>
      <c r="J1" s="34" t="s">
        <v>158</v>
      </c>
      <c r="K1" s="37" t="s">
        <v>56</v>
      </c>
      <c r="L1" s="37" t="s">
        <v>115</v>
      </c>
      <c r="M1" s="37" t="s">
        <v>123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Method'!D5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Method'!C5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117</v>
      </c>
      <c r="B1" s="34" t="s">
        <v>118</v>
      </c>
      <c r="C1" s="37" t="s">
        <v>119</v>
      </c>
      <c r="D1" s="34" t="s">
        <v>154</v>
      </c>
      <c r="E1" s="34" t="s">
        <v>155</v>
      </c>
      <c r="F1" s="34" t="s">
        <v>116</v>
      </c>
      <c r="G1" s="34" t="s">
        <v>156</v>
      </c>
      <c r="H1" s="34" t="s">
        <v>157</v>
      </c>
      <c r="I1" s="34" t="s">
        <v>49</v>
      </c>
      <c r="J1" s="34" t="s">
        <v>158</v>
      </c>
      <c r="K1" s="37" t="s">
        <v>56</v>
      </c>
      <c r="L1" s="37" t="s">
        <v>115</v>
      </c>
      <c r="M1" s="37" t="s">
        <v>123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Method'!D6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Method'!C6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117</v>
      </c>
      <c r="B1" s="34" t="s">
        <v>118</v>
      </c>
      <c r="C1" s="37" t="s">
        <v>119</v>
      </c>
      <c r="D1" s="34" t="s">
        <v>154</v>
      </c>
      <c r="E1" s="34" t="s">
        <v>155</v>
      </c>
      <c r="F1" s="34" t="s">
        <v>116</v>
      </c>
      <c r="G1" s="34" t="s">
        <v>156</v>
      </c>
      <c r="H1" s="34" t="s">
        <v>157</v>
      </c>
      <c r="I1" s="34" t="s">
        <v>49</v>
      </c>
      <c r="J1" s="34" t="s">
        <v>158</v>
      </c>
      <c r="K1" s="37" t="s">
        <v>56</v>
      </c>
      <c r="L1" s="37" t="s">
        <v>115</v>
      </c>
      <c r="M1" s="37" t="s">
        <v>123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Method'!D7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Method'!C7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117</v>
      </c>
      <c r="B1" s="34" t="s">
        <v>118</v>
      </c>
      <c r="C1" s="37" t="s">
        <v>119</v>
      </c>
      <c r="D1" s="34" t="s">
        <v>154</v>
      </c>
      <c r="E1" s="34" t="s">
        <v>155</v>
      </c>
      <c r="F1" s="34" t="s">
        <v>116</v>
      </c>
      <c r="G1" s="34" t="s">
        <v>156</v>
      </c>
      <c r="H1" s="34" t="s">
        <v>157</v>
      </c>
      <c r="I1" s="34" t="s">
        <v>49</v>
      </c>
      <c r="J1" s="34" t="s">
        <v>158</v>
      </c>
      <c r="K1" s="37" t="s">
        <v>56</v>
      </c>
      <c r="L1" s="37" t="s">
        <v>115</v>
      </c>
      <c r="M1" s="37" t="s">
        <v>123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Method'!D8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Method'!C8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16.38"/>
    <col hidden="1" min="4" max="6" width="12.63"/>
  </cols>
  <sheetData>
    <row r="1">
      <c r="A1" s="84" t="s">
        <v>159</v>
      </c>
      <c r="B1" s="84" t="s">
        <v>160</v>
      </c>
      <c r="C1" s="84" t="s">
        <v>161</v>
      </c>
      <c r="D1" s="84" t="s">
        <v>162</v>
      </c>
      <c r="E1" s="84" t="s">
        <v>163</v>
      </c>
      <c r="F1" s="84" t="s">
        <v>164</v>
      </c>
    </row>
    <row r="2">
      <c r="A2" s="79" t="s">
        <v>165</v>
      </c>
      <c r="B2" s="85" t="str">
        <f>Budget!G3/2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166</v>
      </c>
      <c r="B3" s="85" t="str">
        <f>Budget!H3/2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167</v>
      </c>
      <c r="B4" s="85" t="str">
        <f>Budget!I3/2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168</v>
      </c>
      <c r="B5" s="85" t="str">
        <f>Budget!J3/2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169</v>
      </c>
      <c r="B6" s="85" t="str">
        <f>Budget!K3/2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170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171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113</v>
      </c>
      <c r="B12" s="86" t="str">
        <f>Budget!B3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Budget!C3</f>
        <v>#REF!</v>
      </c>
      <c r="C13" s="85" t="str">
        <f t="shared" si="5"/>
        <v>#REF!</v>
      </c>
    </row>
    <row r="14">
      <c r="A14" s="79" t="s">
        <v>172</v>
      </c>
      <c r="B14" s="86" t="str">
        <f>Budget!D3</f>
        <v>#REF!</v>
      </c>
      <c r="C14" s="85" t="str">
        <f>C13*0.5</f>
        <v>#REF!</v>
      </c>
    </row>
    <row r="15">
      <c r="A15" s="79" t="s">
        <v>173</v>
      </c>
      <c r="B15" s="86" t="str">
        <f>Budget!E3</f>
        <v>#REF!</v>
      </c>
      <c r="C15" s="85" t="str">
        <f>C13*0.3</f>
        <v>#REF!</v>
      </c>
    </row>
    <row r="16">
      <c r="A16" s="79" t="s">
        <v>30</v>
      </c>
      <c r="B16" s="86" t="str">
        <f>Budget!F3</f>
        <v>#REF!</v>
      </c>
      <c r="C16" s="85" t="str">
        <f>C13*0.2</f>
        <v>#REF!</v>
      </c>
    </row>
    <row r="17">
      <c r="A17" s="79" t="s">
        <v>174</v>
      </c>
      <c r="B17" s="85" t="str">
        <f>Budget!O3</f>
        <v>#REF!</v>
      </c>
    </row>
    <row r="19">
      <c r="A19" s="79" t="s">
        <v>175</v>
      </c>
    </row>
    <row r="20">
      <c r="A20" s="79" t="s">
        <v>113</v>
      </c>
      <c r="B20" s="86" t="str">
        <f>Budget!B3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Budget!C3</f>
        <v>#REF!</v>
      </c>
      <c r="C21" s="89" t="str">
        <f t="shared" si="6"/>
        <v>#REF!</v>
      </c>
    </row>
    <row r="22">
      <c r="A22" s="79" t="s">
        <v>116</v>
      </c>
      <c r="B22" s="86" t="str">
        <f>'FIRE Method'!D3</f>
        <v>#REF!</v>
      </c>
      <c r="C22" s="89" t="str">
        <f t="shared" si="6"/>
        <v>#REF!</v>
      </c>
    </row>
    <row r="23">
      <c r="A23" s="79" t="s">
        <v>176</v>
      </c>
      <c r="B23" s="90">
        <f>'FIRE Net Worth Baltimore'!A10 - Year(Today())</f>
        <v>7</v>
      </c>
    </row>
    <row r="24">
      <c r="A24" s="79" t="s">
        <v>174</v>
      </c>
      <c r="B24" s="85" t="str">
        <f>'FIRE Net Worth Baltimore'!M40</f>
        <v>#REF!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2.63"/>
    <col customWidth="1" min="3" max="3" width="16.13"/>
    <col hidden="1" min="4" max="6" width="12.63"/>
  </cols>
  <sheetData>
    <row r="1">
      <c r="A1" s="84" t="s">
        <v>159</v>
      </c>
      <c r="B1" s="84" t="s">
        <v>160</v>
      </c>
      <c r="C1" s="84" t="s">
        <v>161</v>
      </c>
      <c r="D1" s="84" t="s">
        <v>162</v>
      </c>
      <c r="E1" s="84" t="s">
        <v>163</v>
      </c>
      <c r="F1" s="84" t="s">
        <v>164</v>
      </c>
    </row>
    <row r="2">
      <c r="A2" s="79" t="s">
        <v>165</v>
      </c>
      <c r="B2" s="85" t="str">
        <f>Budget!G4/2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166</v>
      </c>
      <c r="B3" s="85" t="str">
        <f>Budget!H4/2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167</v>
      </c>
      <c r="B4" s="85" t="str">
        <f>Budget!I4/2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168</v>
      </c>
      <c r="B5" s="85" t="str">
        <f>Budget!J4/2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169</v>
      </c>
      <c r="B6" s="85" t="str">
        <f>Budget!K4/2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170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171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113</v>
      </c>
      <c r="B12" s="86" t="str">
        <f>Budget!B4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Budget!C4</f>
        <v>#REF!</v>
      </c>
      <c r="C13" s="85" t="str">
        <f t="shared" si="5"/>
        <v>#REF!</v>
      </c>
    </row>
    <row r="14">
      <c r="A14" s="79" t="s">
        <v>172</v>
      </c>
      <c r="B14" s="86" t="str">
        <f>Budget!D4</f>
        <v>#REF!</v>
      </c>
      <c r="C14" s="85" t="str">
        <f>C13*0.5</f>
        <v>#REF!</v>
      </c>
    </row>
    <row r="15">
      <c r="A15" s="79" t="s">
        <v>173</v>
      </c>
      <c r="B15" s="86" t="str">
        <f>Budget!E4</f>
        <v>#REF!</v>
      </c>
      <c r="C15" s="85" t="str">
        <f>C13*0.3</f>
        <v>#REF!</v>
      </c>
    </row>
    <row r="16">
      <c r="A16" s="79" t="s">
        <v>30</v>
      </c>
      <c r="B16" s="86" t="str">
        <f>Budget!F4</f>
        <v>#REF!</v>
      </c>
      <c r="C16" s="85" t="str">
        <f>C13*0.2</f>
        <v>#REF!</v>
      </c>
    </row>
    <row r="17">
      <c r="A17" s="79" t="s">
        <v>174</v>
      </c>
      <c r="B17" s="85" t="str">
        <f>Budget!O4</f>
        <v>#REF!</v>
      </c>
    </row>
    <row r="19">
      <c r="A19" s="79" t="s">
        <v>175</v>
      </c>
    </row>
    <row r="20">
      <c r="A20" s="79" t="s">
        <v>113</v>
      </c>
      <c r="B20" s="86" t="str">
        <f>Budget!B4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Budget!C4</f>
        <v>#REF!</v>
      </c>
      <c r="C21" s="89" t="str">
        <f t="shared" si="6"/>
        <v>#REF!</v>
      </c>
    </row>
    <row r="22">
      <c r="A22" s="79" t="s">
        <v>116</v>
      </c>
      <c r="B22" s="86" t="str">
        <f>'FIRE Method'!D4</f>
        <v>#REF!</v>
      </c>
      <c r="C22" s="89" t="str">
        <f t="shared" si="6"/>
        <v>#REF!</v>
      </c>
    </row>
    <row r="23">
      <c r="A23" s="79" t="s">
        <v>176</v>
      </c>
      <c r="B23" s="90">
        <f>'FIRE Net Worth DC'!A10 - Year(Today())</f>
        <v>7</v>
      </c>
    </row>
    <row r="24">
      <c r="A24" s="79" t="s">
        <v>174</v>
      </c>
      <c r="B24" s="85" t="str">
        <f>'FIRE Net Worth Durham'!M40</f>
        <v>#REF!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13"/>
    <col hidden="1" min="4" max="6" width="12.63"/>
  </cols>
  <sheetData>
    <row r="1">
      <c r="A1" s="84" t="s">
        <v>159</v>
      </c>
      <c r="B1" s="84" t="s">
        <v>160</v>
      </c>
      <c r="C1" s="84" t="s">
        <v>161</v>
      </c>
      <c r="D1" s="84" t="s">
        <v>162</v>
      </c>
      <c r="E1" s="84" t="s">
        <v>163</v>
      </c>
      <c r="F1" s="84" t="s">
        <v>164</v>
      </c>
    </row>
    <row r="2">
      <c r="A2" s="79" t="s">
        <v>165</v>
      </c>
      <c r="B2" s="85" t="str">
        <f>Budget!G5/2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166</v>
      </c>
      <c r="B3" s="85" t="str">
        <f>Budget!H5/2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167</v>
      </c>
      <c r="B4" s="85" t="str">
        <f>Budget!I5/2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168</v>
      </c>
      <c r="B5" s="85" t="str">
        <f>Budget!J5/2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169</v>
      </c>
      <c r="B6" s="85" t="str">
        <f>Budget!K5/2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170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171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113</v>
      </c>
      <c r="B12" s="86" t="str">
        <f>Budget!B5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Budget!C5</f>
        <v>#REF!</v>
      </c>
      <c r="C13" s="85" t="str">
        <f t="shared" si="5"/>
        <v>#REF!</v>
      </c>
    </row>
    <row r="14">
      <c r="A14" s="79" t="s">
        <v>172</v>
      </c>
      <c r="B14" s="86" t="str">
        <f>Budget!D5</f>
        <v>#REF!</v>
      </c>
      <c r="C14" s="85" t="str">
        <f>C13*0.5</f>
        <v>#REF!</v>
      </c>
    </row>
    <row r="15">
      <c r="A15" s="79" t="s">
        <v>173</v>
      </c>
      <c r="B15" s="86" t="str">
        <f>Budget!E5</f>
        <v>#REF!</v>
      </c>
      <c r="C15" s="85" t="str">
        <f>C13*0.3</f>
        <v>#REF!</v>
      </c>
    </row>
    <row r="16">
      <c r="A16" s="79" t="s">
        <v>30</v>
      </c>
      <c r="B16" s="86" t="str">
        <f>Budget!F5</f>
        <v>#REF!</v>
      </c>
      <c r="C16" s="85" t="str">
        <f>C13*0.2</f>
        <v>#REF!</v>
      </c>
    </row>
    <row r="17">
      <c r="A17" s="79" t="s">
        <v>174</v>
      </c>
      <c r="B17" s="85" t="str">
        <f>Budget!O5</f>
        <v>#REF!</v>
      </c>
    </row>
    <row r="19">
      <c r="A19" s="79" t="s">
        <v>175</v>
      </c>
    </row>
    <row r="20">
      <c r="A20" s="79" t="s">
        <v>113</v>
      </c>
      <c r="B20" s="86" t="str">
        <f>Budget!B5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Budget!C5</f>
        <v>#REF!</v>
      </c>
      <c r="C21" s="89" t="str">
        <f t="shared" si="6"/>
        <v>#REF!</v>
      </c>
    </row>
    <row r="22">
      <c r="A22" s="79" t="s">
        <v>116</v>
      </c>
      <c r="B22" s="86" t="str">
        <f>'FIRE Method'!D5</f>
        <v>#REF!</v>
      </c>
      <c r="C22" s="89" t="str">
        <f t="shared" si="6"/>
        <v>#REF!</v>
      </c>
    </row>
    <row r="23">
      <c r="A23" s="79" t="s">
        <v>176</v>
      </c>
      <c r="B23" s="90">
        <f>'FIRE Net Worth DC'!A13 - Year(Today())</f>
        <v>10</v>
      </c>
    </row>
    <row r="24">
      <c r="A24" s="79" t="s">
        <v>174</v>
      </c>
      <c r="B24" s="85" t="str">
        <f>'FIRE Net Worth Boston'!M40</f>
        <v>#REF!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63"/>
    <col customWidth="1" min="3" max="3" width="16.13"/>
    <col hidden="1" min="4" max="6" width="12.63"/>
  </cols>
  <sheetData>
    <row r="1">
      <c r="A1" s="84" t="s">
        <v>159</v>
      </c>
      <c r="B1" s="84" t="s">
        <v>160</v>
      </c>
      <c r="C1" s="84" t="s">
        <v>161</v>
      </c>
      <c r="D1" s="84" t="s">
        <v>162</v>
      </c>
      <c r="E1" s="84" t="s">
        <v>163</v>
      </c>
      <c r="F1" s="84" t="s">
        <v>164</v>
      </c>
    </row>
    <row r="2">
      <c r="A2" s="79" t="s">
        <v>165</v>
      </c>
      <c r="B2" s="85" t="str">
        <f>Budget!G6/2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166</v>
      </c>
      <c r="B3" s="85" t="str">
        <f>Budget!H6/2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167</v>
      </c>
      <c r="B4" s="85" t="str">
        <f>Budget!I6/2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168</v>
      </c>
      <c r="B5" s="85" t="str">
        <f>Budget!J6/2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169</v>
      </c>
      <c r="B6" s="85" t="str">
        <f>Budget!K6/2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170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171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113</v>
      </c>
      <c r="B12" s="86" t="str">
        <f>Budget!B6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Budget!C6</f>
        <v>#REF!</v>
      </c>
      <c r="C13" s="85" t="str">
        <f t="shared" si="5"/>
        <v>#REF!</v>
      </c>
    </row>
    <row r="14">
      <c r="A14" s="79" t="s">
        <v>172</v>
      </c>
      <c r="B14" s="86" t="str">
        <f>Budget!D6</f>
        <v>#REF!</v>
      </c>
      <c r="C14" s="85" t="str">
        <f>C13*0.5</f>
        <v>#REF!</v>
      </c>
    </row>
    <row r="15">
      <c r="A15" s="79" t="s">
        <v>173</v>
      </c>
      <c r="B15" s="86" t="str">
        <f>Budget!E6</f>
        <v>#REF!</v>
      </c>
      <c r="C15" s="85" t="str">
        <f>C13*0.3</f>
        <v>#REF!</v>
      </c>
    </row>
    <row r="16">
      <c r="A16" s="79" t="s">
        <v>30</v>
      </c>
      <c r="B16" s="86" t="str">
        <f>Budget!F6</f>
        <v>#REF!</v>
      </c>
      <c r="C16" s="85" t="str">
        <f>C13*0.2</f>
        <v>#REF!</v>
      </c>
    </row>
    <row r="17">
      <c r="A17" s="79" t="s">
        <v>174</v>
      </c>
      <c r="B17" s="85" t="str">
        <f>Budget!O6</f>
        <v>#REF!</v>
      </c>
    </row>
    <row r="19">
      <c r="A19" s="79" t="s">
        <v>175</v>
      </c>
    </row>
    <row r="20">
      <c r="A20" s="79" t="s">
        <v>113</v>
      </c>
      <c r="B20" s="86" t="str">
        <f>Budget!B6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Budget!C6</f>
        <v>#REF!</v>
      </c>
      <c r="C21" s="89" t="str">
        <f t="shared" si="6"/>
        <v>#REF!</v>
      </c>
    </row>
    <row r="22">
      <c r="A22" s="79" t="s">
        <v>116</v>
      </c>
      <c r="B22" s="86" t="str">
        <f>'FIRE Method'!D6</f>
        <v>#REF!</v>
      </c>
      <c r="C22" s="89" t="str">
        <f t="shared" si="6"/>
        <v>#REF!</v>
      </c>
    </row>
    <row r="23">
      <c r="A23" s="79" t="s">
        <v>176</v>
      </c>
      <c r="B23" s="90">
        <f>'FIRE Net Worth DC'!A12 - Year(Today())</f>
        <v>9</v>
      </c>
    </row>
    <row r="24">
      <c r="A24" s="79" t="s">
        <v>174</v>
      </c>
      <c r="B24" s="85" t="str">
        <f>'FIRE Net Worth Alexandria'!M40</f>
        <v>#REF!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0"/>
    <col hidden="1" min="4" max="6" width="12.63"/>
  </cols>
  <sheetData>
    <row r="1">
      <c r="A1" s="84" t="s">
        <v>159</v>
      </c>
      <c r="B1" s="84" t="s">
        <v>160</v>
      </c>
      <c r="C1" s="84" t="s">
        <v>161</v>
      </c>
      <c r="D1" s="84" t="s">
        <v>162</v>
      </c>
      <c r="E1" s="84" t="s">
        <v>163</v>
      </c>
      <c r="F1" s="84" t="s">
        <v>164</v>
      </c>
    </row>
    <row r="2">
      <c r="A2" s="79" t="s">
        <v>165</v>
      </c>
      <c r="B2" s="85" t="str">
        <f>Budget!G7/2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166</v>
      </c>
      <c r="B3" s="85" t="str">
        <f>Budget!H7/2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167</v>
      </c>
      <c r="B4" s="85" t="str">
        <f>Budget!I7/2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168</v>
      </c>
      <c r="B5" s="85" t="str">
        <f>Budget!J7/2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169</v>
      </c>
      <c r="B6" s="85" t="str">
        <f>Budget!K7/2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170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171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113</v>
      </c>
      <c r="B12" s="86" t="str">
        <f>Budget!B7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Budget!C7</f>
        <v>#REF!</v>
      </c>
      <c r="C13" s="85" t="str">
        <f t="shared" si="5"/>
        <v>#REF!</v>
      </c>
    </row>
    <row r="14">
      <c r="A14" s="79" t="s">
        <v>172</v>
      </c>
      <c r="B14" s="86" t="str">
        <f>Budget!D7</f>
        <v>#REF!</v>
      </c>
      <c r="C14" s="85" t="str">
        <f>C13*0.5</f>
        <v>#REF!</v>
      </c>
    </row>
    <row r="15">
      <c r="A15" s="79" t="s">
        <v>173</v>
      </c>
      <c r="B15" s="86" t="str">
        <f>Budget!E7</f>
        <v>#REF!</v>
      </c>
      <c r="C15" s="85" t="str">
        <f>C13*0.3</f>
        <v>#REF!</v>
      </c>
    </row>
    <row r="16">
      <c r="A16" s="79" t="s">
        <v>30</v>
      </c>
      <c r="B16" s="86" t="str">
        <f>Budget!F7</f>
        <v>#REF!</v>
      </c>
      <c r="C16" s="85" t="str">
        <f>C13*0.2</f>
        <v>#REF!</v>
      </c>
    </row>
    <row r="17">
      <c r="A17" s="79" t="s">
        <v>174</v>
      </c>
      <c r="B17" s="85" t="str">
        <f>Budget!O7</f>
        <v>#REF!</v>
      </c>
    </row>
    <row r="19">
      <c r="A19" s="79" t="s">
        <v>175</v>
      </c>
    </row>
    <row r="20">
      <c r="A20" s="79" t="s">
        <v>113</v>
      </c>
      <c r="B20" s="86" t="str">
        <f>Budget!B7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Budget!C7</f>
        <v>#REF!</v>
      </c>
      <c r="C21" s="89" t="str">
        <f t="shared" si="6"/>
        <v>#REF!</v>
      </c>
    </row>
    <row r="22">
      <c r="A22" s="79" t="s">
        <v>116</v>
      </c>
      <c r="B22" s="86" t="str">
        <f>'FIRE Method'!D7</f>
        <v>#REF!</v>
      </c>
      <c r="C22" s="89" t="str">
        <f t="shared" si="6"/>
        <v>#REF!</v>
      </c>
    </row>
    <row r="23">
      <c r="A23" s="79" t="s">
        <v>176</v>
      </c>
      <c r="B23" s="90">
        <f>'FIRE Net Worth DC'!A11 - Year(Today())</f>
        <v>8</v>
      </c>
    </row>
    <row r="24">
      <c r="A24" s="79" t="s">
        <v>174</v>
      </c>
      <c r="B24" s="85" t="str">
        <f>'FIRE Net Worth Virginia Beach'!M40</f>
        <v>#REF!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0"/>
    <col hidden="1" min="4" max="6" width="12.63"/>
  </cols>
  <sheetData>
    <row r="1">
      <c r="A1" s="84" t="s">
        <v>159</v>
      </c>
      <c r="B1" s="84" t="s">
        <v>160</v>
      </c>
      <c r="C1" s="84" t="s">
        <v>161</v>
      </c>
      <c r="D1" s="84" t="s">
        <v>162</v>
      </c>
      <c r="E1" s="84" t="s">
        <v>163</v>
      </c>
      <c r="F1" s="84" t="s">
        <v>164</v>
      </c>
    </row>
    <row r="2">
      <c r="A2" s="79" t="s">
        <v>165</v>
      </c>
      <c r="B2" s="85" t="str">
        <f>Budget!G8/2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166</v>
      </c>
      <c r="B3" s="85" t="str">
        <f>Budget!H8/2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167</v>
      </c>
      <c r="B4" s="85" t="str">
        <f>Budget!I8/2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168</v>
      </c>
      <c r="B5" s="85" t="str">
        <f>Budget!J8/2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169</v>
      </c>
      <c r="B6" s="85" t="str">
        <f>Budget!K8/2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170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171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113</v>
      </c>
      <c r="B12" s="86" t="str">
        <f>Budget!B8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Budget!C8</f>
        <v>#REF!</v>
      </c>
      <c r="C13" s="85" t="str">
        <f t="shared" si="5"/>
        <v>#REF!</v>
      </c>
    </row>
    <row r="14">
      <c r="A14" s="79" t="s">
        <v>172</v>
      </c>
      <c r="B14" s="86" t="str">
        <f>Budget!D8</f>
        <v>#REF!</v>
      </c>
      <c r="C14" s="85" t="str">
        <f>C13*0.5</f>
        <v>#REF!</v>
      </c>
    </row>
    <row r="15">
      <c r="A15" s="79" t="s">
        <v>173</v>
      </c>
      <c r="B15" s="86" t="str">
        <f>Budget!E8</f>
        <v>#REF!</v>
      </c>
      <c r="C15" s="85" t="str">
        <f>C13*0.3</f>
        <v>#REF!</v>
      </c>
    </row>
    <row r="16">
      <c r="A16" s="79" t="s">
        <v>30</v>
      </c>
      <c r="B16" s="86" t="str">
        <f>Budget!F8</f>
        <v>#REF!</v>
      </c>
      <c r="C16" s="85" t="str">
        <f>C13*0.2</f>
        <v>#REF!</v>
      </c>
    </row>
    <row r="17">
      <c r="A17" s="79" t="s">
        <v>174</v>
      </c>
      <c r="B17" s="85" t="str">
        <f>Budget!O8</f>
        <v>#REF!</v>
      </c>
    </row>
    <row r="19">
      <c r="A19" s="79" t="s">
        <v>175</v>
      </c>
    </row>
    <row r="20">
      <c r="A20" s="79" t="s">
        <v>113</v>
      </c>
      <c r="B20" s="86" t="str">
        <f>Budget!B8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Budget!C8</f>
        <v>#REF!</v>
      </c>
      <c r="C21" s="89" t="str">
        <f t="shared" si="6"/>
        <v>#REF!</v>
      </c>
    </row>
    <row r="22">
      <c r="A22" s="79" t="s">
        <v>116</v>
      </c>
      <c r="B22" s="86" t="str">
        <f>'FIRE Method'!D8</f>
        <v>#REF!</v>
      </c>
      <c r="C22" s="89" t="str">
        <f t="shared" si="6"/>
        <v>#REF!</v>
      </c>
    </row>
    <row r="23">
      <c r="A23" s="79" t="s">
        <v>176</v>
      </c>
      <c r="B23" s="90">
        <f>'FIRE Net Worth DC'!A11 - Year(Today())</f>
        <v>8</v>
      </c>
    </row>
    <row r="24">
      <c r="A24" s="79" t="s">
        <v>174</v>
      </c>
      <c r="B24" s="85" t="str">
        <f>'FIRE Net Worth Chicago'!M40</f>
        <v>#REF!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9.13"/>
    <col customWidth="1" min="3" max="3" width="6.88"/>
    <col customWidth="1" min="4" max="4" width="9.38"/>
  </cols>
  <sheetData>
    <row r="1">
      <c r="A1" s="37" t="s">
        <v>177</v>
      </c>
      <c r="B1" s="37" t="s">
        <v>178</v>
      </c>
      <c r="C1" s="37" t="s">
        <v>179</v>
      </c>
      <c r="D1" s="37" t="s">
        <v>143</v>
      </c>
    </row>
    <row r="2">
      <c r="A2" s="37" t="s">
        <v>180</v>
      </c>
      <c r="B2" s="91">
        <f t="shared" ref="B2:B3" si="1">D2/C2</f>
        <v>6306.25</v>
      </c>
      <c r="C2" s="92">
        <f t="shared" ref="C2:C3" si="2">DATEDIF("Aug-30-2021", "May-19-2022", "M")</f>
        <v>8</v>
      </c>
      <c r="D2" s="82">
        <f>(2015*30)-10000</f>
        <v>50450</v>
      </c>
    </row>
    <row r="3">
      <c r="A3" s="37" t="s">
        <v>181</v>
      </c>
      <c r="B3" s="91">
        <f t="shared" si="1"/>
        <v>224.375</v>
      </c>
      <c r="C3" s="92">
        <f t="shared" si="2"/>
        <v>8</v>
      </c>
      <c r="D3" s="82">
        <f>(817.5+80)*2</f>
        <v>1795</v>
      </c>
    </row>
    <row r="4">
      <c r="A4" s="37" t="s">
        <v>182</v>
      </c>
      <c r="B4" s="82">
        <v>1409.0</v>
      </c>
      <c r="C4" s="93">
        <v>12.0</v>
      </c>
      <c r="D4" s="91">
        <f t="shared" ref="D4:D7" si="3">B4*C4</f>
        <v>16908</v>
      </c>
    </row>
    <row r="5">
      <c r="A5" s="37" t="s">
        <v>183</v>
      </c>
      <c r="B5" s="82">
        <v>300.0</v>
      </c>
      <c r="C5" s="93">
        <v>12.0</v>
      </c>
      <c r="D5" s="91">
        <f t="shared" si="3"/>
        <v>3600</v>
      </c>
    </row>
    <row r="6">
      <c r="A6" s="37" t="s">
        <v>184</v>
      </c>
      <c r="B6" s="82">
        <v>30.0</v>
      </c>
      <c r="C6" s="93">
        <v>12.0</v>
      </c>
      <c r="D6" s="91">
        <f t="shared" si="3"/>
        <v>360</v>
      </c>
    </row>
    <row r="7">
      <c r="A7" s="37" t="s">
        <v>185</v>
      </c>
      <c r="B7" s="91">
        <f>(336/12)+100</f>
        <v>128</v>
      </c>
      <c r="C7" s="93">
        <v>12.0</v>
      </c>
      <c r="D7" s="91">
        <f t="shared" si="3"/>
        <v>1536</v>
      </c>
    </row>
    <row r="8">
      <c r="A8" s="37" t="s">
        <v>41</v>
      </c>
      <c r="B8" s="94">
        <f>SUM(B2:B7)</f>
        <v>8397.625</v>
      </c>
      <c r="C8" s="95">
        <v>44420.0</v>
      </c>
      <c r="D8" s="94">
        <f>SUM(D2:D7)</f>
        <v>74649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96"/>
      <c r="B1" s="37" t="s">
        <v>186</v>
      </c>
      <c r="C1" s="97" t="s">
        <v>187</v>
      </c>
      <c r="D1" s="97" t="s">
        <v>117</v>
      </c>
      <c r="E1" s="97" t="s">
        <v>179</v>
      </c>
      <c r="F1" s="97" t="s">
        <v>133</v>
      </c>
      <c r="G1" s="37" t="s">
        <v>118</v>
      </c>
      <c r="H1" s="37" t="s">
        <v>148</v>
      </c>
      <c r="I1" s="37" t="s">
        <v>146</v>
      </c>
      <c r="J1" s="37" t="s">
        <v>147</v>
      </c>
      <c r="K1" s="37" t="s">
        <v>145</v>
      </c>
      <c r="L1" s="37" t="s">
        <v>31</v>
      </c>
      <c r="M1" s="34" t="s">
        <v>188</v>
      </c>
      <c r="N1" s="37" t="s">
        <v>139</v>
      </c>
      <c r="O1" s="98" t="s">
        <v>27</v>
      </c>
      <c r="P1" s="98" t="s">
        <v>189</v>
      </c>
      <c r="Q1" s="84" t="s">
        <v>190</v>
      </c>
      <c r="R1" s="37" t="s">
        <v>191</v>
      </c>
    </row>
    <row r="2">
      <c r="A2" s="99" t="s">
        <v>186</v>
      </c>
      <c r="B2" s="82">
        <v>500000.0</v>
      </c>
      <c r="C2" s="81">
        <f>0.035*B$2</f>
        <v>17500</v>
      </c>
      <c r="D2" s="92">
        <v>0.0</v>
      </c>
      <c r="E2" s="100">
        <v>360.0</v>
      </c>
      <c r="F2" s="81">
        <f>C2-I2</f>
        <v>18320.91958</v>
      </c>
      <c r="G2" s="77">
        <v>0.0305</v>
      </c>
      <c r="H2" s="81">
        <f>C2-B2</f>
        <v>-482500</v>
      </c>
      <c r="I2" s="81">
        <f t="shared" ref="I2:I362" si="1">K2-J2</f>
        <v>-820.9195832</v>
      </c>
      <c r="J2" s="81">
        <f t="shared" ref="J2:J362" si="2">H2*($G$2/12)</f>
        <v>-1226.354167</v>
      </c>
      <c r="K2" s="81">
        <f t="shared" ref="K2:K362" si="3">-PMT($G$2/12,$E$2,$H$2,0)</f>
        <v>-2047.27375</v>
      </c>
      <c r="L2" s="82">
        <f>-721</f>
        <v>-721</v>
      </c>
      <c r="M2" s="78">
        <v>-348.0</v>
      </c>
      <c r="N2" s="78">
        <v>-100.0</v>
      </c>
      <c r="O2" s="78">
        <v>2500.0</v>
      </c>
      <c r="P2" s="81">
        <f t="shared" ref="P2:P362" si="4">SUM(K2:O2)</f>
        <v>-716.2737499</v>
      </c>
      <c r="Q2" s="85">
        <f>-C2</f>
        <v>-17500</v>
      </c>
      <c r="R2" s="101">
        <f>360-E101</f>
        <v>99</v>
      </c>
    </row>
    <row r="3">
      <c r="A3" s="99" t="s">
        <v>192</v>
      </c>
      <c r="B3" s="82">
        <v>6947.0</v>
      </c>
      <c r="C3" s="96"/>
      <c r="D3" s="102"/>
      <c r="E3" s="103">
        <f t="shared" ref="E3:E362" si="5">E2-1</f>
        <v>359</v>
      </c>
      <c r="F3" s="81">
        <f t="shared" ref="F3:F362" si="6">F2-I3</f>
        <v>19143.92567</v>
      </c>
      <c r="G3" s="99"/>
      <c r="H3" s="81">
        <f t="shared" ref="H3:H362" si="7">H2-I2</f>
        <v>-481679.0804</v>
      </c>
      <c r="I3" s="81">
        <f t="shared" si="1"/>
        <v>-823.0060872</v>
      </c>
      <c r="J3" s="81">
        <f t="shared" si="2"/>
        <v>-1224.267663</v>
      </c>
      <c r="K3" s="81">
        <f t="shared" si="3"/>
        <v>-2047.27375</v>
      </c>
      <c r="L3" s="81">
        <f t="shared" ref="L3:L362" si="8">$L$2</f>
        <v>-721</v>
      </c>
      <c r="M3" s="81">
        <f t="shared" ref="M3:M362" si="9">M2</f>
        <v>-348</v>
      </c>
      <c r="N3" s="81">
        <f t="shared" ref="N3:N362" si="10">$N$2</f>
        <v>-100</v>
      </c>
      <c r="O3" s="81">
        <f t="shared" ref="O3:O362" si="11">$O$2</f>
        <v>2500</v>
      </c>
      <c r="P3" s="81">
        <f t="shared" si="4"/>
        <v>-716.2737499</v>
      </c>
      <c r="Q3" s="85">
        <f t="shared" ref="Q3:Q101" si="12">Q2+P2</f>
        <v>-18216.27375</v>
      </c>
      <c r="R3" s="104"/>
    </row>
    <row r="4">
      <c r="A4" s="99" t="s">
        <v>143</v>
      </c>
      <c r="B4" s="91">
        <f>SUM(B2:B3)</f>
        <v>506947</v>
      </c>
      <c r="C4" s="99"/>
      <c r="D4" s="102"/>
      <c r="E4" s="103">
        <f t="shared" si="5"/>
        <v>358</v>
      </c>
      <c r="F4" s="81">
        <f t="shared" si="6"/>
        <v>19969.02356</v>
      </c>
      <c r="G4" s="99"/>
      <c r="H4" s="81">
        <f t="shared" si="7"/>
        <v>-480856.0743</v>
      </c>
      <c r="I4" s="81">
        <f t="shared" si="1"/>
        <v>-825.0978943</v>
      </c>
      <c r="J4" s="81">
        <f t="shared" si="2"/>
        <v>-1222.175856</v>
      </c>
      <c r="K4" s="81">
        <f t="shared" si="3"/>
        <v>-2047.27375</v>
      </c>
      <c r="L4" s="81">
        <f t="shared" si="8"/>
        <v>-721</v>
      </c>
      <c r="M4" s="81">
        <f t="shared" si="9"/>
        <v>-348</v>
      </c>
      <c r="N4" s="81">
        <f t="shared" si="10"/>
        <v>-100</v>
      </c>
      <c r="O4" s="81">
        <f t="shared" si="11"/>
        <v>2500</v>
      </c>
      <c r="P4" s="81">
        <f t="shared" si="4"/>
        <v>-716.2737499</v>
      </c>
      <c r="Q4" s="85">
        <f t="shared" si="12"/>
        <v>-18932.5475</v>
      </c>
      <c r="R4" s="104"/>
    </row>
    <row r="5">
      <c r="A5" s="96"/>
      <c r="B5" s="99"/>
      <c r="C5" s="99"/>
      <c r="D5" s="102"/>
      <c r="E5" s="103">
        <f t="shared" si="5"/>
        <v>357</v>
      </c>
      <c r="F5" s="81">
        <f t="shared" si="6"/>
        <v>20796.21858</v>
      </c>
      <c r="G5" s="99"/>
      <c r="H5" s="81">
        <f t="shared" si="7"/>
        <v>-480030.9764</v>
      </c>
      <c r="I5" s="81">
        <f t="shared" si="1"/>
        <v>-827.1950181</v>
      </c>
      <c r="J5" s="81">
        <f t="shared" si="2"/>
        <v>-1220.078732</v>
      </c>
      <c r="K5" s="81">
        <f t="shared" si="3"/>
        <v>-2047.27375</v>
      </c>
      <c r="L5" s="81">
        <f t="shared" si="8"/>
        <v>-721</v>
      </c>
      <c r="M5" s="81">
        <f t="shared" si="9"/>
        <v>-348</v>
      </c>
      <c r="N5" s="81">
        <f t="shared" si="10"/>
        <v>-100</v>
      </c>
      <c r="O5" s="81">
        <f t="shared" si="11"/>
        <v>2500</v>
      </c>
      <c r="P5" s="81">
        <f t="shared" si="4"/>
        <v>-716.2737499</v>
      </c>
      <c r="Q5" s="85">
        <f t="shared" si="12"/>
        <v>-19648.82125</v>
      </c>
      <c r="R5" s="104"/>
    </row>
    <row r="6">
      <c r="A6" s="99"/>
      <c r="B6" s="99"/>
      <c r="C6" s="99"/>
      <c r="D6" s="102"/>
      <c r="E6" s="103">
        <f t="shared" si="5"/>
        <v>356</v>
      </c>
      <c r="F6" s="81">
        <f t="shared" si="6"/>
        <v>21625.51606</v>
      </c>
      <c r="G6" s="99"/>
      <c r="H6" s="81">
        <f t="shared" si="7"/>
        <v>-479203.7814</v>
      </c>
      <c r="I6" s="81">
        <f t="shared" si="1"/>
        <v>-829.2974721</v>
      </c>
      <c r="J6" s="81">
        <f t="shared" si="2"/>
        <v>-1217.976278</v>
      </c>
      <c r="K6" s="81">
        <f t="shared" si="3"/>
        <v>-2047.27375</v>
      </c>
      <c r="L6" s="81">
        <f t="shared" si="8"/>
        <v>-721</v>
      </c>
      <c r="M6" s="81">
        <f t="shared" si="9"/>
        <v>-348</v>
      </c>
      <c r="N6" s="81">
        <f t="shared" si="10"/>
        <v>-100</v>
      </c>
      <c r="O6" s="81">
        <f t="shared" si="11"/>
        <v>2500</v>
      </c>
      <c r="P6" s="81">
        <f t="shared" si="4"/>
        <v>-716.2737499</v>
      </c>
      <c r="Q6" s="85">
        <f t="shared" si="12"/>
        <v>-20365.095</v>
      </c>
      <c r="R6" s="104"/>
    </row>
    <row r="7">
      <c r="A7" s="99"/>
      <c r="B7" s="99"/>
      <c r="C7" s="99"/>
      <c r="D7" s="102"/>
      <c r="E7" s="103">
        <f t="shared" si="5"/>
        <v>355</v>
      </c>
      <c r="F7" s="81">
        <f t="shared" si="6"/>
        <v>22456.92132</v>
      </c>
      <c r="G7" s="99"/>
      <c r="H7" s="81">
        <f t="shared" si="7"/>
        <v>-478374.4839</v>
      </c>
      <c r="I7" s="81">
        <f t="shared" si="1"/>
        <v>-831.4052699</v>
      </c>
      <c r="J7" s="81">
        <f t="shared" si="2"/>
        <v>-1215.86848</v>
      </c>
      <c r="K7" s="81">
        <f t="shared" si="3"/>
        <v>-2047.27375</v>
      </c>
      <c r="L7" s="81">
        <f t="shared" si="8"/>
        <v>-721</v>
      </c>
      <c r="M7" s="81">
        <f t="shared" si="9"/>
        <v>-348</v>
      </c>
      <c r="N7" s="81">
        <f t="shared" si="10"/>
        <v>-100</v>
      </c>
      <c r="O7" s="81">
        <f t="shared" si="11"/>
        <v>2500</v>
      </c>
      <c r="P7" s="81">
        <f t="shared" si="4"/>
        <v>-716.2737499</v>
      </c>
      <c r="Q7" s="85">
        <f t="shared" si="12"/>
        <v>-21081.36875</v>
      </c>
      <c r="R7" s="104"/>
    </row>
    <row r="8">
      <c r="A8" s="99"/>
      <c r="B8" s="99"/>
      <c r="C8" s="99"/>
      <c r="D8" s="102"/>
      <c r="E8" s="103">
        <f t="shared" si="5"/>
        <v>354</v>
      </c>
      <c r="F8" s="81">
        <f t="shared" si="6"/>
        <v>23290.43975</v>
      </c>
      <c r="G8" s="99"/>
      <c r="H8" s="81">
        <f t="shared" si="7"/>
        <v>-477543.0787</v>
      </c>
      <c r="I8" s="81">
        <f t="shared" si="1"/>
        <v>-833.5184249</v>
      </c>
      <c r="J8" s="81">
        <f t="shared" si="2"/>
        <v>-1213.755325</v>
      </c>
      <c r="K8" s="81">
        <f t="shared" si="3"/>
        <v>-2047.27375</v>
      </c>
      <c r="L8" s="81">
        <f t="shared" si="8"/>
        <v>-721</v>
      </c>
      <c r="M8" s="81">
        <f t="shared" si="9"/>
        <v>-348</v>
      </c>
      <c r="N8" s="81">
        <f t="shared" si="10"/>
        <v>-100</v>
      </c>
      <c r="O8" s="81">
        <f t="shared" si="11"/>
        <v>2500</v>
      </c>
      <c r="P8" s="81">
        <f t="shared" si="4"/>
        <v>-716.2737499</v>
      </c>
      <c r="Q8" s="85">
        <f t="shared" si="12"/>
        <v>-21797.6425</v>
      </c>
      <c r="R8" s="104"/>
    </row>
    <row r="9">
      <c r="A9" s="99"/>
      <c r="B9" s="99"/>
      <c r="C9" s="99"/>
      <c r="D9" s="102"/>
      <c r="E9" s="103">
        <f t="shared" si="5"/>
        <v>353</v>
      </c>
      <c r="F9" s="81">
        <f t="shared" si="6"/>
        <v>24126.0767</v>
      </c>
      <c r="G9" s="99"/>
      <c r="H9" s="81">
        <f t="shared" si="7"/>
        <v>-476709.5603</v>
      </c>
      <c r="I9" s="81">
        <f t="shared" si="1"/>
        <v>-835.6369509</v>
      </c>
      <c r="J9" s="81">
        <f t="shared" si="2"/>
        <v>-1211.636799</v>
      </c>
      <c r="K9" s="81">
        <f t="shared" si="3"/>
        <v>-2047.27375</v>
      </c>
      <c r="L9" s="81">
        <f t="shared" si="8"/>
        <v>-721</v>
      </c>
      <c r="M9" s="81">
        <f t="shared" si="9"/>
        <v>-348</v>
      </c>
      <c r="N9" s="81">
        <f t="shared" si="10"/>
        <v>-100</v>
      </c>
      <c r="O9" s="81">
        <f t="shared" si="11"/>
        <v>2500</v>
      </c>
      <c r="P9" s="81">
        <f t="shared" si="4"/>
        <v>-716.2737499</v>
      </c>
      <c r="Q9" s="85">
        <f t="shared" si="12"/>
        <v>-22513.91625</v>
      </c>
      <c r="R9" s="104"/>
    </row>
    <row r="10">
      <c r="A10" s="99"/>
      <c r="B10" s="99"/>
      <c r="C10" s="99"/>
      <c r="D10" s="102"/>
      <c r="E10" s="103">
        <f t="shared" si="5"/>
        <v>352</v>
      </c>
      <c r="F10" s="81">
        <f t="shared" si="6"/>
        <v>24963.83756</v>
      </c>
      <c r="G10" s="99"/>
      <c r="H10" s="81">
        <f t="shared" si="7"/>
        <v>-475873.9233</v>
      </c>
      <c r="I10" s="81">
        <f t="shared" si="1"/>
        <v>-837.7608615</v>
      </c>
      <c r="J10" s="81">
        <f t="shared" si="2"/>
        <v>-1209.512888</v>
      </c>
      <c r="K10" s="81">
        <f t="shared" si="3"/>
        <v>-2047.27375</v>
      </c>
      <c r="L10" s="81">
        <f t="shared" si="8"/>
        <v>-721</v>
      </c>
      <c r="M10" s="81">
        <f t="shared" si="9"/>
        <v>-348</v>
      </c>
      <c r="N10" s="81">
        <f t="shared" si="10"/>
        <v>-100</v>
      </c>
      <c r="O10" s="81">
        <f t="shared" si="11"/>
        <v>2500</v>
      </c>
      <c r="P10" s="81">
        <f t="shared" si="4"/>
        <v>-716.2737499</v>
      </c>
      <c r="Q10" s="85">
        <f t="shared" si="12"/>
        <v>-23230.19</v>
      </c>
      <c r="R10" s="96"/>
    </row>
    <row r="11">
      <c r="A11" s="99"/>
      <c r="B11" s="99"/>
      <c r="C11" s="99"/>
      <c r="D11" s="102"/>
      <c r="E11" s="103">
        <f t="shared" si="5"/>
        <v>351</v>
      </c>
      <c r="F11" s="81">
        <f t="shared" si="6"/>
        <v>25803.72773</v>
      </c>
      <c r="G11" s="99"/>
      <c r="H11" s="81">
        <f t="shared" si="7"/>
        <v>-475036.1624</v>
      </c>
      <c r="I11" s="81">
        <f t="shared" si="1"/>
        <v>-839.8901704</v>
      </c>
      <c r="J11" s="81">
        <f t="shared" si="2"/>
        <v>-1207.38358</v>
      </c>
      <c r="K11" s="81">
        <f t="shared" si="3"/>
        <v>-2047.27375</v>
      </c>
      <c r="L11" s="81">
        <f t="shared" si="8"/>
        <v>-721</v>
      </c>
      <c r="M11" s="81">
        <f t="shared" si="9"/>
        <v>-348</v>
      </c>
      <c r="N11" s="81">
        <f t="shared" si="10"/>
        <v>-100</v>
      </c>
      <c r="O11" s="81">
        <f t="shared" si="11"/>
        <v>2500</v>
      </c>
      <c r="P11" s="81">
        <f t="shared" si="4"/>
        <v>-716.2737499</v>
      </c>
      <c r="Q11" s="85">
        <f t="shared" si="12"/>
        <v>-23946.46375</v>
      </c>
      <c r="R11" s="96"/>
    </row>
    <row r="12">
      <c r="A12" s="99"/>
      <c r="B12" s="99"/>
      <c r="C12" s="99"/>
      <c r="D12" s="96"/>
      <c r="E12" s="103">
        <f t="shared" si="5"/>
        <v>350</v>
      </c>
      <c r="F12" s="81">
        <f t="shared" si="6"/>
        <v>26645.75262</v>
      </c>
      <c r="G12" s="99"/>
      <c r="H12" s="81">
        <f t="shared" si="7"/>
        <v>-474196.2723</v>
      </c>
      <c r="I12" s="81">
        <f t="shared" si="1"/>
        <v>-842.0248912</v>
      </c>
      <c r="J12" s="81">
        <f t="shared" si="2"/>
        <v>-1205.248859</v>
      </c>
      <c r="K12" s="81">
        <f t="shared" si="3"/>
        <v>-2047.27375</v>
      </c>
      <c r="L12" s="81">
        <f t="shared" si="8"/>
        <v>-721</v>
      </c>
      <c r="M12" s="81">
        <f t="shared" si="9"/>
        <v>-348</v>
      </c>
      <c r="N12" s="81">
        <f t="shared" si="10"/>
        <v>-100</v>
      </c>
      <c r="O12" s="81">
        <f t="shared" si="11"/>
        <v>2500</v>
      </c>
      <c r="P12" s="81">
        <f t="shared" si="4"/>
        <v>-716.2737499</v>
      </c>
      <c r="Q12" s="85">
        <f t="shared" si="12"/>
        <v>-24662.7375</v>
      </c>
    </row>
    <row r="13">
      <c r="A13" s="99"/>
      <c r="B13" s="99"/>
      <c r="C13" s="99"/>
      <c r="D13" s="96"/>
      <c r="E13" s="103">
        <f t="shared" si="5"/>
        <v>349</v>
      </c>
      <c r="F13" s="81">
        <f t="shared" si="6"/>
        <v>27489.91766</v>
      </c>
      <c r="G13" s="99"/>
      <c r="H13" s="81">
        <f t="shared" si="7"/>
        <v>-473354.2474</v>
      </c>
      <c r="I13" s="81">
        <f t="shared" si="1"/>
        <v>-844.1650378</v>
      </c>
      <c r="J13" s="81">
        <f t="shared" si="2"/>
        <v>-1203.108712</v>
      </c>
      <c r="K13" s="81">
        <f t="shared" si="3"/>
        <v>-2047.27375</v>
      </c>
      <c r="L13" s="81">
        <f t="shared" si="8"/>
        <v>-721</v>
      </c>
      <c r="M13" s="81">
        <f t="shared" si="9"/>
        <v>-348</v>
      </c>
      <c r="N13" s="81">
        <f t="shared" si="10"/>
        <v>-100</v>
      </c>
      <c r="O13" s="81">
        <f t="shared" si="11"/>
        <v>2500</v>
      </c>
      <c r="P13" s="81">
        <f t="shared" si="4"/>
        <v>-716.2737499</v>
      </c>
      <c r="Q13" s="85">
        <f t="shared" si="12"/>
        <v>-25379.01125</v>
      </c>
    </row>
    <row r="14">
      <c r="A14" s="99"/>
      <c r="B14" s="99"/>
      <c r="C14" s="99"/>
      <c r="D14" s="92">
        <v>1.0</v>
      </c>
      <c r="E14" s="103">
        <f t="shared" si="5"/>
        <v>348</v>
      </c>
      <c r="F14" s="81">
        <f t="shared" si="6"/>
        <v>28336.22829</v>
      </c>
      <c r="G14" s="99"/>
      <c r="H14" s="81">
        <f t="shared" si="7"/>
        <v>-472510.0823</v>
      </c>
      <c r="I14" s="81">
        <f t="shared" si="1"/>
        <v>-846.310624</v>
      </c>
      <c r="J14" s="81">
        <f t="shared" si="2"/>
        <v>-1200.963126</v>
      </c>
      <c r="K14" s="81">
        <f t="shared" si="3"/>
        <v>-2047.27375</v>
      </c>
      <c r="L14" s="81">
        <f t="shared" si="8"/>
        <v>-721</v>
      </c>
      <c r="M14" s="81">
        <f t="shared" si="9"/>
        <v>-348</v>
      </c>
      <c r="N14" s="81">
        <f t="shared" si="10"/>
        <v>-100</v>
      </c>
      <c r="O14" s="81">
        <f t="shared" si="11"/>
        <v>2500</v>
      </c>
      <c r="P14" s="81">
        <f t="shared" si="4"/>
        <v>-716.2737499</v>
      </c>
      <c r="Q14" s="85">
        <f t="shared" si="12"/>
        <v>-26095.285</v>
      </c>
    </row>
    <row r="15">
      <c r="A15" s="96"/>
      <c r="B15" s="96"/>
      <c r="C15" s="96"/>
      <c r="D15" s="96"/>
      <c r="E15" s="103">
        <f t="shared" si="5"/>
        <v>347</v>
      </c>
      <c r="F15" s="81">
        <f t="shared" si="6"/>
        <v>29184.68995</v>
      </c>
      <c r="G15" s="99"/>
      <c r="H15" s="81">
        <f t="shared" si="7"/>
        <v>-471663.7717</v>
      </c>
      <c r="I15" s="81">
        <f t="shared" si="1"/>
        <v>-848.4616635</v>
      </c>
      <c r="J15" s="81">
        <f t="shared" si="2"/>
        <v>-1198.812086</v>
      </c>
      <c r="K15" s="81">
        <f t="shared" si="3"/>
        <v>-2047.27375</v>
      </c>
      <c r="L15" s="81">
        <f t="shared" si="8"/>
        <v>-721</v>
      </c>
      <c r="M15" s="81">
        <f t="shared" si="9"/>
        <v>-348</v>
      </c>
      <c r="N15" s="81">
        <f t="shared" si="10"/>
        <v>-100</v>
      </c>
      <c r="O15" s="81">
        <f t="shared" si="11"/>
        <v>2500</v>
      </c>
      <c r="P15" s="81">
        <f t="shared" si="4"/>
        <v>-716.2737499</v>
      </c>
      <c r="Q15" s="85">
        <f t="shared" si="12"/>
        <v>-26811.55875</v>
      </c>
    </row>
    <row r="16">
      <c r="D16" s="96"/>
      <c r="E16" s="103">
        <f t="shared" si="5"/>
        <v>346</v>
      </c>
      <c r="F16" s="81">
        <f t="shared" si="6"/>
        <v>30035.30812</v>
      </c>
      <c r="G16" s="99"/>
      <c r="H16" s="81">
        <f t="shared" si="7"/>
        <v>-470815.3101</v>
      </c>
      <c r="I16" s="81">
        <f t="shared" si="1"/>
        <v>-850.6181702</v>
      </c>
      <c r="J16" s="81">
        <f t="shared" si="2"/>
        <v>-1196.65558</v>
      </c>
      <c r="K16" s="81">
        <f t="shared" si="3"/>
        <v>-2047.27375</v>
      </c>
      <c r="L16" s="81">
        <f t="shared" si="8"/>
        <v>-721</v>
      </c>
      <c r="M16" s="81">
        <f t="shared" si="9"/>
        <v>-348</v>
      </c>
      <c r="N16" s="81">
        <f t="shared" si="10"/>
        <v>-100</v>
      </c>
      <c r="O16" s="81">
        <f t="shared" si="11"/>
        <v>2500</v>
      </c>
      <c r="P16" s="81">
        <f t="shared" si="4"/>
        <v>-716.2737499</v>
      </c>
      <c r="Q16" s="85">
        <f t="shared" si="12"/>
        <v>-27527.8325</v>
      </c>
    </row>
    <row r="17">
      <c r="D17" s="96"/>
      <c r="E17" s="103">
        <f t="shared" si="5"/>
        <v>345</v>
      </c>
      <c r="F17" s="81">
        <f t="shared" si="6"/>
        <v>30888.08828</v>
      </c>
      <c r="G17" s="99"/>
      <c r="H17" s="81">
        <f t="shared" si="7"/>
        <v>-469964.6919</v>
      </c>
      <c r="I17" s="81">
        <f t="shared" si="1"/>
        <v>-852.7801581</v>
      </c>
      <c r="J17" s="81">
        <f t="shared" si="2"/>
        <v>-1194.493592</v>
      </c>
      <c r="K17" s="81">
        <f t="shared" si="3"/>
        <v>-2047.27375</v>
      </c>
      <c r="L17" s="81">
        <f t="shared" si="8"/>
        <v>-721</v>
      </c>
      <c r="M17" s="81">
        <f t="shared" si="9"/>
        <v>-348</v>
      </c>
      <c r="N17" s="81">
        <f t="shared" si="10"/>
        <v>-100</v>
      </c>
      <c r="O17" s="81">
        <f t="shared" si="11"/>
        <v>2500</v>
      </c>
      <c r="P17" s="81">
        <f t="shared" si="4"/>
        <v>-716.2737499</v>
      </c>
      <c r="Q17" s="85">
        <f t="shared" si="12"/>
        <v>-28244.10625</v>
      </c>
    </row>
    <row r="18">
      <c r="D18" s="96"/>
      <c r="E18" s="103">
        <f t="shared" si="5"/>
        <v>344</v>
      </c>
      <c r="F18" s="81">
        <f t="shared" si="6"/>
        <v>31743.03592</v>
      </c>
      <c r="G18" s="99"/>
      <c r="H18" s="81">
        <f t="shared" si="7"/>
        <v>-469111.9117</v>
      </c>
      <c r="I18" s="81">
        <f t="shared" si="1"/>
        <v>-854.947641</v>
      </c>
      <c r="J18" s="81">
        <f t="shared" si="2"/>
        <v>-1192.326109</v>
      </c>
      <c r="K18" s="81">
        <f t="shared" si="3"/>
        <v>-2047.27375</v>
      </c>
      <c r="L18" s="81">
        <f t="shared" si="8"/>
        <v>-721</v>
      </c>
      <c r="M18" s="81">
        <f t="shared" si="9"/>
        <v>-348</v>
      </c>
      <c r="N18" s="81">
        <f t="shared" si="10"/>
        <v>-100</v>
      </c>
      <c r="O18" s="81">
        <f t="shared" si="11"/>
        <v>2500</v>
      </c>
      <c r="P18" s="81">
        <f t="shared" si="4"/>
        <v>-716.2737499</v>
      </c>
      <c r="Q18" s="85">
        <f t="shared" si="12"/>
        <v>-28960.38</v>
      </c>
    </row>
    <row r="19">
      <c r="D19" s="96"/>
      <c r="E19" s="103">
        <f t="shared" si="5"/>
        <v>343</v>
      </c>
      <c r="F19" s="81">
        <f t="shared" si="6"/>
        <v>32600.15655</v>
      </c>
      <c r="G19" s="99"/>
      <c r="H19" s="81">
        <f t="shared" si="7"/>
        <v>-468256.9641</v>
      </c>
      <c r="I19" s="81">
        <f t="shared" si="1"/>
        <v>-857.1206329</v>
      </c>
      <c r="J19" s="81">
        <f t="shared" si="2"/>
        <v>-1190.153117</v>
      </c>
      <c r="K19" s="81">
        <f t="shared" si="3"/>
        <v>-2047.27375</v>
      </c>
      <c r="L19" s="81">
        <f t="shared" si="8"/>
        <v>-721</v>
      </c>
      <c r="M19" s="81">
        <f t="shared" si="9"/>
        <v>-348</v>
      </c>
      <c r="N19" s="81">
        <f t="shared" si="10"/>
        <v>-100</v>
      </c>
      <c r="O19" s="81">
        <f t="shared" si="11"/>
        <v>2500</v>
      </c>
      <c r="P19" s="81">
        <f t="shared" si="4"/>
        <v>-716.2737499</v>
      </c>
      <c r="Q19" s="85">
        <f t="shared" si="12"/>
        <v>-29676.65375</v>
      </c>
    </row>
    <row r="20">
      <c r="D20" s="96"/>
      <c r="E20" s="103">
        <f t="shared" si="5"/>
        <v>342</v>
      </c>
      <c r="F20" s="81">
        <f t="shared" si="6"/>
        <v>33459.4557</v>
      </c>
      <c r="G20" s="99"/>
      <c r="H20" s="81">
        <f t="shared" si="7"/>
        <v>-467399.8434</v>
      </c>
      <c r="I20" s="81">
        <f t="shared" si="1"/>
        <v>-859.2991478</v>
      </c>
      <c r="J20" s="81">
        <f t="shared" si="2"/>
        <v>-1187.974602</v>
      </c>
      <c r="K20" s="81">
        <f t="shared" si="3"/>
        <v>-2047.27375</v>
      </c>
      <c r="L20" s="81">
        <f t="shared" si="8"/>
        <v>-721</v>
      </c>
      <c r="M20" s="81">
        <f t="shared" si="9"/>
        <v>-348</v>
      </c>
      <c r="N20" s="81">
        <f t="shared" si="10"/>
        <v>-100</v>
      </c>
      <c r="O20" s="81">
        <f t="shared" si="11"/>
        <v>2500</v>
      </c>
      <c r="P20" s="81">
        <f t="shared" si="4"/>
        <v>-716.2737499</v>
      </c>
      <c r="Q20" s="85">
        <f t="shared" si="12"/>
        <v>-30392.9275</v>
      </c>
    </row>
    <row r="21">
      <c r="D21" s="96"/>
      <c r="E21" s="103">
        <f t="shared" si="5"/>
        <v>341</v>
      </c>
      <c r="F21" s="81">
        <f t="shared" si="6"/>
        <v>34320.9389</v>
      </c>
      <c r="G21" s="99"/>
      <c r="H21" s="81">
        <f t="shared" si="7"/>
        <v>-466540.5443</v>
      </c>
      <c r="I21" s="81">
        <f t="shared" si="1"/>
        <v>-861.4831998</v>
      </c>
      <c r="J21" s="81">
        <f t="shared" si="2"/>
        <v>-1185.79055</v>
      </c>
      <c r="K21" s="81">
        <f t="shared" si="3"/>
        <v>-2047.27375</v>
      </c>
      <c r="L21" s="81">
        <f t="shared" si="8"/>
        <v>-721</v>
      </c>
      <c r="M21" s="81">
        <f t="shared" si="9"/>
        <v>-348</v>
      </c>
      <c r="N21" s="81">
        <f t="shared" si="10"/>
        <v>-100</v>
      </c>
      <c r="O21" s="81">
        <f t="shared" si="11"/>
        <v>2500</v>
      </c>
      <c r="P21" s="81">
        <f t="shared" si="4"/>
        <v>-716.2737499</v>
      </c>
      <c r="Q21" s="85">
        <f t="shared" si="12"/>
        <v>-31109.20125</v>
      </c>
    </row>
    <row r="22">
      <c r="D22" s="96"/>
      <c r="E22" s="103">
        <f t="shared" si="5"/>
        <v>340</v>
      </c>
      <c r="F22" s="81">
        <f t="shared" si="6"/>
        <v>35184.6117</v>
      </c>
      <c r="G22" s="99"/>
      <c r="H22" s="81">
        <f t="shared" si="7"/>
        <v>-465679.0611</v>
      </c>
      <c r="I22" s="81">
        <f t="shared" si="1"/>
        <v>-863.672803</v>
      </c>
      <c r="J22" s="81">
        <f t="shared" si="2"/>
        <v>-1183.600947</v>
      </c>
      <c r="K22" s="81">
        <f t="shared" si="3"/>
        <v>-2047.27375</v>
      </c>
      <c r="L22" s="81">
        <f t="shared" si="8"/>
        <v>-721</v>
      </c>
      <c r="M22" s="81">
        <f t="shared" si="9"/>
        <v>-348</v>
      </c>
      <c r="N22" s="81">
        <f t="shared" si="10"/>
        <v>-100</v>
      </c>
      <c r="O22" s="81">
        <f t="shared" si="11"/>
        <v>2500</v>
      </c>
      <c r="P22" s="81">
        <f t="shared" si="4"/>
        <v>-716.2737499</v>
      </c>
      <c r="Q22" s="85">
        <f t="shared" si="12"/>
        <v>-31825.475</v>
      </c>
    </row>
    <row r="23">
      <c r="D23" s="96"/>
      <c r="E23" s="103">
        <f t="shared" si="5"/>
        <v>339</v>
      </c>
      <c r="F23" s="81">
        <f t="shared" si="6"/>
        <v>36050.47967</v>
      </c>
      <c r="G23" s="99"/>
      <c r="H23" s="81">
        <f t="shared" si="7"/>
        <v>-464815.3883</v>
      </c>
      <c r="I23" s="81">
        <f t="shared" si="1"/>
        <v>-865.8679713</v>
      </c>
      <c r="J23" s="81">
        <f t="shared" si="2"/>
        <v>-1181.405779</v>
      </c>
      <c r="K23" s="81">
        <f t="shared" si="3"/>
        <v>-2047.27375</v>
      </c>
      <c r="L23" s="81">
        <f t="shared" si="8"/>
        <v>-721</v>
      </c>
      <c r="M23" s="81">
        <f t="shared" si="9"/>
        <v>-348</v>
      </c>
      <c r="N23" s="81">
        <f t="shared" si="10"/>
        <v>-100</v>
      </c>
      <c r="O23" s="81">
        <f t="shared" si="11"/>
        <v>2500</v>
      </c>
      <c r="P23" s="81">
        <f t="shared" si="4"/>
        <v>-716.2737499</v>
      </c>
      <c r="Q23" s="85">
        <f t="shared" si="12"/>
        <v>-32541.74875</v>
      </c>
    </row>
    <row r="24">
      <c r="D24" s="96"/>
      <c r="E24" s="103">
        <f t="shared" si="5"/>
        <v>338</v>
      </c>
      <c r="F24" s="81">
        <f t="shared" si="6"/>
        <v>36918.54839</v>
      </c>
      <c r="G24" s="99"/>
      <c r="H24" s="81">
        <f t="shared" si="7"/>
        <v>-463949.5203</v>
      </c>
      <c r="I24" s="81">
        <f t="shared" si="1"/>
        <v>-868.0687191</v>
      </c>
      <c r="J24" s="81">
        <f t="shared" si="2"/>
        <v>-1179.205031</v>
      </c>
      <c r="K24" s="81">
        <f t="shared" si="3"/>
        <v>-2047.27375</v>
      </c>
      <c r="L24" s="81">
        <f t="shared" si="8"/>
        <v>-721</v>
      </c>
      <c r="M24" s="81">
        <f t="shared" si="9"/>
        <v>-348</v>
      </c>
      <c r="N24" s="81">
        <f t="shared" si="10"/>
        <v>-100</v>
      </c>
      <c r="O24" s="81">
        <f t="shared" si="11"/>
        <v>2500</v>
      </c>
      <c r="P24" s="81">
        <f t="shared" si="4"/>
        <v>-716.2737499</v>
      </c>
      <c r="Q24" s="85">
        <f t="shared" si="12"/>
        <v>-33258.0225</v>
      </c>
    </row>
    <row r="25">
      <c r="D25" s="96"/>
      <c r="E25" s="103">
        <f t="shared" si="5"/>
        <v>337</v>
      </c>
      <c r="F25" s="81">
        <f t="shared" si="6"/>
        <v>37788.82345</v>
      </c>
      <c r="G25" s="99"/>
      <c r="H25" s="81">
        <f t="shared" si="7"/>
        <v>-463081.4516</v>
      </c>
      <c r="I25" s="81">
        <f t="shared" si="1"/>
        <v>-870.2750604</v>
      </c>
      <c r="J25" s="81">
        <f t="shared" si="2"/>
        <v>-1176.99869</v>
      </c>
      <c r="K25" s="81">
        <f t="shared" si="3"/>
        <v>-2047.27375</v>
      </c>
      <c r="L25" s="81">
        <f t="shared" si="8"/>
        <v>-721</v>
      </c>
      <c r="M25" s="81">
        <f t="shared" si="9"/>
        <v>-348</v>
      </c>
      <c r="N25" s="81">
        <f t="shared" si="10"/>
        <v>-100</v>
      </c>
      <c r="O25" s="81">
        <f t="shared" si="11"/>
        <v>2500</v>
      </c>
      <c r="P25" s="81">
        <f t="shared" si="4"/>
        <v>-716.2737499</v>
      </c>
      <c r="Q25" s="85">
        <f t="shared" si="12"/>
        <v>-33974.29625</v>
      </c>
    </row>
    <row r="26">
      <c r="D26" s="92">
        <v>2.0</v>
      </c>
      <c r="E26" s="103">
        <f t="shared" si="5"/>
        <v>336</v>
      </c>
      <c r="F26" s="81">
        <f t="shared" si="6"/>
        <v>38661.31046</v>
      </c>
      <c r="G26" s="99"/>
      <c r="H26" s="81">
        <f t="shared" si="7"/>
        <v>-462211.1765</v>
      </c>
      <c r="I26" s="81">
        <f t="shared" si="1"/>
        <v>-872.4870095</v>
      </c>
      <c r="J26" s="81">
        <f t="shared" si="2"/>
        <v>-1174.78674</v>
      </c>
      <c r="K26" s="81">
        <f t="shared" si="3"/>
        <v>-2047.27375</v>
      </c>
      <c r="L26" s="81">
        <f t="shared" si="8"/>
        <v>-721</v>
      </c>
      <c r="M26" s="81">
        <f t="shared" si="9"/>
        <v>-348</v>
      </c>
      <c r="N26" s="81">
        <f t="shared" si="10"/>
        <v>-100</v>
      </c>
      <c r="O26" s="81">
        <f t="shared" si="11"/>
        <v>2500</v>
      </c>
      <c r="P26" s="81">
        <f t="shared" si="4"/>
        <v>-716.2737499</v>
      </c>
      <c r="Q26" s="85">
        <f t="shared" si="12"/>
        <v>-34690.57</v>
      </c>
    </row>
    <row r="27">
      <c r="D27" s="96"/>
      <c r="E27" s="103">
        <f t="shared" si="5"/>
        <v>335</v>
      </c>
      <c r="F27" s="81">
        <f t="shared" si="6"/>
        <v>39536.01504</v>
      </c>
      <c r="G27" s="99"/>
      <c r="H27" s="81">
        <f t="shared" si="7"/>
        <v>-461338.6895</v>
      </c>
      <c r="I27" s="81">
        <f t="shared" si="1"/>
        <v>-874.7045807</v>
      </c>
      <c r="J27" s="81">
        <f t="shared" si="2"/>
        <v>-1172.569169</v>
      </c>
      <c r="K27" s="81">
        <f t="shared" si="3"/>
        <v>-2047.27375</v>
      </c>
      <c r="L27" s="81">
        <f t="shared" si="8"/>
        <v>-721</v>
      </c>
      <c r="M27" s="81">
        <f t="shared" si="9"/>
        <v>-348</v>
      </c>
      <c r="N27" s="81">
        <f t="shared" si="10"/>
        <v>-100</v>
      </c>
      <c r="O27" s="81">
        <f t="shared" si="11"/>
        <v>2500</v>
      </c>
      <c r="P27" s="81">
        <f t="shared" si="4"/>
        <v>-716.2737499</v>
      </c>
      <c r="Q27" s="85">
        <f t="shared" si="12"/>
        <v>-35406.84375</v>
      </c>
    </row>
    <row r="28">
      <c r="D28" s="96"/>
      <c r="E28" s="103">
        <f t="shared" si="5"/>
        <v>334</v>
      </c>
      <c r="F28" s="81">
        <f t="shared" si="6"/>
        <v>40412.94283</v>
      </c>
      <c r="G28" s="99"/>
      <c r="H28" s="81">
        <f t="shared" si="7"/>
        <v>-460463.985</v>
      </c>
      <c r="I28" s="81">
        <f t="shared" si="1"/>
        <v>-876.9277881</v>
      </c>
      <c r="J28" s="81">
        <f t="shared" si="2"/>
        <v>-1170.345962</v>
      </c>
      <c r="K28" s="81">
        <f t="shared" si="3"/>
        <v>-2047.27375</v>
      </c>
      <c r="L28" s="81">
        <f t="shared" si="8"/>
        <v>-721</v>
      </c>
      <c r="M28" s="81">
        <f t="shared" si="9"/>
        <v>-348</v>
      </c>
      <c r="N28" s="81">
        <f t="shared" si="10"/>
        <v>-100</v>
      </c>
      <c r="O28" s="81">
        <f t="shared" si="11"/>
        <v>2500</v>
      </c>
      <c r="P28" s="81">
        <f t="shared" si="4"/>
        <v>-716.2737499</v>
      </c>
      <c r="Q28" s="85">
        <f t="shared" si="12"/>
        <v>-36123.1175</v>
      </c>
    </row>
    <row r="29">
      <c r="D29" s="96"/>
      <c r="E29" s="103">
        <f t="shared" si="5"/>
        <v>333</v>
      </c>
      <c r="F29" s="81">
        <f t="shared" si="6"/>
        <v>41292.09948</v>
      </c>
      <c r="G29" s="99"/>
      <c r="H29" s="81">
        <f t="shared" si="7"/>
        <v>-459587.0572</v>
      </c>
      <c r="I29" s="81">
        <f t="shared" si="1"/>
        <v>-879.1566463</v>
      </c>
      <c r="J29" s="81">
        <f t="shared" si="2"/>
        <v>-1168.117104</v>
      </c>
      <c r="K29" s="81">
        <f t="shared" si="3"/>
        <v>-2047.27375</v>
      </c>
      <c r="L29" s="81">
        <f t="shared" si="8"/>
        <v>-721</v>
      </c>
      <c r="M29" s="81">
        <f t="shared" si="9"/>
        <v>-348</v>
      </c>
      <c r="N29" s="81">
        <f t="shared" si="10"/>
        <v>-100</v>
      </c>
      <c r="O29" s="81">
        <f t="shared" si="11"/>
        <v>2500</v>
      </c>
      <c r="P29" s="81">
        <f t="shared" si="4"/>
        <v>-716.2737499</v>
      </c>
      <c r="Q29" s="85">
        <f t="shared" si="12"/>
        <v>-36839.39125</v>
      </c>
    </row>
    <row r="30">
      <c r="D30" s="96"/>
      <c r="E30" s="103">
        <f t="shared" si="5"/>
        <v>332</v>
      </c>
      <c r="F30" s="81">
        <f t="shared" si="6"/>
        <v>42173.49065</v>
      </c>
      <c r="G30" s="99"/>
      <c r="H30" s="81">
        <f t="shared" si="7"/>
        <v>-458707.9005</v>
      </c>
      <c r="I30" s="81">
        <f t="shared" si="1"/>
        <v>-881.3911694</v>
      </c>
      <c r="J30" s="81">
        <f t="shared" si="2"/>
        <v>-1165.88258</v>
      </c>
      <c r="K30" s="81">
        <f t="shared" si="3"/>
        <v>-2047.27375</v>
      </c>
      <c r="L30" s="81">
        <f t="shared" si="8"/>
        <v>-721</v>
      </c>
      <c r="M30" s="81">
        <f t="shared" si="9"/>
        <v>-348</v>
      </c>
      <c r="N30" s="81">
        <f t="shared" si="10"/>
        <v>-100</v>
      </c>
      <c r="O30" s="81">
        <f t="shared" si="11"/>
        <v>2500</v>
      </c>
      <c r="P30" s="81">
        <f t="shared" si="4"/>
        <v>-716.2737499</v>
      </c>
      <c r="Q30" s="85">
        <f t="shared" si="12"/>
        <v>-37555.665</v>
      </c>
    </row>
    <row r="31">
      <c r="D31" s="96"/>
      <c r="E31" s="103">
        <f t="shared" si="5"/>
        <v>331</v>
      </c>
      <c r="F31" s="81">
        <f t="shared" si="6"/>
        <v>43057.12202</v>
      </c>
      <c r="G31" s="99"/>
      <c r="H31" s="81">
        <f t="shared" si="7"/>
        <v>-457826.5094</v>
      </c>
      <c r="I31" s="81">
        <f t="shared" si="1"/>
        <v>-883.631372</v>
      </c>
      <c r="J31" s="81">
        <f t="shared" si="2"/>
        <v>-1163.642378</v>
      </c>
      <c r="K31" s="81">
        <f t="shared" si="3"/>
        <v>-2047.27375</v>
      </c>
      <c r="L31" s="81">
        <f t="shared" si="8"/>
        <v>-721</v>
      </c>
      <c r="M31" s="81">
        <f t="shared" si="9"/>
        <v>-348</v>
      </c>
      <c r="N31" s="81">
        <f t="shared" si="10"/>
        <v>-100</v>
      </c>
      <c r="O31" s="81">
        <f t="shared" si="11"/>
        <v>2500</v>
      </c>
      <c r="P31" s="81">
        <f t="shared" si="4"/>
        <v>-716.2737499</v>
      </c>
      <c r="Q31" s="85">
        <f t="shared" si="12"/>
        <v>-38271.93875</v>
      </c>
    </row>
    <row r="32">
      <c r="D32" s="96"/>
      <c r="E32" s="103">
        <f t="shared" si="5"/>
        <v>330</v>
      </c>
      <c r="F32" s="81">
        <f t="shared" si="6"/>
        <v>43942.99929</v>
      </c>
      <c r="G32" s="99"/>
      <c r="H32" s="81">
        <f t="shared" si="7"/>
        <v>-456942.878</v>
      </c>
      <c r="I32" s="81">
        <f t="shared" si="1"/>
        <v>-885.8772684</v>
      </c>
      <c r="J32" s="81">
        <f t="shared" si="2"/>
        <v>-1161.396482</v>
      </c>
      <c r="K32" s="81">
        <f t="shared" si="3"/>
        <v>-2047.27375</v>
      </c>
      <c r="L32" s="81">
        <f t="shared" si="8"/>
        <v>-721</v>
      </c>
      <c r="M32" s="81">
        <f t="shared" si="9"/>
        <v>-348</v>
      </c>
      <c r="N32" s="81">
        <f t="shared" si="10"/>
        <v>-100</v>
      </c>
      <c r="O32" s="81">
        <f t="shared" si="11"/>
        <v>2500</v>
      </c>
      <c r="P32" s="81">
        <f t="shared" si="4"/>
        <v>-716.2737499</v>
      </c>
      <c r="Q32" s="85">
        <f t="shared" si="12"/>
        <v>-38988.2125</v>
      </c>
    </row>
    <row r="33">
      <c r="D33" s="96"/>
      <c r="E33" s="103">
        <f t="shared" si="5"/>
        <v>329</v>
      </c>
      <c r="F33" s="81">
        <f t="shared" si="6"/>
        <v>44831.12816</v>
      </c>
      <c r="G33" s="99"/>
      <c r="H33" s="81">
        <f t="shared" si="7"/>
        <v>-456057.0007</v>
      </c>
      <c r="I33" s="81">
        <f t="shared" si="1"/>
        <v>-888.1288731</v>
      </c>
      <c r="J33" s="81">
        <f t="shared" si="2"/>
        <v>-1159.144877</v>
      </c>
      <c r="K33" s="81">
        <f t="shared" si="3"/>
        <v>-2047.27375</v>
      </c>
      <c r="L33" s="81">
        <f t="shared" si="8"/>
        <v>-721</v>
      </c>
      <c r="M33" s="81">
        <f t="shared" si="9"/>
        <v>-348</v>
      </c>
      <c r="N33" s="81">
        <f t="shared" si="10"/>
        <v>-100</v>
      </c>
      <c r="O33" s="81">
        <f t="shared" si="11"/>
        <v>2500</v>
      </c>
      <c r="P33" s="81">
        <f t="shared" si="4"/>
        <v>-716.2737499</v>
      </c>
      <c r="Q33" s="85">
        <f t="shared" si="12"/>
        <v>-39704.48625</v>
      </c>
    </row>
    <row r="34">
      <c r="D34" s="96"/>
      <c r="E34" s="103">
        <f t="shared" si="5"/>
        <v>328</v>
      </c>
      <c r="F34" s="81">
        <f t="shared" si="6"/>
        <v>45721.51436</v>
      </c>
      <c r="G34" s="99"/>
      <c r="H34" s="81">
        <f t="shared" si="7"/>
        <v>-455168.8718</v>
      </c>
      <c r="I34" s="81">
        <f t="shared" si="1"/>
        <v>-890.3862007</v>
      </c>
      <c r="J34" s="81">
        <f t="shared" si="2"/>
        <v>-1156.887549</v>
      </c>
      <c r="K34" s="81">
        <f t="shared" si="3"/>
        <v>-2047.27375</v>
      </c>
      <c r="L34" s="81">
        <f t="shared" si="8"/>
        <v>-721</v>
      </c>
      <c r="M34" s="81">
        <f t="shared" si="9"/>
        <v>-348</v>
      </c>
      <c r="N34" s="81">
        <f t="shared" si="10"/>
        <v>-100</v>
      </c>
      <c r="O34" s="81">
        <f t="shared" si="11"/>
        <v>2500</v>
      </c>
      <c r="P34" s="81">
        <f t="shared" si="4"/>
        <v>-716.2737499</v>
      </c>
      <c r="Q34" s="85">
        <f t="shared" si="12"/>
        <v>-40420.76</v>
      </c>
    </row>
    <row r="35">
      <c r="D35" s="96"/>
      <c r="E35" s="103">
        <f t="shared" si="5"/>
        <v>327</v>
      </c>
      <c r="F35" s="81">
        <f t="shared" si="6"/>
        <v>46614.16363</v>
      </c>
      <c r="G35" s="99"/>
      <c r="H35" s="81">
        <f t="shared" si="7"/>
        <v>-454278.4856</v>
      </c>
      <c r="I35" s="81">
        <f t="shared" si="1"/>
        <v>-892.6492656</v>
      </c>
      <c r="J35" s="81">
        <f t="shared" si="2"/>
        <v>-1154.624484</v>
      </c>
      <c r="K35" s="81">
        <f t="shared" si="3"/>
        <v>-2047.27375</v>
      </c>
      <c r="L35" s="81">
        <f t="shared" si="8"/>
        <v>-721</v>
      </c>
      <c r="M35" s="81">
        <f t="shared" si="9"/>
        <v>-348</v>
      </c>
      <c r="N35" s="81">
        <f t="shared" si="10"/>
        <v>-100</v>
      </c>
      <c r="O35" s="81">
        <f t="shared" si="11"/>
        <v>2500</v>
      </c>
      <c r="P35" s="81">
        <f t="shared" si="4"/>
        <v>-716.2737499</v>
      </c>
      <c r="Q35" s="85">
        <f t="shared" si="12"/>
        <v>-41137.03375</v>
      </c>
    </row>
    <row r="36">
      <c r="D36" s="96"/>
      <c r="E36" s="103">
        <f t="shared" si="5"/>
        <v>326</v>
      </c>
      <c r="F36" s="81">
        <f t="shared" si="6"/>
        <v>47509.08171</v>
      </c>
      <c r="G36" s="99"/>
      <c r="H36" s="81">
        <f t="shared" si="7"/>
        <v>-453385.8364</v>
      </c>
      <c r="I36" s="81">
        <f t="shared" si="1"/>
        <v>-894.9180825</v>
      </c>
      <c r="J36" s="81">
        <f t="shared" si="2"/>
        <v>-1152.355667</v>
      </c>
      <c r="K36" s="81">
        <f t="shared" si="3"/>
        <v>-2047.27375</v>
      </c>
      <c r="L36" s="81">
        <f t="shared" si="8"/>
        <v>-721</v>
      </c>
      <c r="M36" s="81">
        <f t="shared" si="9"/>
        <v>-348</v>
      </c>
      <c r="N36" s="81">
        <f t="shared" si="10"/>
        <v>-100</v>
      </c>
      <c r="O36" s="81">
        <f t="shared" si="11"/>
        <v>2500</v>
      </c>
      <c r="P36" s="81">
        <f t="shared" si="4"/>
        <v>-716.2737499</v>
      </c>
      <c r="Q36" s="85">
        <f t="shared" si="12"/>
        <v>-41853.3075</v>
      </c>
    </row>
    <row r="37">
      <c r="D37" s="96"/>
      <c r="E37" s="103">
        <f t="shared" si="5"/>
        <v>325</v>
      </c>
      <c r="F37" s="81">
        <f t="shared" si="6"/>
        <v>48406.27437</v>
      </c>
      <c r="G37" s="99"/>
      <c r="H37" s="81">
        <f t="shared" si="7"/>
        <v>-452490.9183</v>
      </c>
      <c r="I37" s="81">
        <f t="shared" si="1"/>
        <v>-897.1926659</v>
      </c>
      <c r="J37" s="81">
        <f t="shared" si="2"/>
        <v>-1150.081084</v>
      </c>
      <c r="K37" s="81">
        <f t="shared" si="3"/>
        <v>-2047.27375</v>
      </c>
      <c r="L37" s="81">
        <f t="shared" si="8"/>
        <v>-721</v>
      </c>
      <c r="M37" s="81">
        <f t="shared" si="9"/>
        <v>-348</v>
      </c>
      <c r="N37" s="81">
        <f t="shared" si="10"/>
        <v>-100</v>
      </c>
      <c r="O37" s="81">
        <f t="shared" si="11"/>
        <v>2500</v>
      </c>
      <c r="P37" s="81">
        <f t="shared" si="4"/>
        <v>-716.2737499</v>
      </c>
      <c r="Q37" s="85">
        <f t="shared" si="12"/>
        <v>-42569.58125</v>
      </c>
    </row>
    <row r="38">
      <c r="D38" s="92">
        <v>3.0</v>
      </c>
      <c r="E38" s="103">
        <f t="shared" si="5"/>
        <v>324</v>
      </c>
      <c r="F38" s="81">
        <f t="shared" si="6"/>
        <v>49305.74741</v>
      </c>
      <c r="G38" s="99"/>
      <c r="H38" s="81">
        <f t="shared" si="7"/>
        <v>-451593.7256</v>
      </c>
      <c r="I38" s="81">
        <f t="shared" si="1"/>
        <v>-899.4730306</v>
      </c>
      <c r="J38" s="81">
        <f t="shared" si="2"/>
        <v>-1147.800719</v>
      </c>
      <c r="K38" s="81">
        <f t="shared" si="3"/>
        <v>-2047.27375</v>
      </c>
      <c r="L38" s="81">
        <f t="shared" si="8"/>
        <v>-721</v>
      </c>
      <c r="M38" s="81">
        <f t="shared" si="9"/>
        <v>-348</v>
      </c>
      <c r="N38" s="81">
        <f t="shared" si="10"/>
        <v>-100</v>
      </c>
      <c r="O38" s="81">
        <f t="shared" si="11"/>
        <v>2500</v>
      </c>
      <c r="P38" s="81">
        <f t="shared" si="4"/>
        <v>-716.2737499</v>
      </c>
      <c r="Q38" s="85">
        <f t="shared" si="12"/>
        <v>-43285.855</v>
      </c>
    </row>
    <row r="39">
      <c r="D39" s="96"/>
      <c r="E39" s="103">
        <f t="shared" si="5"/>
        <v>323</v>
      </c>
      <c r="F39" s="81">
        <f t="shared" si="6"/>
        <v>50207.5066</v>
      </c>
      <c r="G39" s="99"/>
      <c r="H39" s="81">
        <f t="shared" si="7"/>
        <v>-450694.2526</v>
      </c>
      <c r="I39" s="81">
        <f t="shared" si="1"/>
        <v>-901.7591912</v>
      </c>
      <c r="J39" s="81">
        <f t="shared" si="2"/>
        <v>-1145.514559</v>
      </c>
      <c r="K39" s="81">
        <f t="shared" si="3"/>
        <v>-2047.27375</v>
      </c>
      <c r="L39" s="81">
        <f t="shared" si="8"/>
        <v>-721</v>
      </c>
      <c r="M39" s="81">
        <f t="shared" si="9"/>
        <v>-348</v>
      </c>
      <c r="N39" s="81">
        <f t="shared" si="10"/>
        <v>-100</v>
      </c>
      <c r="O39" s="81">
        <f t="shared" si="11"/>
        <v>2500</v>
      </c>
      <c r="P39" s="81">
        <f t="shared" si="4"/>
        <v>-716.2737499</v>
      </c>
      <c r="Q39" s="85">
        <f t="shared" si="12"/>
        <v>-44002.12875</v>
      </c>
    </row>
    <row r="40">
      <c r="D40" s="96"/>
      <c r="E40" s="103">
        <f t="shared" si="5"/>
        <v>322</v>
      </c>
      <c r="F40" s="81">
        <f t="shared" si="6"/>
        <v>51111.55776</v>
      </c>
      <c r="G40" s="99"/>
      <c r="H40" s="81">
        <f t="shared" si="7"/>
        <v>-449792.4934</v>
      </c>
      <c r="I40" s="81">
        <f t="shared" si="1"/>
        <v>-904.0511625</v>
      </c>
      <c r="J40" s="81">
        <f t="shared" si="2"/>
        <v>-1143.222587</v>
      </c>
      <c r="K40" s="81">
        <f t="shared" si="3"/>
        <v>-2047.27375</v>
      </c>
      <c r="L40" s="81">
        <f t="shared" si="8"/>
        <v>-721</v>
      </c>
      <c r="M40" s="81">
        <f t="shared" si="9"/>
        <v>-348</v>
      </c>
      <c r="N40" s="81">
        <f t="shared" si="10"/>
        <v>-100</v>
      </c>
      <c r="O40" s="81">
        <f t="shared" si="11"/>
        <v>2500</v>
      </c>
      <c r="P40" s="81">
        <f t="shared" si="4"/>
        <v>-716.2737499</v>
      </c>
      <c r="Q40" s="85">
        <f t="shared" si="12"/>
        <v>-44718.4025</v>
      </c>
    </row>
    <row r="41">
      <c r="D41" s="96"/>
      <c r="E41" s="103">
        <f t="shared" si="5"/>
        <v>321</v>
      </c>
      <c r="F41" s="81">
        <f t="shared" si="6"/>
        <v>52017.90672</v>
      </c>
      <c r="G41" s="99"/>
      <c r="H41" s="81">
        <f t="shared" si="7"/>
        <v>-448888.4422</v>
      </c>
      <c r="I41" s="81">
        <f t="shared" si="1"/>
        <v>-906.3489592</v>
      </c>
      <c r="J41" s="81">
        <f t="shared" si="2"/>
        <v>-1140.924791</v>
      </c>
      <c r="K41" s="81">
        <f t="shared" si="3"/>
        <v>-2047.27375</v>
      </c>
      <c r="L41" s="81">
        <f t="shared" si="8"/>
        <v>-721</v>
      </c>
      <c r="M41" s="81">
        <f t="shared" si="9"/>
        <v>-348</v>
      </c>
      <c r="N41" s="81">
        <f t="shared" si="10"/>
        <v>-100</v>
      </c>
      <c r="O41" s="81">
        <f t="shared" si="11"/>
        <v>2500</v>
      </c>
      <c r="P41" s="81">
        <f t="shared" si="4"/>
        <v>-716.2737499</v>
      </c>
      <c r="Q41" s="85">
        <f t="shared" si="12"/>
        <v>-45434.67625</v>
      </c>
    </row>
    <row r="42">
      <c r="D42" s="96"/>
      <c r="E42" s="103">
        <f t="shared" si="5"/>
        <v>320</v>
      </c>
      <c r="F42" s="81">
        <f t="shared" si="6"/>
        <v>52926.55931</v>
      </c>
      <c r="G42" s="99"/>
      <c r="H42" s="81">
        <f t="shared" si="7"/>
        <v>-447982.0933</v>
      </c>
      <c r="I42" s="81">
        <f t="shared" si="1"/>
        <v>-908.6525962</v>
      </c>
      <c r="J42" s="81">
        <f t="shared" si="2"/>
        <v>-1138.621154</v>
      </c>
      <c r="K42" s="81">
        <f t="shared" si="3"/>
        <v>-2047.27375</v>
      </c>
      <c r="L42" s="81">
        <f t="shared" si="8"/>
        <v>-721</v>
      </c>
      <c r="M42" s="81">
        <f t="shared" si="9"/>
        <v>-348</v>
      </c>
      <c r="N42" s="81">
        <f t="shared" si="10"/>
        <v>-100</v>
      </c>
      <c r="O42" s="81">
        <f t="shared" si="11"/>
        <v>2500</v>
      </c>
      <c r="P42" s="81">
        <f t="shared" si="4"/>
        <v>-716.2737499</v>
      </c>
      <c r="Q42" s="85">
        <f t="shared" si="12"/>
        <v>-46150.95</v>
      </c>
    </row>
    <row r="43">
      <c r="D43" s="96"/>
      <c r="E43" s="103">
        <f t="shared" si="5"/>
        <v>319</v>
      </c>
      <c r="F43" s="81">
        <f t="shared" si="6"/>
        <v>53837.5214</v>
      </c>
      <c r="G43" s="99"/>
      <c r="H43" s="81">
        <f t="shared" si="7"/>
        <v>-447073.4407</v>
      </c>
      <c r="I43" s="81">
        <f t="shared" si="1"/>
        <v>-910.9620882</v>
      </c>
      <c r="J43" s="81">
        <f t="shared" si="2"/>
        <v>-1136.311662</v>
      </c>
      <c r="K43" s="81">
        <f t="shared" si="3"/>
        <v>-2047.27375</v>
      </c>
      <c r="L43" s="81">
        <f t="shared" si="8"/>
        <v>-721</v>
      </c>
      <c r="M43" s="81">
        <f t="shared" si="9"/>
        <v>-348</v>
      </c>
      <c r="N43" s="81">
        <f t="shared" si="10"/>
        <v>-100</v>
      </c>
      <c r="O43" s="81">
        <f t="shared" si="11"/>
        <v>2500</v>
      </c>
      <c r="P43" s="81">
        <f t="shared" si="4"/>
        <v>-716.2737499</v>
      </c>
      <c r="Q43" s="85">
        <f t="shared" si="12"/>
        <v>-46867.22375</v>
      </c>
    </row>
    <row r="44">
      <c r="D44" s="96"/>
      <c r="E44" s="103">
        <f t="shared" si="5"/>
        <v>318</v>
      </c>
      <c r="F44" s="81">
        <f t="shared" si="6"/>
        <v>54750.79885</v>
      </c>
      <c r="G44" s="99"/>
      <c r="H44" s="81">
        <f t="shared" si="7"/>
        <v>-446162.4786</v>
      </c>
      <c r="I44" s="81">
        <f t="shared" si="1"/>
        <v>-913.2774501</v>
      </c>
      <c r="J44" s="81">
        <f t="shared" si="2"/>
        <v>-1133.9963</v>
      </c>
      <c r="K44" s="81">
        <f t="shared" si="3"/>
        <v>-2047.27375</v>
      </c>
      <c r="L44" s="81">
        <f t="shared" si="8"/>
        <v>-721</v>
      </c>
      <c r="M44" s="81">
        <f t="shared" si="9"/>
        <v>-348</v>
      </c>
      <c r="N44" s="81">
        <f t="shared" si="10"/>
        <v>-100</v>
      </c>
      <c r="O44" s="81">
        <f t="shared" si="11"/>
        <v>2500</v>
      </c>
      <c r="P44" s="81">
        <f t="shared" si="4"/>
        <v>-716.2737499</v>
      </c>
      <c r="Q44" s="85">
        <f t="shared" si="12"/>
        <v>-47583.4975</v>
      </c>
    </row>
    <row r="45">
      <c r="D45" s="96"/>
      <c r="E45" s="103">
        <f t="shared" si="5"/>
        <v>317</v>
      </c>
      <c r="F45" s="81">
        <f t="shared" si="6"/>
        <v>55666.39755</v>
      </c>
      <c r="G45" s="99"/>
      <c r="H45" s="81">
        <f t="shared" si="7"/>
        <v>-445249.2011</v>
      </c>
      <c r="I45" s="81">
        <f t="shared" si="1"/>
        <v>-915.598697</v>
      </c>
      <c r="J45" s="81">
        <f t="shared" si="2"/>
        <v>-1131.675053</v>
      </c>
      <c r="K45" s="81">
        <f t="shared" si="3"/>
        <v>-2047.27375</v>
      </c>
      <c r="L45" s="81">
        <f t="shared" si="8"/>
        <v>-721</v>
      </c>
      <c r="M45" s="81">
        <f t="shared" si="9"/>
        <v>-348</v>
      </c>
      <c r="N45" s="81">
        <f t="shared" si="10"/>
        <v>-100</v>
      </c>
      <c r="O45" s="81">
        <f t="shared" si="11"/>
        <v>2500</v>
      </c>
      <c r="P45" s="81">
        <f t="shared" si="4"/>
        <v>-716.2737499</v>
      </c>
      <c r="Q45" s="85">
        <f t="shared" si="12"/>
        <v>-48299.77125</v>
      </c>
    </row>
    <row r="46">
      <c r="D46" s="96"/>
      <c r="E46" s="103">
        <f t="shared" si="5"/>
        <v>316</v>
      </c>
      <c r="F46" s="81">
        <f t="shared" si="6"/>
        <v>56584.32339</v>
      </c>
      <c r="G46" s="99"/>
      <c r="H46" s="81">
        <f t="shared" si="7"/>
        <v>-444333.6025</v>
      </c>
      <c r="I46" s="81">
        <f t="shared" si="1"/>
        <v>-917.9258437</v>
      </c>
      <c r="J46" s="81">
        <f t="shared" si="2"/>
        <v>-1129.347906</v>
      </c>
      <c r="K46" s="81">
        <f t="shared" si="3"/>
        <v>-2047.27375</v>
      </c>
      <c r="L46" s="81">
        <f t="shared" si="8"/>
        <v>-721</v>
      </c>
      <c r="M46" s="81">
        <f t="shared" si="9"/>
        <v>-348</v>
      </c>
      <c r="N46" s="81">
        <f t="shared" si="10"/>
        <v>-100</v>
      </c>
      <c r="O46" s="81">
        <f t="shared" si="11"/>
        <v>2500</v>
      </c>
      <c r="P46" s="81">
        <f t="shared" si="4"/>
        <v>-716.2737499</v>
      </c>
      <c r="Q46" s="85">
        <f t="shared" si="12"/>
        <v>-49016.045</v>
      </c>
    </row>
    <row r="47">
      <c r="D47" s="96"/>
      <c r="E47" s="103">
        <f t="shared" si="5"/>
        <v>315</v>
      </c>
      <c r="F47" s="81">
        <f t="shared" si="6"/>
        <v>57504.5823</v>
      </c>
      <c r="G47" s="99"/>
      <c r="H47" s="81">
        <f t="shared" si="7"/>
        <v>-443415.6766</v>
      </c>
      <c r="I47" s="81">
        <f t="shared" si="1"/>
        <v>-920.2589052</v>
      </c>
      <c r="J47" s="81">
        <f t="shared" si="2"/>
        <v>-1127.014845</v>
      </c>
      <c r="K47" s="81">
        <f t="shared" si="3"/>
        <v>-2047.27375</v>
      </c>
      <c r="L47" s="81">
        <f t="shared" si="8"/>
        <v>-721</v>
      </c>
      <c r="M47" s="81">
        <f t="shared" si="9"/>
        <v>-348</v>
      </c>
      <c r="N47" s="81">
        <f t="shared" si="10"/>
        <v>-100</v>
      </c>
      <c r="O47" s="81">
        <f t="shared" si="11"/>
        <v>2500</v>
      </c>
      <c r="P47" s="81">
        <f t="shared" si="4"/>
        <v>-716.2737499</v>
      </c>
      <c r="Q47" s="85">
        <f t="shared" si="12"/>
        <v>-49732.31875</v>
      </c>
    </row>
    <row r="48">
      <c r="D48" s="96"/>
      <c r="E48" s="103">
        <f t="shared" si="5"/>
        <v>314</v>
      </c>
      <c r="F48" s="81">
        <f t="shared" si="6"/>
        <v>58427.1802</v>
      </c>
      <c r="G48" s="99"/>
      <c r="H48" s="81">
        <f t="shared" si="7"/>
        <v>-442495.4177</v>
      </c>
      <c r="I48" s="81">
        <f t="shared" si="1"/>
        <v>-922.5978966</v>
      </c>
      <c r="J48" s="81">
        <f t="shared" si="2"/>
        <v>-1124.675853</v>
      </c>
      <c r="K48" s="81">
        <f t="shared" si="3"/>
        <v>-2047.27375</v>
      </c>
      <c r="L48" s="81">
        <f t="shared" si="8"/>
        <v>-721</v>
      </c>
      <c r="M48" s="81">
        <f t="shared" si="9"/>
        <v>-348</v>
      </c>
      <c r="N48" s="81">
        <f t="shared" si="10"/>
        <v>-100</v>
      </c>
      <c r="O48" s="81">
        <f t="shared" si="11"/>
        <v>2500</v>
      </c>
      <c r="P48" s="81">
        <f t="shared" si="4"/>
        <v>-716.2737499</v>
      </c>
      <c r="Q48" s="85">
        <f t="shared" si="12"/>
        <v>-50448.5925</v>
      </c>
    </row>
    <row r="49">
      <c r="D49" s="96"/>
      <c r="E49" s="103">
        <f t="shared" si="5"/>
        <v>313</v>
      </c>
      <c r="F49" s="81">
        <f t="shared" si="6"/>
        <v>59352.12303</v>
      </c>
      <c r="G49" s="99"/>
      <c r="H49" s="81">
        <f t="shared" si="7"/>
        <v>-441572.8198</v>
      </c>
      <c r="I49" s="81">
        <f t="shared" si="1"/>
        <v>-924.9428329</v>
      </c>
      <c r="J49" s="81">
        <f t="shared" si="2"/>
        <v>-1122.330917</v>
      </c>
      <c r="K49" s="81">
        <f t="shared" si="3"/>
        <v>-2047.27375</v>
      </c>
      <c r="L49" s="81">
        <f t="shared" si="8"/>
        <v>-721</v>
      </c>
      <c r="M49" s="81">
        <f t="shared" si="9"/>
        <v>-348</v>
      </c>
      <c r="N49" s="81">
        <f t="shared" si="10"/>
        <v>-100</v>
      </c>
      <c r="O49" s="81">
        <f t="shared" si="11"/>
        <v>2500</v>
      </c>
      <c r="P49" s="81">
        <f t="shared" si="4"/>
        <v>-716.2737499</v>
      </c>
      <c r="Q49" s="85">
        <f t="shared" si="12"/>
        <v>-51164.86625</v>
      </c>
    </row>
    <row r="50">
      <c r="D50" s="92">
        <v>4.0</v>
      </c>
      <c r="E50" s="103">
        <f t="shared" si="5"/>
        <v>312</v>
      </c>
      <c r="F50" s="81">
        <f t="shared" si="6"/>
        <v>60279.41676</v>
      </c>
      <c r="G50" s="99"/>
      <c r="H50" s="81">
        <f t="shared" si="7"/>
        <v>-440647.877</v>
      </c>
      <c r="I50" s="81">
        <f t="shared" si="1"/>
        <v>-927.2937293</v>
      </c>
      <c r="J50" s="81">
        <f t="shared" si="2"/>
        <v>-1119.980021</v>
      </c>
      <c r="K50" s="81">
        <f t="shared" si="3"/>
        <v>-2047.27375</v>
      </c>
      <c r="L50" s="81">
        <f t="shared" si="8"/>
        <v>-721</v>
      </c>
      <c r="M50" s="81">
        <f t="shared" si="9"/>
        <v>-348</v>
      </c>
      <c r="N50" s="81">
        <f t="shared" si="10"/>
        <v>-100</v>
      </c>
      <c r="O50" s="81">
        <f t="shared" si="11"/>
        <v>2500</v>
      </c>
      <c r="P50" s="81">
        <f t="shared" si="4"/>
        <v>-716.2737499</v>
      </c>
      <c r="Q50" s="85">
        <f t="shared" si="12"/>
        <v>-51881.14</v>
      </c>
    </row>
    <row r="51">
      <c r="D51" s="96"/>
      <c r="E51" s="103">
        <f t="shared" si="5"/>
        <v>311</v>
      </c>
      <c r="F51" s="81">
        <f t="shared" si="6"/>
        <v>61209.06736</v>
      </c>
      <c r="G51" s="99"/>
      <c r="H51" s="81">
        <f t="shared" si="7"/>
        <v>-439720.5832</v>
      </c>
      <c r="I51" s="81">
        <f t="shared" si="1"/>
        <v>-929.6506008</v>
      </c>
      <c r="J51" s="81">
        <f t="shared" si="2"/>
        <v>-1117.623149</v>
      </c>
      <c r="K51" s="81">
        <f t="shared" si="3"/>
        <v>-2047.27375</v>
      </c>
      <c r="L51" s="81">
        <f t="shared" si="8"/>
        <v>-721</v>
      </c>
      <c r="M51" s="81">
        <f t="shared" si="9"/>
        <v>-348</v>
      </c>
      <c r="N51" s="81">
        <f t="shared" si="10"/>
        <v>-100</v>
      </c>
      <c r="O51" s="81">
        <f t="shared" si="11"/>
        <v>2500</v>
      </c>
      <c r="P51" s="81">
        <f t="shared" si="4"/>
        <v>-716.2737499</v>
      </c>
      <c r="Q51" s="85">
        <f t="shared" si="12"/>
        <v>-52597.41375</v>
      </c>
    </row>
    <row r="52">
      <c r="D52" s="96"/>
      <c r="E52" s="103">
        <f t="shared" si="5"/>
        <v>310</v>
      </c>
      <c r="F52" s="81">
        <f t="shared" si="6"/>
        <v>62141.08082</v>
      </c>
      <c r="G52" s="99"/>
      <c r="H52" s="81">
        <f t="shared" si="7"/>
        <v>-438790.9326</v>
      </c>
      <c r="I52" s="81">
        <f t="shared" si="1"/>
        <v>-932.0134628</v>
      </c>
      <c r="J52" s="81">
        <f t="shared" si="2"/>
        <v>-1115.260287</v>
      </c>
      <c r="K52" s="81">
        <f t="shared" si="3"/>
        <v>-2047.27375</v>
      </c>
      <c r="L52" s="81">
        <f t="shared" si="8"/>
        <v>-721</v>
      </c>
      <c r="M52" s="81">
        <f t="shared" si="9"/>
        <v>-348</v>
      </c>
      <c r="N52" s="81">
        <f t="shared" si="10"/>
        <v>-100</v>
      </c>
      <c r="O52" s="81">
        <f t="shared" si="11"/>
        <v>2500</v>
      </c>
      <c r="P52" s="81">
        <f t="shared" si="4"/>
        <v>-716.2737499</v>
      </c>
      <c r="Q52" s="85">
        <f t="shared" si="12"/>
        <v>-53313.6875</v>
      </c>
    </row>
    <row r="53">
      <c r="D53" s="96"/>
      <c r="E53" s="103">
        <f t="shared" si="5"/>
        <v>309</v>
      </c>
      <c r="F53" s="81">
        <f t="shared" si="6"/>
        <v>63075.46315</v>
      </c>
      <c r="G53" s="99"/>
      <c r="H53" s="81">
        <f t="shared" si="7"/>
        <v>-437858.9192</v>
      </c>
      <c r="I53" s="81">
        <f t="shared" si="1"/>
        <v>-934.3823303</v>
      </c>
      <c r="J53" s="81">
        <f t="shared" si="2"/>
        <v>-1112.89142</v>
      </c>
      <c r="K53" s="81">
        <f t="shared" si="3"/>
        <v>-2047.27375</v>
      </c>
      <c r="L53" s="81">
        <f t="shared" si="8"/>
        <v>-721</v>
      </c>
      <c r="M53" s="81">
        <f t="shared" si="9"/>
        <v>-348</v>
      </c>
      <c r="N53" s="81">
        <f t="shared" si="10"/>
        <v>-100</v>
      </c>
      <c r="O53" s="81">
        <f t="shared" si="11"/>
        <v>2500</v>
      </c>
      <c r="P53" s="81">
        <f t="shared" si="4"/>
        <v>-716.2737499</v>
      </c>
      <c r="Q53" s="85">
        <f t="shared" si="12"/>
        <v>-54029.96125</v>
      </c>
    </row>
    <row r="54">
      <c r="D54" s="96"/>
      <c r="E54" s="103">
        <f t="shared" si="5"/>
        <v>308</v>
      </c>
      <c r="F54" s="81">
        <f t="shared" si="6"/>
        <v>64012.22037</v>
      </c>
      <c r="G54" s="99"/>
      <c r="H54" s="81">
        <f t="shared" si="7"/>
        <v>-436924.5368</v>
      </c>
      <c r="I54" s="81">
        <f t="shared" si="1"/>
        <v>-936.7572188</v>
      </c>
      <c r="J54" s="81">
        <f t="shared" si="2"/>
        <v>-1110.516531</v>
      </c>
      <c r="K54" s="81">
        <f t="shared" si="3"/>
        <v>-2047.27375</v>
      </c>
      <c r="L54" s="81">
        <f t="shared" si="8"/>
        <v>-721</v>
      </c>
      <c r="M54" s="81">
        <f t="shared" si="9"/>
        <v>-348</v>
      </c>
      <c r="N54" s="81">
        <f t="shared" si="10"/>
        <v>-100</v>
      </c>
      <c r="O54" s="81">
        <f t="shared" si="11"/>
        <v>2500</v>
      </c>
      <c r="P54" s="81">
        <f t="shared" si="4"/>
        <v>-716.2737499</v>
      </c>
      <c r="Q54" s="85">
        <f t="shared" si="12"/>
        <v>-54746.235</v>
      </c>
    </row>
    <row r="55">
      <c r="D55" s="96"/>
      <c r="E55" s="103">
        <f t="shared" si="5"/>
        <v>307</v>
      </c>
      <c r="F55" s="81">
        <f t="shared" si="6"/>
        <v>64951.35851</v>
      </c>
      <c r="G55" s="99"/>
      <c r="H55" s="81">
        <f t="shared" si="7"/>
        <v>-435987.7796</v>
      </c>
      <c r="I55" s="81">
        <f t="shared" si="1"/>
        <v>-939.1381434</v>
      </c>
      <c r="J55" s="81">
        <f t="shared" si="2"/>
        <v>-1108.135607</v>
      </c>
      <c r="K55" s="81">
        <f t="shared" si="3"/>
        <v>-2047.27375</v>
      </c>
      <c r="L55" s="81">
        <f t="shared" si="8"/>
        <v>-721</v>
      </c>
      <c r="M55" s="81">
        <f t="shared" si="9"/>
        <v>-348</v>
      </c>
      <c r="N55" s="81">
        <f t="shared" si="10"/>
        <v>-100</v>
      </c>
      <c r="O55" s="81">
        <f t="shared" si="11"/>
        <v>2500</v>
      </c>
      <c r="P55" s="81">
        <f t="shared" si="4"/>
        <v>-716.2737499</v>
      </c>
      <c r="Q55" s="85">
        <f t="shared" si="12"/>
        <v>-55462.50875</v>
      </c>
    </row>
    <row r="56">
      <c r="D56" s="96"/>
      <c r="E56" s="103">
        <f t="shared" si="5"/>
        <v>306</v>
      </c>
      <c r="F56" s="81">
        <f t="shared" si="6"/>
        <v>65892.88363</v>
      </c>
      <c r="G56" s="99"/>
      <c r="H56" s="81">
        <f t="shared" si="7"/>
        <v>-435048.6415</v>
      </c>
      <c r="I56" s="81">
        <f t="shared" si="1"/>
        <v>-941.5251195</v>
      </c>
      <c r="J56" s="81">
        <f t="shared" si="2"/>
        <v>-1105.74863</v>
      </c>
      <c r="K56" s="81">
        <f t="shared" si="3"/>
        <v>-2047.27375</v>
      </c>
      <c r="L56" s="81">
        <f t="shared" si="8"/>
        <v>-721</v>
      </c>
      <c r="M56" s="81">
        <f t="shared" si="9"/>
        <v>-348</v>
      </c>
      <c r="N56" s="81">
        <f t="shared" si="10"/>
        <v>-100</v>
      </c>
      <c r="O56" s="81">
        <f t="shared" si="11"/>
        <v>2500</v>
      </c>
      <c r="P56" s="81">
        <f t="shared" si="4"/>
        <v>-716.2737499</v>
      </c>
      <c r="Q56" s="85">
        <f t="shared" si="12"/>
        <v>-56178.7825</v>
      </c>
    </row>
    <row r="57">
      <c r="D57" s="96"/>
      <c r="E57" s="103">
        <f t="shared" si="5"/>
        <v>305</v>
      </c>
      <c r="F57" s="81">
        <f t="shared" si="6"/>
        <v>66836.8018</v>
      </c>
      <c r="G57" s="99"/>
      <c r="H57" s="81">
        <f t="shared" si="7"/>
        <v>-434107.1164</v>
      </c>
      <c r="I57" s="81">
        <f t="shared" si="1"/>
        <v>-943.9181625</v>
      </c>
      <c r="J57" s="81">
        <f t="shared" si="2"/>
        <v>-1103.355587</v>
      </c>
      <c r="K57" s="81">
        <f t="shared" si="3"/>
        <v>-2047.27375</v>
      </c>
      <c r="L57" s="81">
        <f t="shared" si="8"/>
        <v>-721</v>
      </c>
      <c r="M57" s="81">
        <f t="shared" si="9"/>
        <v>-348</v>
      </c>
      <c r="N57" s="81">
        <f t="shared" si="10"/>
        <v>-100</v>
      </c>
      <c r="O57" s="81">
        <f t="shared" si="11"/>
        <v>2500</v>
      </c>
      <c r="P57" s="81">
        <f t="shared" si="4"/>
        <v>-716.2737499</v>
      </c>
      <c r="Q57" s="85">
        <f t="shared" si="12"/>
        <v>-56895.05625</v>
      </c>
    </row>
    <row r="58">
      <c r="D58" s="96"/>
      <c r="E58" s="103">
        <f t="shared" si="5"/>
        <v>304</v>
      </c>
      <c r="F58" s="81">
        <f t="shared" si="6"/>
        <v>67783.11908</v>
      </c>
      <c r="G58" s="99"/>
      <c r="H58" s="81">
        <f t="shared" si="7"/>
        <v>-433163.1982</v>
      </c>
      <c r="I58" s="81">
        <f t="shared" si="1"/>
        <v>-946.3172878</v>
      </c>
      <c r="J58" s="81">
        <f t="shared" si="2"/>
        <v>-1100.956462</v>
      </c>
      <c r="K58" s="81">
        <f t="shared" si="3"/>
        <v>-2047.27375</v>
      </c>
      <c r="L58" s="81">
        <f t="shared" si="8"/>
        <v>-721</v>
      </c>
      <c r="M58" s="81">
        <f t="shared" si="9"/>
        <v>-348</v>
      </c>
      <c r="N58" s="81">
        <f t="shared" si="10"/>
        <v>-100</v>
      </c>
      <c r="O58" s="81">
        <f t="shared" si="11"/>
        <v>2500</v>
      </c>
      <c r="P58" s="81">
        <f t="shared" si="4"/>
        <v>-716.2737499</v>
      </c>
      <c r="Q58" s="85">
        <f t="shared" si="12"/>
        <v>-57611.33</v>
      </c>
    </row>
    <row r="59">
      <c r="D59" s="96"/>
      <c r="E59" s="103">
        <f t="shared" si="5"/>
        <v>303</v>
      </c>
      <c r="F59" s="81">
        <f t="shared" si="6"/>
        <v>68731.84159</v>
      </c>
      <c r="G59" s="99"/>
      <c r="H59" s="81">
        <f t="shared" si="7"/>
        <v>-432216.8809</v>
      </c>
      <c r="I59" s="81">
        <f t="shared" si="1"/>
        <v>-948.7225109</v>
      </c>
      <c r="J59" s="81">
        <f t="shared" si="2"/>
        <v>-1098.551239</v>
      </c>
      <c r="K59" s="81">
        <f t="shared" si="3"/>
        <v>-2047.27375</v>
      </c>
      <c r="L59" s="81">
        <f t="shared" si="8"/>
        <v>-721</v>
      </c>
      <c r="M59" s="81">
        <f t="shared" si="9"/>
        <v>-348</v>
      </c>
      <c r="N59" s="81">
        <f t="shared" si="10"/>
        <v>-100</v>
      </c>
      <c r="O59" s="81">
        <f t="shared" si="11"/>
        <v>2500</v>
      </c>
      <c r="P59" s="81">
        <f t="shared" si="4"/>
        <v>-716.2737499</v>
      </c>
      <c r="Q59" s="85">
        <f t="shared" si="12"/>
        <v>-58327.60375</v>
      </c>
    </row>
    <row r="60">
      <c r="D60" s="96"/>
      <c r="E60" s="103">
        <f t="shared" si="5"/>
        <v>302</v>
      </c>
      <c r="F60" s="81">
        <f t="shared" si="6"/>
        <v>69682.97544</v>
      </c>
      <c r="G60" s="99"/>
      <c r="H60" s="81">
        <f t="shared" si="7"/>
        <v>-431268.1584</v>
      </c>
      <c r="I60" s="81">
        <f t="shared" si="1"/>
        <v>-951.1338473</v>
      </c>
      <c r="J60" s="81">
        <f t="shared" si="2"/>
        <v>-1096.139903</v>
      </c>
      <c r="K60" s="81">
        <f t="shared" si="3"/>
        <v>-2047.27375</v>
      </c>
      <c r="L60" s="81">
        <f t="shared" si="8"/>
        <v>-721</v>
      </c>
      <c r="M60" s="81">
        <f t="shared" si="9"/>
        <v>-348</v>
      </c>
      <c r="N60" s="81">
        <f t="shared" si="10"/>
        <v>-100</v>
      </c>
      <c r="O60" s="81">
        <f t="shared" si="11"/>
        <v>2500</v>
      </c>
      <c r="P60" s="81">
        <f t="shared" si="4"/>
        <v>-716.2737499</v>
      </c>
      <c r="Q60" s="85">
        <f t="shared" si="12"/>
        <v>-59043.8775</v>
      </c>
    </row>
    <row r="61">
      <c r="D61" s="96"/>
      <c r="E61" s="103">
        <f t="shared" si="5"/>
        <v>301</v>
      </c>
      <c r="F61" s="81">
        <f t="shared" si="6"/>
        <v>70636.52675</v>
      </c>
      <c r="G61" s="99"/>
      <c r="H61" s="81">
        <f t="shared" si="7"/>
        <v>-430317.0246</v>
      </c>
      <c r="I61" s="81">
        <f t="shared" si="1"/>
        <v>-953.5513125</v>
      </c>
      <c r="J61" s="81">
        <f t="shared" si="2"/>
        <v>-1093.722437</v>
      </c>
      <c r="K61" s="81">
        <f t="shared" si="3"/>
        <v>-2047.27375</v>
      </c>
      <c r="L61" s="81">
        <f t="shared" si="8"/>
        <v>-721</v>
      </c>
      <c r="M61" s="81">
        <f t="shared" si="9"/>
        <v>-348</v>
      </c>
      <c r="N61" s="81">
        <f t="shared" si="10"/>
        <v>-100</v>
      </c>
      <c r="O61" s="81">
        <f t="shared" si="11"/>
        <v>2500</v>
      </c>
      <c r="P61" s="81">
        <f t="shared" si="4"/>
        <v>-716.2737499</v>
      </c>
      <c r="Q61" s="85">
        <f t="shared" si="12"/>
        <v>-59760.15124</v>
      </c>
    </row>
    <row r="62">
      <c r="D62" s="92">
        <v>5.0</v>
      </c>
      <c r="E62" s="103">
        <f t="shared" si="5"/>
        <v>300</v>
      </c>
      <c r="F62" s="81">
        <f t="shared" si="6"/>
        <v>71592.50168</v>
      </c>
      <c r="G62" s="99"/>
      <c r="H62" s="81">
        <f t="shared" si="7"/>
        <v>-429363.4732</v>
      </c>
      <c r="I62" s="81">
        <f t="shared" si="1"/>
        <v>-955.9749221</v>
      </c>
      <c r="J62" s="81">
        <f t="shared" si="2"/>
        <v>-1091.298828</v>
      </c>
      <c r="K62" s="81">
        <f t="shared" si="3"/>
        <v>-2047.27375</v>
      </c>
      <c r="L62" s="81">
        <f t="shared" si="8"/>
        <v>-721</v>
      </c>
      <c r="M62" s="81">
        <f t="shared" si="9"/>
        <v>-348</v>
      </c>
      <c r="N62" s="81">
        <f t="shared" si="10"/>
        <v>-100</v>
      </c>
      <c r="O62" s="81">
        <f t="shared" si="11"/>
        <v>2500</v>
      </c>
      <c r="P62" s="81">
        <f t="shared" si="4"/>
        <v>-716.2737499</v>
      </c>
      <c r="Q62" s="85">
        <f t="shared" si="12"/>
        <v>-60476.42499</v>
      </c>
    </row>
    <row r="63">
      <c r="D63" s="96"/>
      <c r="E63" s="103">
        <f t="shared" si="5"/>
        <v>299</v>
      </c>
      <c r="F63" s="81">
        <f t="shared" si="6"/>
        <v>72550.90637</v>
      </c>
      <c r="G63" s="99"/>
      <c r="H63" s="81">
        <f t="shared" si="7"/>
        <v>-428407.4983</v>
      </c>
      <c r="I63" s="81">
        <f t="shared" si="1"/>
        <v>-958.4046917</v>
      </c>
      <c r="J63" s="81">
        <f t="shared" si="2"/>
        <v>-1088.869058</v>
      </c>
      <c r="K63" s="81">
        <f t="shared" si="3"/>
        <v>-2047.27375</v>
      </c>
      <c r="L63" s="81">
        <f t="shared" si="8"/>
        <v>-721</v>
      </c>
      <c r="M63" s="81">
        <f t="shared" si="9"/>
        <v>-348</v>
      </c>
      <c r="N63" s="81">
        <f t="shared" si="10"/>
        <v>-100</v>
      </c>
      <c r="O63" s="81">
        <f t="shared" si="11"/>
        <v>2500</v>
      </c>
      <c r="P63" s="81">
        <f t="shared" si="4"/>
        <v>-716.2737499</v>
      </c>
      <c r="Q63" s="85">
        <f t="shared" si="12"/>
        <v>-61192.69874</v>
      </c>
    </row>
    <row r="64">
      <c r="D64" s="96"/>
      <c r="E64" s="103">
        <f t="shared" si="5"/>
        <v>298</v>
      </c>
      <c r="F64" s="81">
        <f t="shared" si="6"/>
        <v>73511.747</v>
      </c>
      <c r="G64" s="99"/>
      <c r="H64" s="81">
        <f t="shared" si="7"/>
        <v>-427449.0936</v>
      </c>
      <c r="I64" s="81">
        <f t="shared" si="1"/>
        <v>-960.8406369</v>
      </c>
      <c r="J64" s="81">
        <f t="shared" si="2"/>
        <v>-1086.433113</v>
      </c>
      <c r="K64" s="81">
        <f t="shared" si="3"/>
        <v>-2047.27375</v>
      </c>
      <c r="L64" s="81">
        <f t="shared" si="8"/>
        <v>-721</v>
      </c>
      <c r="M64" s="81">
        <f t="shared" si="9"/>
        <v>-348</v>
      </c>
      <c r="N64" s="81">
        <f t="shared" si="10"/>
        <v>-100</v>
      </c>
      <c r="O64" s="81">
        <f t="shared" si="11"/>
        <v>2500</v>
      </c>
      <c r="P64" s="81">
        <f t="shared" si="4"/>
        <v>-716.2737499</v>
      </c>
      <c r="Q64" s="85">
        <f t="shared" si="12"/>
        <v>-61908.97249</v>
      </c>
    </row>
    <row r="65">
      <c r="D65" s="96"/>
      <c r="E65" s="103">
        <f t="shared" si="5"/>
        <v>297</v>
      </c>
      <c r="F65" s="81">
        <f t="shared" si="6"/>
        <v>74475.02978</v>
      </c>
      <c r="G65" s="99"/>
      <c r="H65" s="81">
        <f t="shared" si="7"/>
        <v>-426488.253</v>
      </c>
      <c r="I65" s="81">
        <f t="shared" si="1"/>
        <v>-963.2827736</v>
      </c>
      <c r="J65" s="81">
        <f t="shared" si="2"/>
        <v>-1083.990976</v>
      </c>
      <c r="K65" s="81">
        <f t="shared" si="3"/>
        <v>-2047.27375</v>
      </c>
      <c r="L65" s="81">
        <f t="shared" si="8"/>
        <v>-721</v>
      </c>
      <c r="M65" s="81">
        <f t="shared" si="9"/>
        <v>-348</v>
      </c>
      <c r="N65" s="81">
        <f t="shared" si="10"/>
        <v>-100</v>
      </c>
      <c r="O65" s="81">
        <f t="shared" si="11"/>
        <v>2500</v>
      </c>
      <c r="P65" s="81">
        <f t="shared" si="4"/>
        <v>-716.2737499</v>
      </c>
      <c r="Q65" s="85">
        <f t="shared" si="12"/>
        <v>-62625.24624</v>
      </c>
    </row>
    <row r="66">
      <c r="D66" s="96"/>
      <c r="E66" s="103">
        <f t="shared" si="5"/>
        <v>296</v>
      </c>
      <c r="F66" s="81">
        <f t="shared" si="6"/>
        <v>75440.7609</v>
      </c>
      <c r="G66" s="99"/>
      <c r="H66" s="81">
        <f t="shared" si="7"/>
        <v>-425524.9702</v>
      </c>
      <c r="I66" s="81">
        <f t="shared" si="1"/>
        <v>-965.7311173</v>
      </c>
      <c r="J66" s="81">
        <f t="shared" si="2"/>
        <v>-1081.542633</v>
      </c>
      <c r="K66" s="81">
        <f t="shared" si="3"/>
        <v>-2047.27375</v>
      </c>
      <c r="L66" s="81">
        <f t="shared" si="8"/>
        <v>-721</v>
      </c>
      <c r="M66" s="81">
        <f t="shared" si="9"/>
        <v>-348</v>
      </c>
      <c r="N66" s="81">
        <f t="shared" si="10"/>
        <v>-100</v>
      </c>
      <c r="O66" s="81">
        <f t="shared" si="11"/>
        <v>2500</v>
      </c>
      <c r="P66" s="81">
        <f t="shared" si="4"/>
        <v>-716.2737499</v>
      </c>
      <c r="Q66" s="85">
        <f t="shared" si="12"/>
        <v>-63341.51999</v>
      </c>
    </row>
    <row r="67">
      <c r="D67" s="96"/>
      <c r="E67" s="103">
        <f t="shared" si="5"/>
        <v>295</v>
      </c>
      <c r="F67" s="81">
        <f t="shared" si="6"/>
        <v>76408.94658</v>
      </c>
      <c r="G67" s="99"/>
      <c r="H67" s="81">
        <f t="shared" si="7"/>
        <v>-424559.2391</v>
      </c>
      <c r="I67" s="81">
        <f t="shared" si="1"/>
        <v>-968.1856839</v>
      </c>
      <c r="J67" s="81">
        <f t="shared" si="2"/>
        <v>-1079.088066</v>
      </c>
      <c r="K67" s="81">
        <f t="shared" si="3"/>
        <v>-2047.27375</v>
      </c>
      <c r="L67" s="81">
        <f t="shared" si="8"/>
        <v>-721</v>
      </c>
      <c r="M67" s="81">
        <f t="shared" si="9"/>
        <v>-348</v>
      </c>
      <c r="N67" s="81">
        <f t="shared" si="10"/>
        <v>-100</v>
      </c>
      <c r="O67" s="81">
        <f t="shared" si="11"/>
        <v>2500</v>
      </c>
      <c r="P67" s="81">
        <f t="shared" si="4"/>
        <v>-716.2737499</v>
      </c>
      <c r="Q67" s="85">
        <f t="shared" si="12"/>
        <v>-64057.79374</v>
      </c>
    </row>
    <row r="68">
      <c r="D68" s="96"/>
      <c r="E68" s="103">
        <f t="shared" si="5"/>
        <v>294</v>
      </c>
      <c r="F68" s="81">
        <f t="shared" si="6"/>
        <v>77379.59307</v>
      </c>
      <c r="G68" s="99"/>
      <c r="H68" s="81">
        <f t="shared" si="7"/>
        <v>-423591.0534</v>
      </c>
      <c r="I68" s="81">
        <f t="shared" si="1"/>
        <v>-970.6464891</v>
      </c>
      <c r="J68" s="81">
        <f t="shared" si="2"/>
        <v>-1076.627261</v>
      </c>
      <c r="K68" s="81">
        <f t="shared" si="3"/>
        <v>-2047.27375</v>
      </c>
      <c r="L68" s="81">
        <f t="shared" si="8"/>
        <v>-721</v>
      </c>
      <c r="M68" s="81">
        <f t="shared" si="9"/>
        <v>-348</v>
      </c>
      <c r="N68" s="81">
        <f t="shared" si="10"/>
        <v>-100</v>
      </c>
      <c r="O68" s="81">
        <f t="shared" si="11"/>
        <v>2500</v>
      </c>
      <c r="P68" s="81">
        <f t="shared" si="4"/>
        <v>-716.2737499</v>
      </c>
      <c r="Q68" s="85">
        <f t="shared" si="12"/>
        <v>-64774.06749</v>
      </c>
    </row>
    <row r="69">
      <c r="D69" s="96"/>
      <c r="E69" s="103">
        <f t="shared" si="5"/>
        <v>293</v>
      </c>
      <c r="F69" s="81">
        <f t="shared" si="6"/>
        <v>78352.70662</v>
      </c>
      <c r="G69" s="99"/>
      <c r="H69" s="81">
        <f t="shared" si="7"/>
        <v>-422620.4069</v>
      </c>
      <c r="I69" s="81">
        <f t="shared" si="1"/>
        <v>-973.113549</v>
      </c>
      <c r="J69" s="81">
        <f t="shared" si="2"/>
        <v>-1074.160201</v>
      </c>
      <c r="K69" s="81">
        <f t="shared" si="3"/>
        <v>-2047.27375</v>
      </c>
      <c r="L69" s="81">
        <f t="shared" si="8"/>
        <v>-721</v>
      </c>
      <c r="M69" s="81">
        <f t="shared" si="9"/>
        <v>-348</v>
      </c>
      <c r="N69" s="81">
        <f t="shared" si="10"/>
        <v>-100</v>
      </c>
      <c r="O69" s="81">
        <f t="shared" si="11"/>
        <v>2500</v>
      </c>
      <c r="P69" s="81">
        <f t="shared" si="4"/>
        <v>-716.2737499</v>
      </c>
      <c r="Q69" s="85">
        <f t="shared" si="12"/>
        <v>-65490.34124</v>
      </c>
    </row>
    <row r="70">
      <c r="D70" s="96"/>
      <c r="E70" s="103">
        <f t="shared" si="5"/>
        <v>292</v>
      </c>
      <c r="F70" s="81">
        <f t="shared" si="6"/>
        <v>79328.2935</v>
      </c>
      <c r="G70" s="99"/>
      <c r="H70" s="81">
        <f t="shared" si="7"/>
        <v>-421647.2934</v>
      </c>
      <c r="I70" s="81">
        <f t="shared" si="1"/>
        <v>-975.5868792</v>
      </c>
      <c r="J70" s="81">
        <f t="shared" si="2"/>
        <v>-1071.686871</v>
      </c>
      <c r="K70" s="81">
        <f t="shared" si="3"/>
        <v>-2047.27375</v>
      </c>
      <c r="L70" s="81">
        <f t="shared" si="8"/>
        <v>-721</v>
      </c>
      <c r="M70" s="81">
        <f t="shared" si="9"/>
        <v>-348</v>
      </c>
      <c r="N70" s="81">
        <f t="shared" si="10"/>
        <v>-100</v>
      </c>
      <c r="O70" s="81">
        <f t="shared" si="11"/>
        <v>2500</v>
      </c>
      <c r="P70" s="81">
        <f t="shared" si="4"/>
        <v>-716.2737499</v>
      </c>
      <c r="Q70" s="85">
        <f t="shared" si="12"/>
        <v>-66206.61499</v>
      </c>
    </row>
    <row r="71">
      <c r="D71" s="96"/>
      <c r="E71" s="103">
        <f t="shared" si="5"/>
        <v>291</v>
      </c>
      <c r="F71" s="81">
        <f t="shared" si="6"/>
        <v>80306.35999</v>
      </c>
      <c r="G71" s="99"/>
      <c r="H71" s="81">
        <f t="shared" si="7"/>
        <v>-420671.7065</v>
      </c>
      <c r="I71" s="81">
        <f t="shared" si="1"/>
        <v>-978.0664959</v>
      </c>
      <c r="J71" s="81">
        <f t="shared" si="2"/>
        <v>-1069.207254</v>
      </c>
      <c r="K71" s="81">
        <f t="shared" si="3"/>
        <v>-2047.27375</v>
      </c>
      <c r="L71" s="81">
        <f t="shared" si="8"/>
        <v>-721</v>
      </c>
      <c r="M71" s="81">
        <f t="shared" si="9"/>
        <v>-348</v>
      </c>
      <c r="N71" s="81">
        <f t="shared" si="10"/>
        <v>-100</v>
      </c>
      <c r="O71" s="81">
        <f t="shared" si="11"/>
        <v>2500</v>
      </c>
      <c r="P71" s="81">
        <f t="shared" si="4"/>
        <v>-716.2737499</v>
      </c>
      <c r="Q71" s="85">
        <f t="shared" si="12"/>
        <v>-66922.88874</v>
      </c>
    </row>
    <row r="72">
      <c r="D72" s="96"/>
      <c r="E72" s="103">
        <f t="shared" si="5"/>
        <v>290</v>
      </c>
      <c r="F72" s="81">
        <f t="shared" si="6"/>
        <v>81286.91241</v>
      </c>
      <c r="G72" s="99"/>
      <c r="H72" s="81">
        <f t="shared" si="7"/>
        <v>-419693.64</v>
      </c>
      <c r="I72" s="81">
        <f t="shared" si="1"/>
        <v>-980.5524149</v>
      </c>
      <c r="J72" s="81">
        <f t="shared" si="2"/>
        <v>-1066.721335</v>
      </c>
      <c r="K72" s="81">
        <f t="shared" si="3"/>
        <v>-2047.27375</v>
      </c>
      <c r="L72" s="81">
        <f t="shared" si="8"/>
        <v>-721</v>
      </c>
      <c r="M72" s="81">
        <f t="shared" si="9"/>
        <v>-348</v>
      </c>
      <c r="N72" s="81">
        <f t="shared" si="10"/>
        <v>-100</v>
      </c>
      <c r="O72" s="81">
        <f t="shared" si="11"/>
        <v>2500</v>
      </c>
      <c r="P72" s="81">
        <f t="shared" si="4"/>
        <v>-716.2737499</v>
      </c>
      <c r="Q72" s="85">
        <f t="shared" si="12"/>
        <v>-67639.16249</v>
      </c>
    </row>
    <row r="73">
      <c r="D73" s="96"/>
      <c r="E73" s="103">
        <f t="shared" si="5"/>
        <v>289</v>
      </c>
      <c r="F73" s="81">
        <f t="shared" si="6"/>
        <v>82269.95706</v>
      </c>
      <c r="G73" s="99"/>
      <c r="H73" s="81">
        <f t="shared" si="7"/>
        <v>-418713.0876</v>
      </c>
      <c r="I73" s="81">
        <f t="shared" si="1"/>
        <v>-983.0446523</v>
      </c>
      <c r="J73" s="81">
        <f t="shared" si="2"/>
        <v>-1064.229098</v>
      </c>
      <c r="K73" s="81">
        <f t="shared" si="3"/>
        <v>-2047.27375</v>
      </c>
      <c r="L73" s="81">
        <f t="shared" si="8"/>
        <v>-721</v>
      </c>
      <c r="M73" s="81">
        <f t="shared" si="9"/>
        <v>-348</v>
      </c>
      <c r="N73" s="81">
        <f t="shared" si="10"/>
        <v>-100</v>
      </c>
      <c r="O73" s="81">
        <f t="shared" si="11"/>
        <v>2500</v>
      </c>
      <c r="P73" s="81">
        <f t="shared" si="4"/>
        <v>-716.2737499</v>
      </c>
      <c r="Q73" s="85">
        <f t="shared" si="12"/>
        <v>-68355.43624</v>
      </c>
    </row>
    <row r="74">
      <c r="D74" s="92">
        <v>6.0</v>
      </c>
      <c r="E74" s="103">
        <f t="shared" si="5"/>
        <v>288</v>
      </c>
      <c r="F74" s="81">
        <f t="shared" si="6"/>
        <v>83255.50028</v>
      </c>
      <c r="G74" s="99"/>
      <c r="H74" s="81">
        <f t="shared" si="7"/>
        <v>-417730.0429</v>
      </c>
      <c r="I74" s="81">
        <f t="shared" si="1"/>
        <v>-985.5432241</v>
      </c>
      <c r="J74" s="81">
        <f t="shared" si="2"/>
        <v>-1061.730526</v>
      </c>
      <c r="K74" s="81">
        <f t="shared" si="3"/>
        <v>-2047.27375</v>
      </c>
      <c r="L74" s="81">
        <f t="shared" si="8"/>
        <v>-721</v>
      </c>
      <c r="M74" s="81">
        <f t="shared" si="9"/>
        <v>-348</v>
      </c>
      <c r="N74" s="81">
        <f t="shared" si="10"/>
        <v>-100</v>
      </c>
      <c r="O74" s="81">
        <f t="shared" si="11"/>
        <v>2500</v>
      </c>
      <c r="P74" s="81">
        <f t="shared" si="4"/>
        <v>-716.2737499</v>
      </c>
      <c r="Q74" s="85">
        <f t="shared" si="12"/>
        <v>-69071.70999</v>
      </c>
    </row>
    <row r="75">
      <c r="D75" s="96"/>
      <c r="E75" s="103">
        <f t="shared" si="5"/>
        <v>287</v>
      </c>
      <c r="F75" s="81">
        <f t="shared" si="6"/>
        <v>84243.54843</v>
      </c>
      <c r="G75" s="99"/>
      <c r="H75" s="81">
        <f t="shared" si="7"/>
        <v>-416744.4997</v>
      </c>
      <c r="I75" s="81">
        <f t="shared" si="1"/>
        <v>-988.0481465</v>
      </c>
      <c r="J75" s="81">
        <f t="shared" si="2"/>
        <v>-1059.225603</v>
      </c>
      <c r="K75" s="81">
        <f t="shared" si="3"/>
        <v>-2047.27375</v>
      </c>
      <c r="L75" s="81">
        <f t="shared" si="8"/>
        <v>-721</v>
      </c>
      <c r="M75" s="81">
        <f t="shared" si="9"/>
        <v>-348</v>
      </c>
      <c r="N75" s="81">
        <f t="shared" si="10"/>
        <v>-100</v>
      </c>
      <c r="O75" s="81">
        <f t="shared" si="11"/>
        <v>2500</v>
      </c>
      <c r="P75" s="81">
        <f t="shared" si="4"/>
        <v>-716.2737499</v>
      </c>
      <c r="Q75" s="85">
        <f t="shared" si="12"/>
        <v>-69787.98374</v>
      </c>
    </row>
    <row r="76">
      <c r="D76" s="96"/>
      <c r="E76" s="103">
        <f t="shared" si="5"/>
        <v>286</v>
      </c>
      <c r="F76" s="81">
        <f t="shared" si="6"/>
        <v>85234.10787</v>
      </c>
      <c r="G76" s="99"/>
      <c r="H76" s="81">
        <f t="shared" si="7"/>
        <v>-415756.4516</v>
      </c>
      <c r="I76" s="81">
        <f t="shared" si="1"/>
        <v>-990.5594355</v>
      </c>
      <c r="J76" s="81">
        <f t="shared" si="2"/>
        <v>-1056.714314</v>
      </c>
      <c r="K76" s="81">
        <f t="shared" si="3"/>
        <v>-2047.27375</v>
      </c>
      <c r="L76" s="81">
        <f t="shared" si="8"/>
        <v>-721</v>
      </c>
      <c r="M76" s="81">
        <f t="shared" si="9"/>
        <v>-348</v>
      </c>
      <c r="N76" s="81">
        <f t="shared" si="10"/>
        <v>-100</v>
      </c>
      <c r="O76" s="81">
        <f t="shared" si="11"/>
        <v>2500</v>
      </c>
      <c r="P76" s="81">
        <f t="shared" si="4"/>
        <v>-716.2737499</v>
      </c>
      <c r="Q76" s="85">
        <f t="shared" si="12"/>
        <v>-70504.25749</v>
      </c>
    </row>
    <row r="77">
      <c r="D77" s="96"/>
      <c r="E77" s="103">
        <f t="shared" si="5"/>
        <v>285</v>
      </c>
      <c r="F77" s="81">
        <f t="shared" si="6"/>
        <v>86227.18497</v>
      </c>
      <c r="G77" s="99"/>
      <c r="H77" s="81">
        <f t="shared" si="7"/>
        <v>-414765.8921</v>
      </c>
      <c r="I77" s="81">
        <f t="shared" si="1"/>
        <v>-993.0771074</v>
      </c>
      <c r="J77" s="81">
        <f t="shared" si="2"/>
        <v>-1054.196643</v>
      </c>
      <c r="K77" s="81">
        <f t="shared" si="3"/>
        <v>-2047.27375</v>
      </c>
      <c r="L77" s="81">
        <f t="shared" si="8"/>
        <v>-721</v>
      </c>
      <c r="M77" s="81">
        <f t="shared" si="9"/>
        <v>-348</v>
      </c>
      <c r="N77" s="81">
        <f t="shared" si="10"/>
        <v>-100</v>
      </c>
      <c r="O77" s="81">
        <f t="shared" si="11"/>
        <v>2500</v>
      </c>
      <c r="P77" s="81">
        <f t="shared" si="4"/>
        <v>-716.2737499</v>
      </c>
      <c r="Q77" s="85">
        <f t="shared" si="12"/>
        <v>-71220.53124</v>
      </c>
    </row>
    <row r="78">
      <c r="D78" s="96"/>
      <c r="E78" s="103">
        <f t="shared" si="5"/>
        <v>284</v>
      </c>
      <c r="F78" s="81">
        <f t="shared" si="6"/>
        <v>87222.78615</v>
      </c>
      <c r="G78" s="99"/>
      <c r="H78" s="81">
        <f t="shared" si="7"/>
        <v>-413772.815</v>
      </c>
      <c r="I78" s="81">
        <f t="shared" si="1"/>
        <v>-995.6011784</v>
      </c>
      <c r="J78" s="81">
        <f t="shared" si="2"/>
        <v>-1051.672572</v>
      </c>
      <c r="K78" s="81">
        <f t="shared" si="3"/>
        <v>-2047.27375</v>
      </c>
      <c r="L78" s="81">
        <f t="shared" si="8"/>
        <v>-721</v>
      </c>
      <c r="M78" s="81">
        <f t="shared" si="9"/>
        <v>-348</v>
      </c>
      <c r="N78" s="81">
        <f t="shared" si="10"/>
        <v>-100</v>
      </c>
      <c r="O78" s="81">
        <f t="shared" si="11"/>
        <v>2500</v>
      </c>
      <c r="P78" s="81">
        <f t="shared" si="4"/>
        <v>-716.2737499</v>
      </c>
      <c r="Q78" s="85">
        <f t="shared" si="12"/>
        <v>-71936.80499</v>
      </c>
    </row>
    <row r="79">
      <c r="D79" s="96"/>
      <c r="E79" s="103">
        <f t="shared" si="5"/>
        <v>283</v>
      </c>
      <c r="F79" s="81">
        <f t="shared" si="6"/>
        <v>88220.91782</v>
      </c>
      <c r="G79" s="99"/>
      <c r="H79" s="81">
        <f t="shared" si="7"/>
        <v>-412777.2138</v>
      </c>
      <c r="I79" s="81">
        <f t="shared" si="1"/>
        <v>-998.1316647</v>
      </c>
      <c r="J79" s="81">
        <f t="shared" si="2"/>
        <v>-1049.142085</v>
      </c>
      <c r="K79" s="81">
        <f t="shared" si="3"/>
        <v>-2047.27375</v>
      </c>
      <c r="L79" s="81">
        <f t="shared" si="8"/>
        <v>-721</v>
      </c>
      <c r="M79" s="81">
        <f t="shared" si="9"/>
        <v>-348</v>
      </c>
      <c r="N79" s="81">
        <f t="shared" si="10"/>
        <v>-100</v>
      </c>
      <c r="O79" s="81">
        <f t="shared" si="11"/>
        <v>2500</v>
      </c>
      <c r="P79" s="81">
        <f t="shared" si="4"/>
        <v>-716.2737499</v>
      </c>
      <c r="Q79" s="85">
        <f t="shared" si="12"/>
        <v>-72653.07874</v>
      </c>
    </row>
    <row r="80">
      <c r="D80" s="96"/>
      <c r="E80" s="103">
        <f t="shared" si="5"/>
        <v>282</v>
      </c>
      <c r="F80" s="81">
        <f t="shared" si="6"/>
        <v>89221.5864</v>
      </c>
      <c r="G80" s="99"/>
      <c r="H80" s="81">
        <f t="shared" si="7"/>
        <v>-411779.0822</v>
      </c>
      <c r="I80" s="81">
        <f t="shared" si="1"/>
        <v>-1000.668583</v>
      </c>
      <c r="J80" s="81">
        <f t="shared" si="2"/>
        <v>-1046.605167</v>
      </c>
      <c r="K80" s="81">
        <f t="shared" si="3"/>
        <v>-2047.27375</v>
      </c>
      <c r="L80" s="81">
        <f t="shared" si="8"/>
        <v>-721</v>
      </c>
      <c r="M80" s="81">
        <f t="shared" si="9"/>
        <v>-348</v>
      </c>
      <c r="N80" s="81">
        <f t="shared" si="10"/>
        <v>-100</v>
      </c>
      <c r="O80" s="81">
        <f t="shared" si="11"/>
        <v>2500</v>
      </c>
      <c r="P80" s="81">
        <f t="shared" si="4"/>
        <v>-716.2737499</v>
      </c>
      <c r="Q80" s="85">
        <f t="shared" si="12"/>
        <v>-73369.35249</v>
      </c>
    </row>
    <row r="81">
      <c r="D81" s="96"/>
      <c r="E81" s="103">
        <f t="shared" si="5"/>
        <v>281</v>
      </c>
      <c r="F81" s="81">
        <f t="shared" si="6"/>
        <v>90224.79835</v>
      </c>
      <c r="G81" s="99"/>
      <c r="H81" s="81">
        <f t="shared" si="7"/>
        <v>-410778.4136</v>
      </c>
      <c r="I81" s="81">
        <f t="shared" si="1"/>
        <v>-1003.211949</v>
      </c>
      <c r="J81" s="81">
        <f t="shared" si="2"/>
        <v>-1044.061801</v>
      </c>
      <c r="K81" s="81">
        <f t="shared" si="3"/>
        <v>-2047.27375</v>
      </c>
      <c r="L81" s="81">
        <f t="shared" si="8"/>
        <v>-721</v>
      </c>
      <c r="M81" s="81">
        <f t="shared" si="9"/>
        <v>-348</v>
      </c>
      <c r="N81" s="81">
        <f t="shared" si="10"/>
        <v>-100</v>
      </c>
      <c r="O81" s="81">
        <f t="shared" si="11"/>
        <v>2500</v>
      </c>
      <c r="P81" s="81">
        <f t="shared" si="4"/>
        <v>-716.2737499</v>
      </c>
      <c r="Q81" s="85">
        <f t="shared" si="12"/>
        <v>-74085.62624</v>
      </c>
    </row>
    <row r="82">
      <c r="D82" s="96"/>
      <c r="E82" s="103">
        <f t="shared" si="5"/>
        <v>280</v>
      </c>
      <c r="F82" s="81">
        <f t="shared" si="6"/>
        <v>91230.56013</v>
      </c>
      <c r="G82" s="99"/>
      <c r="H82" s="81">
        <f t="shared" si="7"/>
        <v>-409775.2017</v>
      </c>
      <c r="I82" s="81">
        <f t="shared" si="1"/>
        <v>-1005.761779</v>
      </c>
      <c r="J82" s="81">
        <f t="shared" si="2"/>
        <v>-1041.511971</v>
      </c>
      <c r="K82" s="81">
        <f t="shared" si="3"/>
        <v>-2047.27375</v>
      </c>
      <c r="L82" s="81">
        <f t="shared" si="8"/>
        <v>-721</v>
      </c>
      <c r="M82" s="81">
        <f t="shared" si="9"/>
        <v>-348</v>
      </c>
      <c r="N82" s="81">
        <f t="shared" si="10"/>
        <v>-100</v>
      </c>
      <c r="O82" s="81">
        <f t="shared" si="11"/>
        <v>2500</v>
      </c>
      <c r="P82" s="81">
        <f t="shared" si="4"/>
        <v>-716.2737499</v>
      </c>
      <c r="Q82" s="85">
        <f t="shared" si="12"/>
        <v>-74801.89999</v>
      </c>
    </row>
    <row r="83">
      <c r="D83" s="96"/>
      <c r="E83" s="103">
        <f t="shared" si="5"/>
        <v>279</v>
      </c>
      <c r="F83" s="81">
        <f t="shared" si="6"/>
        <v>92238.87822</v>
      </c>
      <c r="G83" s="99"/>
      <c r="H83" s="81">
        <f t="shared" si="7"/>
        <v>-408769.4399</v>
      </c>
      <c r="I83" s="81">
        <f t="shared" si="1"/>
        <v>-1008.31809</v>
      </c>
      <c r="J83" s="81">
        <f t="shared" si="2"/>
        <v>-1038.95566</v>
      </c>
      <c r="K83" s="81">
        <f t="shared" si="3"/>
        <v>-2047.27375</v>
      </c>
      <c r="L83" s="81">
        <f t="shared" si="8"/>
        <v>-721</v>
      </c>
      <c r="M83" s="81">
        <f t="shared" si="9"/>
        <v>-348</v>
      </c>
      <c r="N83" s="81">
        <f t="shared" si="10"/>
        <v>-100</v>
      </c>
      <c r="O83" s="81">
        <f t="shared" si="11"/>
        <v>2500</v>
      </c>
      <c r="P83" s="81">
        <f t="shared" si="4"/>
        <v>-716.2737499</v>
      </c>
      <c r="Q83" s="85">
        <f t="shared" si="12"/>
        <v>-75518.17374</v>
      </c>
    </row>
    <row r="84">
      <c r="D84" s="96"/>
      <c r="E84" s="103">
        <f t="shared" si="5"/>
        <v>278</v>
      </c>
      <c r="F84" s="81">
        <f t="shared" si="6"/>
        <v>93249.75912</v>
      </c>
      <c r="G84" s="99"/>
      <c r="H84" s="81">
        <f t="shared" si="7"/>
        <v>-407761.1218</v>
      </c>
      <c r="I84" s="81">
        <f t="shared" si="1"/>
        <v>-1010.880899</v>
      </c>
      <c r="J84" s="81">
        <f t="shared" si="2"/>
        <v>-1036.392851</v>
      </c>
      <c r="K84" s="81">
        <f t="shared" si="3"/>
        <v>-2047.27375</v>
      </c>
      <c r="L84" s="81">
        <f t="shared" si="8"/>
        <v>-721</v>
      </c>
      <c r="M84" s="81">
        <f t="shared" si="9"/>
        <v>-348</v>
      </c>
      <c r="N84" s="81">
        <f t="shared" si="10"/>
        <v>-100</v>
      </c>
      <c r="O84" s="81">
        <f t="shared" si="11"/>
        <v>2500</v>
      </c>
      <c r="P84" s="81">
        <f t="shared" si="4"/>
        <v>-716.2737499</v>
      </c>
      <c r="Q84" s="85">
        <f t="shared" si="12"/>
        <v>-76234.44749</v>
      </c>
    </row>
    <row r="85">
      <c r="D85" s="96"/>
      <c r="E85" s="103">
        <f t="shared" si="5"/>
        <v>277</v>
      </c>
      <c r="F85" s="81">
        <f t="shared" si="6"/>
        <v>94263.20934</v>
      </c>
      <c r="G85" s="99"/>
      <c r="H85" s="81">
        <f t="shared" si="7"/>
        <v>-406750.2409</v>
      </c>
      <c r="I85" s="81">
        <f t="shared" si="1"/>
        <v>-1013.450221</v>
      </c>
      <c r="J85" s="81">
        <f t="shared" si="2"/>
        <v>-1033.823529</v>
      </c>
      <c r="K85" s="81">
        <f t="shared" si="3"/>
        <v>-2047.27375</v>
      </c>
      <c r="L85" s="81">
        <f t="shared" si="8"/>
        <v>-721</v>
      </c>
      <c r="M85" s="81">
        <f t="shared" si="9"/>
        <v>-348</v>
      </c>
      <c r="N85" s="81">
        <f t="shared" si="10"/>
        <v>-100</v>
      </c>
      <c r="O85" s="81">
        <f t="shared" si="11"/>
        <v>2500</v>
      </c>
      <c r="P85" s="81">
        <f t="shared" si="4"/>
        <v>-716.2737499</v>
      </c>
      <c r="Q85" s="85">
        <f t="shared" si="12"/>
        <v>-76950.72124</v>
      </c>
    </row>
    <row r="86">
      <c r="D86" s="92">
        <v>7.0</v>
      </c>
      <c r="E86" s="103">
        <f t="shared" si="5"/>
        <v>276</v>
      </c>
      <c r="F86" s="81">
        <f t="shared" si="6"/>
        <v>95279.23541</v>
      </c>
      <c r="G86" s="99"/>
      <c r="H86" s="81">
        <f t="shared" si="7"/>
        <v>-405736.7907</v>
      </c>
      <c r="I86" s="81">
        <f t="shared" si="1"/>
        <v>-1016.026074</v>
      </c>
      <c r="J86" s="81">
        <f t="shared" si="2"/>
        <v>-1031.247676</v>
      </c>
      <c r="K86" s="81">
        <f t="shared" si="3"/>
        <v>-2047.27375</v>
      </c>
      <c r="L86" s="81">
        <f t="shared" si="8"/>
        <v>-721</v>
      </c>
      <c r="M86" s="81">
        <f t="shared" si="9"/>
        <v>-348</v>
      </c>
      <c r="N86" s="81">
        <f t="shared" si="10"/>
        <v>-100</v>
      </c>
      <c r="O86" s="81">
        <f t="shared" si="11"/>
        <v>2500</v>
      </c>
      <c r="P86" s="81">
        <f t="shared" si="4"/>
        <v>-716.2737499</v>
      </c>
      <c r="Q86" s="85">
        <f t="shared" si="12"/>
        <v>-77666.99499</v>
      </c>
    </row>
    <row r="87">
      <c r="D87" s="96"/>
      <c r="E87" s="103">
        <f t="shared" si="5"/>
        <v>275</v>
      </c>
      <c r="F87" s="81">
        <f t="shared" si="6"/>
        <v>96297.84388</v>
      </c>
      <c r="G87" s="99"/>
      <c r="H87" s="81">
        <f t="shared" si="7"/>
        <v>-404720.7646</v>
      </c>
      <c r="I87" s="81">
        <f t="shared" si="1"/>
        <v>-1018.608473</v>
      </c>
      <c r="J87" s="81">
        <f t="shared" si="2"/>
        <v>-1028.665277</v>
      </c>
      <c r="K87" s="81">
        <f t="shared" si="3"/>
        <v>-2047.27375</v>
      </c>
      <c r="L87" s="81">
        <f t="shared" si="8"/>
        <v>-721</v>
      </c>
      <c r="M87" s="81">
        <f t="shared" si="9"/>
        <v>-348</v>
      </c>
      <c r="N87" s="81">
        <f t="shared" si="10"/>
        <v>-100</v>
      </c>
      <c r="O87" s="81">
        <f t="shared" si="11"/>
        <v>2500</v>
      </c>
      <c r="P87" s="81">
        <f t="shared" si="4"/>
        <v>-716.2737499</v>
      </c>
      <c r="Q87" s="85">
        <f t="shared" si="12"/>
        <v>-78383.26874</v>
      </c>
    </row>
    <row r="88">
      <c r="D88" s="96"/>
      <c r="E88" s="103">
        <f t="shared" si="5"/>
        <v>274</v>
      </c>
      <c r="F88" s="81">
        <f t="shared" si="6"/>
        <v>97319.04132</v>
      </c>
      <c r="G88" s="99"/>
      <c r="H88" s="81">
        <f t="shared" si="7"/>
        <v>-403702.1561</v>
      </c>
      <c r="I88" s="81">
        <f t="shared" si="1"/>
        <v>-1021.197436</v>
      </c>
      <c r="J88" s="81">
        <f t="shared" si="2"/>
        <v>-1026.076313</v>
      </c>
      <c r="K88" s="81">
        <f t="shared" si="3"/>
        <v>-2047.27375</v>
      </c>
      <c r="L88" s="81">
        <f t="shared" si="8"/>
        <v>-721</v>
      </c>
      <c r="M88" s="81">
        <f t="shared" si="9"/>
        <v>-348</v>
      </c>
      <c r="N88" s="81">
        <f t="shared" si="10"/>
        <v>-100</v>
      </c>
      <c r="O88" s="81">
        <f t="shared" si="11"/>
        <v>2500</v>
      </c>
      <c r="P88" s="81">
        <f t="shared" si="4"/>
        <v>-716.2737499</v>
      </c>
      <c r="Q88" s="85">
        <f t="shared" si="12"/>
        <v>-79099.54249</v>
      </c>
    </row>
    <row r="89">
      <c r="D89" s="96"/>
      <c r="E89" s="103">
        <f t="shared" si="5"/>
        <v>273</v>
      </c>
      <c r="F89" s="81">
        <f t="shared" si="6"/>
        <v>98342.8343</v>
      </c>
      <c r="G89" s="99"/>
      <c r="H89" s="81">
        <f t="shared" si="7"/>
        <v>-402680.9587</v>
      </c>
      <c r="I89" s="81">
        <f t="shared" si="1"/>
        <v>-1023.79298</v>
      </c>
      <c r="J89" s="81">
        <f t="shared" si="2"/>
        <v>-1023.48077</v>
      </c>
      <c r="K89" s="81">
        <f t="shared" si="3"/>
        <v>-2047.27375</v>
      </c>
      <c r="L89" s="81">
        <f t="shared" si="8"/>
        <v>-721</v>
      </c>
      <c r="M89" s="81">
        <f t="shared" si="9"/>
        <v>-348</v>
      </c>
      <c r="N89" s="81">
        <f t="shared" si="10"/>
        <v>-100</v>
      </c>
      <c r="O89" s="81">
        <f t="shared" si="11"/>
        <v>2500</v>
      </c>
      <c r="P89" s="81">
        <f t="shared" si="4"/>
        <v>-716.2737499</v>
      </c>
      <c r="Q89" s="85">
        <f t="shared" si="12"/>
        <v>-79815.81624</v>
      </c>
    </row>
    <row r="90">
      <c r="D90" s="96"/>
      <c r="E90" s="103">
        <f t="shared" si="5"/>
        <v>272</v>
      </c>
      <c r="F90" s="81">
        <f t="shared" si="6"/>
        <v>99369.22942</v>
      </c>
      <c r="G90" s="99"/>
      <c r="H90" s="81">
        <f t="shared" si="7"/>
        <v>-401657.1657</v>
      </c>
      <c r="I90" s="81">
        <f t="shared" si="1"/>
        <v>-1026.39512</v>
      </c>
      <c r="J90" s="81">
        <f t="shared" si="2"/>
        <v>-1020.878629</v>
      </c>
      <c r="K90" s="81">
        <f t="shared" si="3"/>
        <v>-2047.27375</v>
      </c>
      <c r="L90" s="81">
        <f t="shared" si="8"/>
        <v>-721</v>
      </c>
      <c r="M90" s="81">
        <f t="shared" si="9"/>
        <v>-348</v>
      </c>
      <c r="N90" s="81">
        <f t="shared" si="10"/>
        <v>-100</v>
      </c>
      <c r="O90" s="81">
        <f t="shared" si="11"/>
        <v>2500</v>
      </c>
      <c r="P90" s="81">
        <f t="shared" si="4"/>
        <v>-716.2737499</v>
      </c>
      <c r="Q90" s="85">
        <f t="shared" si="12"/>
        <v>-80532.08999</v>
      </c>
    </row>
    <row r="91">
      <c r="D91" s="96"/>
      <c r="E91" s="103">
        <f t="shared" si="5"/>
        <v>271</v>
      </c>
      <c r="F91" s="81">
        <f t="shared" si="6"/>
        <v>100398.2333</v>
      </c>
      <c r="G91" s="99"/>
      <c r="H91" s="81">
        <f t="shared" si="7"/>
        <v>-400630.7706</v>
      </c>
      <c r="I91" s="81">
        <f t="shared" si="1"/>
        <v>-1029.003875</v>
      </c>
      <c r="J91" s="81">
        <f t="shared" si="2"/>
        <v>-1018.269875</v>
      </c>
      <c r="K91" s="81">
        <f t="shared" si="3"/>
        <v>-2047.27375</v>
      </c>
      <c r="L91" s="81">
        <f t="shared" si="8"/>
        <v>-721</v>
      </c>
      <c r="M91" s="81">
        <f t="shared" si="9"/>
        <v>-348</v>
      </c>
      <c r="N91" s="81">
        <f t="shared" si="10"/>
        <v>-100</v>
      </c>
      <c r="O91" s="81">
        <f t="shared" si="11"/>
        <v>2500</v>
      </c>
      <c r="P91" s="81">
        <f t="shared" si="4"/>
        <v>-716.2737499</v>
      </c>
      <c r="Q91" s="85">
        <f t="shared" si="12"/>
        <v>-81248.36374</v>
      </c>
    </row>
    <row r="92">
      <c r="D92" s="96"/>
      <c r="E92" s="103">
        <f t="shared" si="5"/>
        <v>270</v>
      </c>
      <c r="F92" s="81">
        <f t="shared" si="6"/>
        <v>101429.8526</v>
      </c>
      <c r="G92" s="99"/>
      <c r="H92" s="81">
        <f t="shared" si="7"/>
        <v>-399601.7667</v>
      </c>
      <c r="I92" s="81">
        <f t="shared" si="1"/>
        <v>-1031.61926</v>
      </c>
      <c r="J92" s="81">
        <f t="shared" si="2"/>
        <v>-1015.65449</v>
      </c>
      <c r="K92" s="81">
        <f t="shared" si="3"/>
        <v>-2047.27375</v>
      </c>
      <c r="L92" s="81">
        <f t="shared" si="8"/>
        <v>-721</v>
      </c>
      <c r="M92" s="81">
        <f t="shared" si="9"/>
        <v>-348</v>
      </c>
      <c r="N92" s="81">
        <f t="shared" si="10"/>
        <v>-100</v>
      </c>
      <c r="O92" s="81">
        <f t="shared" si="11"/>
        <v>2500</v>
      </c>
      <c r="P92" s="81">
        <f t="shared" si="4"/>
        <v>-716.2737499</v>
      </c>
      <c r="Q92" s="85">
        <f t="shared" si="12"/>
        <v>-81964.63749</v>
      </c>
    </row>
    <row r="93">
      <c r="D93" s="96"/>
      <c r="E93" s="103">
        <f t="shared" si="5"/>
        <v>269</v>
      </c>
      <c r="F93" s="81">
        <f t="shared" si="6"/>
        <v>102464.0938</v>
      </c>
      <c r="G93" s="99"/>
      <c r="H93" s="81">
        <f t="shared" si="7"/>
        <v>-398570.1474</v>
      </c>
      <c r="I93" s="81">
        <f t="shared" si="1"/>
        <v>-1034.241292</v>
      </c>
      <c r="J93" s="81">
        <f t="shared" si="2"/>
        <v>-1013.032458</v>
      </c>
      <c r="K93" s="81">
        <f t="shared" si="3"/>
        <v>-2047.27375</v>
      </c>
      <c r="L93" s="81">
        <f t="shared" si="8"/>
        <v>-721</v>
      </c>
      <c r="M93" s="81">
        <f t="shared" si="9"/>
        <v>-348</v>
      </c>
      <c r="N93" s="81">
        <f t="shared" si="10"/>
        <v>-100</v>
      </c>
      <c r="O93" s="81">
        <f t="shared" si="11"/>
        <v>2500</v>
      </c>
      <c r="P93" s="81">
        <f t="shared" si="4"/>
        <v>-716.2737499</v>
      </c>
      <c r="Q93" s="85">
        <f t="shared" si="12"/>
        <v>-82680.91124</v>
      </c>
    </row>
    <row r="94">
      <c r="D94" s="96"/>
      <c r="E94" s="103">
        <f t="shared" si="5"/>
        <v>268</v>
      </c>
      <c r="F94" s="81">
        <f t="shared" si="6"/>
        <v>103500.9638</v>
      </c>
      <c r="G94" s="99"/>
      <c r="H94" s="81">
        <f t="shared" si="7"/>
        <v>-397535.9062</v>
      </c>
      <c r="I94" s="81">
        <f t="shared" si="1"/>
        <v>-1036.869988</v>
      </c>
      <c r="J94" s="81">
        <f t="shared" si="2"/>
        <v>-1010.403761</v>
      </c>
      <c r="K94" s="81">
        <f t="shared" si="3"/>
        <v>-2047.27375</v>
      </c>
      <c r="L94" s="81">
        <f t="shared" si="8"/>
        <v>-721</v>
      </c>
      <c r="M94" s="81">
        <f t="shared" si="9"/>
        <v>-348</v>
      </c>
      <c r="N94" s="81">
        <f t="shared" si="10"/>
        <v>-100</v>
      </c>
      <c r="O94" s="81">
        <f t="shared" si="11"/>
        <v>2500</v>
      </c>
      <c r="P94" s="81">
        <f t="shared" si="4"/>
        <v>-716.2737499</v>
      </c>
      <c r="Q94" s="85">
        <f t="shared" si="12"/>
        <v>-83397.18499</v>
      </c>
    </row>
    <row r="95">
      <c r="D95" s="96"/>
      <c r="E95" s="103">
        <f t="shared" si="5"/>
        <v>267</v>
      </c>
      <c r="F95" s="81">
        <f t="shared" si="6"/>
        <v>104540.4692</v>
      </c>
      <c r="G95" s="99"/>
      <c r="H95" s="81">
        <f t="shared" si="7"/>
        <v>-396499.0362</v>
      </c>
      <c r="I95" s="81">
        <f t="shared" si="1"/>
        <v>-1039.505366</v>
      </c>
      <c r="J95" s="81">
        <f t="shared" si="2"/>
        <v>-1007.768384</v>
      </c>
      <c r="K95" s="81">
        <f t="shared" si="3"/>
        <v>-2047.27375</v>
      </c>
      <c r="L95" s="81">
        <f t="shared" si="8"/>
        <v>-721</v>
      </c>
      <c r="M95" s="81">
        <f t="shared" si="9"/>
        <v>-348</v>
      </c>
      <c r="N95" s="81">
        <f t="shared" si="10"/>
        <v>-100</v>
      </c>
      <c r="O95" s="81">
        <f t="shared" si="11"/>
        <v>2500</v>
      </c>
      <c r="P95" s="81">
        <f t="shared" si="4"/>
        <v>-716.2737499</v>
      </c>
      <c r="Q95" s="85">
        <f t="shared" si="12"/>
        <v>-84113.45874</v>
      </c>
    </row>
    <row r="96">
      <c r="D96" s="96"/>
      <c r="E96" s="103">
        <f t="shared" si="5"/>
        <v>266</v>
      </c>
      <c r="F96" s="81">
        <f t="shared" si="6"/>
        <v>105582.6166</v>
      </c>
      <c r="G96" s="99"/>
      <c r="H96" s="81">
        <f t="shared" si="7"/>
        <v>-395459.5308</v>
      </c>
      <c r="I96" s="81">
        <f t="shared" si="1"/>
        <v>-1042.147442</v>
      </c>
      <c r="J96" s="81">
        <f t="shared" si="2"/>
        <v>-1005.126307</v>
      </c>
      <c r="K96" s="81">
        <f t="shared" si="3"/>
        <v>-2047.27375</v>
      </c>
      <c r="L96" s="81">
        <f t="shared" si="8"/>
        <v>-721</v>
      </c>
      <c r="M96" s="81">
        <f t="shared" si="9"/>
        <v>-348</v>
      </c>
      <c r="N96" s="81">
        <f t="shared" si="10"/>
        <v>-100</v>
      </c>
      <c r="O96" s="81">
        <f t="shared" si="11"/>
        <v>2500</v>
      </c>
      <c r="P96" s="81">
        <f t="shared" si="4"/>
        <v>-716.2737499</v>
      </c>
      <c r="Q96" s="85">
        <f t="shared" si="12"/>
        <v>-84829.73249</v>
      </c>
    </row>
    <row r="97">
      <c r="D97" s="96"/>
      <c r="E97" s="103">
        <f t="shared" si="5"/>
        <v>265</v>
      </c>
      <c r="F97" s="81">
        <f t="shared" si="6"/>
        <v>106627.4129</v>
      </c>
      <c r="G97" s="99"/>
      <c r="H97" s="81">
        <f t="shared" si="7"/>
        <v>-394417.3834</v>
      </c>
      <c r="I97" s="81">
        <f t="shared" si="1"/>
        <v>-1044.796234</v>
      </c>
      <c r="J97" s="81">
        <f t="shared" si="2"/>
        <v>-1002.477516</v>
      </c>
      <c r="K97" s="81">
        <f t="shared" si="3"/>
        <v>-2047.27375</v>
      </c>
      <c r="L97" s="81">
        <f t="shared" si="8"/>
        <v>-721</v>
      </c>
      <c r="M97" s="81">
        <f t="shared" si="9"/>
        <v>-348</v>
      </c>
      <c r="N97" s="81">
        <f t="shared" si="10"/>
        <v>-100</v>
      </c>
      <c r="O97" s="81">
        <f t="shared" si="11"/>
        <v>2500</v>
      </c>
      <c r="P97" s="81">
        <f t="shared" si="4"/>
        <v>-716.2737499</v>
      </c>
      <c r="Q97" s="85">
        <f t="shared" si="12"/>
        <v>-85546.00624</v>
      </c>
    </row>
    <row r="98">
      <c r="D98" s="92">
        <v>8.0</v>
      </c>
      <c r="E98" s="103">
        <f t="shared" si="5"/>
        <v>264</v>
      </c>
      <c r="F98" s="81">
        <f t="shared" si="6"/>
        <v>107674.8646</v>
      </c>
      <c r="G98" s="99"/>
      <c r="H98" s="81">
        <f t="shared" si="7"/>
        <v>-393372.5871</v>
      </c>
      <c r="I98" s="81">
        <f t="shared" si="1"/>
        <v>-1047.451758</v>
      </c>
      <c r="J98" s="81">
        <f t="shared" si="2"/>
        <v>-999.8219923</v>
      </c>
      <c r="K98" s="81">
        <f t="shared" si="3"/>
        <v>-2047.27375</v>
      </c>
      <c r="L98" s="81">
        <f t="shared" si="8"/>
        <v>-721</v>
      </c>
      <c r="M98" s="81">
        <f t="shared" si="9"/>
        <v>-348</v>
      </c>
      <c r="N98" s="81">
        <f t="shared" si="10"/>
        <v>-100</v>
      </c>
      <c r="O98" s="81">
        <f t="shared" si="11"/>
        <v>2500</v>
      </c>
      <c r="P98" s="81">
        <f t="shared" si="4"/>
        <v>-716.2737499</v>
      </c>
      <c r="Q98" s="85">
        <f t="shared" si="12"/>
        <v>-86262.27999</v>
      </c>
    </row>
    <row r="99">
      <c r="D99" s="96"/>
      <c r="E99" s="103">
        <f t="shared" si="5"/>
        <v>263</v>
      </c>
      <c r="F99" s="81">
        <f t="shared" si="6"/>
        <v>108724.9787</v>
      </c>
      <c r="G99" s="99"/>
      <c r="H99" s="81">
        <f t="shared" si="7"/>
        <v>-392325.1354</v>
      </c>
      <c r="I99" s="81">
        <f t="shared" si="1"/>
        <v>-1050.114031</v>
      </c>
      <c r="J99" s="81">
        <f t="shared" si="2"/>
        <v>-997.1597191</v>
      </c>
      <c r="K99" s="81">
        <f t="shared" si="3"/>
        <v>-2047.27375</v>
      </c>
      <c r="L99" s="81">
        <f t="shared" si="8"/>
        <v>-721</v>
      </c>
      <c r="M99" s="81">
        <f t="shared" si="9"/>
        <v>-348</v>
      </c>
      <c r="N99" s="81">
        <f t="shared" si="10"/>
        <v>-100</v>
      </c>
      <c r="O99" s="81">
        <f t="shared" si="11"/>
        <v>2500</v>
      </c>
      <c r="P99" s="81">
        <f t="shared" si="4"/>
        <v>-716.2737499</v>
      </c>
      <c r="Q99" s="85">
        <f t="shared" si="12"/>
        <v>-86978.55374</v>
      </c>
    </row>
    <row r="100">
      <c r="D100" s="96"/>
      <c r="E100" s="103">
        <f t="shared" si="5"/>
        <v>262</v>
      </c>
      <c r="F100" s="81">
        <f t="shared" si="6"/>
        <v>109777.7617</v>
      </c>
      <c r="G100" s="99"/>
      <c r="H100" s="81">
        <f t="shared" si="7"/>
        <v>-391275.0213</v>
      </c>
      <c r="I100" s="81">
        <f t="shared" si="1"/>
        <v>-1052.783071</v>
      </c>
      <c r="J100" s="81">
        <f t="shared" si="2"/>
        <v>-994.4906792</v>
      </c>
      <c r="K100" s="81">
        <f t="shared" si="3"/>
        <v>-2047.27375</v>
      </c>
      <c r="L100" s="81">
        <f t="shared" si="8"/>
        <v>-721</v>
      </c>
      <c r="M100" s="81">
        <f t="shared" si="9"/>
        <v>-348</v>
      </c>
      <c r="N100" s="81">
        <f t="shared" si="10"/>
        <v>-100</v>
      </c>
      <c r="O100" s="81">
        <f t="shared" si="11"/>
        <v>2500</v>
      </c>
      <c r="P100" s="81">
        <f t="shared" si="4"/>
        <v>-716.2737499</v>
      </c>
      <c r="Q100" s="85">
        <f t="shared" si="12"/>
        <v>-87694.82749</v>
      </c>
    </row>
    <row r="101">
      <c r="D101" s="96"/>
      <c r="E101" s="103">
        <f t="shared" si="5"/>
        <v>261</v>
      </c>
      <c r="F101" s="81">
        <f t="shared" si="6"/>
        <v>110833.2206</v>
      </c>
      <c r="G101" s="99"/>
      <c r="H101" s="81">
        <f t="shared" si="7"/>
        <v>-390222.2383</v>
      </c>
      <c r="I101" s="81">
        <f t="shared" si="1"/>
        <v>-1055.458894</v>
      </c>
      <c r="J101" s="81">
        <f t="shared" si="2"/>
        <v>-991.8148556</v>
      </c>
      <c r="K101" s="81">
        <f t="shared" si="3"/>
        <v>-2047.27375</v>
      </c>
      <c r="L101" s="81">
        <f t="shared" si="8"/>
        <v>-721</v>
      </c>
      <c r="M101" s="81">
        <f t="shared" si="9"/>
        <v>-348</v>
      </c>
      <c r="N101" s="81">
        <f t="shared" si="10"/>
        <v>-100</v>
      </c>
      <c r="O101" s="81">
        <f t="shared" si="11"/>
        <v>2500</v>
      </c>
      <c r="P101" s="81">
        <f t="shared" si="4"/>
        <v>-716.2737499</v>
      </c>
      <c r="Q101" s="85">
        <f t="shared" si="12"/>
        <v>-88411.10124</v>
      </c>
    </row>
    <row r="102">
      <c r="D102" s="96"/>
      <c r="E102" s="103">
        <f t="shared" si="5"/>
        <v>260</v>
      </c>
      <c r="F102" s="81">
        <f t="shared" si="6"/>
        <v>111891.3622</v>
      </c>
      <c r="G102" s="99"/>
      <c r="H102" s="81">
        <f t="shared" si="7"/>
        <v>-389166.7794</v>
      </c>
      <c r="I102" s="81">
        <f t="shared" si="1"/>
        <v>-1058.141519</v>
      </c>
      <c r="J102" s="81">
        <f t="shared" si="2"/>
        <v>-989.1322309</v>
      </c>
      <c r="K102" s="81">
        <f t="shared" si="3"/>
        <v>-2047.27375</v>
      </c>
      <c r="L102" s="81">
        <f t="shared" si="8"/>
        <v>-721</v>
      </c>
      <c r="M102" s="81">
        <f t="shared" si="9"/>
        <v>-348</v>
      </c>
      <c r="N102" s="81">
        <f t="shared" si="10"/>
        <v>-100</v>
      </c>
      <c r="O102" s="81">
        <f t="shared" si="11"/>
        <v>2500</v>
      </c>
      <c r="P102" s="81">
        <f t="shared" si="4"/>
        <v>-716.2737499</v>
      </c>
    </row>
    <row r="103">
      <c r="D103" s="96"/>
      <c r="E103" s="103">
        <f t="shared" si="5"/>
        <v>259</v>
      </c>
      <c r="F103" s="81">
        <f t="shared" si="6"/>
        <v>112952.1931</v>
      </c>
      <c r="G103" s="99"/>
      <c r="H103" s="81">
        <f t="shared" si="7"/>
        <v>-388108.6378</v>
      </c>
      <c r="I103" s="81">
        <f t="shared" si="1"/>
        <v>-1060.830962</v>
      </c>
      <c r="J103" s="81">
        <f t="shared" si="2"/>
        <v>-986.4427879</v>
      </c>
      <c r="K103" s="81">
        <f t="shared" si="3"/>
        <v>-2047.27375</v>
      </c>
      <c r="L103" s="81">
        <f t="shared" si="8"/>
        <v>-721</v>
      </c>
      <c r="M103" s="81">
        <f t="shared" si="9"/>
        <v>-348</v>
      </c>
      <c r="N103" s="81">
        <f t="shared" si="10"/>
        <v>-100</v>
      </c>
      <c r="O103" s="81">
        <f t="shared" si="11"/>
        <v>2500</v>
      </c>
      <c r="P103" s="81">
        <f t="shared" si="4"/>
        <v>-716.2737499</v>
      </c>
    </row>
    <row r="104">
      <c r="D104" s="96"/>
      <c r="E104" s="103">
        <f t="shared" si="5"/>
        <v>258</v>
      </c>
      <c r="F104" s="81">
        <f t="shared" si="6"/>
        <v>114015.7204</v>
      </c>
      <c r="G104" s="99"/>
      <c r="H104" s="81">
        <f t="shared" si="7"/>
        <v>-387047.8069</v>
      </c>
      <c r="I104" s="81">
        <f t="shared" si="1"/>
        <v>-1063.527241</v>
      </c>
      <c r="J104" s="81">
        <f t="shared" si="2"/>
        <v>-983.7465092</v>
      </c>
      <c r="K104" s="81">
        <f t="shared" si="3"/>
        <v>-2047.27375</v>
      </c>
      <c r="L104" s="81">
        <f t="shared" si="8"/>
        <v>-721</v>
      </c>
      <c r="M104" s="81">
        <f t="shared" si="9"/>
        <v>-348</v>
      </c>
      <c r="N104" s="81">
        <f t="shared" si="10"/>
        <v>-100</v>
      </c>
      <c r="O104" s="81">
        <f t="shared" si="11"/>
        <v>2500</v>
      </c>
      <c r="P104" s="81">
        <f t="shared" si="4"/>
        <v>-716.2737499</v>
      </c>
    </row>
    <row r="105">
      <c r="D105" s="96"/>
      <c r="E105" s="103">
        <f t="shared" si="5"/>
        <v>257</v>
      </c>
      <c r="F105" s="81">
        <f t="shared" si="6"/>
        <v>115081.9507</v>
      </c>
      <c r="G105" s="99"/>
      <c r="H105" s="81">
        <f t="shared" si="7"/>
        <v>-385984.2796</v>
      </c>
      <c r="I105" s="81">
        <f t="shared" si="1"/>
        <v>-1066.230372</v>
      </c>
      <c r="J105" s="81">
        <f t="shared" si="2"/>
        <v>-981.0433774</v>
      </c>
      <c r="K105" s="81">
        <f t="shared" si="3"/>
        <v>-2047.27375</v>
      </c>
      <c r="L105" s="81">
        <f t="shared" si="8"/>
        <v>-721</v>
      </c>
      <c r="M105" s="81">
        <f t="shared" si="9"/>
        <v>-348</v>
      </c>
      <c r="N105" s="81">
        <f t="shared" si="10"/>
        <v>-100</v>
      </c>
      <c r="O105" s="81">
        <f t="shared" si="11"/>
        <v>2500</v>
      </c>
      <c r="P105" s="81">
        <f t="shared" si="4"/>
        <v>-716.2737499</v>
      </c>
    </row>
    <row r="106">
      <c r="D106" s="96"/>
      <c r="E106" s="103">
        <f t="shared" si="5"/>
        <v>256</v>
      </c>
      <c r="F106" s="81">
        <f t="shared" si="6"/>
        <v>116150.8911</v>
      </c>
      <c r="G106" s="99"/>
      <c r="H106" s="81">
        <f t="shared" si="7"/>
        <v>-384918.0493</v>
      </c>
      <c r="I106" s="81">
        <f t="shared" si="1"/>
        <v>-1068.940375</v>
      </c>
      <c r="J106" s="81">
        <f t="shared" si="2"/>
        <v>-978.3333752</v>
      </c>
      <c r="K106" s="81">
        <f t="shared" si="3"/>
        <v>-2047.27375</v>
      </c>
      <c r="L106" s="81">
        <f t="shared" si="8"/>
        <v>-721</v>
      </c>
      <c r="M106" s="81">
        <f t="shared" si="9"/>
        <v>-348</v>
      </c>
      <c r="N106" s="81">
        <f t="shared" si="10"/>
        <v>-100</v>
      </c>
      <c r="O106" s="81">
        <f t="shared" si="11"/>
        <v>2500</v>
      </c>
      <c r="P106" s="81">
        <f t="shared" si="4"/>
        <v>-716.2737499</v>
      </c>
    </row>
    <row r="107">
      <c r="D107" s="96"/>
      <c r="E107" s="103">
        <f t="shared" si="5"/>
        <v>255</v>
      </c>
      <c r="F107" s="81">
        <f t="shared" si="6"/>
        <v>117222.5484</v>
      </c>
      <c r="G107" s="99"/>
      <c r="H107" s="81">
        <f t="shared" si="7"/>
        <v>-383849.1089</v>
      </c>
      <c r="I107" s="81">
        <f t="shared" si="1"/>
        <v>-1071.657265</v>
      </c>
      <c r="J107" s="81">
        <f t="shared" si="2"/>
        <v>-975.6164851</v>
      </c>
      <c r="K107" s="81">
        <f t="shared" si="3"/>
        <v>-2047.27375</v>
      </c>
      <c r="L107" s="81">
        <f t="shared" si="8"/>
        <v>-721</v>
      </c>
      <c r="M107" s="81">
        <f t="shared" si="9"/>
        <v>-348</v>
      </c>
      <c r="N107" s="81">
        <f t="shared" si="10"/>
        <v>-100</v>
      </c>
      <c r="O107" s="81">
        <f t="shared" si="11"/>
        <v>2500</v>
      </c>
      <c r="P107" s="81">
        <f t="shared" si="4"/>
        <v>-716.2737499</v>
      </c>
    </row>
    <row r="108">
      <c r="D108" s="96"/>
      <c r="E108" s="103">
        <f t="shared" si="5"/>
        <v>254</v>
      </c>
      <c r="F108" s="81">
        <f t="shared" si="6"/>
        <v>118296.9294</v>
      </c>
      <c r="G108" s="99"/>
      <c r="H108" s="81">
        <f t="shared" si="7"/>
        <v>-382777.4516</v>
      </c>
      <c r="I108" s="81">
        <f t="shared" si="1"/>
        <v>-1074.38106</v>
      </c>
      <c r="J108" s="81">
        <f t="shared" si="2"/>
        <v>-972.8926896</v>
      </c>
      <c r="K108" s="81">
        <f t="shared" si="3"/>
        <v>-2047.27375</v>
      </c>
      <c r="L108" s="81">
        <f t="shared" si="8"/>
        <v>-721</v>
      </c>
      <c r="M108" s="81">
        <f t="shared" si="9"/>
        <v>-348</v>
      </c>
      <c r="N108" s="81">
        <f t="shared" si="10"/>
        <v>-100</v>
      </c>
      <c r="O108" s="81">
        <f t="shared" si="11"/>
        <v>2500</v>
      </c>
      <c r="P108" s="81">
        <f t="shared" si="4"/>
        <v>-716.2737499</v>
      </c>
    </row>
    <row r="109">
      <c r="D109" s="96"/>
      <c r="E109" s="103">
        <f t="shared" si="5"/>
        <v>253</v>
      </c>
      <c r="F109" s="81">
        <f t="shared" si="6"/>
        <v>119374.0412</v>
      </c>
      <c r="G109" s="99"/>
      <c r="H109" s="81">
        <f t="shared" si="7"/>
        <v>-381703.0706</v>
      </c>
      <c r="I109" s="81">
        <f t="shared" si="1"/>
        <v>-1077.111779</v>
      </c>
      <c r="J109" s="81">
        <f t="shared" si="2"/>
        <v>-970.161971</v>
      </c>
      <c r="K109" s="81">
        <f t="shared" si="3"/>
        <v>-2047.27375</v>
      </c>
      <c r="L109" s="81">
        <f t="shared" si="8"/>
        <v>-721</v>
      </c>
      <c r="M109" s="81">
        <f t="shared" si="9"/>
        <v>-348</v>
      </c>
      <c r="N109" s="81">
        <f t="shared" si="10"/>
        <v>-100</v>
      </c>
      <c r="O109" s="81">
        <f t="shared" si="11"/>
        <v>2500</v>
      </c>
      <c r="P109" s="81">
        <f t="shared" si="4"/>
        <v>-716.2737499</v>
      </c>
    </row>
    <row r="110">
      <c r="D110" s="92">
        <v>9.0</v>
      </c>
      <c r="E110" s="103">
        <f t="shared" si="5"/>
        <v>252</v>
      </c>
      <c r="F110" s="81">
        <f t="shared" si="6"/>
        <v>120453.8906</v>
      </c>
      <c r="G110" s="99"/>
      <c r="H110" s="81">
        <f t="shared" si="7"/>
        <v>-380625.9588</v>
      </c>
      <c r="I110" s="81">
        <f t="shared" si="1"/>
        <v>-1079.849438</v>
      </c>
      <c r="J110" s="81">
        <f t="shared" si="2"/>
        <v>-967.4243119</v>
      </c>
      <c r="K110" s="81">
        <f t="shared" si="3"/>
        <v>-2047.27375</v>
      </c>
      <c r="L110" s="81">
        <f t="shared" si="8"/>
        <v>-721</v>
      </c>
      <c r="M110" s="81">
        <f t="shared" si="9"/>
        <v>-348</v>
      </c>
      <c r="N110" s="81">
        <f t="shared" si="10"/>
        <v>-100</v>
      </c>
      <c r="O110" s="81">
        <f t="shared" si="11"/>
        <v>2500</v>
      </c>
      <c r="P110" s="81">
        <f t="shared" si="4"/>
        <v>-716.2737499</v>
      </c>
    </row>
    <row r="111">
      <c r="D111" s="96"/>
      <c r="E111" s="103">
        <f t="shared" si="5"/>
        <v>251</v>
      </c>
      <c r="F111" s="81">
        <f t="shared" si="6"/>
        <v>121536.4847</v>
      </c>
      <c r="G111" s="99"/>
      <c r="H111" s="81">
        <f t="shared" si="7"/>
        <v>-379546.1094</v>
      </c>
      <c r="I111" s="81">
        <f t="shared" si="1"/>
        <v>-1082.594055</v>
      </c>
      <c r="J111" s="81">
        <f t="shared" si="2"/>
        <v>-964.6796946</v>
      </c>
      <c r="K111" s="81">
        <f t="shared" si="3"/>
        <v>-2047.27375</v>
      </c>
      <c r="L111" s="81">
        <f t="shared" si="8"/>
        <v>-721</v>
      </c>
      <c r="M111" s="81">
        <f t="shared" si="9"/>
        <v>-348</v>
      </c>
      <c r="N111" s="81">
        <f t="shared" si="10"/>
        <v>-100</v>
      </c>
      <c r="O111" s="81">
        <f t="shared" si="11"/>
        <v>2500</v>
      </c>
      <c r="P111" s="81">
        <f t="shared" si="4"/>
        <v>-716.2737499</v>
      </c>
    </row>
    <row r="112">
      <c r="D112" s="96"/>
      <c r="E112" s="103">
        <f t="shared" si="5"/>
        <v>250</v>
      </c>
      <c r="F112" s="81">
        <f t="shared" si="6"/>
        <v>122621.8303</v>
      </c>
      <c r="G112" s="99"/>
      <c r="H112" s="81">
        <f t="shared" si="7"/>
        <v>-378463.5153</v>
      </c>
      <c r="I112" s="81">
        <f t="shared" si="1"/>
        <v>-1085.345649</v>
      </c>
      <c r="J112" s="81">
        <f t="shared" si="2"/>
        <v>-961.9281014</v>
      </c>
      <c r="K112" s="81">
        <f t="shared" si="3"/>
        <v>-2047.27375</v>
      </c>
      <c r="L112" s="81">
        <f t="shared" si="8"/>
        <v>-721</v>
      </c>
      <c r="M112" s="81">
        <f t="shared" si="9"/>
        <v>-348</v>
      </c>
      <c r="N112" s="81">
        <f t="shared" si="10"/>
        <v>-100</v>
      </c>
      <c r="O112" s="81">
        <f t="shared" si="11"/>
        <v>2500</v>
      </c>
      <c r="P112" s="81">
        <f t="shared" si="4"/>
        <v>-716.2737499</v>
      </c>
    </row>
    <row r="113">
      <c r="D113" s="96"/>
      <c r="E113" s="103">
        <f t="shared" si="5"/>
        <v>249</v>
      </c>
      <c r="F113" s="81">
        <f t="shared" si="6"/>
        <v>123709.9346</v>
      </c>
      <c r="G113" s="99"/>
      <c r="H113" s="81">
        <f t="shared" si="7"/>
        <v>-377378.1697</v>
      </c>
      <c r="I113" s="81">
        <f t="shared" si="1"/>
        <v>-1088.104235</v>
      </c>
      <c r="J113" s="81">
        <f t="shared" si="2"/>
        <v>-959.1695145</v>
      </c>
      <c r="K113" s="81">
        <f t="shared" si="3"/>
        <v>-2047.27375</v>
      </c>
      <c r="L113" s="81">
        <f t="shared" si="8"/>
        <v>-721</v>
      </c>
      <c r="M113" s="81">
        <f t="shared" si="9"/>
        <v>-348</v>
      </c>
      <c r="N113" s="81">
        <f t="shared" si="10"/>
        <v>-100</v>
      </c>
      <c r="O113" s="81">
        <f t="shared" si="11"/>
        <v>2500</v>
      </c>
      <c r="P113" s="81">
        <f t="shared" si="4"/>
        <v>-716.2737499</v>
      </c>
    </row>
    <row r="114">
      <c r="D114" s="96"/>
      <c r="E114" s="103">
        <f t="shared" si="5"/>
        <v>248</v>
      </c>
      <c r="F114" s="81">
        <f t="shared" si="6"/>
        <v>124800.8044</v>
      </c>
      <c r="G114" s="99"/>
      <c r="H114" s="81">
        <f t="shared" si="7"/>
        <v>-376290.0654</v>
      </c>
      <c r="I114" s="81">
        <f t="shared" si="1"/>
        <v>-1090.869834</v>
      </c>
      <c r="J114" s="81">
        <f t="shared" si="2"/>
        <v>-956.4039163</v>
      </c>
      <c r="K114" s="81">
        <f t="shared" si="3"/>
        <v>-2047.27375</v>
      </c>
      <c r="L114" s="81">
        <f t="shared" si="8"/>
        <v>-721</v>
      </c>
      <c r="M114" s="81">
        <f t="shared" si="9"/>
        <v>-348</v>
      </c>
      <c r="N114" s="81">
        <f t="shared" si="10"/>
        <v>-100</v>
      </c>
      <c r="O114" s="81">
        <f t="shared" si="11"/>
        <v>2500</v>
      </c>
      <c r="P114" s="81">
        <f t="shared" si="4"/>
        <v>-716.2737499</v>
      </c>
    </row>
    <row r="115">
      <c r="D115" s="96"/>
      <c r="E115" s="103">
        <f t="shared" si="5"/>
        <v>247</v>
      </c>
      <c r="F115" s="81">
        <f t="shared" si="6"/>
        <v>125894.4469</v>
      </c>
      <c r="G115" s="99"/>
      <c r="H115" s="81">
        <f t="shared" si="7"/>
        <v>-375199.1956</v>
      </c>
      <c r="I115" s="81">
        <f t="shared" si="1"/>
        <v>-1093.642461</v>
      </c>
      <c r="J115" s="81">
        <f t="shared" si="2"/>
        <v>-953.6312888</v>
      </c>
      <c r="K115" s="81">
        <f t="shared" si="3"/>
        <v>-2047.27375</v>
      </c>
      <c r="L115" s="81">
        <f t="shared" si="8"/>
        <v>-721</v>
      </c>
      <c r="M115" s="81">
        <f t="shared" si="9"/>
        <v>-348</v>
      </c>
      <c r="N115" s="81">
        <f t="shared" si="10"/>
        <v>-100</v>
      </c>
      <c r="O115" s="81">
        <f t="shared" si="11"/>
        <v>2500</v>
      </c>
      <c r="P115" s="81">
        <f t="shared" si="4"/>
        <v>-716.2737499</v>
      </c>
    </row>
    <row r="116">
      <c r="D116" s="96"/>
      <c r="E116" s="103">
        <f t="shared" si="5"/>
        <v>246</v>
      </c>
      <c r="F116" s="81">
        <f t="shared" si="6"/>
        <v>126990.869</v>
      </c>
      <c r="G116" s="99"/>
      <c r="H116" s="81">
        <f t="shared" si="7"/>
        <v>-374105.5531</v>
      </c>
      <c r="I116" s="81">
        <f t="shared" si="1"/>
        <v>-1096.422136</v>
      </c>
      <c r="J116" s="81">
        <f t="shared" si="2"/>
        <v>-950.8516142</v>
      </c>
      <c r="K116" s="81">
        <f t="shared" si="3"/>
        <v>-2047.27375</v>
      </c>
      <c r="L116" s="81">
        <f t="shared" si="8"/>
        <v>-721</v>
      </c>
      <c r="M116" s="81">
        <f t="shared" si="9"/>
        <v>-348</v>
      </c>
      <c r="N116" s="81">
        <f t="shared" si="10"/>
        <v>-100</v>
      </c>
      <c r="O116" s="81">
        <f t="shared" si="11"/>
        <v>2500</v>
      </c>
      <c r="P116" s="81">
        <f t="shared" si="4"/>
        <v>-716.2737499</v>
      </c>
    </row>
    <row r="117">
      <c r="D117" s="96"/>
      <c r="E117" s="103">
        <f t="shared" si="5"/>
        <v>245</v>
      </c>
      <c r="F117" s="81">
        <f t="shared" si="6"/>
        <v>128090.0779</v>
      </c>
      <c r="G117" s="99"/>
      <c r="H117" s="81">
        <f t="shared" si="7"/>
        <v>-373009.131</v>
      </c>
      <c r="I117" s="81">
        <f t="shared" si="1"/>
        <v>-1099.208875</v>
      </c>
      <c r="J117" s="81">
        <f t="shared" si="2"/>
        <v>-948.0648746</v>
      </c>
      <c r="K117" s="81">
        <f t="shared" si="3"/>
        <v>-2047.27375</v>
      </c>
      <c r="L117" s="81">
        <f t="shared" si="8"/>
        <v>-721</v>
      </c>
      <c r="M117" s="81">
        <f t="shared" si="9"/>
        <v>-348</v>
      </c>
      <c r="N117" s="81">
        <f t="shared" si="10"/>
        <v>-100</v>
      </c>
      <c r="O117" s="81">
        <f t="shared" si="11"/>
        <v>2500</v>
      </c>
      <c r="P117" s="81">
        <f t="shared" si="4"/>
        <v>-716.2737499</v>
      </c>
    </row>
    <row r="118">
      <c r="D118" s="96"/>
      <c r="E118" s="103">
        <f t="shared" si="5"/>
        <v>244</v>
      </c>
      <c r="F118" s="81">
        <f t="shared" si="6"/>
        <v>129192.0806</v>
      </c>
      <c r="G118" s="99"/>
      <c r="H118" s="81">
        <f t="shared" si="7"/>
        <v>-371909.9221</v>
      </c>
      <c r="I118" s="81">
        <f t="shared" si="1"/>
        <v>-1102.002698</v>
      </c>
      <c r="J118" s="81">
        <f t="shared" si="2"/>
        <v>-945.271052</v>
      </c>
      <c r="K118" s="81">
        <f t="shared" si="3"/>
        <v>-2047.27375</v>
      </c>
      <c r="L118" s="81">
        <f t="shared" si="8"/>
        <v>-721</v>
      </c>
      <c r="M118" s="81">
        <f t="shared" si="9"/>
        <v>-348</v>
      </c>
      <c r="N118" s="81">
        <f t="shared" si="10"/>
        <v>-100</v>
      </c>
      <c r="O118" s="81">
        <f t="shared" si="11"/>
        <v>2500</v>
      </c>
      <c r="P118" s="81">
        <f t="shared" si="4"/>
        <v>-716.2737499</v>
      </c>
    </row>
    <row r="119">
      <c r="D119" s="96"/>
      <c r="E119" s="103">
        <f t="shared" si="5"/>
        <v>243</v>
      </c>
      <c r="F119" s="81">
        <f t="shared" si="6"/>
        <v>130296.8842</v>
      </c>
      <c r="G119" s="99"/>
      <c r="H119" s="81">
        <f t="shared" si="7"/>
        <v>-370807.9194</v>
      </c>
      <c r="I119" s="81">
        <f t="shared" si="1"/>
        <v>-1104.803621</v>
      </c>
      <c r="J119" s="81">
        <f t="shared" si="2"/>
        <v>-942.4701285</v>
      </c>
      <c r="K119" s="81">
        <f t="shared" si="3"/>
        <v>-2047.27375</v>
      </c>
      <c r="L119" s="81">
        <f t="shared" si="8"/>
        <v>-721</v>
      </c>
      <c r="M119" s="81">
        <f t="shared" si="9"/>
        <v>-348</v>
      </c>
      <c r="N119" s="81">
        <f t="shared" si="10"/>
        <v>-100</v>
      </c>
      <c r="O119" s="81">
        <f t="shared" si="11"/>
        <v>2500</v>
      </c>
      <c r="P119" s="81">
        <f t="shared" si="4"/>
        <v>-716.2737499</v>
      </c>
    </row>
    <row r="120">
      <c r="D120" s="96"/>
      <c r="E120" s="103">
        <f t="shared" si="5"/>
        <v>242</v>
      </c>
      <c r="F120" s="81">
        <f t="shared" si="6"/>
        <v>131404.4959</v>
      </c>
      <c r="G120" s="99"/>
      <c r="H120" s="81">
        <f t="shared" si="7"/>
        <v>-369703.1158</v>
      </c>
      <c r="I120" s="81">
        <f t="shared" si="1"/>
        <v>-1107.611664</v>
      </c>
      <c r="J120" s="81">
        <f t="shared" si="2"/>
        <v>-939.662086</v>
      </c>
      <c r="K120" s="81">
        <f t="shared" si="3"/>
        <v>-2047.27375</v>
      </c>
      <c r="L120" s="81">
        <f t="shared" si="8"/>
        <v>-721</v>
      </c>
      <c r="M120" s="81">
        <f t="shared" si="9"/>
        <v>-348</v>
      </c>
      <c r="N120" s="81">
        <f t="shared" si="10"/>
        <v>-100</v>
      </c>
      <c r="O120" s="81">
        <f t="shared" si="11"/>
        <v>2500</v>
      </c>
      <c r="P120" s="81">
        <f t="shared" si="4"/>
        <v>-716.2737499</v>
      </c>
    </row>
    <row r="121">
      <c r="D121" s="96"/>
      <c r="E121" s="103">
        <f t="shared" si="5"/>
        <v>241</v>
      </c>
      <c r="F121" s="81">
        <f t="shared" si="6"/>
        <v>132514.9227</v>
      </c>
      <c r="G121" s="99"/>
      <c r="H121" s="81">
        <f t="shared" si="7"/>
        <v>-368595.5041</v>
      </c>
      <c r="I121" s="81">
        <f t="shared" si="1"/>
        <v>-1110.426844</v>
      </c>
      <c r="J121" s="81">
        <f t="shared" si="2"/>
        <v>-936.8469063</v>
      </c>
      <c r="K121" s="81">
        <f t="shared" si="3"/>
        <v>-2047.27375</v>
      </c>
      <c r="L121" s="81">
        <f t="shared" si="8"/>
        <v>-721</v>
      </c>
      <c r="M121" s="81">
        <f t="shared" si="9"/>
        <v>-348</v>
      </c>
      <c r="N121" s="81">
        <f t="shared" si="10"/>
        <v>-100</v>
      </c>
      <c r="O121" s="81">
        <f t="shared" si="11"/>
        <v>2500</v>
      </c>
      <c r="P121" s="81">
        <f t="shared" si="4"/>
        <v>-716.2737499</v>
      </c>
    </row>
    <row r="122">
      <c r="D122" s="92">
        <v>10.0</v>
      </c>
      <c r="E122" s="103">
        <f t="shared" si="5"/>
        <v>240</v>
      </c>
      <c r="F122" s="81">
        <f t="shared" si="6"/>
        <v>133628.1719</v>
      </c>
      <c r="G122" s="99"/>
      <c r="H122" s="81">
        <f t="shared" si="7"/>
        <v>-367485.0773</v>
      </c>
      <c r="I122" s="81">
        <f t="shared" si="1"/>
        <v>-1113.249178</v>
      </c>
      <c r="J122" s="81">
        <f t="shared" si="2"/>
        <v>-934.0245714</v>
      </c>
      <c r="K122" s="81">
        <f t="shared" si="3"/>
        <v>-2047.27375</v>
      </c>
      <c r="L122" s="81">
        <f t="shared" si="8"/>
        <v>-721</v>
      </c>
      <c r="M122" s="81">
        <f t="shared" si="9"/>
        <v>-348</v>
      </c>
      <c r="N122" s="81">
        <f t="shared" si="10"/>
        <v>-100</v>
      </c>
      <c r="O122" s="81">
        <f t="shared" si="11"/>
        <v>2500</v>
      </c>
      <c r="P122" s="81">
        <f t="shared" si="4"/>
        <v>-716.2737499</v>
      </c>
    </row>
    <row r="123">
      <c r="D123" s="96"/>
      <c r="E123" s="103">
        <f t="shared" si="5"/>
        <v>239</v>
      </c>
      <c r="F123" s="81">
        <f t="shared" si="6"/>
        <v>134744.2506</v>
      </c>
      <c r="G123" s="99"/>
      <c r="H123" s="81">
        <f t="shared" si="7"/>
        <v>-366371.8281</v>
      </c>
      <c r="I123" s="81">
        <f t="shared" si="1"/>
        <v>-1116.078687</v>
      </c>
      <c r="J123" s="81">
        <f t="shared" si="2"/>
        <v>-931.1950631</v>
      </c>
      <c r="K123" s="81">
        <f t="shared" si="3"/>
        <v>-2047.27375</v>
      </c>
      <c r="L123" s="81">
        <f t="shared" si="8"/>
        <v>-721</v>
      </c>
      <c r="M123" s="81">
        <f t="shared" si="9"/>
        <v>-348</v>
      </c>
      <c r="N123" s="81">
        <f t="shared" si="10"/>
        <v>-100</v>
      </c>
      <c r="O123" s="81">
        <f t="shared" si="11"/>
        <v>2500</v>
      </c>
      <c r="P123" s="81">
        <f t="shared" si="4"/>
        <v>-716.2737499</v>
      </c>
    </row>
    <row r="124">
      <c r="D124" s="96"/>
      <c r="E124" s="103">
        <f t="shared" si="5"/>
        <v>238</v>
      </c>
      <c r="F124" s="81">
        <f t="shared" si="6"/>
        <v>135863.166</v>
      </c>
      <c r="G124" s="99"/>
      <c r="H124" s="81">
        <f t="shared" si="7"/>
        <v>-365255.7494</v>
      </c>
      <c r="I124" s="81">
        <f t="shared" si="1"/>
        <v>-1118.915387</v>
      </c>
      <c r="J124" s="81">
        <f t="shared" si="2"/>
        <v>-928.3583631</v>
      </c>
      <c r="K124" s="81">
        <f t="shared" si="3"/>
        <v>-2047.27375</v>
      </c>
      <c r="L124" s="81">
        <f t="shared" si="8"/>
        <v>-721</v>
      </c>
      <c r="M124" s="81">
        <f t="shared" si="9"/>
        <v>-348</v>
      </c>
      <c r="N124" s="81">
        <f t="shared" si="10"/>
        <v>-100</v>
      </c>
      <c r="O124" s="81">
        <f t="shared" si="11"/>
        <v>2500</v>
      </c>
      <c r="P124" s="81">
        <f t="shared" si="4"/>
        <v>-716.2737499</v>
      </c>
    </row>
    <row r="125">
      <c r="D125" s="96"/>
      <c r="E125" s="103">
        <f t="shared" si="5"/>
        <v>237</v>
      </c>
      <c r="F125" s="81">
        <f t="shared" si="6"/>
        <v>136984.9253</v>
      </c>
      <c r="G125" s="99"/>
      <c r="H125" s="81">
        <f t="shared" si="7"/>
        <v>-364136.834</v>
      </c>
      <c r="I125" s="81">
        <f t="shared" si="1"/>
        <v>-1121.759297</v>
      </c>
      <c r="J125" s="81">
        <f t="shared" si="2"/>
        <v>-925.5144532</v>
      </c>
      <c r="K125" s="81">
        <f t="shared" si="3"/>
        <v>-2047.27375</v>
      </c>
      <c r="L125" s="81">
        <f t="shared" si="8"/>
        <v>-721</v>
      </c>
      <c r="M125" s="81">
        <f t="shared" si="9"/>
        <v>-348</v>
      </c>
      <c r="N125" s="81">
        <f t="shared" si="10"/>
        <v>-100</v>
      </c>
      <c r="O125" s="81">
        <f t="shared" si="11"/>
        <v>2500</v>
      </c>
      <c r="P125" s="81">
        <f t="shared" si="4"/>
        <v>-716.2737499</v>
      </c>
    </row>
    <row r="126">
      <c r="D126" s="96"/>
      <c r="E126" s="103">
        <f t="shared" si="5"/>
        <v>236</v>
      </c>
      <c r="F126" s="81">
        <f t="shared" si="6"/>
        <v>138109.5357</v>
      </c>
      <c r="G126" s="99"/>
      <c r="H126" s="81">
        <f t="shared" si="7"/>
        <v>-363015.0747</v>
      </c>
      <c r="I126" s="81">
        <f t="shared" si="1"/>
        <v>-1124.610435</v>
      </c>
      <c r="J126" s="81">
        <f t="shared" si="2"/>
        <v>-922.663315</v>
      </c>
      <c r="K126" s="81">
        <f t="shared" si="3"/>
        <v>-2047.27375</v>
      </c>
      <c r="L126" s="81">
        <f t="shared" si="8"/>
        <v>-721</v>
      </c>
      <c r="M126" s="81">
        <f t="shared" si="9"/>
        <v>-348</v>
      </c>
      <c r="N126" s="81">
        <f t="shared" si="10"/>
        <v>-100</v>
      </c>
      <c r="O126" s="81">
        <f t="shared" si="11"/>
        <v>2500</v>
      </c>
      <c r="P126" s="81">
        <f t="shared" si="4"/>
        <v>-716.2737499</v>
      </c>
    </row>
    <row r="127">
      <c r="D127" s="96"/>
      <c r="E127" s="103">
        <f t="shared" si="5"/>
        <v>235</v>
      </c>
      <c r="F127" s="81">
        <f t="shared" si="6"/>
        <v>139237.0045</v>
      </c>
      <c r="G127" s="99"/>
      <c r="H127" s="81">
        <f t="shared" si="7"/>
        <v>-361890.4643</v>
      </c>
      <c r="I127" s="81">
        <f t="shared" si="1"/>
        <v>-1127.46882</v>
      </c>
      <c r="J127" s="81">
        <f t="shared" si="2"/>
        <v>-919.8049301</v>
      </c>
      <c r="K127" s="81">
        <f t="shared" si="3"/>
        <v>-2047.27375</v>
      </c>
      <c r="L127" s="81">
        <f t="shared" si="8"/>
        <v>-721</v>
      </c>
      <c r="M127" s="81">
        <f t="shared" si="9"/>
        <v>-348</v>
      </c>
      <c r="N127" s="81">
        <f t="shared" si="10"/>
        <v>-100</v>
      </c>
      <c r="O127" s="81">
        <f t="shared" si="11"/>
        <v>2500</v>
      </c>
      <c r="P127" s="81">
        <f t="shared" si="4"/>
        <v>-716.2737499</v>
      </c>
    </row>
    <row r="128">
      <c r="D128" s="96"/>
      <c r="E128" s="103">
        <f t="shared" si="5"/>
        <v>234</v>
      </c>
      <c r="F128" s="81">
        <f t="shared" si="6"/>
        <v>140367.339</v>
      </c>
      <c r="G128" s="99"/>
      <c r="H128" s="81">
        <f t="shared" si="7"/>
        <v>-360762.9955</v>
      </c>
      <c r="I128" s="81">
        <f t="shared" si="1"/>
        <v>-1130.33447</v>
      </c>
      <c r="J128" s="81">
        <f t="shared" si="2"/>
        <v>-916.9392802</v>
      </c>
      <c r="K128" s="81">
        <f t="shared" si="3"/>
        <v>-2047.27375</v>
      </c>
      <c r="L128" s="81">
        <f t="shared" si="8"/>
        <v>-721</v>
      </c>
      <c r="M128" s="81">
        <f t="shared" si="9"/>
        <v>-348</v>
      </c>
      <c r="N128" s="81">
        <f t="shared" si="10"/>
        <v>-100</v>
      </c>
      <c r="O128" s="81">
        <f t="shared" si="11"/>
        <v>2500</v>
      </c>
      <c r="P128" s="81">
        <f t="shared" si="4"/>
        <v>-716.2737499</v>
      </c>
    </row>
    <row r="129">
      <c r="D129" s="96"/>
      <c r="E129" s="103">
        <f t="shared" si="5"/>
        <v>233</v>
      </c>
      <c r="F129" s="81">
        <f t="shared" si="6"/>
        <v>141500.5464</v>
      </c>
      <c r="G129" s="99"/>
      <c r="H129" s="81">
        <f t="shared" si="7"/>
        <v>-359632.661</v>
      </c>
      <c r="I129" s="81">
        <f t="shared" si="1"/>
        <v>-1133.207403</v>
      </c>
      <c r="J129" s="81">
        <f t="shared" si="2"/>
        <v>-914.0663467</v>
      </c>
      <c r="K129" s="81">
        <f t="shared" si="3"/>
        <v>-2047.27375</v>
      </c>
      <c r="L129" s="81">
        <f t="shared" si="8"/>
        <v>-721</v>
      </c>
      <c r="M129" s="81">
        <f t="shared" si="9"/>
        <v>-348</v>
      </c>
      <c r="N129" s="81">
        <f t="shared" si="10"/>
        <v>-100</v>
      </c>
      <c r="O129" s="81">
        <f t="shared" si="11"/>
        <v>2500</v>
      </c>
      <c r="P129" s="81">
        <f t="shared" si="4"/>
        <v>-716.2737499</v>
      </c>
    </row>
    <row r="130">
      <c r="D130" s="96"/>
      <c r="E130" s="103">
        <f t="shared" si="5"/>
        <v>232</v>
      </c>
      <c r="F130" s="81">
        <f t="shared" si="6"/>
        <v>142636.634</v>
      </c>
      <c r="G130" s="99"/>
      <c r="H130" s="81">
        <f t="shared" si="7"/>
        <v>-358499.4536</v>
      </c>
      <c r="I130" s="81">
        <f t="shared" si="1"/>
        <v>-1136.087639</v>
      </c>
      <c r="J130" s="81">
        <f t="shared" si="2"/>
        <v>-911.1861113</v>
      </c>
      <c r="K130" s="81">
        <f t="shared" si="3"/>
        <v>-2047.27375</v>
      </c>
      <c r="L130" s="81">
        <f t="shared" si="8"/>
        <v>-721</v>
      </c>
      <c r="M130" s="81">
        <f t="shared" si="9"/>
        <v>-348</v>
      </c>
      <c r="N130" s="81">
        <f t="shared" si="10"/>
        <v>-100</v>
      </c>
      <c r="O130" s="81">
        <f t="shared" si="11"/>
        <v>2500</v>
      </c>
      <c r="P130" s="81">
        <f t="shared" si="4"/>
        <v>-716.2737499</v>
      </c>
    </row>
    <row r="131">
      <c r="D131" s="96"/>
      <c r="E131" s="103">
        <f t="shared" si="5"/>
        <v>231</v>
      </c>
      <c r="F131" s="81">
        <f t="shared" si="6"/>
        <v>143775.6092</v>
      </c>
      <c r="G131" s="99"/>
      <c r="H131" s="81">
        <f t="shared" si="7"/>
        <v>-357363.366</v>
      </c>
      <c r="I131" s="81">
        <f t="shared" si="1"/>
        <v>-1138.975195</v>
      </c>
      <c r="J131" s="81">
        <f t="shared" si="2"/>
        <v>-908.2985552</v>
      </c>
      <c r="K131" s="81">
        <f t="shared" si="3"/>
        <v>-2047.27375</v>
      </c>
      <c r="L131" s="81">
        <f t="shared" si="8"/>
        <v>-721</v>
      </c>
      <c r="M131" s="81">
        <f t="shared" si="9"/>
        <v>-348</v>
      </c>
      <c r="N131" s="81">
        <f t="shared" si="10"/>
        <v>-100</v>
      </c>
      <c r="O131" s="81">
        <f t="shared" si="11"/>
        <v>2500</v>
      </c>
      <c r="P131" s="81">
        <f t="shared" si="4"/>
        <v>-716.2737499</v>
      </c>
    </row>
    <row r="132">
      <c r="D132" s="96"/>
      <c r="E132" s="103">
        <f t="shared" si="5"/>
        <v>230</v>
      </c>
      <c r="F132" s="81">
        <f t="shared" si="6"/>
        <v>144917.4793</v>
      </c>
      <c r="G132" s="99"/>
      <c r="H132" s="81">
        <f t="shared" si="7"/>
        <v>-356224.3908</v>
      </c>
      <c r="I132" s="81">
        <f t="shared" si="1"/>
        <v>-1141.87009</v>
      </c>
      <c r="J132" s="81">
        <f t="shared" si="2"/>
        <v>-905.4036599</v>
      </c>
      <c r="K132" s="81">
        <f t="shared" si="3"/>
        <v>-2047.27375</v>
      </c>
      <c r="L132" s="81">
        <f t="shared" si="8"/>
        <v>-721</v>
      </c>
      <c r="M132" s="81">
        <f t="shared" si="9"/>
        <v>-348</v>
      </c>
      <c r="N132" s="81">
        <f t="shared" si="10"/>
        <v>-100</v>
      </c>
      <c r="O132" s="81">
        <f t="shared" si="11"/>
        <v>2500</v>
      </c>
      <c r="P132" s="81">
        <f t="shared" si="4"/>
        <v>-716.2737499</v>
      </c>
    </row>
    <row r="133">
      <c r="D133" s="96"/>
      <c r="E133" s="103">
        <f t="shared" si="5"/>
        <v>229</v>
      </c>
      <c r="F133" s="81">
        <f t="shared" si="6"/>
        <v>146062.2517</v>
      </c>
      <c r="G133" s="99"/>
      <c r="H133" s="81">
        <f t="shared" si="7"/>
        <v>-355082.5207</v>
      </c>
      <c r="I133" s="81">
        <f t="shared" si="1"/>
        <v>-1144.772343</v>
      </c>
      <c r="J133" s="81">
        <f t="shared" si="2"/>
        <v>-902.5014067</v>
      </c>
      <c r="K133" s="81">
        <f t="shared" si="3"/>
        <v>-2047.27375</v>
      </c>
      <c r="L133" s="81">
        <f t="shared" si="8"/>
        <v>-721</v>
      </c>
      <c r="M133" s="81">
        <f t="shared" si="9"/>
        <v>-348</v>
      </c>
      <c r="N133" s="81">
        <f t="shared" si="10"/>
        <v>-100</v>
      </c>
      <c r="O133" s="81">
        <f t="shared" si="11"/>
        <v>2500</v>
      </c>
      <c r="P133" s="81">
        <f t="shared" si="4"/>
        <v>-716.2737499</v>
      </c>
    </row>
    <row r="134">
      <c r="D134" s="92">
        <v>11.0</v>
      </c>
      <c r="E134" s="103">
        <f t="shared" si="5"/>
        <v>228</v>
      </c>
      <c r="F134" s="81">
        <f t="shared" si="6"/>
        <v>147209.9336</v>
      </c>
      <c r="G134" s="99"/>
      <c r="H134" s="81">
        <f t="shared" si="7"/>
        <v>-353937.7483</v>
      </c>
      <c r="I134" s="81">
        <f t="shared" si="1"/>
        <v>-1147.681973</v>
      </c>
      <c r="J134" s="81">
        <f t="shared" si="2"/>
        <v>-899.591777</v>
      </c>
      <c r="K134" s="81">
        <f t="shared" si="3"/>
        <v>-2047.27375</v>
      </c>
      <c r="L134" s="81">
        <f t="shared" si="8"/>
        <v>-721</v>
      </c>
      <c r="M134" s="81">
        <f t="shared" si="9"/>
        <v>-348</v>
      </c>
      <c r="N134" s="81">
        <f t="shared" si="10"/>
        <v>-100</v>
      </c>
      <c r="O134" s="81">
        <f t="shared" si="11"/>
        <v>2500</v>
      </c>
      <c r="P134" s="81">
        <f t="shared" si="4"/>
        <v>-716.2737499</v>
      </c>
    </row>
    <row r="135">
      <c r="D135" s="96"/>
      <c r="E135" s="103">
        <f t="shared" si="5"/>
        <v>227</v>
      </c>
      <c r="F135" s="81">
        <f t="shared" si="6"/>
        <v>148360.5326</v>
      </c>
      <c r="G135" s="99"/>
      <c r="H135" s="81">
        <f t="shared" si="7"/>
        <v>-352790.0664</v>
      </c>
      <c r="I135" s="81">
        <f t="shared" si="1"/>
        <v>-1150.598998</v>
      </c>
      <c r="J135" s="81">
        <f t="shared" si="2"/>
        <v>-896.674752</v>
      </c>
      <c r="K135" s="81">
        <f t="shared" si="3"/>
        <v>-2047.27375</v>
      </c>
      <c r="L135" s="81">
        <f t="shared" si="8"/>
        <v>-721</v>
      </c>
      <c r="M135" s="81">
        <f t="shared" si="9"/>
        <v>-348</v>
      </c>
      <c r="N135" s="81">
        <f t="shared" si="10"/>
        <v>-100</v>
      </c>
      <c r="O135" s="81">
        <f t="shared" si="11"/>
        <v>2500</v>
      </c>
      <c r="P135" s="81">
        <f t="shared" si="4"/>
        <v>-716.2737499</v>
      </c>
    </row>
    <row r="136">
      <c r="D136" s="96"/>
      <c r="E136" s="103">
        <f t="shared" si="5"/>
        <v>226</v>
      </c>
      <c r="F136" s="81">
        <f t="shared" si="6"/>
        <v>149514.0561</v>
      </c>
      <c r="G136" s="99"/>
      <c r="H136" s="81">
        <f t="shared" si="7"/>
        <v>-351639.4674</v>
      </c>
      <c r="I136" s="81">
        <f t="shared" si="1"/>
        <v>-1153.523437</v>
      </c>
      <c r="J136" s="81">
        <f t="shared" si="2"/>
        <v>-893.7503129</v>
      </c>
      <c r="K136" s="81">
        <f t="shared" si="3"/>
        <v>-2047.27375</v>
      </c>
      <c r="L136" s="81">
        <f t="shared" si="8"/>
        <v>-721</v>
      </c>
      <c r="M136" s="81">
        <f t="shared" si="9"/>
        <v>-348</v>
      </c>
      <c r="N136" s="81">
        <f t="shared" si="10"/>
        <v>-100</v>
      </c>
      <c r="O136" s="81">
        <f t="shared" si="11"/>
        <v>2500</v>
      </c>
      <c r="P136" s="81">
        <f t="shared" si="4"/>
        <v>-716.2737499</v>
      </c>
    </row>
    <row r="137">
      <c r="D137" s="96"/>
      <c r="E137" s="103">
        <f t="shared" si="5"/>
        <v>225</v>
      </c>
      <c r="F137" s="81">
        <f t="shared" si="6"/>
        <v>150670.5114</v>
      </c>
      <c r="G137" s="99"/>
      <c r="H137" s="81">
        <f t="shared" si="7"/>
        <v>-350485.9439</v>
      </c>
      <c r="I137" s="81">
        <f t="shared" si="1"/>
        <v>-1156.455309</v>
      </c>
      <c r="J137" s="81">
        <f t="shared" si="2"/>
        <v>-890.8184408</v>
      </c>
      <c r="K137" s="81">
        <f t="shared" si="3"/>
        <v>-2047.27375</v>
      </c>
      <c r="L137" s="81">
        <f t="shared" si="8"/>
        <v>-721</v>
      </c>
      <c r="M137" s="81">
        <f t="shared" si="9"/>
        <v>-348</v>
      </c>
      <c r="N137" s="81">
        <f t="shared" si="10"/>
        <v>-100</v>
      </c>
      <c r="O137" s="81">
        <f t="shared" si="11"/>
        <v>2500</v>
      </c>
      <c r="P137" s="81">
        <f t="shared" si="4"/>
        <v>-716.2737499</v>
      </c>
    </row>
    <row r="138">
      <c r="D138" s="96"/>
      <c r="E138" s="103">
        <f t="shared" si="5"/>
        <v>224</v>
      </c>
      <c r="F138" s="81">
        <f t="shared" si="6"/>
        <v>151829.906</v>
      </c>
      <c r="G138" s="99"/>
      <c r="H138" s="81">
        <f t="shared" si="7"/>
        <v>-349329.4886</v>
      </c>
      <c r="I138" s="81">
        <f t="shared" si="1"/>
        <v>-1159.394633</v>
      </c>
      <c r="J138" s="81">
        <f t="shared" si="2"/>
        <v>-887.8791169</v>
      </c>
      <c r="K138" s="81">
        <f t="shared" si="3"/>
        <v>-2047.27375</v>
      </c>
      <c r="L138" s="81">
        <f t="shared" si="8"/>
        <v>-721</v>
      </c>
      <c r="M138" s="81">
        <f t="shared" si="9"/>
        <v>-348</v>
      </c>
      <c r="N138" s="81">
        <f t="shared" si="10"/>
        <v>-100</v>
      </c>
      <c r="O138" s="81">
        <f t="shared" si="11"/>
        <v>2500</v>
      </c>
      <c r="P138" s="81">
        <f t="shared" si="4"/>
        <v>-716.2737499</v>
      </c>
    </row>
    <row r="139">
      <c r="D139" s="96"/>
      <c r="E139" s="103">
        <f t="shared" si="5"/>
        <v>223</v>
      </c>
      <c r="F139" s="81">
        <f t="shared" si="6"/>
        <v>152992.2474</v>
      </c>
      <c r="G139" s="99"/>
      <c r="H139" s="81">
        <f t="shared" si="7"/>
        <v>-348170.094</v>
      </c>
      <c r="I139" s="81">
        <f t="shared" si="1"/>
        <v>-1162.341428</v>
      </c>
      <c r="J139" s="81">
        <f t="shared" si="2"/>
        <v>-884.9323222</v>
      </c>
      <c r="K139" s="81">
        <f t="shared" si="3"/>
        <v>-2047.27375</v>
      </c>
      <c r="L139" s="81">
        <f t="shared" si="8"/>
        <v>-721</v>
      </c>
      <c r="M139" s="81">
        <f t="shared" si="9"/>
        <v>-348</v>
      </c>
      <c r="N139" s="81">
        <f t="shared" si="10"/>
        <v>-100</v>
      </c>
      <c r="O139" s="81">
        <f t="shared" si="11"/>
        <v>2500</v>
      </c>
      <c r="P139" s="81">
        <f t="shared" si="4"/>
        <v>-716.2737499</v>
      </c>
    </row>
    <row r="140">
      <c r="D140" s="96"/>
      <c r="E140" s="103">
        <f t="shared" si="5"/>
        <v>222</v>
      </c>
      <c r="F140" s="81">
        <f t="shared" si="6"/>
        <v>154157.5431</v>
      </c>
      <c r="G140" s="99"/>
      <c r="H140" s="81">
        <f t="shared" si="7"/>
        <v>-347007.7526</v>
      </c>
      <c r="I140" s="81">
        <f t="shared" si="1"/>
        <v>-1165.295712</v>
      </c>
      <c r="J140" s="81">
        <f t="shared" si="2"/>
        <v>-881.9780378</v>
      </c>
      <c r="K140" s="81">
        <f t="shared" si="3"/>
        <v>-2047.27375</v>
      </c>
      <c r="L140" s="81">
        <f t="shared" si="8"/>
        <v>-721</v>
      </c>
      <c r="M140" s="81">
        <f t="shared" si="9"/>
        <v>-348</v>
      </c>
      <c r="N140" s="81">
        <f t="shared" si="10"/>
        <v>-100</v>
      </c>
      <c r="O140" s="81">
        <f t="shared" si="11"/>
        <v>2500</v>
      </c>
      <c r="P140" s="81">
        <f t="shared" si="4"/>
        <v>-716.2737499</v>
      </c>
    </row>
    <row r="141">
      <c r="D141" s="96"/>
      <c r="E141" s="103">
        <f t="shared" si="5"/>
        <v>221</v>
      </c>
      <c r="F141" s="81">
        <f t="shared" si="6"/>
        <v>155325.8007</v>
      </c>
      <c r="G141" s="99"/>
      <c r="H141" s="81">
        <f t="shared" si="7"/>
        <v>-345842.4569</v>
      </c>
      <c r="I141" s="81">
        <f t="shared" si="1"/>
        <v>-1168.257505</v>
      </c>
      <c r="J141" s="81">
        <f t="shared" si="2"/>
        <v>-879.0162445</v>
      </c>
      <c r="K141" s="81">
        <f t="shared" si="3"/>
        <v>-2047.27375</v>
      </c>
      <c r="L141" s="81">
        <f t="shared" si="8"/>
        <v>-721</v>
      </c>
      <c r="M141" s="81">
        <f t="shared" si="9"/>
        <v>-348</v>
      </c>
      <c r="N141" s="81">
        <f t="shared" si="10"/>
        <v>-100</v>
      </c>
      <c r="O141" s="81">
        <f t="shared" si="11"/>
        <v>2500</v>
      </c>
      <c r="P141" s="81">
        <f t="shared" si="4"/>
        <v>-716.2737499</v>
      </c>
    </row>
    <row r="142">
      <c r="D142" s="96"/>
      <c r="E142" s="103">
        <f t="shared" si="5"/>
        <v>220</v>
      </c>
      <c r="F142" s="81">
        <f t="shared" si="6"/>
        <v>156497.0275</v>
      </c>
      <c r="G142" s="99"/>
      <c r="H142" s="81">
        <f t="shared" si="7"/>
        <v>-344674.1993</v>
      </c>
      <c r="I142" s="81">
        <f t="shared" si="1"/>
        <v>-1171.226827</v>
      </c>
      <c r="J142" s="81">
        <f t="shared" si="2"/>
        <v>-876.0469233</v>
      </c>
      <c r="K142" s="81">
        <f t="shared" si="3"/>
        <v>-2047.27375</v>
      </c>
      <c r="L142" s="81">
        <f t="shared" si="8"/>
        <v>-721</v>
      </c>
      <c r="M142" s="81">
        <f t="shared" si="9"/>
        <v>-348</v>
      </c>
      <c r="N142" s="81">
        <f t="shared" si="10"/>
        <v>-100</v>
      </c>
      <c r="O142" s="81">
        <f t="shared" si="11"/>
        <v>2500</v>
      </c>
      <c r="P142" s="81">
        <f t="shared" si="4"/>
        <v>-716.2737499</v>
      </c>
    </row>
    <row r="143">
      <c r="D143" s="96"/>
      <c r="E143" s="103">
        <f t="shared" si="5"/>
        <v>219</v>
      </c>
      <c r="F143" s="81">
        <f t="shared" si="6"/>
        <v>157671.2312</v>
      </c>
      <c r="G143" s="99"/>
      <c r="H143" s="81">
        <f t="shared" si="7"/>
        <v>-343502.9725</v>
      </c>
      <c r="I143" s="81">
        <f t="shared" si="1"/>
        <v>-1174.203695</v>
      </c>
      <c r="J143" s="81">
        <f t="shared" si="2"/>
        <v>-873.0700552</v>
      </c>
      <c r="K143" s="81">
        <f t="shared" si="3"/>
        <v>-2047.27375</v>
      </c>
      <c r="L143" s="81">
        <f t="shared" si="8"/>
        <v>-721</v>
      </c>
      <c r="M143" s="81">
        <f t="shared" si="9"/>
        <v>-348</v>
      </c>
      <c r="N143" s="81">
        <f t="shared" si="10"/>
        <v>-100</v>
      </c>
      <c r="O143" s="81">
        <f t="shared" si="11"/>
        <v>2500</v>
      </c>
      <c r="P143" s="81">
        <f t="shared" si="4"/>
        <v>-716.2737499</v>
      </c>
    </row>
    <row r="144">
      <c r="D144" s="96"/>
      <c r="E144" s="103">
        <f t="shared" si="5"/>
        <v>218</v>
      </c>
      <c r="F144" s="81">
        <f t="shared" si="6"/>
        <v>158848.4193</v>
      </c>
      <c r="G144" s="99"/>
      <c r="H144" s="81">
        <f t="shared" si="7"/>
        <v>-342328.7688</v>
      </c>
      <c r="I144" s="81">
        <f t="shared" si="1"/>
        <v>-1177.188129</v>
      </c>
      <c r="J144" s="81">
        <f t="shared" si="2"/>
        <v>-870.0856208</v>
      </c>
      <c r="K144" s="81">
        <f t="shared" si="3"/>
        <v>-2047.27375</v>
      </c>
      <c r="L144" s="81">
        <f t="shared" si="8"/>
        <v>-721</v>
      </c>
      <c r="M144" s="81">
        <f t="shared" si="9"/>
        <v>-348</v>
      </c>
      <c r="N144" s="81">
        <f t="shared" si="10"/>
        <v>-100</v>
      </c>
      <c r="O144" s="81">
        <f t="shared" si="11"/>
        <v>2500</v>
      </c>
      <c r="P144" s="81">
        <f t="shared" si="4"/>
        <v>-716.2737499</v>
      </c>
    </row>
    <row r="145">
      <c r="D145" s="96"/>
      <c r="E145" s="103">
        <f t="shared" si="5"/>
        <v>217</v>
      </c>
      <c r="F145" s="81">
        <f t="shared" si="6"/>
        <v>160028.5995</v>
      </c>
      <c r="G145" s="99"/>
      <c r="H145" s="81">
        <f t="shared" si="7"/>
        <v>-341151.5807</v>
      </c>
      <c r="I145" s="81">
        <f t="shared" si="1"/>
        <v>-1180.180149</v>
      </c>
      <c r="J145" s="81">
        <f t="shared" si="2"/>
        <v>-867.0936009</v>
      </c>
      <c r="K145" s="81">
        <f t="shared" si="3"/>
        <v>-2047.27375</v>
      </c>
      <c r="L145" s="81">
        <f t="shared" si="8"/>
        <v>-721</v>
      </c>
      <c r="M145" s="81">
        <f t="shared" si="9"/>
        <v>-348</v>
      </c>
      <c r="N145" s="81">
        <f t="shared" si="10"/>
        <v>-100</v>
      </c>
      <c r="O145" s="81">
        <f t="shared" si="11"/>
        <v>2500</v>
      </c>
      <c r="P145" s="81">
        <f t="shared" si="4"/>
        <v>-716.2737499</v>
      </c>
    </row>
    <row r="146">
      <c r="D146" s="92">
        <v>12.0</v>
      </c>
      <c r="E146" s="103">
        <f t="shared" si="5"/>
        <v>216</v>
      </c>
      <c r="F146" s="81">
        <f t="shared" si="6"/>
        <v>161211.7792</v>
      </c>
      <c r="G146" s="99"/>
      <c r="H146" s="81">
        <f t="shared" si="7"/>
        <v>-339971.4005</v>
      </c>
      <c r="I146" s="81">
        <f t="shared" si="1"/>
        <v>-1183.179774</v>
      </c>
      <c r="J146" s="81">
        <f t="shared" si="2"/>
        <v>-864.0939764</v>
      </c>
      <c r="K146" s="81">
        <f t="shared" si="3"/>
        <v>-2047.27375</v>
      </c>
      <c r="L146" s="81">
        <f t="shared" si="8"/>
        <v>-721</v>
      </c>
      <c r="M146" s="81">
        <f t="shared" si="9"/>
        <v>-348</v>
      </c>
      <c r="N146" s="81">
        <f t="shared" si="10"/>
        <v>-100</v>
      </c>
      <c r="O146" s="81">
        <f t="shared" si="11"/>
        <v>2500</v>
      </c>
      <c r="P146" s="81">
        <f t="shared" si="4"/>
        <v>-716.2737499</v>
      </c>
    </row>
    <row r="147">
      <c r="D147" s="96"/>
      <c r="E147" s="103">
        <f t="shared" si="5"/>
        <v>215</v>
      </c>
      <c r="F147" s="81">
        <f t="shared" si="6"/>
        <v>162397.9662</v>
      </c>
      <c r="G147" s="99"/>
      <c r="H147" s="81">
        <f t="shared" si="7"/>
        <v>-338788.2208</v>
      </c>
      <c r="I147" s="81">
        <f t="shared" si="1"/>
        <v>-1186.187022</v>
      </c>
      <c r="J147" s="81">
        <f t="shared" si="2"/>
        <v>-861.0867278</v>
      </c>
      <c r="K147" s="81">
        <f t="shared" si="3"/>
        <v>-2047.27375</v>
      </c>
      <c r="L147" s="81">
        <f t="shared" si="8"/>
        <v>-721</v>
      </c>
      <c r="M147" s="81">
        <f t="shared" si="9"/>
        <v>-348</v>
      </c>
      <c r="N147" s="81">
        <f t="shared" si="10"/>
        <v>-100</v>
      </c>
      <c r="O147" s="81">
        <f t="shared" si="11"/>
        <v>2500</v>
      </c>
      <c r="P147" s="81">
        <f t="shared" si="4"/>
        <v>-716.2737499</v>
      </c>
    </row>
    <row r="148">
      <c r="D148" s="96"/>
      <c r="E148" s="103">
        <f t="shared" si="5"/>
        <v>214</v>
      </c>
      <c r="F148" s="81">
        <f t="shared" si="6"/>
        <v>163587.1682</v>
      </c>
      <c r="G148" s="99"/>
      <c r="H148" s="81">
        <f t="shared" si="7"/>
        <v>-337602.0338</v>
      </c>
      <c r="I148" s="81">
        <f t="shared" si="1"/>
        <v>-1189.201914</v>
      </c>
      <c r="J148" s="81">
        <f t="shared" si="2"/>
        <v>-858.0718358</v>
      </c>
      <c r="K148" s="81">
        <f t="shared" si="3"/>
        <v>-2047.27375</v>
      </c>
      <c r="L148" s="81">
        <f t="shared" si="8"/>
        <v>-721</v>
      </c>
      <c r="M148" s="81">
        <f t="shared" si="9"/>
        <v>-348</v>
      </c>
      <c r="N148" s="81">
        <f t="shared" si="10"/>
        <v>-100</v>
      </c>
      <c r="O148" s="81">
        <f t="shared" si="11"/>
        <v>2500</v>
      </c>
      <c r="P148" s="81">
        <f t="shared" si="4"/>
        <v>-716.2737499</v>
      </c>
    </row>
    <row r="149">
      <c r="D149" s="96"/>
      <c r="E149" s="103">
        <f t="shared" si="5"/>
        <v>213</v>
      </c>
      <c r="F149" s="81">
        <f t="shared" si="6"/>
        <v>164779.3926</v>
      </c>
      <c r="G149" s="99"/>
      <c r="H149" s="81">
        <f t="shared" si="7"/>
        <v>-336412.8318</v>
      </c>
      <c r="I149" s="81">
        <f t="shared" si="1"/>
        <v>-1192.224469</v>
      </c>
      <c r="J149" s="81">
        <f t="shared" si="2"/>
        <v>-855.0492809</v>
      </c>
      <c r="K149" s="81">
        <f t="shared" si="3"/>
        <v>-2047.27375</v>
      </c>
      <c r="L149" s="81">
        <f t="shared" si="8"/>
        <v>-721</v>
      </c>
      <c r="M149" s="81">
        <f t="shared" si="9"/>
        <v>-348</v>
      </c>
      <c r="N149" s="81">
        <f t="shared" si="10"/>
        <v>-100</v>
      </c>
      <c r="O149" s="81">
        <f t="shared" si="11"/>
        <v>2500</v>
      </c>
      <c r="P149" s="81">
        <f t="shared" si="4"/>
        <v>-716.2737499</v>
      </c>
    </row>
    <row r="150">
      <c r="D150" s="96"/>
      <c r="E150" s="103">
        <f t="shared" si="5"/>
        <v>212</v>
      </c>
      <c r="F150" s="81">
        <f t="shared" si="6"/>
        <v>165974.6473</v>
      </c>
      <c r="G150" s="99"/>
      <c r="H150" s="81">
        <f t="shared" si="7"/>
        <v>-335220.6074</v>
      </c>
      <c r="I150" s="81">
        <f t="shared" si="1"/>
        <v>-1195.254706</v>
      </c>
      <c r="J150" s="81">
        <f t="shared" si="2"/>
        <v>-852.0190437</v>
      </c>
      <c r="K150" s="81">
        <f t="shared" si="3"/>
        <v>-2047.27375</v>
      </c>
      <c r="L150" s="81">
        <f t="shared" si="8"/>
        <v>-721</v>
      </c>
      <c r="M150" s="81">
        <f t="shared" si="9"/>
        <v>-348</v>
      </c>
      <c r="N150" s="81">
        <f t="shared" si="10"/>
        <v>-100</v>
      </c>
      <c r="O150" s="81">
        <f t="shared" si="11"/>
        <v>2500</v>
      </c>
      <c r="P150" s="81">
        <f t="shared" si="4"/>
        <v>-716.2737499</v>
      </c>
    </row>
    <row r="151">
      <c r="D151" s="96"/>
      <c r="E151" s="103">
        <f t="shared" si="5"/>
        <v>211</v>
      </c>
      <c r="F151" s="81">
        <f t="shared" si="6"/>
        <v>167172.94</v>
      </c>
      <c r="G151" s="99"/>
      <c r="H151" s="81">
        <f t="shared" si="7"/>
        <v>-334025.3527</v>
      </c>
      <c r="I151" s="81">
        <f t="shared" si="1"/>
        <v>-1198.292645</v>
      </c>
      <c r="J151" s="81">
        <f t="shared" si="2"/>
        <v>-848.9811047</v>
      </c>
      <c r="K151" s="81">
        <f t="shared" si="3"/>
        <v>-2047.27375</v>
      </c>
      <c r="L151" s="81">
        <f t="shared" si="8"/>
        <v>-721</v>
      </c>
      <c r="M151" s="81">
        <f t="shared" si="9"/>
        <v>-348</v>
      </c>
      <c r="N151" s="81">
        <f t="shared" si="10"/>
        <v>-100</v>
      </c>
      <c r="O151" s="81">
        <f t="shared" si="11"/>
        <v>2500</v>
      </c>
      <c r="P151" s="81">
        <f t="shared" si="4"/>
        <v>-716.2737499</v>
      </c>
    </row>
    <row r="152">
      <c r="D152" s="96"/>
      <c r="E152" s="103">
        <f t="shared" si="5"/>
        <v>210</v>
      </c>
      <c r="F152" s="81">
        <f t="shared" si="6"/>
        <v>168374.2783</v>
      </c>
      <c r="G152" s="99"/>
      <c r="H152" s="81">
        <f t="shared" si="7"/>
        <v>-332827.06</v>
      </c>
      <c r="I152" s="81">
        <f t="shared" si="1"/>
        <v>-1201.338306</v>
      </c>
      <c r="J152" s="81">
        <f t="shared" si="2"/>
        <v>-845.9354442</v>
      </c>
      <c r="K152" s="81">
        <f t="shared" si="3"/>
        <v>-2047.27375</v>
      </c>
      <c r="L152" s="81">
        <f t="shared" si="8"/>
        <v>-721</v>
      </c>
      <c r="M152" s="81">
        <f t="shared" si="9"/>
        <v>-348</v>
      </c>
      <c r="N152" s="81">
        <f t="shared" si="10"/>
        <v>-100</v>
      </c>
      <c r="O152" s="81">
        <f t="shared" si="11"/>
        <v>2500</v>
      </c>
      <c r="P152" s="81">
        <f t="shared" si="4"/>
        <v>-716.2737499</v>
      </c>
    </row>
    <row r="153">
      <c r="D153" s="96"/>
      <c r="E153" s="103">
        <f t="shared" si="5"/>
        <v>209</v>
      </c>
      <c r="F153" s="81">
        <f t="shared" si="6"/>
        <v>169578.67</v>
      </c>
      <c r="G153" s="99"/>
      <c r="H153" s="81">
        <f t="shared" si="7"/>
        <v>-331625.7217</v>
      </c>
      <c r="I153" s="81">
        <f t="shared" si="1"/>
        <v>-1204.391707</v>
      </c>
      <c r="J153" s="81">
        <f t="shared" si="2"/>
        <v>-842.8820427</v>
      </c>
      <c r="K153" s="81">
        <f t="shared" si="3"/>
        <v>-2047.27375</v>
      </c>
      <c r="L153" s="81">
        <f t="shared" si="8"/>
        <v>-721</v>
      </c>
      <c r="M153" s="81">
        <f t="shared" si="9"/>
        <v>-348</v>
      </c>
      <c r="N153" s="81">
        <f t="shared" si="10"/>
        <v>-100</v>
      </c>
      <c r="O153" s="81">
        <f t="shared" si="11"/>
        <v>2500</v>
      </c>
      <c r="P153" s="81">
        <f t="shared" si="4"/>
        <v>-716.2737499</v>
      </c>
    </row>
    <row r="154">
      <c r="D154" s="96"/>
      <c r="E154" s="103">
        <f t="shared" si="5"/>
        <v>208</v>
      </c>
      <c r="F154" s="81">
        <f t="shared" si="6"/>
        <v>170786.1229</v>
      </c>
      <c r="G154" s="99"/>
      <c r="H154" s="81">
        <f t="shared" si="7"/>
        <v>-330421.33</v>
      </c>
      <c r="I154" s="81">
        <f t="shared" si="1"/>
        <v>-1207.452869</v>
      </c>
      <c r="J154" s="81">
        <f t="shared" si="2"/>
        <v>-839.8208804</v>
      </c>
      <c r="K154" s="81">
        <f t="shared" si="3"/>
        <v>-2047.27375</v>
      </c>
      <c r="L154" s="81">
        <f t="shared" si="8"/>
        <v>-721</v>
      </c>
      <c r="M154" s="81">
        <f t="shared" si="9"/>
        <v>-348</v>
      </c>
      <c r="N154" s="81">
        <f t="shared" si="10"/>
        <v>-100</v>
      </c>
      <c r="O154" s="81">
        <f t="shared" si="11"/>
        <v>2500</v>
      </c>
      <c r="P154" s="81">
        <f t="shared" si="4"/>
        <v>-716.2737499</v>
      </c>
    </row>
    <row r="155">
      <c r="D155" s="96"/>
      <c r="E155" s="103">
        <f t="shared" si="5"/>
        <v>207</v>
      </c>
      <c r="F155" s="81">
        <f t="shared" si="6"/>
        <v>171996.6447</v>
      </c>
      <c r="G155" s="99"/>
      <c r="H155" s="81">
        <f t="shared" si="7"/>
        <v>-329213.8771</v>
      </c>
      <c r="I155" s="81">
        <f t="shared" si="1"/>
        <v>-1210.521812</v>
      </c>
      <c r="J155" s="81">
        <f t="shared" si="2"/>
        <v>-836.7519377</v>
      </c>
      <c r="K155" s="81">
        <f t="shared" si="3"/>
        <v>-2047.27375</v>
      </c>
      <c r="L155" s="81">
        <f t="shared" si="8"/>
        <v>-721</v>
      </c>
      <c r="M155" s="81">
        <f t="shared" si="9"/>
        <v>-348</v>
      </c>
      <c r="N155" s="81">
        <f t="shared" si="10"/>
        <v>-100</v>
      </c>
      <c r="O155" s="81">
        <f t="shared" si="11"/>
        <v>2500</v>
      </c>
      <c r="P155" s="81">
        <f t="shared" si="4"/>
        <v>-716.2737499</v>
      </c>
    </row>
    <row r="156">
      <c r="D156" s="96"/>
      <c r="E156" s="103">
        <f t="shared" si="5"/>
        <v>206</v>
      </c>
      <c r="F156" s="81">
        <f t="shared" si="6"/>
        <v>173210.2432</v>
      </c>
      <c r="G156" s="99"/>
      <c r="H156" s="81">
        <f t="shared" si="7"/>
        <v>-328003.3553</v>
      </c>
      <c r="I156" s="81">
        <f t="shared" si="1"/>
        <v>-1213.598555</v>
      </c>
      <c r="J156" s="81">
        <f t="shared" si="2"/>
        <v>-833.6751948</v>
      </c>
      <c r="K156" s="81">
        <f t="shared" si="3"/>
        <v>-2047.27375</v>
      </c>
      <c r="L156" s="81">
        <f t="shared" si="8"/>
        <v>-721</v>
      </c>
      <c r="M156" s="81">
        <f t="shared" si="9"/>
        <v>-348</v>
      </c>
      <c r="N156" s="81">
        <f t="shared" si="10"/>
        <v>-100</v>
      </c>
      <c r="O156" s="81">
        <f t="shared" si="11"/>
        <v>2500</v>
      </c>
      <c r="P156" s="81">
        <f t="shared" si="4"/>
        <v>-716.2737499</v>
      </c>
    </row>
    <row r="157">
      <c r="D157" s="96"/>
      <c r="E157" s="103">
        <f t="shared" si="5"/>
        <v>205</v>
      </c>
      <c r="F157" s="81">
        <f t="shared" si="6"/>
        <v>174426.9263</v>
      </c>
      <c r="G157" s="99"/>
      <c r="H157" s="81">
        <f t="shared" si="7"/>
        <v>-326789.7568</v>
      </c>
      <c r="I157" s="81">
        <f t="shared" si="1"/>
        <v>-1216.683118</v>
      </c>
      <c r="J157" s="81">
        <f t="shared" si="2"/>
        <v>-830.5906318</v>
      </c>
      <c r="K157" s="81">
        <f t="shared" si="3"/>
        <v>-2047.27375</v>
      </c>
      <c r="L157" s="81">
        <f t="shared" si="8"/>
        <v>-721</v>
      </c>
      <c r="M157" s="81">
        <f t="shared" si="9"/>
        <v>-348</v>
      </c>
      <c r="N157" s="81">
        <f t="shared" si="10"/>
        <v>-100</v>
      </c>
      <c r="O157" s="81">
        <f t="shared" si="11"/>
        <v>2500</v>
      </c>
      <c r="P157" s="81">
        <f t="shared" si="4"/>
        <v>-716.2737499</v>
      </c>
    </row>
    <row r="158">
      <c r="D158" s="92">
        <v>13.0</v>
      </c>
      <c r="E158" s="103">
        <f t="shared" si="5"/>
        <v>204</v>
      </c>
      <c r="F158" s="81">
        <f t="shared" si="6"/>
        <v>175646.7019</v>
      </c>
      <c r="G158" s="99"/>
      <c r="H158" s="81">
        <f t="shared" si="7"/>
        <v>-325573.0737</v>
      </c>
      <c r="I158" s="81">
        <f t="shared" si="1"/>
        <v>-1219.775521</v>
      </c>
      <c r="J158" s="81">
        <f t="shared" si="2"/>
        <v>-827.4982289</v>
      </c>
      <c r="K158" s="81">
        <f t="shared" si="3"/>
        <v>-2047.27375</v>
      </c>
      <c r="L158" s="81">
        <f t="shared" si="8"/>
        <v>-721</v>
      </c>
      <c r="M158" s="81">
        <f t="shared" si="9"/>
        <v>-348</v>
      </c>
      <c r="N158" s="81">
        <f t="shared" si="10"/>
        <v>-100</v>
      </c>
      <c r="O158" s="81">
        <f t="shared" si="11"/>
        <v>2500</v>
      </c>
      <c r="P158" s="81">
        <f t="shared" si="4"/>
        <v>-716.2737499</v>
      </c>
    </row>
    <row r="159">
      <c r="D159" s="96"/>
      <c r="E159" s="103">
        <f t="shared" si="5"/>
        <v>203</v>
      </c>
      <c r="F159" s="81">
        <f t="shared" si="6"/>
        <v>176869.5777</v>
      </c>
      <c r="G159" s="99"/>
      <c r="H159" s="81">
        <f t="shared" si="7"/>
        <v>-324353.2981</v>
      </c>
      <c r="I159" s="81">
        <f t="shared" si="1"/>
        <v>-1222.875784</v>
      </c>
      <c r="J159" s="81">
        <f t="shared" si="2"/>
        <v>-824.3979661</v>
      </c>
      <c r="K159" s="81">
        <f t="shared" si="3"/>
        <v>-2047.27375</v>
      </c>
      <c r="L159" s="81">
        <f t="shared" si="8"/>
        <v>-721</v>
      </c>
      <c r="M159" s="81">
        <f t="shared" si="9"/>
        <v>-348</v>
      </c>
      <c r="N159" s="81">
        <f t="shared" si="10"/>
        <v>-100</v>
      </c>
      <c r="O159" s="81">
        <f t="shared" si="11"/>
        <v>2500</v>
      </c>
      <c r="P159" s="81">
        <f t="shared" si="4"/>
        <v>-716.2737499</v>
      </c>
    </row>
    <row r="160">
      <c r="D160" s="96"/>
      <c r="E160" s="103">
        <f t="shared" si="5"/>
        <v>202</v>
      </c>
      <c r="F160" s="81">
        <f t="shared" si="6"/>
        <v>178095.5616</v>
      </c>
      <c r="G160" s="99"/>
      <c r="H160" s="81">
        <f t="shared" si="7"/>
        <v>-323130.4223</v>
      </c>
      <c r="I160" s="81">
        <f t="shared" si="1"/>
        <v>-1225.983926</v>
      </c>
      <c r="J160" s="81">
        <f t="shared" si="2"/>
        <v>-821.2898235</v>
      </c>
      <c r="K160" s="81">
        <f t="shared" si="3"/>
        <v>-2047.27375</v>
      </c>
      <c r="L160" s="81">
        <f t="shared" si="8"/>
        <v>-721</v>
      </c>
      <c r="M160" s="81">
        <f t="shared" si="9"/>
        <v>-348</v>
      </c>
      <c r="N160" s="81">
        <f t="shared" si="10"/>
        <v>-100</v>
      </c>
      <c r="O160" s="81">
        <f t="shared" si="11"/>
        <v>2500</v>
      </c>
      <c r="P160" s="81">
        <f t="shared" si="4"/>
        <v>-716.2737499</v>
      </c>
    </row>
    <row r="161">
      <c r="D161" s="96"/>
      <c r="E161" s="103">
        <f t="shared" si="5"/>
        <v>201</v>
      </c>
      <c r="F161" s="81">
        <f t="shared" si="6"/>
        <v>179324.6616</v>
      </c>
      <c r="G161" s="99"/>
      <c r="H161" s="81">
        <f t="shared" si="7"/>
        <v>-321904.4384</v>
      </c>
      <c r="I161" s="81">
        <f t="shared" si="1"/>
        <v>-1229.099969</v>
      </c>
      <c r="J161" s="81">
        <f t="shared" si="2"/>
        <v>-818.173781</v>
      </c>
      <c r="K161" s="81">
        <f t="shared" si="3"/>
        <v>-2047.27375</v>
      </c>
      <c r="L161" s="81">
        <f t="shared" si="8"/>
        <v>-721</v>
      </c>
      <c r="M161" s="81">
        <f t="shared" si="9"/>
        <v>-348</v>
      </c>
      <c r="N161" s="81">
        <f t="shared" si="10"/>
        <v>-100</v>
      </c>
      <c r="O161" s="81">
        <f t="shared" si="11"/>
        <v>2500</v>
      </c>
      <c r="P161" s="81">
        <f t="shared" si="4"/>
        <v>-716.2737499</v>
      </c>
    </row>
    <row r="162">
      <c r="D162" s="96"/>
      <c r="E162" s="103">
        <f t="shared" si="5"/>
        <v>200</v>
      </c>
      <c r="F162" s="81">
        <f t="shared" si="6"/>
        <v>180556.8855</v>
      </c>
      <c r="G162" s="99"/>
      <c r="H162" s="81">
        <f t="shared" si="7"/>
        <v>-320675.3384</v>
      </c>
      <c r="I162" s="81">
        <f t="shared" si="1"/>
        <v>-1232.223931</v>
      </c>
      <c r="J162" s="81">
        <f t="shared" si="2"/>
        <v>-815.0498186</v>
      </c>
      <c r="K162" s="81">
        <f t="shared" si="3"/>
        <v>-2047.27375</v>
      </c>
      <c r="L162" s="81">
        <f t="shared" si="8"/>
        <v>-721</v>
      </c>
      <c r="M162" s="81">
        <f t="shared" si="9"/>
        <v>-348</v>
      </c>
      <c r="N162" s="81">
        <f t="shared" si="10"/>
        <v>-100</v>
      </c>
      <c r="O162" s="81">
        <f t="shared" si="11"/>
        <v>2500</v>
      </c>
      <c r="P162" s="81">
        <f t="shared" si="4"/>
        <v>-716.2737499</v>
      </c>
    </row>
    <row r="163">
      <c r="D163" s="96"/>
      <c r="E163" s="103">
        <f t="shared" si="5"/>
        <v>199</v>
      </c>
      <c r="F163" s="81">
        <f t="shared" si="6"/>
        <v>181792.2413</v>
      </c>
      <c r="G163" s="99"/>
      <c r="H163" s="81">
        <f t="shared" si="7"/>
        <v>-319443.1145</v>
      </c>
      <c r="I163" s="81">
        <f t="shared" si="1"/>
        <v>-1235.355834</v>
      </c>
      <c r="J163" s="81">
        <f t="shared" si="2"/>
        <v>-811.9179161</v>
      </c>
      <c r="K163" s="81">
        <f t="shared" si="3"/>
        <v>-2047.27375</v>
      </c>
      <c r="L163" s="81">
        <f t="shared" si="8"/>
        <v>-721</v>
      </c>
      <c r="M163" s="81">
        <f t="shared" si="9"/>
        <v>-348</v>
      </c>
      <c r="N163" s="81">
        <f t="shared" si="10"/>
        <v>-100</v>
      </c>
      <c r="O163" s="81">
        <f t="shared" si="11"/>
        <v>2500</v>
      </c>
      <c r="P163" s="81">
        <f t="shared" si="4"/>
        <v>-716.2737499</v>
      </c>
    </row>
    <row r="164">
      <c r="D164" s="96"/>
      <c r="E164" s="103">
        <f t="shared" si="5"/>
        <v>198</v>
      </c>
      <c r="F164" s="81">
        <f t="shared" si="6"/>
        <v>183030.737</v>
      </c>
      <c r="G164" s="99"/>
      <c r="H164" s="81">
        <f t="shared" si="7"/>
        <v>-318207.7587</v>
      </c>
      <c r="I164" s="81">
        <f t="shared" si="1"/>
        <v>-1238.495697</v>
      </c>
      <c r="J164" s="81">
        <f t="shared" si="2"/>
        <v>-808.7780533</v>
      </c>
      <c r="K164" s="81">
        <f t="shared" si="3"/>
        <v>-2047.27375</v>
      </c>
      <c r="L164" s="81">
        <f t="shared" si="8"/>
        <v>-721</v>
      </c>
      <c r="M164" s="81">
        <f t="shared" si="9"/>
        <v>-348</v>
      </c>
      <c r="N164" s="81">
        <f t="shared" si="10"/>
        <v>-100</v>
      </c>
      <c r="O164" s="81">
        <f t="shared" si="11"/>
        <v>2500</v>
      </c>
      <c r="P164" s="81">
        <f t="shared" si="4"/>
        <v>-716.2737499</v>
      </c>
    </row>
    <row r="165">
      <c r="D165" s="96"/>
      <c r="E165" s="103">
        <f t="shared" si="5"/>
        <v>197</v>
      </c>
      <c r="F165" s="81">
        <f t="shared" si="6"/>
        <v>184272.3806</v>
      </c>
      <c r="G165" s="99"/>
      <c r="H165" s="81">
        <f t="shared" si="7"/>
        <v>-316969.263</v>
      </c>
      <c r="I165" s="81">
        <f t="shared" si="1"/>
        <v>-1241.64354</v>
      </c>
      <c r="J165" s="81">
        <f t="shared" si="2"/>
        <v>-805.6302101</v>
      </c>
      <c r="K165" s="81">
        <f t="shared" si="3"/>
        <v>-2047.27375</v>
      </c>
      <c r="L165" s="81">
        <f t="shared" si="8"/>
        <v>-721</v>
      </c>
      <c r="M165" s="81">
        <f t="shared" si="9"/>
        <v>-348</v>
      </c>
      <c r="N165" s="81">
        <f t="shared" si="10"/>
        <v>-100</v>
      </c>
      <c r="O165" s="81">
        <f t="shared" si="11"/>
        <v>2500</v>
      </c>
      <c r="P165" s="81">
        <f t="shared" si="4"/>
        <v>-716.2737499</v>
      </c>
    </row>
    <row r="166">
      <c r="D166" s="96"/>
      <c r="E166" s="103">
        <f t="shared" si="5"/>
        <v>196</v>
      </c>
      <c r="F166" s="81">
        <f t="shared" si="6"/>
        <v>185517.1799</v>
      </c>
      <c r="G166" s="99"/>
      <c r="H166" s="81">
        <f t="shared" si="7"/>
        <v>-315727.6194</v>
      </c>
      <c r="I166" s="81">
        <f t="shared" si="1"/>
        <v>-1244.799384</v>
      </c>
      <c r="J166" s="81">
        <f t="shared" si="2"/>
        <v>-802.4743661</v>
      </c>
      <c r="K166" s="81">
        <f t="shared" si="3"/>
        <v>-2047.27375</v>
      </c>
      <c r="L166" s="81">
        <f t="shared" si="8"/>
        <v>-721</v>
      </c>
      <c r="M166" s="81">
        <f t="shared" si="9"/>
        <v>-348</v>
      </c>
      <c r="N166" s="81">
        <f t="shared" si="10"/>
        <v>-100</v>
      </c>
      <c r="O166" s="81">
        <f t="shared" si="11"/>
        <v>2500</v>
      </c>
      <c r="P166" s="81">
        <f t="shared" si="4"/>
        <v>-716.2737499</v>
      </c>
    </row>
    <row r="167">
      <c r="D167" s="96"/>
      <c r="E167" s="103">
        <f t="shared" si="5"/>
        <v>195</v>
      </c>
      <c r="F167" s="81">
        <f t="shared" si="6"/>
        <v>186765.1432</v>
      </c>
      <c r="G167" s="99"/>
      <c r="H167" s="81">
        <f t="shared" si="7"/>
        <v>-314482.8201</v>
      </c>
      <c r="I167" s="81">
        <f t="shared" si="1"/>
        <v>-1247.963249</v>
      </c>
      <c r="J167" s="81">
        <f t="shared" si="2"/>
        <v>-799.310501</v>
      </c>
      <c r="K167" s="81">
        <f t="shared" si="3"/>
        <v>-2047.27375</v>
      </c>
      <c r="L167" s="81">
        <f t="shared" si="8"/>
        <v>-721</v>
      </c>
      <c r="M167" s="81">
        <f t="shared" si="9"/>
        <v>-348</v>
      </c>
      <c r="N167" s="81">
        <f t="shared" si="10"/>
        <v>-100</v>
      </c>
      <c r="O167" s="81">
        <f t="shared" si="11"/>
        <v>2500</v>
      </c>
      <c r="P167" s="81">
        <f t="shared" si="4"/>
        <v>-716.2737499</v>
      </c>
    </row>
    <row r="168">
      <c r="D168" s="96"/>
      <c r="E168" s="103">
        <f t="shared" si="5"/>
        <v>194</v>
      </c>
      <c r="F168" s="81">
        <f t="shared" si="6"/>
        <v>188016.2783</v>
      </c>
      <c r="G168" s="99"/>
      <c r="H168" s="81">
        <f t="shared" si="7"/>
        <v>-313234.8568</v>
      </c>
      <c r="I168" s="81">
        <f t="shared" si="1"/>
        <v>-1251.135156</v>
      </c>
      <c r="J168" s="81">
        <f t="shared" si="2"/>
        <v>-796.1385944</v>
      </c>
      <c r="K168" s="81">
        <f t="shared" si="3"/>
        <v>-2047.27375</v>
      </c>
      <c r="L168" s="81">
        <f t="shared" si="8"/>
        <v>-721</v>
      </c>
      <c r="M168" s="81">
        <f t="shared" si="9"/>
        <v>-348</v>
      </c>
      <c r="N168" s="81">
        <f t="shared" si="10"/>
        <v>-100</v>
      </c>
      <c r="O168" s="81">
        <f t="shared" si="11"/>
        <v>2500</v>
      </c>
      <c r="P168" s="81">
        <f t="shared" si="4"/>
        <v>-716.2737499</v>
      </c>
    </row>
    <row r="169">
      <c r="D169" s="96"/>
      <c r="E169" s="103">
        <f t="shared" si="5"/>
        <v>193</v>
      </c>
      <c r="F169" s="81">
        <f t="shared" si="6"/>
        <v>189270.5935</v>
      </c>
      <c r="G169" s="99"/>
      <c r="H169" s="81">
        <f t="shared" si="7"/>
        <v>-311983.7217</v>
      </c>
      <c r="I169" s="81">
        <f t="shared" si="1"/>
        <v>-1254.315124</v>
      </c>
      <c r="J169" s="81">
        <f t="shared" si="2"/>
        <v>-792.9586259</v>
      </c>
      <c r="K169" s="81">
        <f t="shared" si="3"/>
        <v>-2047.27375</v>
      </c>
      <c r="L169" s="81">
        <f t="shared" si="8"/>
        <v>-721</v>
      </c>
      <c r="M169" s="81">
        <f t="shared" si="9"/>
        <v>-348</v>
      </c>
      <c r="N169" s="81">
        <f t="shared" si="10"/>
        <v>-100</v>
      </c>
      <c r="O169" s="81">
        <f t="shared" si="11"/>
        <v>2500</v>
      </c>
      <c r="P169" s="81">
        <f t="shared" si="4"/>
        <v>-716.2737499</v>
      </c>
    </row>
    <row r="170">
      <c r="D170" s="92">
        <v>14.0</v>
      </c>
      <c r="E170" s="103">
        <f t="shared" si="5"/>
        <v>192</v>
      </c>
      <c r="F170" s="81">
        <f t="shared" si="6"/>
        <v>190528.0966</v>
      </c>
      <c r="G170" s="99"/>
      <c r="H170" s="81">
        <f t="shared" si="7"/>
        <v>-310729.4065</v>
      </c>
      <c r="I170" s="81">
        <f t="shared" si="1"/>
        <v>-1257.503175</v>
      </c>
      <c r="J170" s="81">
        <f t="shared" si="2"/>
        <v>-789.7705749</v>
      </c>
      <c r="K170" s="81">
        <f t="shared" si="3"/>
        <v>-2047.27375</v>
      </c>
      <c r="L170" s="81">
        <f t="shared" si="8"/>
        <v>-721</v>
      </c>
      <c r="M170" s="81">
        <f t="shared" si="9"/>
        <v>-348</v>
      </c>
      <c r="N170" s="81">
        <f t="shared" si="10"/>
        <v>-100</v>
      </c>
      <c r="O170" s="81">
        <f t="shared" si="11"/>
        <v>2500</v>
      </c>
      <c r="P170" s="81">
        <f t="shared" si="4"/>
        <v>-716.2737499</v>
      </c>
    </row>
    <row r="171">
      <c r="D171" s="96"/>
      <c r="E171" s="103">
        <f t="shared" si="5"/>
        <v>191</v>
      </c>
      <c r="F171" s="81">
        <f t="shared" si="6"/>
        <v>191788.796</v>
      </c>
      <c r="G171" s="99"/>
      <c r="H171" s="81">
        <f t="shared" si="7"/>
        <v>-309471.9034</v>
      </c>
      <c r="I171" s="81">
        <f t="shared" si="1"/>
        <v>-1260.699329</v>
      </c>
      <c r="J171" s="81">
        <f t="shared" si="2"/>
        <v>-786.574421</v>
      </c>
      <c r="K171" s="81">
        <f t="shared" si="3"/>
        <v>-2047.27375</v>
      </c>
      <c r="L171" s="81">
        <f t="shared" si="8"/>
        <v>-721</v>
      </c>
      <c r="M171" s="81">
        <f t="shared" si="9"/>
        <v>-348</v>
      </c>
      <c r="N171" s="81">
        <f t="shared" si="10"/>
        <v>-100</v>
      </c>
      <c r="O171" s="81">
        <f t="shared" si="11"/>
        <v>2500</v>
      </c>
      <c r="P171" s="81">
        <f t="shared" si="4"/>
        <v>-716.2737499</v>
      </c>
    </row>
    <row r="172">
      <c r="D172" s="96"/>
      <c r="E172" s="103">
        <f t="shared" si="5"/>
        <v>190</v>
      </c>
      <c r="F172" s="81">
        <f t="shared" si="6"/>
        <v>193052.6996</v>
      </c>
      <c r="G172" s="99"/>
      <c r="H172" s="81">
        <f t="shared" si="7"/>
        <v>-308211.204</v>
      </c>
      <c r="I172" s="81">
        <f t="shared" si="1"/>
        <v>-1263.903606</v>
      </c>
      <c r="J172" s="81">
        <f t="shared" si="2"/>
        <v>-783.3701436</v>
      </c>
      <c r="K172" s="81">
        <f t="shared" si="3"/>
        <v>-2047.27375</v>
      </c>
      <c r="L172" s="81">
        <f t="shared" si="8"/>
        <v>-721</v>
      </c>
      <c r="M172" s="81">
        <f t="shared" si="9"/>
        <v>-348</v>
      </c>
      <c r="N172" s="81">
        <f t="shared" si="10"/>
        <v>-100</v>
      </c>
      <c r="O172" s="81">
        <f t="shared" si="11"/>
        <v>2500</v>
      </c>
      <c r="P172" s="81">
        <f t="shared" si="4"/>
        <v>-716.2737499</v>
      </c>
    </row>
    <row r="173">
      <c r="D173" s="96"/>
      <c r="E173" s="103">
        <f t="shared" si="5"/>
        <v>189</v>
      </c>
      <c r="F173" s="81">
        <f t="shared" si="6"/>
        <v>194319.8156</v>
      </c>
      <c r="G173" s="99"/>
      <c r="H173" s="81">
        <f t="shared" si="7"/>
        <v>-306947.3004</v>
      </c>
      <c r="I173" s="81">
        <f t="shared" si="1"/>
        <v>-1267.116028</v>
      </c>
      <c r="J173" s="81">
        <f t="shared" si="2"/>
        <v>-780.1577219</v>
      </c>
      <c r="K173" s="81">
        <f t="shared" si="3"/>
        <v>-2047.27375</v>
      </c>
      <c r="L173" s="81">
        <f t="shared" si="8"/>
        <v>-721</v>
      </c>
      <c r="M173" s="81">
        <f t="shared" si="9"/>
        <v>-348</v>
      </c>
      <c r="N173" s="81">
        <f t="shared" si="10"/>
        <v>-100</v>
      </c>
      <c r="O173" s="81">
        <f t="shared" si="11"/>
        <v>2500</v>
      </c>
      <c r="P173" s="81">
        <f t="shared" si="4"/>
        <v>-716.2737499</v>
      </c>
    </row>
    <row r="174">
      <c r="D174" s="96"/>
      <c r="E174" s="103">
        <f t="shared" si="5"/>
        <v>188</v>
      </c>
      <c r="F174" s="81">
        <f t="shared" si="6"/>
        <v>195590.1522</v>
      </c>
      <c r="G174" s="99"/>
      <c r="H174" s="81">
        <f t="shared" si="7"/>
        <v>-305680.1844</v>
      </c>
      <c r="I174" s="81">
        <f t="shared" si="1"/>
        <v>-1270.336615</v>
      </c>
      <c r="J174" s="81">
        <f t="shared" si="2"/>
        <v>-776.9371353</v>
      </c>
      <c r="K174" s="81">
        <f t="shared" si="3"/>
        <v>-2047.27375</v>
      </c>
      <c r="L174" s="81">
        <f t="shared" si="8"/>
        <v>-721</v>
      </c>
      <c r="M174" s="81">
        <f t="shared" si="9"/>
        <v>-348</v>
      </c>
      <c r="N174" s="81">
        <f t="shared" si="10"/>
        <v>-100</v>
      </c>
      <c r="O174" s="81">
        <f t="shared" si="11"/>
        <v>2500</v>
      </c>
      <c r="P174" s="81">
        <f t="shared" si="4"/>
        <v>-716.2737499</v>
      </c>
    </row>
    <row r="175">
      <c r="D175" s="96"/>
      <c r="E175" s="103">
        <f t="shared" si="5"/>
        <v>187</v>
      </c>
      <c r="F175" s="81">
        <f t="shared" si="6"/>
        <v>196863.7176</v>
      </c>
      <c r="G175" s="99"/>
      <c r="H175" s="81">
        <f t="shared" si="7"/>
        <v>-304409.8478</v>
      </c>
      <c r="I175" s="81">
        <f t="shared" si="1"/>
        <v>-1273.565387</v>
      </c>
      <c r="J175" s="81">
        <f t="shared" si="2"/>
        <v>-773.7083631</v>
      </c>
      <c r="K175" s="81">
        <f t="shared" si="3"/>
        <v>-2047.27375</v>
      </c>
      <c r="L175" s="81">
        <f t="shared" si="8"/>
        <v>-721</v>
      </c>
      <c r="M175" s="81">
        <f t="shared" si="9"/>
        <v>-348</v>
      </c>
      <c r="N175" s="81">
        <f t="shared" si="10"/>
        <v>-100</v>
      </c>
      <c r="O175" s="81">
        <f t="shared" si="11"/>
        <v>2500</v>
      </c>
      <c r="P175" s="81">
        <f t="shared" si="4"/>
        <v>-716.2737499</v>
      </c>
    </row>
    <row r="176">
      <c r="D176" s="96"/>
      <c r="E176" s="103">
        <f t="shared" si="5"/>
        <v>186</v>
      </c>
      <c r="F176" s="81">
        <f t="shared" si="6"/>
        <v>198140.52</v>
      </c>
      <c r="G176" s="99"/>
      <c r="H176" s="81">
        <f t="shared" si="7"/>
        <v>-303136.2824</v>
      </c>
      <c r="I176" s="81">
        <f t="shared" si="1"/>
        <v>-1276.802365</v>
      </c>
      <c r="J176" s="81">
        <f t="shared" si="2"/>
        <v>-770.4713844</v>
      </c>
      <c r="K176" s="81">
        <f t="shared" si="3"/>
        <v>-2047.27375</v>
      </c>
      <c r="L176" s="81">
        <f t="shared" si="8"/>
        <v>-721</v>
      </c>
      <c r="M176" s="81">
        <f t="shared" si="9"/>
        <v>-348</v>
      </c>
      <c r="N176" s="81">
        <f t="shared" si="10"/>
        <v>-100</v>
      </c>
      <c r="O176" s="81">
        <f t="shared" si="11"/>
        <v>2500</v>
      </c>
      <c r="P176" s="81">
        <f t="shared" si="4"/>
        <v>-716.2737499</v>
      </c>
    </row>
    <row r="177">
      <c r="D177" s="96"/>
      <c r="E177" s="103">
        <f t="shared" si="5"/>
        <v>185</v>
      </c>
      <c r="F177" s="81">
        <f t="shared" si="6"/>
        <v>199420.5675</v>
      </c>
      <c r="G177" s="99"/>
      <c r="H177" s="81">
        <f t="shared" si="7"/>
        <v>-301859.48</v>
      </c>
      <c r="I177" s="81">
        <f t="shared" si="1"/>
        <v>-1280.047572</v>
      </c>
      <c r="J177" s="81">
        <f t="shared" si="2"/>
        <v>-767.2261784</v>
      </c>
      <c r="K177" s="81">
        <f t="shared" si="3"/>
        <v>-2047.27375</v>
      </c>
      <c r="L177" s="81">
        <f t="shared" si="8"/>
        <v>-721</v>
      </c>
      <c r="M177" s="81">
        <f t="shared" si="9"/>
        <v>-348</v>
      </c>
      <c r="N177" s="81">
        <f t="shared" si="10"/>
        <v>-100</v>
      </c>
      <c r="O177" s="81">
        <f t="shared" si="11"/>
        <v>2500</v>
      </c>
      <c r="P177" s="81">
        <f t="shared" si="4"/>
        <v>-716.2737499</v>
      </c>
    </row>
    <row r="178">
      <c r="D178" s="96"/>
      <c r="E178" s="103">
        <f t="shared" si="5"/>
        <v>184</v>
      </c>
      <c r="F178" s="81">
        <f t="shared" si="6"/>
        <v>200703.8686</v>
      </c>
      <c r="G178" s="99"/>
      <c r="H178" s="81">
        <f t="shared" si="7"/>
        <v>-300579.4325</v>
      </c>
      <c r="I178" s="81">
        <f t="shared" si="1"/>
        <v>-1283.301026</v>
      </c>
      <c r="J178" s="81">
        <f t="shared" si="2"/>
        <v>-763.9727242</v>
      </c>
      <c r="K178" s="81">
        <f t="shared" si="3"/>
        <v>-2047.27375</v>
      </c>
      <c r="L178" s="81">
        <f t="shared" si="8"/>
        <v>-721</v>
      </c>
      <c r="M178" s="81">
        <f t="shared" si="9"/>
        <v>-348</v>
      </c>
      <c r="N178" s="81">
        <f t="shared" si="10"/>
        <v>-100</v>
      </c>
      <c r="O178" s="81">
        <f t="shared" si="11"/>
        <v>2500</v>
      </c>
      <c r="P178" s="81">
        <f t="shared" si="4"/>
        <v>-716.2737499</v>
      </c>
    </row>
    <row r="179">
      <c r="D179" s="96"/>
      <c r="E179" s="103">
        <f t="shared" si="5"/>
        <v>183</v>
      </c>
      <c r="F179" s="81">
        <f t="shared" si="6"/>
        <v>201990.4313</v>
      </c>
      <c r="G179" s="99"/>
      <c r="H179" s="81">
        <f t="shared" si="7"/>
        <v>-299296.1314</v>
      </c>
      <c r="I179" s="81">
        <f t="shared" si="1"/>
        <v>-1286.562749</v>
      </c>
      <c r="J179" s="81">
        <f t="shared" si="2"/>
        <v>-760.7110007</v>
      </c>
      <c r="K179" s="81">
        <f t="shared" si="3"/>
        <v>-2047.27375</v>
      </c>
      <c r="L179" s="81">
        <f t="shared" si="8"/>
        <v>-721</v>
      </c>
      <c r="M179" s="81">
        <f t="shared" si="9"/>
        <v>-348</v>
      </c>
      <c r="N179" s="81">
        <f t="shared" si="10"/>
        <v>-100</v>
      </c>
      <c r="O179" s="81">
        <f t="shared" si="11"/>
        <v>2500</v>
      </c>
      <c r="P179" s="81">
        <f t="shared" si="4"/>
        <v>-716.2737499</v>
      </c>
    </row>
    <row r="180">
      <c r="D180" s="96"/>
      <c r="E180" s="103">
        <f t="shared" si="5"/>
        <v>182</v>
      </c>
      <c r="F180" s="81">
        <f t="shared" si="6"/>
        <v>203280.2641</v>
      </c>
      <c r="G180" s="99"/>
      <c r="H180" s="81">
        <f t="shared" si="7"/>
        <v>-298009.5687</v>
      </c>
      <c r="I180" s="81">
        <f t="shared" si="1"/>
        <v>-1289.832763</v>
      </c>
      <c r="J180" s="81">
        <f t="shared" si="2"/>
        <v>-757.4409871</v>
      </c>
      <c r="K180" s="81">
        <f t="shared" si="3"/>
        <v>-2047.27375</v>
      </c>
      <c r="L180" s="81">
        <f t="shared" si="8"/>
        <v>-721</v>
      </c>
      <c r="M180" s="81">
        <f t="shared" si="9"/>
        <v>-348</v>
      </c>
      <c r="N180" s="81">
        <f t="shared" si="10"/>
        <v>-100</v>
      </c>
      <c r="O180" s="81">
        <f t="shared" si="11"/>
        <v>2500</v>
      </c>
      <c r="P180" s="81">
        <f t="shared" si="4"/>
        <v>-716.2737499</v>
      </c>
    </row>
    <row r="181">
      <c r="D181" s="96"/>
      <c r="E181" s="103">
        <f t="shared" si="5"/>
        <v>181</v>
      </c>
      <c r="F181" s="81">
        <f t="shared" si="6"/>
        <v>204573.3752</v>
      </c>
      <c r="G181" s="99"/>
      <c r="H181" s="81">
        <f t="shared" si="7"/>
        <v>-296719.7359</v>
      </c>
      <c r="I181" s="81">
        <f t="shared" si="1"/>
        <v>-1293.111088</v>
      </c>
      <c r="J181" s="81">
        <f t="shared" si="2"/>
        <v>-754.1626621</v>
      </c>
      <c r="K181" s="81">
        <f t="shared" si="3"/>
        <v>-2047.27375</v>
      </c>
      <c r="L181" s="81">
        <f t="shared" si="8"/>
        <v>-721</v>
      </c>
      <c r="M181" s="81">
        <f t="shared" si="9"/>
        <v>-348</v>
      </c>
      <c r="N181" s="81">
        <f t="shared" si="10"/>
        <v>-100</v>
      </c>
      <c r="O181" s="81">
        <f t="shared" si="11"/>
        <v>2500</v>
      </c>
      <c r="P181" s="81">
        <f t="shared" si="4"/>
        <v>-716.2737499</v>
      </c>
    </row>
    <row r="182">
      <c r="D182" s="92">
        <v>15.0</v>
      </c>
      <c r="E182" s="103">
        <f t="shared" si="5"/>
        <v>180</v>
      </c>
      <c r="F182" s="81">
        <f t="shared" si="6"/>
        <v>205869.7729</v>
      </c>
      <c r="G182" s="99"/>
      <c r="H182" s="81">
        <f t="shared" si="7"/>
        <v>-295426.6248</v>
      </c>
      <c r="I182" s="81">
        <f t="shared" si="1"/>
        <v>-1296.397745</v>
      </c>
      <c r="J182" s="81">
        <f t="shared" si="2"/>
        <v>-750.8760048</v>
      </c>
      <c r="K182" s="81">
        <f t="shared" si="3"/>
        <v>-2047.27375</v>
      </c>
      <c r="L182" s="81">
        <f t="shared" si="8"/>
        <v>-721</v>
      </c>
      <c r="M182" s="81">
        <f t="shared" si="9"/>
        <v>-348</v>
      </c>
      <c r="N182" s="81">
        <f t="shared" si="10"/>
        <v>-100</v>
      </c>
      <c r="O182" s="81">
        <f t="shared" si="11"/>
        <v>2500</v>
      </c>
      <c r="P182" s="81">
        <f t="shared" si="4"/>
        <v>-716.2737499</v>
      </c>
    </row>
    <row r="183">
      <c r="D183" s="96"/>
      <c r="E183" s="103">
        <f t="shared" si="5"/>
        <v>179</v>
      </c>
      <c r="F183" s="81">
        <f t="shared" si="6"/>
        <v>207169.4657</v>
      </c>
      <c r="G183" s="99"/>
      <c r="H183" s="81">
        <f t="shared" si="7"/>
        <v>-294130.2271</v>
      </c>
      <c r="I183" s="81">
        <f t="shared" si="1"/>
        <v>-1299.692756</v>
      </c>
      <c r="J183" s="81">
        <f t="shared" si="2"/>
        <v>-747.5809939</v>
      </c>
      <c r="K183" s="81">
        <f t="shared" si="3"/>
        <v>-2047.27375</v>
      </c>
      <c r="L183" s="81">
        <f t="shared" si="8"/>
        <v>-721</v>
      </c>
      <c r="M183" s="81">
        <f t="shared" si="9"/>
        <v>-348</v>
      </c>
      <c r="N183" s="81">
        <f t="shared" si="10"/>
        <v>-100</v>
      </c>
      <c r="O183" s="81">
        <f t="shared" si="11"/>
        <v>2500</v>
      </c>
      <c r="P183" s="81">
        <f t="shared" si="4"/>
        <v>-716.2737499</v>
      </c>
    </row>
    <row r="184">
      <c r="D184" s="96"/>
      <c r="E184" s="103">
        <f t="shared" si="5"/>
        <v>178</v>
      </c>
      <c r="F184" s="81">
        <f t="shared" si="6"/>
        <v>208472.4618</v>
      </c>
      <c r="G184" s="99"/>
      <c r="H184" s="81">
        <f t="shared" si="7"/>
        <v>-292830.5343</v>
      </c>
      <c r="I184" s="81">
        <f t="shared" si="1"/>
        <v>-1302.996142</v>
      </c>
      <c r="J184" s="81">
        <f t="shared" si="2"/>
        <v>-744.2776081</v>
      </c>
      <c r="K184" s="81">
        <f t="shared" si="3"/>
        <v>-2047.27375</v>
      </c>
      <c r="L184" s="81">
        <f t="shared" si="8"/>
        <v>-721</v>
      </c>
      <c r="M184" s="81">
        <f t="shared" si="9"/>
        <v>-348</v>
      </c>
      <c r="N184" s="81">
        <f t="shared" si="10"/>
        <v>-100</v>
      </c>
      <c r="O184" s="81">
        <f t="shared" si="11"/>
        <v>2500</v>
      </c>
      <c r="P184" s="81">
        <f t="shared" si="4"/>
        <v>-716.2737499</v>
      </c>
    </row>
    <row r="185">
      <c r="D185" s="96"/>
      <c r="E185" s="103">
        <f t="shared" si="5"/>
        <v>177</v>
      </c>
      <c r="F185" s="81">
        <f t="shared" si="6"/>
        <v>209778.7697</v>
      </c>
      <c r="G185" s="99"/>
      <c r="H185" s="81">
        <f t="shared" si="7"/>
        <v>-291527.5382</v>
      </c>
      <c r="I185" s="81">
        <f t="shared" si="1"/>
        <v>-1306.307924</v>
      </c>
      <c r="J185" s="81">
        <f t="shared" si="2"/>
        <v>-740.9658262</v>
      </c>
      <c r="K185" s="81">
        <f t="shared" si="3"/>
        <v>-2047.27375</v>
      </c>
      <c r="L185" s="81">
        <f t="shared" si="8"/>
        <v>-721</v>
      </c>
      <c r="M185" s="81">
        <f t="shared" si="9"/>
        <v>-348</v>
      </c>
      <c r="N185" s="81">
        <f t="shared" si="10"/>
        <v>-100</v>
      </c>
      <c r="O185" s="81">
        <f t="shared" si="11"/>
        <v>2500</v>
      </c>
      <c r="P185" s="81">
        <f t="shared" si="4"/>
        <v>-716.2737499</v>
      </c>
    </row>
    <row r="186">
      <c r="D186" s="96"/>
      <c r="E186" s="103">
        <f t="shared" si="5"/>
        <v>176</v>
      </c>
      <c r="F186" s="81">
        <f t="shared" si="6"/>
        <v>211088.3979</v>
      </c>
      <c r="G186" s="99"/>
      <c r="H186" s="81">
        <f t="shared" si="7"/>
        <v>-290221.2303</v>
      </c>
      <c r="I186" s="81">
        <f t="shared" si="1"/>
        <v>-1309.628123</v>
      </c>
      <c r="J186" s="81">
        <f t="shared" si="2"/>
        <v>-737.6456269</v>
      </c>
      <c r="K186" s="81">
        <f t="shared" si="3"/>
        <v>-2047.27375</v>
      </c>
      <c r="L186" s="81">
        <f t="shared" si="8"/>
        <v>-721</v>
      </c>
      <c r="M186" s="81">
        <f t="shared" si="9"/>
        <v>-348</v>
      </c>
      <c r="N186" s="81">
        <f t="shared" si="10"/>
        <v>-100</v>
      </c>
      <c r="O186" s="81">
        <f t="shared" si="11"/>
        <v>2500</v>
      </c>
      <c r="P186" s="81">
        <f t="shared" si="4"/>
        <v>-716.2737499</v>
      </c>
    </row>
    <row r="187">
      <c r="D187" s="96"/>
      <c r="E187" s="103">
        <f t="shared" si="5"/>
        <v>175</v>
      </c>
      <c r="F187" s="81">
        <f t="shared" si="6"/>
        <v>212401.3546</v>
      </c>
      <c r="G187" s="99"/>
      <c r="H187" s="81">
        <f t="shared" si="7"/>
        <v>-288911.6021</v>
      </c>
      <c r="I187" s="81">
        <f t="shared" si="1"/>
        <v>-1312.956761</v>
      </c>
      <c r="J187" s="81">
        <f t="shared" si="2"/>
        <v>-734.3169888</v>
      </c>
      <c r="K187" s="81">
        <f t="shared" si="3"/>
        <v>-2047.27375</v>
      </c>
      <c r="L187" s="81">
        <f t="shared" si="8"/>
        <v>-721</v>
      </c>
      <c r="M187" s="81">
        <f t="shared" si="9"/>
        <v>-348</v>
      </c>
      <c r="N187" s="81">
        <f t="shared" si="10"/>
        <v>-100</v>
      </c>
      <c r="O187" s="81">
        <f t="shared" si="11"/>
        <v>2500</v>
      </c>
      <c r="P187" s="81">
        <f t="shared" si="4"/>
        <v>-716.2737499</v>
      </c>
    </row>
    <row r="188">
      <c r="D188" s="96"/>
      <c r="E188" s="103">
        <f t="shared" si="5"/>
        <v>174</v>
      </c>
      <c r="F188" s="81">
        <f t="shared" si="6"/>
        <v>213717.6485</v>
      </c>
      <c r="G188" s="99"/>
      <c r="H188" s="81">
        <f t="shared" si="7"/>
        <v>-287598.6454</v>
      </c>
      <c r="I188" s="81">
        <f t="shared" si="1"/>
        <v>-1316.29386</v>
      </c>
      <c r="J188" s="81">
        <f t="shared" si="2"/>
        <v>-730.9798903</v>
      </c>
      <c r="K188" s="81">
        <f t="shared" si="3"/>
        <v>-2047.27375</v>
      </c>
      <c r="L188" s="81">
        <f t="shared" si="8"/>
        <v>-721</v>
      </c>
      <c r="M188" s="81">
        <f t="shared" si="9"/>
        <v>-348</v>
      </c>
      <c r="N188" s="81">
        <f t="shared" si="10"/>
        <v>-100</v>
      </c>
      <c r="O188" s="81">
        <f t="shared" si="11"/>
        <v>2500</v>
      </c>
      <c r="P188" s="81">
        <f t="shared" si="4"/>
        <v>-716.2737499</v>
      </c>
    </row>
    <row r="189">
      <c r="D189" s="96"/>
      <c r="E189" s="103">
        <f t="shared" si="5"/>
        <v>173</v>
      </c>
      <c r="F189" s="81">
        <f t="shared" si="6"/>
        <v>215037.2879</v>
      </c>
      <c r="G189" s="99"/>
      <c r="H189" s="81">
        <f t="shared" si="7"/>
        <v>-286282.3515</v>
      </c>
      <c r="I189" s="81">
        <f t="shared" si="1"/>
        <v>-1319.63944</v>
      </c>
      <c r="J189" s="81">
        <f t="shared" si="2"/>
        <v>-727.6343101</v>
      </c>
      <c r="K189" s="81">
        <f t="shared" si="3"/>
        <v>-2047.27375</v>
      </c>
      <c r="L189" s="81">
        <f t="shared" si="8"/>
        <v>-721</v>
      </c>
      <c r="M189" s="81">
        <f t="shared" si="9"/>
        <v>-348</v>
      </c>
      <c r="N189" s="81">
        <f t="shared" si="10"/>
        <v>-100</v>
      </c>
      <c r="O189" s="81">
        <f t="shared" si="11"/>
        <v>2500</v>
      </c>
      <c r="P189" s="81">
        <f t="shared" si="4"/>
        <v>-716.2737499</v>
      </c>
    </row>
    <row r="190">
      <c r="D190" s="96"/>
      <c r="E190" s="103">
        <f t="shared" si="5"/>
        <v>172</v>
      </c>
      <c r="F190" s="81">
        <f t="shared" si="6"/>
        <v>216360.2814</v>
      </c>
      <c r="G190" s="99"/>
      <c r="H190" s="81">
        <f t="shared" si="7"/>
        <v>-284962.7121</v>
      </c>
      <c r="I190" s="81">
        <f t="shared" si="1"/>
        <v>-1322.993523</v>
      </c>
      <c r="J190" s="81">
        <f t="shared" si="2"/>
        <v>-724.2802265</v>
      </c>
      <c r="K190" s="81">
        <f t="shared" si="3"/>
        <v>-2047.27375</v>
      </c>
      <c r="L190" s="81">
        <f t="shared" si="8"/>
        <v>-721</v>
      </c>
      <c r="M190" s="81">
        <f t="shared" si="9"/>
        <v>-348</v>
      </c>
      <c r="N190" s="81">
        <f t="shared" si="10"/>
        <v>-100</v>
      </c>
      <c r="O190" s="81">
        <f t="shared" si="11"/>
        <v>2500</v>
      </c>
      <c r="P190" s="81">
        <f t="shared" si="4"/>
        <v>-716.2737499</v>
      </c>
    </row>
    <row r="191">
      <c r="D191" s="96"/>
      <c r="E191" s="103">
        <f t="shared" si="5"/>
        <v>171</v>
      </c>
      <c r="F191" s="81">
        <f t="shared" si="6"/>
        <v>217686.6376</v>
      </c>
      <c r="G191" s="99"/>
      <c r="H191" s="81">
        <f t="shared" si="7"/>
        <v>-283639.7186</v>
      </c>
      <c r="I191" s="81">
        <f t="shared" si="1"/>
        <v>-1326.356132</v>
      </c>
      <c r="J191" s="81">
        <f t="shared" si="2"/>
        <v>-720.917618</v>
      </c>
      <c r="K191" s="81">
        <f t="shared" si="3"/>
        <v>-2047.27375</v>
      </c>
      <c r="L191" s="81">
        <f t="shared" si="8"/>
        <v>-721</v>
      </c>
      <c r="M191" s="81">
        <f t="shared" si="9"/>
        <v>-348</v>
      </c>
      <c r="N191" s="81">
        <f t="shared" si="10"/>
        <v>-100</v>
      </c>
      <c r="O191" s="81">
        <f t="shared" si="11"/>
        <v>2500</v>
      </c>
      <c r="P191" s="81">
        <f t="shared" si="4"/>
        <v>-716.2737499</v>
      </c>
    </row>
    <row r="192">
      <c r="D192" s="96"/>
      <c r="E192" s="103">
        <f t="shared" si="5"/>
        <v>170</v>
      </c>
      <c r="F192" s="81">
        <f t="shared" si="6"/>
        <v>219016.3649</v>
      </c>
      <c r="G192" s="99"/>
      <c r="H192" s="81">
        <f t="shared" si="7"/>
        <v>-282313.3624</v>
      </c>
      <c r="I192" s="81">
        <f t="shared" si="1"/>
        <v>-1329.727287</v>
      </c>
      <c r="J192" s="81">
        <f t="shared" si="2"/>
        <v>-717.5464628</v>
      </c>
      <c r="K192" s="81">
        <f t="shared" si="3"/>
        <v>-2047.27375</v>
      </c>
      <c r="L192" s="81">
        <f t="shared" si="8"/>
        <v>-721</v>
      </c>
      <c r="M192" s="81">
        <f t="shared" si="9"/>
        <v>-348</v>
      </c>
      <c r="N192" s="81">
        <f t="shared" si="10"/>
        <v>-100</v>
      </c>
      <c r="O192" s="81">
        <f t="shared" si="11"/>
        <v>2500</v>
      </c>
      <c r="P192" s="81">
        <f t="shared" si="4"/>
        <v>-716.2737499</v>
      </c>
    </row>
    <row r="193">
      <c r="D193" s="96"/>
      <c r="E193" s="103">
        <f t="shared" si="5"/>
        <v>169</v>
      </c>
      <c r="F193" s="81">
        <f t="shared" si="6"/>
        <v>220349.4719</v>
      </c>
      <c r="G193" s="99"/>
      <c r="H193" s="81">
        <f t="shared" si="7"/>
        <v>-280983.6351</v>
      </c>
      <c r="I193" s="81">
        <f t="shared" si="1"/>
        <v>-1333.107011</v>
      </c>
      <c r="J193" s="81">
        <f t="shared" si="2"/>
        <v>-714.1667393</v>
      </c>
      <c r="K193" s="81">
        <f t="shared" si="3"/>
        <v>-2047.27375</v>
      </c>
      <c r="L193" s="81">
        <f t="shared" si="8"/>
        <v>-721</v>
      </c>
      <c r="M193" s="81">
        <f t="shared" si="9"/>
        <v>-348</v>
      </c>
      <c r="N193" s="81">
        <f t="shared" si="10"/>
        <v>-100</v>
      </c>
      <c r="O193" s="81">
        <f t="shared" si="11"/>
        <v>2500</v>
      </c>
      <c r="P193" s="81">
        <f t="shared" si="4"/>
        <v>-716.2737499</v>
      </c>
    </row>
    <row r="194">
      <c r="D194" s="92">
        <v>16.0</v>
      </c>
      <c r="E194" s="103">
        <f t="shared" si="5"/>
        <v>168</v>
      </c>
      <c r="F194" s="81">
        <f t="shared" si="6"/>
        <v>221685.9672</v>
      </c>
      <c r="G194" s="99"/>
      <c r="H194" s="81">
        <f t="shared" si="7"/>
        <v>-279650.5281</v>
      </c>
      <c r="I194" s="81">
        <f t="shared" si="1"/>
        <v>-1336.495324</v>
      </c>
      <c r="J194" s="81">
        <f t="shared" si="2"/>
        <v>-710.7784257</v>
      </c>
      <c r="K194" s="81">
        <f t="shared" si="3"/>
        <v>-2047.27375</v>
      </c>
      <c r="L194" s="81">
        <f t="shared" si="8"/>
        <v>-721</v>
      </c>
      <c r="M194" s="81">
        <f t="shared" si="9"/>
        <v>-348</v>
      </c>
      <c r="N194" s="81">
        <f t="shared" si="10"/>
        <v>-100</v>
      </c>
      <c r="O194" s="81">
        <f t="shared" si="11"/>
        <v>2500</v>
      </c>
      <c r="P194" s="81">
        <f t="shared" si="4"/>
        <v>-716.2737499</v>
      </c>
    </row>
    <row r="195">
      <c r="D195" s="96"/>
      <c r="E195" s="103">
        <f t="shared" si="5"/>
        <v>167</v>
      </c>
      <c r="F195" s="81">
        <f t="shared" si="6"/>
        <v>223025.8594</v>
      </c>
      <c r="G195" s="99"/>
      <c r="H195" s="81">
        <f t="shared" si="7"/>
        <v>-278314.0328</v>
      </c>
      <c r="I195" s="81">
        <f t="shared" si="1"/>
        <v>-1339.89225</v>
      </c>
      <c r="J195" s="81">
        <f t="shared" si="2"/>
        <v>-707.3815</v>
      </c>
      <c r="K195" s="81">
        <f t="shared" si="3"/>
        <v>-2047.27375</v>
      </c>
      <c r="L195" s="81">
        <f t="shared" si="8"/>
        <v>-721</v>
      </c>
      <c r="M195" s="81">
        <f t="shared" si="9"/>
        <v>-348</v>
      </c>
      <c r="N195" s="81">
        <f t="shared" si="10"/>
        <v>-100</v>
      </c>
      <c r="O195" s="81">
        <f t="shared" si="11"/>
        <v>2500</v>
      </c>
      <c r="P195" s="81">
        <f t="shared" si="4"/>
        <v>-716.2737499</v>
      </c>
    </row>
    <row r="196">
      <c r="D196" s="96"/>
      <c r="E196" s="103">
        <f t="shared" si="5"/>
        <v>166</v>
      </c>
      <c r="F196" s="81">
        <f t="shared" si="6"/>
        <v>224369.1573</v>
      </c>
      <c r="G196" s="99"/>
      <c r="H196" s="81">
        <f t="shared" si="7"/>
        <v>-276974.1406</v>
      </c>
      <c r="I196" s="81">
        <f t="shared" si="1"/>
        <v>-1343.297809</v>
      </c>
      <c r="J196" s="81">
        <f t="shared" si="2"/>
        <v>-703.9759406</v>
      </c>
      <c r="K196" s="81">
        <f t="shared" si="3"/>
        <v>-2047.27375</v>
      </c>
      <c r="L196" s="81">
        <f t="shared" si="8"/>
        <v>-721</v>
      </c>
      <c r="M196" s="81">
        <f t="shared" si="9"/>
        <v>-348</v>
      </c>
      <c r="N196" s="81">
        <f t="shared" si="10"/>
        <v>-100</v>
      </c>
      <c r="O196" s="81">
        <f t="shared" si="11"/>
        <v>2500</v>
      </c>
      <c r="P196" s="81">
        <f t="shared" si="4"/>
        <v>-716.2737499</v>
      </c>
    </row>
    <row r="197">
      <c r="D197" s="96"/>
      <c r="E197" s="103">
        <f t="shared" si="5"/>
        <v>165</v>
      </c>
      <c r="F197" s="81">
        <f t="shared" si="6"/>
        <v>225715.8693</v>
      </c>
      <c r="G197" s="99"/>
      <c r="H197" s="81">
        <f t="shared" si="7"/>
        <v>-275630.8427</v>
      </c>
      <c r="I197" s="81">
        <f t="shared" si="1"/>
        <v>-1346.712025</v>
      </c>
      <c r="J197" s="81">
        <f t="shared" si="2"/>
        <v>-700.5617253</v>
      </c>
      <c r="K197" s="81">
        <f t="shared" si="3"/>
        <v>-2047.27375</v>
      </c>
      <c r="L197" s="81">
        <f t="shared" si="8"/>
        <v>-721</v>
      </c>
      <c r="M197" s="81">
        <f t="shared" si="9"/>
        <v>-348</v>
      </c>
      <c r="N197" s="81">
        <f t="shared" si="10"/>
        <v>-100</v>
      </c>
      <c r="O197" s="81">
        <f t="shared" si="11"/>
        <v>2500</v>
      </c>
      <c r="P197" s="81">
        <f t="shared" si="4"/>
        <v>-716.2737499</v>
      </c>
    </row>
    <row r="198">
      <c r="D198" s="96"/>
      <c r="E198" s="103">
        <f t="shared" si="5"/>
        <v>164</v>
      </c>
      <c r="F198" s="81">
        <f t="shared" si="6"/>
        <v>227066.0042</v>
      </c>
      <c r="G198" s="99"/>
      <c r="H198" s="81">
        <f t="shared" si="7"/>
        <v>-274284.1307</v>
      </c>
      <c r="I198" s="81">
        <f t="shared" si="1"/>
        <v>-1350.134918</v>
      </c>
      <c r="J198" s="81">
        <f t="shared" si="2"/>
        <v>-697.1388323</v>
      </c>
      <c r="K198" s="81">
        <f t="shared" si="3"/>
        <v>-2047.27375</v>
      </c>
      <c r="L198" s="81">
        <f t="shared" si="8"/>
        <v>-721</v>
      </c>
      <c r="M198" s="81">
        <f t="shared" si="9"/>
        <v>-348</v>
      </c>
      <c r="N198" s="81">
        <f t="shared" si="10"/>
        <v>-100</v>
      </c>
      <c r="O198" s="81">
        <f t="shared" si="11"/>
        <v>2500</v>
      </c>
      <c r="P198" s="81">
        <f t="shared" si="4"/>
        <v>-716.2737499</v>
      </c>
    </row>
    <row r="199">
      <c r="D199" s="96"/>
      <c r="E199" s="103">
        <f t="shared" si="5"/>
        <v>163</v>
      </c>
      <c r="F199" s="81">
        <f t="shared" si="6"/>
        <v>228419.5707</v>
      </c>
      <c r="G199" s="99"/>
      <c r="H199" s="81">
        <f t="shared" si="7"/>
        <v>-272933.9958</v>
      </c>
      <c r="I199" s="81">
        <f t="shared" si="1"/>
        <v>-1353.566511</v>
      </c>
      <c r="J199" s="81">
        <f t="shared" si="2"/>
        <v>-693.7072393</v>
      </c>
      <c r="K199" s="81">
        <f t="shared" si="3"/>
        <v>-2047.27375</v>
      </c>
      <c r="L199" s="81">
        <f t="shared" si="8"/>
        <v>-721</v>
      </c>
      <c r="M199" s="81">
        <f t="shared" si="9"/>
        <v>-348</v>
      </c>
      <c r="N199" s="81">
        <f t="shared" si="10"/>
        <v>-100</v>
      </c>
      <c r="O199" s="81">
        <f t="shared" si="11"/>
        <v>2500</v>
      </c>
      <c r="P199" s="81">
        <f t="shared" si="4"/>
        <v>-716.2737499</v>
      </c>
    </row>
    <row r="200">
      <c r="D200" s="96"/>
      <c r="E200" s="103">
        <f t="shared" si="5"/>
        <v>162</v>
      </c>
      <c r="F200" s="81">
        <f t="shared" si="6"/>
        <v>229776.5775</v>
      </c>
      <c r="G200" s="99"/>
      <c r="H200" s="81">
        <f t="shared" si="7"/>
        <v>-271580.4293</v>
      </c>
      <c r="I200" s="81">
        <f t="shared" si="1"/>
        <v>-1357.006825</v>
      </c>
      <c r="J200" s="81">
        <f t="shared" si="2"/>
        <v>-690.2669245</v>
      </c>
      <c r="K200" s="81">
        <f t="shared" si="3"/>
        <v>-2047.27375</v>
      </c>
      <c r="L200" s="81">
        <f t="shared" si="8"/>
        <v>-721</v>
      </c>
      <c r="M200" s="81">
        <f t="shared" si="9"/>
        <v>-348</v>
      </c>
      <c r="N200" s="81">
        <f t="shared" si="10"/>
        <v>-100</v>
      </c>
      <c r="O200" s="81">
        <f t="shared" si="11"/>
        <v>2500</v>
      </c>
      <c r="P200" s="81">
        <f t="shared" si="4"/>
        <v>-716.2737499</v>
      </c>
    </row>
    <row r="201">
      <c r="D201" s="96"/>
      <c r="E201" s="103">
        <f t="shared" si="5"/>
        <v>161</v>
      </c>
      <c r="F201" s="81">
        <f t="shared" si="6"/>
        <v>231137.0334</v>
      </c>
      <c r="G201" s="99"/>
      <c r="H201" s="81">
        <f t="shared" si="7"/>
        <v>-270223.4225</v>
      </c>
      <c r="I201" s="81">
        <f t="shared" si="1"/>
        <v>-1360.455884</v>
      </c>
      <c r="J201" s="81">
        <f t="shared" si="2"/>
        <v>-686.8178654</v>
      </c>
      <c r="K201" s="81">
        <f t="shared" si="3"/>
        <v>-2047.27375</v>
      </c>
      <c r="L201" s="81">
        <f t="shared" si="8"/>
        <v>-721</v>
      </c>
      <c r="M201" s="81">
        <f t="shared" si="9"/>
        <v>-348</v>
      </c>
      <c r="N201" s="81">
        <f t="shared" si="10"/>
        <v>-100</v>
      </c>
      <c r="O201" s="81">
        <f t="shared" si="11"/>
        <v>2500</v>
      </c>
      <c r="P201" s="81">
        <f t="shared" si="4"/>
        <v>-716.2737499</v>
      </c>
    </row>
    <row r="202">
      <c r="D202" s="96"/>
      <c r="E202" s="103">
        <f t="shared" si="5"/>
        <v>160</v>
      </c>
      <c r="F202" s="81">
        <f t="shared" si="6"/>
        <v>232500.9471</v>
      </c>
      <c r="G202" s="99"/>
      <c r="H202" s="81">
        <f t="shared" si="7"/>
        <v>-268862.9666</v>
      </c>
      <c r="I202" s="81">
        <f t="shared" si="1"/>
        <v>-1363.91371</v>
      </c>
      <c r="J202" s="81">
        <f t="shared" si="2"/>
        <v>-683.3600401</v>
      </c>
      <c r="K202" s="81">
        <f t="shared" si="3"/>
        <v>-2047.27375</v>
      </c>
      <c r="L202" s="81">
        <f t="shared" si="8"/>
        <v>-721</v>
      </c>
      <c r="M202" s="81">
        <f t="shared" si="9"/>
        <v>-348</v>
      </c>
      <c r="N202" s="81">
        <f t="shared" si="10"/>
        <v>-100</v>
      </c>
      <c r="O202" s="81">
        <f t="shared" si="11"/>
        <v>2500</v>
      </c>
      <c r="P202" s="81">
        <f t="shared" si="4"/>
        <v>-716.2737499</v>
      </c>
    </row>
    <row r="203">
      <c r="D203" s="96"/>
      <c r="E203" s="103">
        <f t="shared" si="5"/>
        <v>159</v>
      </c>
      <c r="F203" s="81">
        <f t="shared" si="6"/>
        <v>233868.3274</v>
      </c>
      <c r="G203" s="99"/>
      <c r="H203" s="81">
        <f t="shared" si="7"/>
        <v>-267499.0529</v>
      </c>
      <c r="I203" s="81">
        <f t="shared" si="1"/>
        <v>-1367.380324</v>
      </c>
      <c r="J203" s="81">
        <f t="shared" si="2"/>
        <v>-679.8934261</v>
      </c>
      <c r="K203" s="81">
        <f t="shared" si="3"/>
        <v>-2047.27375</v>
      </c>
      <c r="L203" s="81">
        <f t="shared" si="8"/>
        <v>-721</v>
      </c>
      <c r="M203" s="81">
        <f t="shared" si="9"/>
        <v>-348</v>
      </c>
      <c r="N203" s="81">
        <f t="shared" si="10"/>
        <v>-100</v>
      </c>
      <c r="O203" s="81">
        <f t="shared" si="11"/>
        <v>2500</v>
      </c>
      <c r="P203" s="81">
        <f t="shared" si="4"/>
        <v>-716.2737499</v>
      </c>
    </row>
    <row r="204">
      <c r="D204" s="96"/>
      <c r="E204" s="103">
        <f t="shared" si="5"/>
        <v>158</v>
      </c>
      <c r="F204" s="81">
        <f t="shared" si="6"/>
        <v>235239.1832</v>
      </c>
      <c r="G204" s="99"/>
      <c r="H204" s="81">
        <f t="shared" si="7"/>
        <v>-266131.6726</v>
      </c>
      <c r="I204" s="81">
        <f t="shared" si="1"/>
        <v>-1370.855749</v>
      </c>
      <c r="J204" s="81">
        <f t="shared" si="2"/>
        <v>-676.4180011</v>
      </c>
      <c r="K204" s="81">
        <f t="shared" si="3"/>
        <v>-2047.27375</v>
      </c>
      <c r="L204" s="81">
        <f t="shared" si="8"/>
        <v>-721</v>
      </c>
      <c r="M204" s="81">
        <f t="shared" si="9"/>
        <v>-348</v>
      </c>
      <c r="N204" s="81">
        <f t="shared" si="10"/>
        <v>-100</v>
      </c>
      <c r="O204" s="81">
        <f t="shared" si="11"/>
        <v>2500</v>
      </c>
      <c r="P204" s="81">
        <f t="shared" si="4"/>
        <v>-716.2737499</v>
      </c>
    </row>
    <row r="205">
      <c r="D205" s="96"/>
      <c r="E205" s="103">
        <f t="shared" si="5"/>
        <v>157</v>
      </c>
      <c r="F205" s="81">
        <f t="shared" si="6"/>
        <v>236613.5232</v>
      </c>
      <c r="G205" s="99"/>
      <c r="H205" s="81">
        <f t="shared" si="7"/>
        <v>-264760.8168</v>
      </c>
      <c r="I205" s="81">
        <f t="shared" si="1"/>
        <v>-1374.340007</v>
      </c>
      <c r="J205" s="81">
        <f t="shared" si="2"/>
        <v>-672.9337427</v>
      </c>
      <c r="K205" s="81">
        <f t="shared" si="3"/>
        <v>-2047.27375</v>
      </c>
      <c r="L205" s="81">
        <f t="shared" si="8"/>
        <v>-721</v>
      </c>
      <c r="M205" s="81">
        <f t="shared" si="9"/>
        <v>-348</v>
      </c>
      <c r="N205" s="81">
        <f t="shared" si="10"/>
        <v>-100</v>
      </c>
      <c r="O205" s="81">
        <f t="shared" si="11"/>
        <v>2500</v>
      </c>
      <c r="P205" s="81">
        <f t="shared" si="4"/>
        <v>-716.2737499</v>
      </c>
    </row>
    <row r="206">
      <c r="D206" s="92">
        <v>17.0</v>
      </c>
      <c r="E206" s="103">
        <f t="shared" si="5"/>
        <v>156</v>
      </c>
      <c r="F206" s="81">
        <f t="shared" si="6"/>
        <v>237991.3563</v>
      </c>
      <c r="G206" s="99"/>
      <c r="H206" s="81">
        <f t="shared" si="7"/>
        <v>-263386.4768</v>
      </c>
      <c r="I206" s="81">
        <f t="shared" si="1"/>
        <v>-1377.833121</v>
      </c>
      <c r="J206" s="81">
        <f t="shared" si="2"/>
        <v>-669.4406285</v>
      </c>
      <c r="K206" s="81">
        <f t="shared" si="3"/>
        <v>-2047.27375</v>
      </c>
      <c r="L206" s="81">
        <f t="shared" si="8"/>
        <v>-721</v>
      </c>
      <c r="M206" s="81">
        <f t="shared" si="9"/>
        <v>-348</v>
      </c>
      <c r="N206" s="81">
        <f t="shared" si="10"/>
        <v>-100</v>
      </c>
      <c r="O206" s="81">
        <f t="shared" si="11"/>
        <v>2500</v>
      </c>
      <c r="P206" s="81">
        <f t="shared" si="4"/>
        <v>-716.2737499</v>
      </c>
    </row>
    <row r="207">
      <c r="D207" s="96"/>
      <c r="E207" s="103">
        <f t="shared" si="5"/>
        <v>155</v>
      </c>
      <c r="F207" s="81">
        <f t="shared" si="6"/>
        <v>239372.6914</v>
      </c>
      <c r="G207" s="99"/>
      <c r="H207" s="81">
        <f t="shared" si="7"/>
        <v>-262008.6437</v>
      </c>
      <c r="I207" s="81">
        <f t="shared" si="1"/>
        <v>-1381.335114</v>
      </c>
      <c r="J207" s="81">
        <f t="shared" si="2"/>
        <v>-665.938636</v>
      </c>
      <c r="K207" s="81">
        <f t="shared" si="3"/>
        <v>-2047.27375</v>
      </c>
      <c r="L207" s="81">
        <f t="shared" si="8"/>
        <v>-721</v>
      </c>
      <c r="M207" s="81">
        <f t="shared" si="9"/>
        <v>-348</v>
      </c>
      <c r="N207" s="81">
        <f t="shared" si="10"/>
        <v>-100</v>
      </c>
      <c r="O207" s="81">
        <f t="shared" si="11"/>
        <v>2500</v>
      </c>
      <c r="P207" s="81">
        <f t="shared" si="4"/>
        <v>-716.2737499</v>
      </c>
    </row>
    <row r="208">
      <c r="D208" s="96"/>
      <c r="E208" s="103">
        <f t="shared" si="5"/>
        <v>154</v>
      </c>
      <c r="F208" s="81">
        <f t="shared" si="6"/>
        <v>240757.5374</v>
      </c>
      <c r="G208" s="99"/>
      <c r="H208" s="81">
        <f t="shared" si="7"/>
        <v>-260627.3086</v>
      </c>
      <c r="I208" s="81">
        <f t="shared" si="1"/>
        <v>-1384.846007</v>
      </c>
      <c r="J208" s="81">
        <f t="shared" si="2"/>
        <v>-662.4277426</v>
      </c>
      <c r="K208" s="81">
        <f t="shared" si="3"/>
        <v>-2047.27375</v>
      </c>
      <c r="L208" s="81">
        <f t="shared" si="8"/>
        <v>-721</v>
      </c>
      <c r="M208" s="81">
        <f t="shared" si="9"/>
        <v>-348</v>
      </c>
      <c r="N208" s="81">
        <f t="shared" si="10"/>
        <v>-100</v>
      </c>
      <c r="O208" s="81">
        <f t="shared" si="11"/>
        <v>2500</v>
      </c>
      <c r="P208" s="81">
        <f t="shared" si="4"/>
        <v>-716.2737499</v>
      </c>
    </row>
    <row r="209">
      <c r="D209" s="96"/>
      <c r="E209" s="103">
        <f t="shared" si="5"/>
        <v>153</v>
      </c>
      <c r="F209" s="81">
        <f t="shared" si="6"/>
        <v>242145.9033</v>
      </c>
      <c r="G209" s="99"/>
      <c r="H209" s="81">
        <f t="shared" si="7"/>
        <v>-259242.4626</v>
      </c>
      <c r="I209" s="81">
        <f t="shared" si="1"/>
        <v>-1388.365824</v>
      </c>
      <c r="J209" s="81">
        <f t="shared" si="2"/>
        <v>-658.9079257</v>
      </c>
      <c r="K209" s="81">
        <f t="shared" si="3"/>
        <v>-2047.27375</v>
      </c>
      <c r="L209" s="81">
        <f t="shared" si="8"/>
        <v>-721</v>
      </c>
      <c r="M209" s="81">
        <f t="shared" si="9"/>
        <v>-348</v>
      </c>
      <c r="N209" s="81">
        <f t="shared" si="10"/>
        <v>-100</v>
      </c>
      <c r="O209" s="81">
        <f t="shared" si="11"/>
        <v>2500</v>
      </c>
      <c r="P209" s="81">
        <f t="shared" si="4"/>
        <v>-716.2737499</v>
      </c>
    </row>
    <row r="210">
      <c r="D210" s="96"/>
      <c r="E210" s="103">
        <f t="shared" si="5"/>
        <v>152</v>
      </c>
      <c r="F210" s="81">
        <f t="shared" si="6"/>
        <v>243537.7979</v>
      </c>
      <c r="G210" s="99"/>
      <c r="H210" s="81">
        <f t="shared" si="7"/>
        <v>-257854.0967</v>
      </c>
      <c r="I210" s="81">
        <f t="shared" si="1"/>
        <v>-1391.894587</v>
      </c>
      <c r="J210" s="81">
        <f t="shared" si="2"/>
        <v>-655.3791625</v>
      </c>
      <c r="K210" s="81">
        <f t="shared" si="3"/>
        <v>-2047.27375</v>
      </c>
      <c r="L210" s="81">
        <f t="shared" si="8"/>
        <v>-721</v>
      </c>
      <c r="M210" s="81">
        <f t="shared" si="9"/>
        <v>-348</v>
      </c>
      <c r="N210" s="81">
        <f t="shared" si="10"/>
        <v>-100</v>
      </c>
      <c r="O210" s="81">
        <f t="shared" si="11"/>
        <v>2500</v>
      </c>
      <c r="P210" s="81">
        <f t="shared" si="4"/>
        <v>-716.2737499</v>
      </c>
    </row>
    <row r="211">
      <c r="D211" s="96"/>
      <c r="E211" s="103">
        <f t="shared" si="5"/>
        <v>151</v>
      </c>
      <c r="F211" s="81">
        <f t="shared" si="6"/>
        <v>244933.2302</v>
      </c>
      <c r="G211" s="99"/>
      <c r="H211" s="81">
        <f t="shared" si="7"/>
        <v>-256462.2021</v>
      </c>
      <c r="I211" s="81">
        <f t="shared" si="1"/>
        <v>-1395.432319</v>
      </c>
      <c r="J211" s="81">
        <f t="shared" si="2"/>
        <v>-651.8414304</v>
      </c>
      <c r="K211" s="81">
        <f t="shared" si="3"/>
        <v>-2047.27375</v>
      </c>
      <c r="L211" s="81">
        <f t="shared" si="8"/>
        <v>-721</v>
      </c>
      <c r="M211" s="81">
        <f t="shared" si="9"/>
        <v>-348</v>
      </c>
      <c r="N211" s="81">
        <f t="shared" si="10"/>
        <v>-100</v>
      </c>
      <c r="O211" s="81">
        <f t="shared" si="11"/>
        <v>2500</v>
      </c>
      <c r="P211" s="81">
        <f t="shared" si="4"/>
        <v>-716.2737499</v>
      </c>
    </row>
    <row r="212">
      <c r="D212" s="96"/>
      <c r="E212" s="103">
        <f t="shared" si="5"/>
        <v>150</v>
      </c>
      <c r="F212" s="81">
        <f t="shared" si="6"/>
        <v>246332.2092</v>
      </c>
      <c r="G212" s="99"/>
      <c r="H212" s="81">
        <f t="shared" si="7"/>
        <v>-255066.7698</v>
      </c>
      <c r="I212" s="81">
        <f t="shared" si="1"/>
        <v>-1398.979043</v>
      </c>
      <c r="J212" s="81">
        <f t="shared" si="2"/>
        <v>-648.2947066</v>
      </c>
      <c r="K212" s="81">
        <f t="shared" si="3"/>
        <v>-2047.27375</v>
      </c>
      <c r="L212" s="81">
        <f t="shared" si="8"/>
        <v>-721</v>
      </c>
      <c r="M212" s="81">
        <f t="shared" si="9"/>
        <v>-348</v>
      </c>
      <c r="N212" s="81">
        <f t="shared" si="10"/>
        <v>-100</v>
      </c>
      <c r="O212" s="81">
        <f t="shared" si="11"/>
        <v>2500</v>
      </c>
      <c r="P212" s="81">
        <f t="shared" si="4"/>
        <v>-716.2737499</v>
      </c>
    </row>
    <row r="213">
      <c r="D213" s="96"/>
      <c r="E213" s="103">
        <f t="shared" si="5"/>
        <v>149</v>
      </c>
      <c r="F213" s="81">
        <f t="shared" si="6"/>
        <v>247734.744</v>
      </c>
      <c r="G213" s="99"/>
      <c r="H213" s="81">
        <f t="shared" si="7"/>
        <v>-253667.7908</v>
      </c>
      <c r="I213" s="81">
        <f t="shared" si="1"/>
        <v>-1402.534782</v>
      </c>
      <c r="J213" s="81">
        <f t="shared" si="2"/>
        <v>-644.7389682</v>
      </c>
      <c r="K213" s="81">
        <f t="shared" si="3"/>
        <v>-2047.27375</v>
      </c>
      <c r="L213" s="81">
        <f t="shared" si="8"/>
        <v>-721</v>
      </c>
      <c r="M213" s="81">
        <f t="shared" si="9"/>
        <v>-348</v>
      </c>
      <c r="N213" s="81">
        <f t="shared" si="10"/>
        <v>-100</v>
      </c>
      <c r="O213" s="81">
        <f t="shared" si="11"/>
        <v>2500</v>
      </c>
      <c r="P213" s="81">
        <f t="shared" si="4"/>
        <v>-716.2737499</v>
      </c>
    </row>
    <row r="214">
      <c r="D214" s="96"/>
      <c r="E214" s="103">
        <f t="shared" si="5"/>
        <v>148</v>
      </c>
      <c r="F214" s="81">
        <f t="shared" si="6"/>
        <v>249140.8436</v>
      </c>
      <c r="G214" s="99"/>
      <c r="H214" s="81">
        <f t="shared" si="7"/>
        <v>-252265.256</v>
      </c>
      <c r="I214" s="81">
        <f t="shared" si="1"/>
        <v>-1406.099558</v>
      </c>
      <c r="J214" s="81">
        <f t="shared" si="2"/>
        <v>-641.1741923</v>
      </c>
      <c r="K214" s="81">
        <f t="shared" si="3"/>
        <v>-2047.27375</v>
      </c>
      <c r="L214" s="81">
        <f t="shared" si="8"/>
        <v>-721</v>
      </c>
      <c r="M214" s="81">
        <f t="shared" si="9"/>
        <v>-348</v>
      </c>
      <c r="N214" s="81">
        <f t="shared" si="10"/>
        <v>-100</v>
      </c>
      <c r="O214" s="81">
        <f t="shared" si="11"/>
        <v>2500</v>
      </c>
      <c r="P214" s="81">
        <f t="shared" si="4"/>
        <v>-716.2737499</v>
      </c>
    </row>
    <row r="215">
      <c r="D215" s="96"/>
      <c r="E215" s="103">
        <f t="shared" si="5"/>
        <v>147</v>
      </c>
      <c r="F215" s="81">
        <f t="shared" si="6"/>
        <v>250550.517</v>
      </c>
      <c r="G215" s="99"/>
      <c r="H215" s="81">
        <f t="shared" si="7"/>
        <v>-250859.1564</v>
      </c>
      <c r="I215" s="81">
        <f t="shared" si="1"/>
        <v>-1409.673394</v>
      </c>
      <c r="J215" s="81">
        <f t="shared" si="2"/>
        <v>-637.6003559</v>
      </c>
      <c r="K215" s="81">
        <f t="shared" si="3"/>
        <v>-2047.27375</v>
      </c>
      <c r="L215" s="81">
        <f t="shared" si="8"/>
        <v>-721</v>
      </c>
      <c r="M215" s="81">
        <f t="shared" si="9"/>
        <v>-348</v>
      </c>
      <c r="N215" s="81">
        <f t="shared" si="10"/>
        <v>-100</v>
      </c>
      <c r="O215" s="81">
        <f t="shared" si="11"/>
        <v>2500</v>
      </c>
      <c r="P215" s="81">
        <f t="shared" si="4"/>
        <v>-716.2737499</v>
      </c>
    </row>
    <row r="216">
      <c r="D216" s="96"/>
      <c r="E216" s="103">
        <f t="shared" si="5"/>
        <v>146</v>
      </c>
      <c r="F216" s="81">
        <f t="shared" si="6"/>
        <v>251963.7733</v>
      </c>
      <c r="G216" s="99"/>
      <c r="H216" s="81">
        <f t="shared" si="7"/>
        <v>-249449.483</v>
      </c>
      <c r="I216" s="81">
        <f t="shared" si="1"/>
        <v>-1413.256314</v>
      </c>
      <c r="J216" s="81">
        <f t="shared" si="2"/>
        <v>-634.0174361</v>
      </c>
      <c r="K216" s="81">
        <f t="shared" si="3"/>
        <v>-2047.27375</v>
      </c>
      <c r="L216" s="81">
        <f t="shared" si="8"/>
        <v>-721</v>
      </c>
      <c r="M216" s="81">
        <f t="shared" si="9"/>
        <v>-348</v>
      </c>
      <c r="N216" s="81">
        <f t="shared" si="10"/>
        <v>-100</v>
      </c>
      <c r="O216" s="81">
        <f t="shared" si="11"/>
        <v>2500</v>
      </c>
      <c r="P216" s="81">
        <f t="shared" si="4"/>
        <v>-716.2737499</v>
      </c>
    </row>
    <row r="217">
      <c r="D217" s="96"/>
      <c r="E217" s="103">
        <f t="shared" si="5"/>
        <v>145</v>
      </c>
      <c r="F217" s="81">
        <f t="shared" si="6"/>
        <v>253380.6216</v>
      </c>
      <c r="G217" s="99"/>
      <c r="H217" s="81">
        <f t="shared" si="7"/>
        <v>-248036.2267</v>
      </c>
      <c r="I217" s="81">
        <f t="shared" si="1"/>
        <v>-1416.84834</v>
      </c>
      <c r="J217" s="81">
        <f t="shared" si="2"/>
        <v>-630.4254096</v>
      </c>
      <c r="K217" s="81">
        <f t="shared" si="3"/>
        <v>-2047.27375</v>
      </c>
      <c r="L217" s="81">
        <f t="shared" si="8"/>
        <v>-721</v>
      </c>
      <c r="M217" s="81">
        <f t="shared" si="9"/>
        <v>-348</v>
      </c>
      <c r="N217" s="81">
        <f t="shared" si="10"/>
        <v>-100</v>
      </c>
      <c r="O217" s="81">
        <f t="shared" si="11"/>
        <v>2500</v>
      </c>
      <c r="P217" s="81">
        <f t="shared" si="4"/>
        <v>-716.2737499</v>
      </c>
    </row>
    <row r="218">
      <c r="D218" s="92">
        <v>18.0</v>
      </c>
      <c r="E218" s="103">
        <f t="shared" si="5"/>
        <v>144</v>
      </c>
      <c r="F218" s="81">
        <f t="shared" si="6"/>
        <v>254801.0711</v>
      </c>
      <c r="G218" s="99"/>
      <c r="H218" s="81">
        <f t="shared" si="7"/>
        <v>-246619.3784</v>
      </c>
      <c r="I218" s="81">
        <f t="shared" si="1"/>
        <v>-1420.449497</v>
      </c>
      <c r="J218" s="81">
        <f t="shared" si="2"/>
        <v>-626.8242534</v>
      </c>
      <c r="K218" s="81">
        <f t="shared" si="3"/>
        <v>-2047.27375</v>
      </c>
      <c r="L218" s="81">
        <f t="shared" si="8"/>
        <v>-721</v>
      </c>
      <c r="M218" s="81">
        <f t="shared" si="9"/>
        <v>-348</v>
      </c>
      <c r="N218" s="81">
        <f t="shared" si="10"/>
        <v>-100</v>
      </c>
      <c r="O218" s="81">
        <f t="shared" si="11"/>
        <v>2500</v>
      </c>
      <c r="P218" s="81">
        <f t="shared" si="4"/>
        <v>-716.2737499</v>
      </c>
    </row>
    <row r="219">
      <c r="D219" s="96"/>
      <c r="E219" s="103">
        <f t="shared" si="5"/>
        <v>143</v>
      </c>
      <c r="F219" s="81">
        <f t="shared" si="6"/>
        <v>256225.1309</v>
      </c>
      <c r="G219" s="99"/>
      <c r="H219" s="81">
        <f t="shared" si="7"/>
        <v>-245198.9289</v>
      </c>
      <c r="I219" s="81">
        <f t="shared" si="1"/>
        <v>-1424.059806</v>
      </c>
      <c r="J219" s="81">
        <f t="shared" si="2"/>
        <v>-623.2139443</v>
      </c>
      <c r="K219" s="81">
        <f t="shared" si="3"/>
        <v>-2047.27375</v>
      </c>
      <c r="L219" s="81">
        <f t="shared" si="8"/>
        <v>-721</v>
      </c>
      <c r="M219" s="81">
        <f t="shared" si="9"/>
        <v>-348</v>
      </c>
      <c r="N219" s="81">
        <f t="shared" si="10"/>
        <v>-100</v>
      </c>
      <c r="O219" s="81">
        <f t="shared" si="11"/>
        <v>2500</v>
      </c>
      <c r="P219" s="81">
        <f t="shared" si="4"/>
        <v>-716.2737499</v>
      </c>
    </row>
    <row r="220">
      <c r="D220" s="96"/>
      <c r="E220" s="103">
        <f t="shared" si="5"/>
        <v>142</v>
      </c>
      <c r="F220" s="81">
        <f t="shared" si="6"/>
        <v>257652.8102</v>
      </c>
      <c r="G220" s="99"/>
      <c r="H220" s="81">
        <f t="shared" si="7"/>
        <v>-243774.8691</v>
      </c>
      <c r="I220" s="81">
        <f t="shared" si="1"/>
        <v>-1427.679291</v>
      </c>
      <c r="J220" s="81">
        <f t="shared" si="2"/>
        <v>-619.5944589</v>
      </c>
      <c r="K220" s="81">
        <f t="shared" si="3"/>
        <v>-2047.27375</v>
      </c>
      <c r="L220" s="81">
        <f t="shared" si="8"/>
        <v>-721</v>
      </c>
      <c r="M220" s="81">
        <f t="shared" si="9"/>
        <v>-348</v>
      </c>
      <c r="N220" s="81">
        <f t="shared" si="10"/>
        <v>-100</v>
      </c>
      <c r="O220" s="81">
        <f t="shared" si="11"/>
        <v>2500</v>
      </c>
      <c r="P220" s="81">
        <f t="shared" si="4"/>
        <v>-716.2737499</v>
      </c>
    </row>
    <row r="221">
      <c r="D221" s="96"/>
      <c r="E221" s="103">
        <f t="shared" si="5"/>
        <v>141</v>
      </c>
      <c r="F221" s="81">
        <f t="shared" si="6"/>
        <v>259084.1182</v>
      </c>
      <c r="G221" s="99"/>
      <c r="H221" s="81">
        <f t="shared" si="7"/>
        <v>-242347.1898</v>
      </c>
      <c r="I221" s="81">
        <f t="shared" si="1"/>
        <v>-1431.307976</v>
      </c>
      <c r="J221" s="81">
        <f t="shared" si="2"/>
        <v>-615.9657741</v>
      </c>
      <c r="K221" s="81">
        <f t="shared" si="3"/>
        <v>-2047.27375</v>
      </c>
      <c r="L221" s="81">
        <f t="shared" si="8"/>
        <v>-721</v>
      </c>
      <c r="M221" s="81">
        <f t="shared" si="9"/>
        <v>-348</v>
      </c>
      <c r="N221" s="81">
        <f t="shared" si="10"/>
        <v>-100</v>
      </c>
      <c r="O221" s="81">
        <f t="shared" si="11"/>
        <v>2500</v>
      </c>
      <c r="P221" s="81">
        <f t="shared" si="4"/>
        <v>-716.2737499</v>
      </c>
    </row>
    <row r="222">
      <c r="D222" s="96"/>
      <c r="E222" s="103">
        <f t="shared" si="5"/>
        <v>140</v>
      </c>
      <c r="F222" s="81">
        <f t="shared" si="6"/>
        <v>260519.0641</v>
      </c>
      <c r="G222" s="99"/>
      <c r="H222" s="81">
        <f t="shared" si="7"/>
        <v>-240915.8818</v>
      </c>
      <c r="I222" s="81">
        <f t="shared" si="1"/>
        <v>-1434.945884</v>
      </c>
      <c r="J222" s="81">
        <f t="shared" si="2"/>
        <v>-612.3278663</v>
      </c>
      <c r="K222" s="81">
        <f t="shared" si="3"/>
        <v>-2047.27375</v>
      </c>
      <c r="L222" s="81">
        <f t="shared" si="8"/>
        <v>-721</v>
      </c>
      <c r="M222" s="81">
        <f t="shared" si="9"/>
        <v>-348</v>
      </c>
      <c r="N222" s="81">
        <f t="shared" si="10"/>
        <v>-100</v>
      </c>
      <c r="O222" s="81">
        <f t="shared" si="11"/>
        <v>2500</v>
      </c>
      <c r="P222" s="81">
        <f t="shared" si="4"/>
        <v>-716.2737499</v>
      </c>
    </row>
    <row r="223">
      <c r="D223" s="96"/>
      <c r="E223" s="103">
        <f t="shared" si="5"/>
        <v>139</v>
      </c>
      <c r="F223" s="81">
        <f t="shared" si="6"/>
        <v>261957.6571</v>
      </c>
      <c r="G223" s="99"/>
      <c r="H223" s="81">
        <f t="shared" si="7"/>
        <v>-239480.9359</v>
      </c>
      <c r="I223" s="81">
        <f t="shared" si="1"/>
        <v>-1438.593038</v>
      </c>
      <c r="J223" s="81">
        <f t="shared" si="2"/>
        <v>-608.6807122</v>
      </c>
      <c r="K223" s="81">
        <f t="shared" si="3"/>
        <v>-2047.27375</v>
      </c>
      <c r="L223" s="81">
        <f t="shared" si="8"/>
        <v>-721</v>
      </c>
      <c r="M223" s="81">
        <f t="shared" si="9"/>
        <v>-348</v>
      </c>
      <c r="N223" s="81">
        <f t="shared" si="10"/>
        <v>-100</v>
      </c>
      <c r="O223" s="81">
        <f t="shared" si="11"/>
        <v>2500</v>
      </c>
      <c r="P223" s="81">
        <f t="shared" si="4"/>
        <v>-716.2737499</v>
      </c>
    </row>
    <row r="224">
      <c r="D224" s="96"/>
      <c r="E224" s="103">
        <f t="shared" si="5"/>
        <v>138</v>
      </c>
      <c r="F224" s="81">
        <f t="shared" si="6"/>
        <v>263399.9066</v>
      </c>
      <c r="G224" s="99"/>
      <c r="H224" s="81">
        <f t="shared" si="7"/>
        <v>-238042.3429</v>
      </c>
      <c r="I224" s="81">
        <f t="shared" si="1"/>
        <v>-1442.249462</v>
      </c>
      <c r="J224" s="81">
        <f t="shared" si="2"/>
        <v>-605.0242882</v>
      </c>
      <c r="K224" s="81">
        <f t="shared" si="3"/>
        <v>-2047.27375</v>
      </c>
      <c r="L224" s="81">
        <f t="shared" si="8"/>
        <v>-721</v>
      </c>
      <c r="M224" s="81">
        <f t="shared" si="9"/>
        <v>-348</v>
      </c>
      <c r="N224" s="81">
        <f t="shared" si="10"/>
        <v>-100</v>
      </c>
      <c r="O224" s="81">
        <f t="shared" si="11"/>
        <v>2500</v>
      </c>
      <c r="P224" s="81">
        <f t="shared" si="4"/>
        <v>-716.2737499</v>
      </c>
    </row>
    <row r="225">
      <c r="D225" s="96"/>
      <c r="E225" s="103">
        <f t="shared" si="5"/>
        <v>137</v>
      </c>
      <c r="F225" s="81">
        <f t="shared" si="6"/>
        <v>264845.8217</v>
      </c>
      <c r="G225" s="99"/>
      <c r="H225" s="81">
        <f t="shared" si="7"/>
        <v>-236600.0934</v>
      </c>
      <c r="I225" s="81">
        <f t="shared" si="1"/>
        <v>-1445.915179</v>
      </c>
      <c r="J225" s="81">
        <f t="shared" si="2"/>
        <v>-601.3585708</v>
      </c>
      <c r="K225" s="81">
        <f t="shared" si="3"/>
        <v>-2047.27375</v>
      </c>
      <c r="L225" s="81">
        <f t="shared" si="8"/>
        <v>-721</v>
      </c>
      <c r="M225" s="81">
        <f t="shared" si="9"/>
        <v>-348</v>
      </c>
      <c r="N225" s="81">
        <f t="shared" si="10"/>
        <v>-100</v>
      </c>
      <c r="O225" s="81">
        <f t="shared" si="11"/>
        <v>2500</v>
      </c>
      <c r="P225" s="81">
        <f t="shared" si="4"/>
        <v>-716.2737499</v>
      </c>
    </row>
    <row r="226">
      <c r="D226" s="96"/>
      <c r="E226" s="103">
        <f t="shared" si="5"/>
        <v>136</v>
      </c>
      <c r="F226" s="81">
        <f t="shared" si="6"/>
        <v>266295.412</v>
      </c>
      <c r="G226" s="99"/>
      <c r="H226" s="81">
        <f t="shared" si="7"/>
        <v>-235154.1783</v>
      </c>
      <c r="I226" s="81">
        <f t="shared" si="1"/>
        <v>-1449.590214</v>
      </c>
      <c r="J226" s="81">
        <f t="shared" si="2"/>
        <v>-597.6835364</v>
      </c>
      <c r="K226" s="81">
        <f t="shared" si="3"/>
        <v>-2047.27375</v>
      </c>
      <c r="L226" s="81">
        <f t="shared" si="8"/>
        <v>-721</v>
      </c>
      <c r="M226" s="81">
        <f t="shared" si="9"/>
        <v>-348</v>
      </c>
      <c r="N226" s="81">
        <f t="shared" si="10"/>
        <v>-100</v>
      </c>
      <c r="O226" s="81">
        <f t="shared" si="11"/>
        <v>2500</v>
      </c>
      <c r="P226" s="81">
        <f t="shared" si="4"/>
        <v>-716.2737499</v>
      </c>
    </row>
    <row r="227">
      <c r="D227" s="96"/>
      <c r="E227" s="103">
        <f t="shared" si="5"/>
        <v>135</v>
      </c>
      <c r="F227" s="81">
        <f t="shared" si="6"/>
        <v>267748.6865</v>
      </c>
      <c r="G227" s="99"/>
      <c r="H227" s="81">
        <f t="shared" si="7"/>
        <v>-233704.588</v>
      </c>
      <c r="I227" s="81">
        <f t="shared" si="1"/>
        <v>-1453.274589</v>
      </c>
      <c r="J227" s="81">
        <f t="shared" si="2"/>
        <v>-593.9991613</v>
      </c>
      <c r="K227" s="81">
        <f t="shared" si="3"/>
        <v>-2047.27375</v>
      </c>
      <c r="L227" s="81">
        <f t="shared" si="8"/>
        <v>-721</v>
      </c>
      <c r="M227" s="81">
        <f t="shared" si="9"/>
        <v>-348</v>
      </c>
      <c r="N227" s="81">
        <f t="shared" si="10"/>
        <v>-100</v>
      </c>
      <c r="O227" s="81">
        <f t="shared" si="11"/>
        <v>2500</v>
      </c>
      <c r="P227" s="81">
        <f t="shared" si="4"/>
        <v>-716.2737499</v>
      </c>
    </row>
    <row r="228">
      <c r="D228" s="96"/>
      <c r="E228" s="103">
        <f t="shared" si="5"/>
        <v>134</v>
      </c>
      <c r="F228" s="81">
        <f t="shared" si="6"/>
        <v>269205.6549</v>
      </c>
      <c r="G228" s="99"/>
      <c r="H228" s="81">
        <f t="shared" si="7"/>
        <v>-232251.3135</v>
      </c>
      <c r="I228" s="81">
        <f t="shared" si="1"/>
        <v>-1456.968328</v>
      </c>
      <c r="J228" s="81">
        <f t="shared" si="2"/>
        <v>-590.3054217</v>
      </c>
      <c r="K228" s="81">
        <f t="shared" si="3"/>
        <v>-2047.27375</v>
      </c>
      <c r="L228" s="81">
        <f t="shared" si="8"/>
        <v>-721</v>
      </c>
      <c r="M228" s="81">
        <f t="shared" si="9"/>
        <v>-348</v>
      </c>
      <c r="N228" s="81">
        <f t="shared" si="10"/>
        <v>-100</v>
      </c>
      <c r="O228" s="81">
        <f t="shared" si="11"/>
        <v>2500</v>
      </c>
      <c r="P228" s="81">
        <f t="shared" si="4"/>
        <v>-716.2737499</v>
      </c>
    </row>
    <row r="229">
      <c r="D229" s="96"/>
      <c r="E229" s="103">
        <f t="shared" si="5"/>
        <v>133</v>
      </c>
      <c r="F229" s="81">
        <f t="shared" si="6"/>
        <v>270666.3263</v>
      </c>
      <c r="G229" s="99"/>
      <c r="H229" s="81">
        <f t="shared" si="7"/>
        <v>-230794.3451</v>
      </c>
      <c r="I229" s="81">
        <f t="shared" si="1"/>
        <v>-1460.671456</v>
      </c>
      <c r="J229" s="81">
        <f t="shared" si="2"/>
        <v>-586.6022939</v>
      </c>
      <c r="K229" s="81">
        <f t="shared" si="3"/>
        <v>-2047.27375</v>
      </c>
      <c r="L229" s="81">
        <f t="shared" si="8"/>
        <v>-721</v>
      </c>
      <c r="M229" s="81">
        <f t="shared" si="9"/>
        <v>-348</v>
      </c>
      <c r="N229" s="81">
        <f t="shared" si="10"/>
        <v>-100</v>
      </c>
      <c r="O229" s="81">
        <f t="shared" si="11"/>
        <v>2500</v>
      </c>
      <c r="P229" s="81">
        <f t="shared" si="4"/>
        <v>-716.2737499</v>
      </c>
    </row>
    <row r="230">
      <c r="D230" s="92">
        <v>19.0</v>
      </c>
      <c r="E230" s="103">
        <f t="shared" si="5"/>
        <v>132</v>
      </c>
      <c r="F230" s="81">
        <f t="shared" si="6"/>
        <v>272130.7103</v>
      </c>
      <c r="G230" s="99"/>
      <c r="H230" s="81">
        <f t="shared" si="7"/>
        <v>-229333.6737</v>
      </c>
      <c r="I230" s="81">
        <f t="shared" si="1"/>
        <v>-1464.383996</v>
      </c>
      <c r="J230" s="81">
        <f t="shared" si="2"/>
        <v>-582.8897539</v>
      </c>
      <c r="K230" s="81">
        <f t="shared" si="3"/>
        <v>-2047.27375</v>
      </c>
      <c r="L230" s="81">
        <f t="shared" si="8"/>
        <v>-721</v>
      </c>
      <c r="M230" s="81">
        <f t="shared" si="9"/>
        <v>-348</v>
      </c>
      <c r="N230" s="81">
        <f t="shared" si="10"/>
        <v>-100</v>
      </c>
      <c r="O230" s="81">
        <f t="shared" si="11"/>
        <v>2500</v>
      </c>
      <c r="P230" s="81">
        <f t="shared" si="4"/>
        <v>-716.2737499</v>
      </c>
    </row>
    <row r="231">
      <c r="D231" s="96"/>
      <c r="E231" s="103">
        <f t="shared" si="5"/>
        <v>131</v>
      </c>
      <c r="F231" s="81">
        <f t="shared" si="6"/>
        <v>273598.8163</v>
      </c>
      <c r="G231" s="99"/>
      <c r="H231" s="81">
        <f t="shared" si="7"/>
        <v>-227869.2897</v>
      </c>
      <c r="I231" s="81">
        <f t="shared" si="1"/>
        <v>-1468.105972</v>
      </c>
      <c r="J231" s="81">
        <f t="shared" si="2"/>
        <v>-579.1677779</v>
      </c>
      <c r="K231" s="81">
        <f t="shared" si="3"/>
        <v>-2047.27375</v>
      </c>
      <c r="L231" s="81">
        <f t="shared" si="8"/>
        <v>-721</v>
      </c>
      <c r="M231" s="81">
        <f t="shared" si="9"/>
        <v>-348</v>
      </c>
      <c r="N231" s="81">
        <f t="shared" si="10"/>
        <v>-100</v>
      </c>
      <c r="O231" s="81">
        <f t="shared" si="11"/>
        <v>2500</v>
      </c>
      <c r="P231" s="81">
        <f t="shared" si="4"/>
        <v>-716.2737499</v>
      </c>
    </row>
    <row r="232">
      <c r="D232" s="96"/>
      <c r="E232" s="103">
        <f t="shared" si="5"/>
        <v>130</v>
      </c>
      <c r="F232" s="81">
        <f t="shared" si="6"/>
        <v>275070.6537</v>
      </c>
      <c r="G232" s="99"/>
      <c r="H232" s="81">
        <f t="shared" si="7"/>
        <v>-226401.1837</v>
      </c>
      <c r="I232" s="81">
        <f t="shared" si="1"/>
        <v>-1471.837408</v>
      </c>
      <c r="J232" s="81">
        <f t="shared" si="2"/>
        <v>-575.4363419</v>
      </c>
      <c r="K232" s="81">
        <f t="shared" si="3"/>
        <v>-2047.27375</v>
      </c>
      <c r="L232" s="81">
        <f t="shared" si="8"/>
        <v>-721</v>
      </c>
      <c r="M232" s="81">
        <f t="shared" si="9"/>
        <v>-348</v>
      </c>
      <c r="N232" s="81">
        <f t="shared" si="10"/>
        <v>-100</v>
      </c>
      <c r="O232" s="81">
        <f t="shared" si="11"/>
        <v>2500</v>
      </c>
      <c r="P232" s="81">
        <f t="shared" si="4"/>
        <v>-716.2737499</v>
      </c>
    </row>
    <row r="233">
      <c r="D233" s="96"/>
      <c r="E233" s="103">
        <f t="shared" si="5"/>
        <v>129</v>
      </c>
      <c r="F233" s="81">
        <f t="shared" si="6"/>
        <v>276546.232</v>
      </c>
      <c r="G233" s="99"/>
      <c r="H233" s="81">
        <f t="shared" si="7"/>
        <v>-224929.3463</v>
      </c>
      <c r="I233" s="81">
        <f t="shared" si="1"/>
        <v>-1475.578328</v>
      </c>
      <c r="J233" s="81">
        <f t="shared" si="2"/>
        <v>-571.6954218</v>
      </c>
      <c r="K233" s="81">
        <f t="shared" si="3"/>
        <v>-2047.27375</v>
      </c>
      <c r="L233" s="81">
        <f t="shared" si="8"/>
        <v>-721</v>
      </c>
      <c r="M233" s="81">
        <f t="shared" si="9"/>
        <v>-348</v>
      </c>
      <c r="N233" s="81">
        <f t="shared" si="10"/>
        <v>-100</v>
      </c>
      <c r="O233" s="81">
        <f t="shared" si="11"/>
        <v>2500</v>
      </c>
      <c r="P233" s="81">
        <f t="shared" si="4"/>
        <v>-716.2737499</v>
      </c>
    </row>
    <row r="234">
      <c r="D234" s="96"/>
      <c r="E234" s="103">
        <f t="shared" si="5"/>
        <v>128</v>
      </c>
      <c r="F234" s="81">
        <f t="shared" si="6"/>
        <v>278025.5608</v>
      </c>
      <c r="G234" s="99"/>
      <c r="H234" s="81">
        <f t="shared" si="7"/>
        <v>-223453.768</v>
      </c>
      <c r="I234" s="81">
        <f t="shared" si="1"/>
        <v>-1479.328756</v>
      </c>
      <c r="J234" s="81">
        <f t="shared" si="2"/>
        <v>-567.9449936</v>
      </c>
      <c r="K234" s="81">
        <f t="shared" si="3"/>
        <v>-2047.27375</v>
      </c>
      <c r="L234" s="81">
        <f t="shared" si="8"/>
        <v>-721</v>
      </c>
      <c r="M234" s="81">
        <f t="shared" si="9"/>
        <v>-348</v>
      </c>
      <c r="N234" s="81">
        <f t="shared" si="10"/>
        <v>-100</v>
      </c>
      <c r="O234" s="81">
        <f t="shared" si="11"/>
        <v>2500</v>
      </c>
      <c r="P234" s="81">
        <f t="shared" si="4"/>
        <v>-716.2737499</v>
      </c>
    </row>
    <row r="235">
      <c r="D235" s="96"/>
      <c r="E235" s="103">
        <f t="shared" si="5"/>
        <v>127</v>
      </c>
      <c r="F235" s="81">
        <f t="shared" si="6"/>
        <v>279508.6495</v>
      </c>
      <c r="G235" s="99"/>
      <c r="H235" s="81">
        <f t="shared" si="7"/>
        <v>-221974.4392</v>
      </c>
      <c r="I235" s="81">
        <f t="shared" si="1"/>
        <v>-1483.088717</v>
      </c>
      <c r="J235" s="81">
        <f t="shared" si="2"/>
        <v>-564.185033</v>
      </c>
      <c r="K235" s="81">
        <f t="shared" si="3"/>
        <v>-2047.27375</v>
      </c>
      <c r="L235" s="81">
        <f t="shared" si="8"/>
        <v>-721</v>
      </c>
      <c r="M235" s="81">
        <f t="shared" si="9"/>
        <v>-348</v>
      </c>
      <c r="N235" s="81">
        <f t="shared" si="10"/>
        <v>-100</v>
      </c>
      <c r="O235" s="81">
        <f t="shared" si="11"/>
        <v>2500</v>
      </c>
      <c r="P235" s="81">
        <f t="shared" si="4"/>
        <v>-716.2737499</v>
      </c>
    </row>
    <row r="236">
      <c r="D236" s="96"/>
      <c r="E236" s="103">
        <f t="shared" si="5"/>
        <v>126</v>
      </c>
      <c r="F236" s="81">
        <f t="shared" si="6"/>
        <v>280995.5077</v>
      </c>
      <c r="G236" s="99"/>
      <c r="H236" s="81">
        <f t="shared" si="7"/>
        <v>-220491.3505</v>
      </c>
      <c r="I236" s="81">
        <f t="shared" si="1"/>
        <v>-1486.858234</v>
      </c>
      <c r="J236" s="81">
        <f t="shared" si="2"/>
        <v>-560.4155158</v>
      </c>
      <c r="K236" s="81">
        <f t="shared" si="3"/>
        <v>-2047.27375</v>
      </c>
      <c r="L236" s="81">
        <f t="shared" si="8"/>
        <v>-721</v>
      </c>
      <c r="M236" s="81">
        <f t="shared" si="9"/>
        <v>-348</v>
      </c>
      <c r="N236" s="81">
        <f t="shared" si="10"/>
        <v>-100</v>
      </c>
      <c r="O236" s="81">
        <f t="shared" si="11"/>
        <v>2500</v>
      </c>
      <c r="P236" s="81">
        <f t="shared" si="4"/>
        <v>-716.2737499</v>
      </c>
    </row>
    <row r="237">
      <c r="D237" s="96"/>
      <c r="E237" s="103">
        <f t="shared" si="5"/>
        <v>125</v>
      </c>
      <c r="F237" s="81">
        <f t="shared" si="6"/>
        <v>282486.1451</v>
      </c>
      <c r="G237" s="99"/>
      <c r="H237" s="81">
        <f t="shared" si="7"/>
        <v>-219004.4923</v>
      </c>
      <c r="I237" s="81">
        <f t="shared" si="1"/>
        <v>-1490.637332</v>
      </c>
      <c r="J237" s="81">
        <f t="shared" si="2"/>
        <v>-556.6364178</v>
      </c>
      <c r="K237" s="81">
        <f t="shared" si="3"/>
        <v>-2047.27375</v>
      </c>
      <c r="L237" s="81">
        <f t="shared" si="8"/>
        <v>-721</v>
      </c>
      <c r="M237" s="81">
        <f t="shared" si="9"/>
        <v>-348</v>
      </c>
      <c r="N237" s="81">
        <f t="shared" si="10"/>
        <v>-100</v>
      </c>
      <c r="O237" s="81">
        <f t="shared" si="11"/>
        <v>2500</v>
      </c>
      <c r="P237" s="81">
        <f t="shared" si="4"/>
        <v>-716.2737499</v>
      </c>
    </row>
    <row r="238">
      <c r="D238" s="96"/>
      <c r="E238" s="103">
        <f t="shared" si="5"/>
        <v>124</v>
      </c>
      <c r="F238" s="81">
        <f t="shared" si="6"/>
        <v>283980.5711</v>
      </c>
      <c r="G238" s="99"/>
      <c r="H238" s="81">
        <f t="shared" si="7"/>
        <v>-217513.8549</v>
      </c>
      <c r="I238" s="81">
        <f t="shared" si="1"/>
        <v>-1494.426035</v>
      </c>
      <c r="J238" s="81">
        <f t="shared" si="2"/>
        <v>-552.8477146</v>
      </c>
      <c r="K238" s="81">
        <f t="shared" si="3"/>
        <v>-2047.27375</v>
      </c>
      <c r="L238" s="81">
        <f t="shared" si="8"/>
        <v>-721</v>
      </c>
      <c r="M238" s="81">
        <f t="shared" si="9"/>
        <v>-348</v>
      </c>
      <c r="N238" s="81">
        <f t="shared" si="10"/>
        <v>-100</v>
      </c>
      <c r="O238" s="81">
        <f t="shared" si="11"/>
        <v>2500</v>
      </c>
      <c r="P238" s="81">
        <f t="shared" si="4"/>
        <v>-716.2737499</v>
      </c>
    </row>
    <row r="239">
      <c r="D239" s="96"/>
      <c r="E239" s="103">
        <f t="shared" si="5"/>
        <v>123</v>
      </c>
      <c r="F239" s="81">
        <f t="shared" si="6"/>
        <v>285478.7955</v>
      </c>
      <c r="G239" s="99"/>
      <c r="H239" s="81">
        <f t="shared" si="7"/>
        <v>-216019.4289</v>
      </c>
      <c r="I239" s="81">
        <f t="shared" si="1"/>
        <v>-1498.224368</v>
      </c>
      <c r="J239" s="81">
        <f t="shared" si="2"/>
        <v>-549.0493818</v>
      </c>
      <c r="K239" s="81">
        <f t="shared" si="3"/>
        <v>-2047.27375</v>
      </c>
      <c r="L239" s="81">
        <f t="shared" si="8"/>
        <v>-721</v>
      </c>
      <c r="M239" s="81">
        <f t="shared" si="9"/>
        <v>-348</v>
      </c>
      <c r="N239" s="81">
        <f t="shared" si="10"/>
        <v>-100</v>
      </c>
      <c r="O239" s="81">
        <f t="shared" si="11"/>
        <v>2500</v>
      </c>
      <c r="P239" s="81">
        <f t="shared" si="4"/>
        <v>-716.2737499</v>
      </c>
    </row>
    <row r="240">
      <c r="D240" s="96"/>
      <c r="E240" s="103">
        <f t="shared" si="5"/>
        <v>122</v>
      </c>
      <c r="F240" s="81">
        <f t="shared" si="6"/>
        <v>286980.8278</v>
      </c>
      <c r="G240" s="99"/>
      <c r="H240" s="81">
        <f t="shared" si="7"/>
        <v>-214521.2045</v>
      </c>
      <c r="I240" s="81">
        <f t="shared" si="1"/>
        <v>-1502.032355</v>
      </c>
      <c r="J240" s="81">
        <f t="shared" si="2"/>
        <v>-545.2413948</v>
      </c>
      <c r="K240" s="81">
        <f t="shared" si="3"/>
        <v>-2047.27375</v>
      </c>
      <c r="L240" s="81">
        <f t="shared" si="8"/>
        <v>-721</v>
      </c>
      <c r="M240" s="81">
        <f t="shared" si="9"/>
        <v>-348</v>
      </c>
      <c r="N240" s="81">
        <f t="shared" si="10"/>
        <v>-100</v>
      </c>
      <c r="O240" s="81">
        <f t="shared" si="11"/>
        <v>2500</v>
      </c>
      <c r="P240" s="81">
        <f t="shared" si="4"/>
        <v>-716.2737499</v>
      </c>
    </row>
    <row r="241">
      <c r="D241" s="96"/>
      <c r="E241" s="103">
        <f t="shared" si="5"/>
        <v>121</v>
      </c>
      <c r="F241" s="81">
        <f t="shared" si="6"/>
        <v>288486.6778</v>
      </c>
      <c r="G241" s="99"/>
      <c r="H241" s="81">
        <f t="shared" si="7"/>
        <v>-213019.1722</v>
      </c>
      <c r="I241" s="81">
        <f t="shared" si="1"/>
        <v>-1505.850021</v>
      </c>
      <c r="J241" s="81">
        <f t="shared" si="2"/>
        <v>-541.4237293</v>
      </c>
      <c r="K241" s="81">
        <f t="shared" si="3"/>
        <v>-2047.27375</v>
      </c>
      <c r="L241" s="81">
        <f t="shared" si="8"/>
        <v>-721</v>
      </c>
      <c r="M241" s="81">
        <f t="shared" si="9"/>
        <v>-348</v>
      </c>
      <c r="N241" s="81">
        <f t="shared" si="10"/>
        <v>-100</v>
      </c>
      <c r="O241" s="81">
        <f t="shared" si="11"/>
        <v>2500</v>
      </c>
      <c r="P241" s="81">
        <f t="shared" si="4"/>
        <v>-716.2737499</v>
      </c>
    </row>
    <row r="242">
      <c r="D242" s="92">
        <v>20.0</v>
      </c>
      <c r="E242" s="103">
        <f t="shared" si="5"/>
        <v>120</v>
      </c>
      <c r="F242" s="81">
        <f t="shared" si="6"/>
        <v>289996.3552</v>
      </c>
      <c r="G242" s="99"/>
      <c r="H242" s="81">
        <f t="shared" si="7"/>
        <v>-211513.3222</v>
      </c>
      <c r="I242" s="81">
        <f t="shared" si="1"/>
        <v>-1509.677389</v>
      </c>
      <c r="J242" s="81">
        <f t="shared" si="2"/>
        <v>-537.5963605</v>
      </c>
      <c r="K242" s="81">
        <f t="shared" si="3"/>
        <v>-2047.27375</v>
      </c>
      <c r="L242" s="81">
        <f t="shared" si="8"/>
        <v>-721</v>
      </c>
      <c r="M242" s="81">
        <f t="shared" si="9"/>
        <v>-348</v>
      </c>
      <c r="N242" s="81">
        <f t="shared" si="10"/>
        <v>-100</v>
      </c>
      <c r="O242" s="81">
        <f t="shared" si="11"/>
        <v>2500</v>
      </c>
      <c r="P242" s="81">
        <f t="shared" si="4"/>
        <v>-716.2737499</v>
      </c>
    </row>
    <row r="243">
      <c r="D243" s="96"/>
      <c r="E243" s="103">
        <f t="shared" si="5"/>
        <v>119</v>
      </c>
      <c r="F243" s="81">
        <f t="shared" si="6"/>
        <v>291509.8697</v>
      </c>
      <c r="G243" s="99"/>
      <c r="H243" s="81">
        <f t="shared" si="7"/>
        <v>-210003.6448</v>
      </c>
      <c r="I243" s="81">
        <f t="shared" si="1"/>
        <v>-1513.514486</v>
      </c>
      <c r="J243" s="81">
        <f t="shared" si="2"/>
        <v>-533.7592638</v>
      </c>
      <c r="K243" s="81">
        <f t="shared" si="3"/>
        <v>-2047.27375</v>
      </c>
      <c r="L243" s="81">
        <f t="shared" si="8"/>
        <v>-721</v>
      </c>
      <c r="M243" s="81">
        <f t="shared" si="9"/>
        <v>-348</v>
      </c>
      <c r="N243" s="81">
        <f t="shared" si="10"/>
        <v>-100</v>
      </c>
      <c r="O243" s="81">
        <f t="shared" si="11"/>
        <v>2500</v>
      </c>
      <c r="P243" s="81">
        <f t="shared" si="4"/>
        <v>-716.2737499</v>
      </c>
    </row>
    <row r="244">
      <c r="D244" s="96"/>
      <c r="E244" s="103">
        <f t="shared" si="5"/>
        <v>118</v>
      </c>
      <c r="F244" s="81">
        <f t="shared" si="6"/>
        <v>293027.2311</v>
      </c>
      <c r="G244" s="99"/>
      <c r="H244" s="81">
        <f t="shared" si="7"/>
        <v>-208490.1303</v>
      </c>
      <c r="I244" s="81">
        <f t="shared" si="1"/>
        <v>-1517.361335</v>
      </c>
      <c r="J244" s="81">
        <f t="shared" si="2"/>
        <v>-529.9124144</v>
      </c>
      <c r="K244" s="81">
        <f t="shared" si="3"/>
        <v>-2047.27375</v>
      </c>
      <c r="L244" s="81">
        <f t="shared" si="8"/>
        <v>-721</v>
      </c>
      <c r="M244" s="81">
        <f t="shared" si="9"/>
        <v>-348</v>
      </c>
      <c r="N244" s="81">
        <f t="shared" si="10"/>
        <v>-100</v>
      </c>
      <c r="O244" s="81">
        <f t="shared" si="11"/>
        <v>2500</v>
      </c>
      <c r="P244" s="81">
        <f t="shared" si="4"/>
        <v>-716.2737499</v>
      </c>
    </row>
    <row r="245">
      <c r="D245" s="96"/>
      <c r="E245" s="103">
        <f t="shared" si="5"/>
        <v>117</v>
      </c>
      <c r="F245" s="81">
        <f t="shared" si="6"/>
        <v>294548.449</v>
      </c>
      <c r="G245" s="99"/>
      <c r="H245" s="81">
        <f t="shared" si="7"/>
        <v>-206972.7689</v>
      </c>
      <c r="I245" s="81">
        <f t="shared" si="1"/>
        <v>-1521.217962</v>
      </c>
      <c r="J245" s="81">
        <f t="shared" si="2"/>
        <v>-526.0557877</v>
      </c>
      <c r="K245" s="81">
        <f t="shared" si="3"/>
        <v>-2047.27375</v>
      </c>
      <c r="L245" s="81">
        <f t="shared" si="8"/>
        <v>-721</v>
      </c>
      <c r="M245" s="81">
        <f t="shared" si="9"/>
        <v>-348</v>
      </c>
      <c r="N245" s="81">
        <f t="shared" si="10"/>
        <v>-100</v>
      </c>
      <c r="O245" s="81">
        <f t="shared" si="11"/>
        <v>2500</v>
      </c>
      <c r="P245" s="81">
        <f t="shared" si="4"/>
        <v>-716.2737499</v>
      </c>
    </row>
    <row r="246">
      <c r="D246" s="96"/>
      <c r="E246" s="103">
        <f t="shared" si="5"/>
        <v>116</v>
      </c>
      <c r="F246" s="81">
        <f t="shared" si="6"/>
        <v>296073.5334</v>
      </c>
      <c r="G246" s="99"/>
      <c r="H246" s="81">
        <f t="shared" si="7"/>
        <v>-205451.551</v>
      </c>
      <c r="I246" s="81">
        <f t="shared" si="1"/>
        <v>-1525.084391</v>
      </c>
      <c r="J246" s="81">
        <f t="shared" si="2"/>
        <v>-522.1893587</v>
      </c>
      <c r="K246" s="81">
        <f t="shared" si="3"/>
        <v>-2047.27375</v>
      </c>
      <c r="L246" s="81">
        <f t="shared" si="8"/>
        <v>-721</v>
      </c>
      <c r="M246" s="81">
        <f t="shared" si="9"/>
        <v>-348</v>
      </c>
      <c r="N246" s="81">
        <f t="shared" si="10"/>
        <v>-100</v>
      </c>
      <c r="O246" s="81">
        <f t="shared" si="11"/>
        <v>2500</v>
      </c>
      <c r="P246" s="81">
        <f t="shared" si="4"/>
        <v>-716.2737499</v>
      </c>
    </row>
    <row r="247">
      <c r="D247" s="96"/>
      <c r="E247" s="103">
        <f t="shared" si="5"/>
        <v>115</v>
      </c>
      <c r="F247" s="81">
        <f t="shared" si="6"/>
        <v>297602.4941</v>
      </c>
      <c r="G247" s="99"/>
      <c r="H247" s="81">
        <f t="shared" si="7"/>
        <v>-203926.4666</v>
      </c>
      <c r="I247" s="81">
        <f t="shared" si="1"/>
        <v>-1528.960647</v>
      </c>
      <c r="J247" s="81">
        <f t="shared" si="2"/>
        <v>-518.3131026</v>
      </c>
      <c r="K247" s="81">
        <f t="shared" si="3"/>
        <v>-2047.27375</v>
      </c>
      <c r="L247" s="81">
        <f t="shared" si="8"/>
        <v>-721</v>
      </c>
      <c r="M247" s="81">
        <f t="shared" si="9"/>
        <v>-348</v>
      </c>
      <c r="N247" s="81">
        <f t="shared" si="10"/>
        <v>-100</v>
      </c>
      <c r="O247" s="81">
        <f t="shared" si="11"/>
        <v>2500</v>
      </c>
      <c r="P247" s="81">
        <f t="shared" si="4"/>
        <v>-716.2737499</v>
      </c>
    </row>
    <row r="248">
      <c r="D248" s="96"/>
      <c r="E248" s="103">
        <f t="shared" si="5"/>
        <v>114</v>
      </c>
      <c r="F248" s="81">
        <f t="shared" si="6"/>
        <v>299135.3408</v>
      </c>
      <c r="G248" s="99"/>
      <c r="H248" s="81">
        <f t="shared" si="7"/>
        <v>-202397.5059</v>
      </c>
      <c r="I248" s="81">
        <f t="shared" si="1"/>
        <v>-1532.846756</v>
      </c>
      <c r="J248" s="81">
        <f t="shared" si="2"/>
        <v>-514.4269943</v>
      </c>
      <c r="K248" s="81">
        <f t="shared" si="3"/>
        <v>-2047.27375</v>
      </c>
      <c r="L248" s="81">
        <f t="shared" si="8"/>
        <v>-721</v>
      </c>
      <c r="M248" s="81">
        <f t="shared" si="9"/>
        <v>-348</v>
      </c>
      <c r="N248" s="81">
        <f t="shared" si="10"/>
        <v>-100</v>
      </c>
      <c r="O248" s="81">
        <f t="shared" si="11"/>
        <v>2500</v>
      </c>
      <c r="P248" s="81">
        <f t="shared" si="4"/>
        <v>-716.2737499</v>
      </c>
    </row>
    <row r="249">
      <c r="D249" s="96"/>
      <c r="E249" s="103">
        <f t="shared" si="5"/>
        <v>113</v>
      </c>
      <c r="F249" s="81">
        <f t="shared" si="6"/>
        <v>300672.0836</v>
      </c>
      <c r="G249" s="99"/>
      <c r="H249" s="81">
        <f t="shared" si="7"/>
        <v>-200864.6592</v>
      </c>
      <c r="I249" s="81">
        <f t="shared" si="1"/>
        <v>-1536.742741</v>
      </c>
      <c r="J249" s="81">
        <f t="shared" si="2"/>
        <v>-510.5310088</v>
      </c>
      <c r="K249" s="81">
        <f t="shared" si="3"/>
        <v>-2047.27375</v>
      </c>
      <c r="L249" s="81">
        <f t="shared" si="8"/>
        <v>-721</v>
      </c>
      <c r="M249" s="81">
        <f t="shared" si="9"/>
        <v>-348</v>
      </c>
      <c r="N249" s="81">
        <f t="shared" si="10"/>
        <v>-100</v>
      </c>
      <c r="O249" s="81">
        <f t="shared" si="11"/>
        <v>2500</v>
      </c>
      <c r="P249" s="81">
        <f t="shared" si="4"/>
        <v>-716.2737499</v>
      </c>
    </row>
    <row r="250">
      <c r="D250" s="96"/>
      <c r="E250" s="103">
        <f t="shared" si="5"/>
        <v>112</v>
      </c>
      <c r="F250" s="81">
        <f t="shared" si="6"/>
        <v>302212.7322</v>
      </c>
      <c r="G250" s="99"/>
      <c r="H250" s="81">
        <f t="shared" si="7"/>
        <v>-199327.9164</v>
      </c>
      <c r="I250" s="81">
        <f t="shared" si="1"/>
        <v>-1540.648629</v>
      </c>
      <c r="J250" s="81">
        <f t="shared" si="2"/>
        <v>-506.625121</v>
      </c>
      <c r="K250" s="81">
        <f t="shared" si="3"/>
        <v>-2047.27375</v>
      </c>
      <c r="L250" s="81">
        <f t="shared" si="8"/>
        <v>-721</v>
      </c>
      <c r="M250" s="81">
        <f t="shared" si="9"/>
        <v>-348</v>
      </c>
      <c r="N250" s="81">
        <f t="shared" si="10"/>
        <v>-100</v>
      </c>
      <c r="O250" s="81">
        <f t="shared" si="11"/>
        <v>2500</v>
      </c>
      <c r="P250" s="81">
        <f t="shared" si="4"/>
        <v>-716.2737499</v>
      </c>
    </row>
    <row r="251">
      <c r="D251" s="96"/>
      <c r="E251" s="103">
        <f t="shared" si="5"/>
        <v>111</v>
      </c>
      <c r="F251" s="81">
        <f t="shared" si="6"/>
        <v>303757.2966</v>
      </c>
      <c r="G251" s="99"/>
      <c r="H251" s="81">
        <f t="shared" si="7"/>
        <v>-197787.2678</v>
      </c>
      <c r="I251" s="81">
        <f t="shared" si="1"/>
        <v>-1544.564444</v>
      </c>
      <c r="J251" s="81">
        <f t="shared" si="2"/>
        <v>-502.7093057</v>
      </c>
      <c r="K251" s="81">
        <f t="shared" si="3"/>
        <v>-2047.27375</v>
      </c>
      <c r="L251" s="81">
        <f t="shared" si="8"/>
        <v>-721</v>
      </c>
      <c r="M251" s="81">
        <f t="shared" si="9"/>
        <v>-348</v>
      </c>
      <c r="N251" s="81">
        <f t="shared" si="10"/>
        <v>-100</v>
      </c>
      <c r="O251" s="81">
        <f t="shared" si="11"/>
        <v>2500</v>
      </c>
      <c r="P251" s="81">
        <f t="shared" si="4"/>
        <v>-716.2737499</v>
      </c>
    </row>
    <row r="252">
      <c r="D252" s="96"/>
      <c r="E252" s="103">
        <f t="shared" si="5"/>
        <v>110</v>
      </c>
      <c r="F252" s="81">
        <f t="shared" si="6"/>
        <v>305305.7868</v>
      </c>
      <c r="G252" s="99"/>
      <c r="H252" s="81">
        <f t="shared" si="7"/>
        <v>-196242.7034</v>
      </c>
      <c r="I252" s="81">
        <f t="shared" si="1"/>
        <v>-1548.490212</v>
      </c>
      <c r="J252" s="81">
        <f t="shared" si="2"/>
        <v>-498.7835377</v>
      </c>
      <c r="K252" s="81">
        <f t="shared" si="3"/>
        <v>-2047.27375</v>
      </c>
      <c r="L252" s="81">
        <f t="shared" si="8"/>
        <v>-721</v>
      </c>
      <c r="M252" s="81">
        <f t="shared" si="9"/>
        <v>-348</v>
      </c>
      <c r="N252" s="81">
        <f t="shared" si="10"/>
        <v>-100</v>
      </c>
      <c r="O252" s="81">
        <f t="shared" si="11"/>
        <v>2500</v>
      </c>
      <c r="P252" s="81">
        <f t="shared" si="4"/>
        <v>-716.2737499</v>
      </c>
    </row>
    <row r="253">
      <c r="D253" s="96"/>
      <c r="E253" s="103">
        <f t="shared" si="5"/>
        <v>109</v>
      </c>
      <c r="F253" s="81">
        <f t="shared" si="6"/>
        <v>306858.2128</v>
      </c>
      <c r="G253" s="99"/>
      <c r="H253" s="81">
        <f t="shared" si="7"/>
        <v>-194694.2132</v>
      </c>
      <c r="I253" s="81">
        <f t="shared" si="1"/>
        <v>-1552.425958</v>
      </c>
      <c r="J253" s="81">
        <f t="shared" si="2"/>
        <v>-494.8477918</v>
      </c>
      <c r="K253" s="81">
        <f t="shared" si="3"/>
        <v>-2047.27375</v>
      </c>
      <c r="L253" s="81">
        <f t="shared" si="8"/>
        <v>-721</v>
      </c>
      <c r="M253" s="81">
        <f t="shared" si="9"/>
        <v>-348</v>
      </c>
      <c r="N253" s="81">
        <f t="shared" si="10"/>
        <v>-100</v>
      </c>
      <c r="O253" s="81">
        <f t="shared" si="11"/>
        <v>2500</v>
      </c>
      <c r="P253" s="81">
        <f t="shared" si="4"/>
        <v>-716.2737499</v>
      </c>
    </row>
    <row r="254">
      <c r="D254" s="92">
        <v>21.0</v>
      </c>
      <c r="E254" s="103">
        <f t="shared" si="5"/>
        <v>108</v>
      </c>
      <c r="F254" s="81">
        <f t="shared" si="6"/>
        <v>308414.5845</v>
      </c>
      <c r="G254" s="99"/>
      <c r="H254" s="81">
        <f t="shared" si="7"/>
        <v>-193141.7872</v>
      </c>
      <c r="I254" s="81">
        <f t="shared" si="1"/>
        <v>-1556.371707</v>
      </c>
      <c r="J254" s="81">
        <f t="shared" si="2"/>
        <v>-490.9020425</v>
      </c>
      <c r="K254" s="81">
        <f t="shared" si="3"/>
        <v>-2047.27375</v>
      </c>
      <c r="L254" s="81">
        <f t="shared" si="8"/>
        <v>-721</v>
      </c>
      <c r="M254" s="81">
        <f t="shared" si="9"/>
        <v>-348</v>
      </c>
      <c r="N254" s="81">
        <f t="shared" si="10"/>
        <v>-100</v>
      </c>
      <c r="O254" s="81">
        <f t="shared" si="11"/>
        <v>2500</v>
      </c>
      <c r="P254" s="81">
        <f t="shared" si="4"/>
        <v>-716.2737499</v>
      </c>
    </row>
    <row r="255">
      <c r="D255" s="96"/>
      <c r="E255" s="103">
        <f t="shared" si="5"/>
        <v>107</v>
      </c>
      <c r="F255" s="81">
        <f t="shared" si="6"/>
        <v>309974.912</v>
      </c>
      <c r="G255" s="99"/>
      <c r="H255" s="81">
        <f t="shared" si="7"/>
        <v>-191585.4155</v>
      </c>
      <c r="I255" s="81">
        <f t="shared" si="1"/>
        <v>-1560.327486</v>
      </c>
      <c r="J255" s="81">
        <f t="shared" si="2"/>
        <v>-486.9462644</v>
      </c>
      <c r="K255" s="81">
        <f t="shared" si="3"/>
        <v>-2047.27375</v>
      </c>
      <c r="L255" s="81">
        <f t="shared" si="8"/>
        <v>-721</v>
      </c>
      <c r="M255" s="81">
        <f t="shared" si="9"/>
        <v>-348</v>
      </c>
      <c r="N255" s="81">
        <f t="shared" si="10"/>
        <v>-100</v>
      </c>
      <c r="O255" s="81">
        <f t="shared" si="11"/>
        <v>2500</v>
      </c>
      <c r="P255" s="81">
        <f t="shared" si="4"/>
        <v>-716.2737499</v>
      </c>
    </row>
    <row r="256">
      <c r="D256" s="96"/>
      <c r="E256" s="103">
        <f t="shared" si="5"/>
        <v>106</v>
      </c>
      <c r="F256" s="81">
        <f t="shared" si="6"/>
        <v>311539.2053</v>
      </c>
      <c r="G256" s="99"/>
      <c r="H256" s="81">
        <f t="shared" si="7"/>
        <v>-190025.088</v>
      </c>
      <c r="I256" s="81">
        <f t="shared" si="1"/>
        <v>-1564.293318</v>
      </c>
      <c r="J256" s="81">
        <f t="shared" si="2"/>
        <v>-482.980432</v>
      </c>
      <c r="K256" s="81">
        <f t="shared" si="3"/>
        <v>-2047.27375</v>
      </c>
      <c r="L256" s="81">
        <f t="shared" si="8"/>
        <v>-721</v>
      </c>
      <c r="M256" s="81">
        <f t="shared" si="9"/>
        <v>-348</v>
      </c>
      <c r="N256" s="81">
        <f t="shared" si="10"/>
        <v>-100</v>
      </c>
      <c r="O256" s="81">
        <f t="shared" si="11"/>
        <v>2500</v>
      </c>
      <c r="P256" s="81">
        <f t="shared" si="4"/>
        <v>-716.2737499</v>
      </c>
    </row>
    <row r="257">
      <c r="D257" s="96"/>
      <c r="E257" s="103">
        <f t="shared" si="5"/>
        <v>105</v>
      </c>
      <c r="F257" s="81">
        <f t="shared" si="6"/>
        <v>313107.4745</v>
      </c>
      <c r="G257" s="99"/>
      <c r="H257" s="81">
        <f t="shared" si="7"/>
        <v>-188460.7947</v>
      </c>
      <c r="I257" s="81">
        <f t="shared" si="1"/>
        <v>-1568.26923</v>
      </c>
      <c r="J257" s="81">
        <f t="shared" si="2"/>
        <v>-479.0045198</v>
      </c>
      <c r="K257" s="81">
        <f t="shared" si="3"/>
        <v>-2047.27375</v>
      </c>
      <c r="L257" s="81">
        <f t="shared" si="8"/>
        <v>-721</v>
      </c>
      <c r="M257" s="81">
        <f t="shared" si="9"/>
        <v>-348</v>
      </c>
      <c r="N257" s="81">
        <f t="shared" si="10"/>
        <v>-100</v>
      </c>
      <c r="O257" s="81">
        <f t="shared" si="11"/>
        <v>2500</v>
      </c>
      <c r="P257" s="81">
        <f t="shared" si="4"/>
        <v>-716.2737499</v>
      </c>
    </row>
    <row r="258">
      <c r="D258" s="96"/>
      <c r="E258" s="103">
        <f t="shared" si="5"/>
        <v>104</v>
      </c>
      <c r="F258" s="81">
        <f t="shared" si="6"/>
        <v>314679.7298</v>
      </c>
      <c r="G258" s="99"/>
      <c r="H258" s="81">
        <f t="shared" si="7"/>
        <v>-186892.5255</v>
      </c>
      <c r="I258" s="81">
        <f t="shared" si="1"/>
        <v>-1572.255248</v>
      </c>
      <c r="J258" s="81">
        <f t="shared" si="2"/>
        <v>-475.0185022</v>
      </c>
      <c r="K258" s="81">
        <f t="shared" si="3"/>
        <v>-2047.27375</v>
      </c>
      <c r="L258" s="81">
        <f t="shared" si="8"/>
        <v>-721</v>
      </c>
      <c r="M258" s="81">
        <f t="shared" si="9"/>
        <v>-348</v>
      </c>
      <c r="N258" s="81">
        <f t="shared" si="10"/>
        <v>-100</v>
      </c>
      <c r="O258" s="81">
        <f t="shared" si="11"/>
        <v>2500</v>
      </c>
      <c r="P258" s="81">
        <f t="shared" si="4"/>
        <v>-716.2737499</v>
      </c>
    </row>
    <row r="259">
      <c r="D259" s="96"/>
      <c r="E259" s="103">
        <f t="shared" si="5"/>
        <v>103</v>
      </c>
      <c r="F259" s="81">
        <f t="shared" si="6"/>
        <v>316255.9812</v>
      </c>
      <c r="G259" s="99"/>
      <c r="H259" s="81">
        <f t="shared" si="7"/>
        <v>-185320.2702</v>
      </c>
      <c r="I259" s="81">
        <f t="shared" si="1"/>
        <v>-1576.251396</v>
      </c>
      <c r="J259" s="81">
        <f t="shared" si="2"/>
        <v>-471.0223534</v>
      </c>
      <c r="K259" s="81">
        <f t="shared" si="3"/>
        <v>-2047.27375</v>
      </c>
      <c r="L259" s="81">
        <f t="shared" si="8"/>
        <v>-721</v>
      </c>
      <c r="M259" s="81">
        <f t="shared" si="9"/>
        <v>-348</v>
      </c>
      <c r="N259" s="81">
        <f t="shared" si="10"/>
        <v>-100</v>
      </c>
      <c r="O259" s="81">
        <f t="shared" si="11"/>
        <v>2500</v>
      </c>
      <c r="P259" s="81">
        <f t="shared" si="4"/>
        <v>-716.2737499</v>
      </c>
    </row>
    <row r="260">
      <c r="D260" s="96"/>
      <c r="E260" s="103">
        <f t="shared" si="5"/>
        <v>102</v>
      </c>
      <c r="F260" s="81">
        <f t="shared" si="6"/>
        <v>317836.2389</v>
      </c>
      <c r="G260" s="99"/>
      <c r="H260" s="81">
        <f t="shared" si="7"/>
        <v>-183744.0188</v>
      </c>
      <c r="I260" s="81">
        <f t="shared" si="1"/>
        <v>-1580.257702</v>
      </c>
      <c r="J260" s="81">
        <f t="shared" si="2"/>
        <v>-467.0160478</v>
      </c>
      <c r="K260" s="81">
        <f t="shared" si="3"/>
        <v>-2047.27375</v>
      </c>
      <c r="L260" s="81">
        <f t="shared" si="8"/>
        <v>-721</v>
      </c>
      <c r="M260" s="81">
        <f t="shared" si="9"/>
        <v>-348</v>
      </c>
      <c r="N260" s="81">
        <f t="shared" si="10"/>
        <v>-100</v>
      </c>
      <c r="O260" s="81">
        <f t="shared" si="11"/>
        <v>2500</v>
      </c>
      <c r="P260" s="81">
        <f t="shared" si="4"/>
        <v>-716.2737499</v>
      </c>
    </row>
    <row r="261">
      <c r="D261" s="96"/>
      <c r="E261" s="103">
        <f t="shared" si="5"/>
        <v>101</v>
      </c>
      <c r="F261" s="81">
        <f t="shared" si="6"/>
        <v>319420.5131</v>
      </c>
      <c r="G261" s="99"/>
      <c r="H261" s="81">
        <f t="shared" si="7"/>
        <v>-182163.7611</v>
      </c>
      <c r="I261" s="81">
        <f t="shared" si="1"/>
        <v>-1584.27419</v>
      </c>
      <c r="J261" s="81">
        <f t="shared" si="2"/>
        <v>-462.9995595</v>
      </c>
      <c r="K261" s="81">
        <f t="shared" si="3"/>
        <v>-2047.27375</v>
      </c>
      <c r="L261" s="81">
        <f t="shared" si="8"/>
        <v>-721</v>
      </c>
      <c r="M261" s="81">
        <f t="shared" si="9"/>
        <v>-348</v>
      </c>
      <c r="N261" s="81">
        <f t="shared" si="10"/>
        <v>-100</v>
      </c>
      <c r="O261" s="81">
        <f t="shared" si="11"/>
        <v>2500</v>
      </c>
      <c r="P261" s="81">
        <f t="shared" si="4"/>
        <v>-716.2737499</v>
      </c>
    </row>
    <row r="262">
      <c r="D262" s="96"/>
      <c r="E262" s="103">
        <f t="shared" si="5"/>
        <v>100</v>
      </c>
      <c r="F262" s="81">
        <f t="shared" si="6"/>
        <v>321008.814</v>
      </c>
      <c r="G262" s="99"/>
      <c r="H262" s="81">
        <f t="shared" si="7"/>
        <v>-180579.4869</v>
      </c>
      <c r="I262" s="81">
        <f t="shared" si="1"/>
        <v>-1588.300887</v>
      </c>
      <c r="J262" s="81">
        <f t="shared" si="2"/>
        <v>-458.9728626</v>
      </c>
      <c r="K262" s="81">
        <f t="shared" si="3"/>
        <v>-2047.27375</v>
      </c>
      <c r="L262" s="81">
        <f t="shared" si="8"/>
        <v>-721</v>
      </c>
      <c r="M262" s="81">
        <f t="shared" si="9"/>
        <v>-348</v>
      </c>
      <c r="N262" s="81">
        <f t="shared" si="10"/>
        <v>-100</v>
      </c>
      <c r="O262" s="81">
        <f t="shared" si="11"/>
        <v>2500</v>
      </c>
      <c r="P262" s="81">
        <f t="shared" si="4"/>
        <v>-716.2737499</v>
      </c>
    </row>
    <row r="263">
      <c r="D263" s="96"/>
      <c r="E263" s="103">
        <f t="shared" si="5"/>
        <v>99</v>
      </c>
      <c r="F263" s="81">
        <f t="shared" si="6"/>
        <v>322601.1518</v>
      </c>
      <c r="G263" s="99"/>
      <c r="H263" s="81">
        <f t="shared" si="7"/>
        <v>-178991.186</v>
      </c>
      <c r="I263" s="81">
        <f t="shared" si="1"/>
        <v>-1592.337819</v>
      </c>
      <c r="J263" s="81">
        <f t="shared" si="2"/>
        <v>-454.9359312</v>
      </c>
      <c r="K263" s="81">
        <f t="shared" si="3"/>
        <v>-2047.27375</v>
      </c>
      <c r="L263" s="81">
        <f t="shared" si="8"/>
        <v>-721</v>
      </c>
      <c r="M263" s="81">
        <f t="shared" si="9"/>
        <v>-348</v>
      </c>
      <c r="N263" s="81">
        <f t="shared" si="10"/>
        <v>-100</v>
      </c>
      <c r="O263" s="81">
        <f t="shared" si="11"/>
        <v>2500</v>
      </c>
      <c r="P263" s="81">
        <f t="shared" si="4"/>
        <v>-716.2737499</v>
      </c>
    </row>
    <row r="264">
      <c r="D264" s="96"/>
      <c r="E264" s="103">
        <f t="shared" si="5"/>
        <v>98</v>
      </c>
      <c r="F264" s="81">
        <f t="shared" si="6"/>
        <v>324197.5368</v>
      </c>
      <c r="G264" s="99"/>
      <c r="H264" s="81">
        <f t="shared" si="7"/>
        <v>-177398.8482</v>
      </c>
      <c r="I264" s="81">
        <f t="shared" si="1"/>
        <v>-1596.385011</v>
      </c>
      <c r="J264" s="81">
        <f t="shared" si="2"/>
        <v>-450.8887392</v>
      </c>
      <c r="K264" s="81">
        <f t="shared" si="3"/>
        <v>-2047.27375</v>
      </c>
      <c r="L264" s="81">
        <f t="shared" si="8"/>
        <v>-721</v>
      </c>
      <c r="M264" s="81">
        <f t="shared" si="9"/>
        <v>-348</v>
      </c>
      <c r="N264" s="81">
        <f t="shared" si="10"/>
        <v>-100</v>
      </c>
      <c r="O264" s="81">
        <f t="shared" si="11"/>
        <v>2500</v>
      </c>
      <c r="P264" s="81">
        <f t="shared" si="4"/>
        <v>-716.2737499</v>
      </c>
    </row>
    <row r="265">
      <c r="D265" s="96"/>
      <c r="E265" s="103">
        <f t="shared" si="5"/>
        <v>97</v>
      </c>
      <c r="F265" s="81">
        <f t="shared" si="6"/>
        <v>325797.9793</v>
      </c>
      <c r="G265" s="99"/>
      <c r="H265" s="81">
        <f t="shared" si="7"/>
        <v>-175802.4632</v>
      </c>
      <c r="I265" s="81">
        <f t="shared" si="1"/>
        <v>-1600.442489</v>
      </c>
      <c r="J265" s="81">
        <f t="shared" si="2"/>
        <v>-446.8312606</v>
      </c>
      <c r="K265" s="81">
        <f t="shared" si="3"/>
        <v>-2047.27375</v>
      </c>
      <c r="L265" s="81">
        <f t="shared" si="8"/>
        <v>-721</v>
      </c>
      <c r="M265" s="81">
        <f t="shared" si="9"/>
        <v>-348</v>
      </c>
      <c r="N265" s="81">
        <f t="shared" si="10"/>
        <v>-100</v>
      </c>
      <c r="O265" s="81">
        <f t="shared" si="11"/>
        <v>2500</v>
      </c>
      <c r="P265" s="81">
        <f t="shared" si="4"/>
        <v>-716.2737499</v>
      </c>
    </row>
    <row r="266">
      <c r="D266" s="92">
        <v>22.0</v>
      </c>
      <c r="E266" s="103">
        <f t="shared" si="5"/>
        <v>96</v>
      </c>
      <c r="F266" s="81">
        <f t="shared" si="6"/>
        <v>327402.4896</v>
      </c>
      <c r="G266" s="99"/>
      <c r="H266" s="81">
        <f t="shared" si="7"/>
        <v>-174202.0207</v>
      </c>
      <c r="I266" s="81">
        <f t="shared" si="1"/>
        <v>-1604.510281</v>
      </c>
      <c r="J266" s="81">
        <f t="shared" si="2"/>
        <v>-442.7634693</v>
      </c>
      <c r="K266" s="81">
        <f t="shared" si="3"/>
        <v>-2047.27375</v>
      </c>
      <c r="L266" s="81">
        <f t="shared" si="8"/>
        <v>-721</v>
      </c>
      <c r="M266" s="81">
        <f t="shared" si="9"/>
        <v>-348</v>
      </c>
      <c r="N266" s="81">
        <f t="shared" si="10"/>
        <v>-100</v>
      </c>
      <c r="O266" s="81">
        <f t="shared" si="11"/>
        <v>2500</v>
      </c>
      <c r="P266" s="81">
        <f t="shared" si="4"/>
        <v>-716.2737499</v>
      </c>
    </row>
    <row r="267">
      <c r="D267" s="96"/>
      <c r="E267" s="103">
        <f t="shared" si="5"/>
        <v>95</v>
      </c>
      <c r="F267" s="81">
        <f t="shared" si="6"/>
        <v>329011.078</v>
      </c>
      <c r="G267" s="99"/>
      <c r="H267" s="81">
        <f t="shared" si="7"/>
        <v>-172597.5104</v>
      </c>
      <c r="I267" s="81">
        <f t="shared" si="1"/>
        <v>-1608.588411</v>
      </c>
      <c r="J267" s="81">
        <f t="shared" si="2"/>
        <v>-438.685339</v>
      </c>
      <c r="K267" s="81">
        <f t="shared" si="3"/>
        <v>-2047.27375</v>
      </c>
      <c r="L267" s="81">
        <f t="shared" si="8"/>
        <v>-721</v>
      </c>
      <c r="M267" s="81">
        <f t="shared" si="9"/>
        <v>-348</v>
      </c>
      <c r="N267" s="81">
        <f t="shared" si="10"/>
        <v>-100</v>
      </c>
      <c r="O267" s="81">
        <f t="shared" si="11"/>
        <v>2500</v>
      </c>
      <c r="P267" s="81">
        <f t="shared" si="4"/>
        <v>-716.2737499</v>
      </c>
    </row>
    <row r="268">
      <c r="D268" s="96"/>
      <c r="E268" s="103">
        <f t="shared" si="5"/>
        <v>94</v>
      </c>
      <c r="F268" s="81">
        <f t="shared" si="6"/>
        <v>330623.7549</v>
      </c>
      <c r="G268" s="99"/>
      <c r="H268" s="81">
        <f t="shared" si="7"/>
        <v>-170988.922</v>
      </c>
      <c r="I268" s="81">
        <f t="shared" si="1"/>
        <v>-1612.676906</v>
      </c>
      <c r="J268" s="81">
        <f t="shared" si="2"/>
        <v>-434.5968435</v>
      </c>
      <c r="K268" s="81">
        <f t="shared" si="3"/>
        <v>-2047.27375</v>
      </c>
      <c r="L268" s="81">
        <f t="shared" si="8"/>
        <v>-721</v>
      </c>
      <c r="M268" s="81">
        <f t="shared" si="9"/>
        <v>-348</v>
      </c>
      <c r="N268" s="81">
        <f t="shared" si="10"/>
        <v>-100</v>
      </c>
      <c r="O268" s="81">
        <f t="shared" si="11"/>
        <v>2500</v>
      </c>
      <c r="P268" s="81">
        <f t="shared" si="4"/>
        <v>-716.2737499</v>
      </c>
    </row>
    <row r="269">
      <c r="D269" s="96"/>
      <c r="E269" s="103">
        <f t="shared" si="5"/>
        <v>93</v>
      </c>
      <c r="F269" s="81">
        <f t="shared" si="6"/>
        <v>332240.5307</v>
      </c>
      <c r="G269" s="99"/>
      <c r="H269" s="81">
        <f t="shared" si="7"/>
        <v>-169376.2451</v>
      </c>
      <c r="I269" s="81">
        <f t="shared" si="1"/>
        <v>-1616.775794</v>
      </c>
      <c r="J269" s="81">
        <f t="shared" si="2"/>
        <v>-430.4979563</v>
      </c>
      <c r="K269" s="81">
        <f t="shared" si="3"/>
        <v>-2047.27375</v>
      </c>
      <c r="L269" s="81">
        <f t="shared" si="8"/>
        <v>-721</v>
      </c>
      <c r="M269" s="81">
        <f t="shared" si="9"/>
        <v>-348</v>
      </c>
      <c r="N269" s="81">
        <f t="shared" si="10"/>
        <v>-100</v>
      </c>
      <c r="O269" s="81">
        <f t="shared" si="11"/>
        <v>2500</v>
      </c>
      <c r="P269" s="81">
        <f t="shared" si="4"/>
        <v>-716.2737499</v>
      </c>
    </row>
    <row r="270">
      <c r="D270" s="96"/>
      <c r="E270" s="103">
        <f t="shared" si="5"/>
        <v>92</v>
      </c>
      <c r="F270" s="81">
        <f t="shared" si="6"/>
        <v>333861.4158</v>
      </c>
      <c r="G270" s="99"/>
      <c r="H270" s="81">
        <f t="shared" si="7"/>
        <v>-167759.4693</v>
      </c>
      <c r="I270" s="81">
        <f t="shared" si="1"/>
        <v>-1620.885099</v>
      </c>
      <c r="J270" s="81">
        <f t="shared" si="2"/>
        <v>-426.3886512</v>
      </c>
      <c r="K270" s="81">
        <f t="shared" si="3"/>
        <v>-2047.27375</v>
      </c>
      <c r="L270" s="81">
        <f t="shared" si="8"/>
        <v>-721</v>
      </c>
      <c r="M270" s="81">
        <f t="shared" si="9"/>
        <v>-348</v>
      </c>
      <c r="N270" s="81">
        <f t="shared" si="10"/>
        <v>-100</v>
      </c>
      <c r="O270" s="81">
        <f t="shared" si="11"/>
        <v>2500</v>
      </c>
      <c r="P270" s="81">
        <f t="shared" si="4"/>
        <v>-716.2737499</v>
      </c>
    </row>
    <row r="271">
      <c r="D271" s="96"/>
      <c r="E271" s="103">
        <f t="shared" si="5"/>
        <v>91</v>
      </c>
      <c r="F271" s="81">
        <f t="shared" si="6"/>
        <v>335486.4206</v>
      </c>
      <c r="G271" s="99"/>
      <c r="H271" s="81">
        <f t="shared" si="7"/>
        <v>-166138.5842</v>
      </c>
      <c r="I271" s="81">
        <f t="shared" si="1"/>
        <v>-1625.004848</v>
      </c>
      <c r="J271" s="81">
        <f t="shared" si="2"/>
        <v>-422.2689016</v>
      </c>
      <c r="K271" s="81">
        <f t="shared" si="3"/>
        <v>-2047.27375</v>
      </c>
      <c r="L271" s="81">
        <f t="shared" si="8"/>
        <v>-721</v>
      </c>
      <c r="M271" s="81">
        <f t="shared" si="9"/>
        <v>-348</v>
      </c>
      <c r="N271" s="81">
        <f t="shared" si="10"/>
        <v>-100</v>
      </c>
      <c r="O271" s="81">
        <f t="shared" si="11"/>
        <v>2500</v>
      </c>
      <c r="P271" s="81">
        <f t="shared" si="4"/>
        <v>-716.2737499</v>
      </c>
    </row>
    <row r="272">
      <c r="D272" s="96"/>
      <c r="E272" s="103">
        <f t="shared" si="5"/>
        <v>90</v>
      </c>
      <c r="F272" s="81">
        <f t="shared" si="6"/>
        <v>337115.5557</v>
      </c>
      <c r="G272" s="99"/>
      <c r="H272" s="81">
        <f t="shared" si="7"/>
        <v>-164513.5794</v>
      </c>
      <c r="I272" s="81">
        <f t="shared" si="1"/>
        <v>-1629.135069</v>
      </c>
      <c r="J272" s="81">
        <f t="shared" si="2"/>
        <v>-418.1386809</v>
      </c>
      <c r="K272" s="81">
        <f t="shared" si="3"/>
        <v>-2047.27375</v>
      </c>
      <c r="L272" s="81">
        <f t="shared" si="8"/>
        <v>-721</v>
      </c>
      <c r="M272" s="81">
        <f t="shared" si="9"/>
        <v>-348</v>
      </c>
      <c r="N272" s="81">
        <f t="shared" si="10"/>
        <v>-100</v>
      </c>
      <c r="O272" s="81">
        <f t="shared" si="11"/>
        <v>2500</v>
      </c>
      <c r="P272" s="81">
        <f t="shared" si="4"/>
        <v>-716.2737499</v>
      </c>
    </row>
    <row r="273">
      <c r="D273" s="96"/>
      <c r="E273" s="103">
        <f t="shared" si="5"/>
        <v>89</v>
      </c>
      <c r="F273" s="81">
        <f t="shared" si="6"/>
        <v>338748.8315</v>
      </c>
      <c r="G273" s="99"/>
      <c r="H273" s="81">
        <f t="shared" si="7"/>
        <v>-162884.4443</v>
      </c>
      <c r="I273" s="81">
        <f t="shared" si="1"/>
        <v>-1633.275787</v>
      </c>
      <c r="J273" s="81">
        <f t="shared" si="2"/>
        <v>-413.9979626</v>
      </c>
      <c r="K273" s="81">
        <f t="shared" si="3"/>
        <v>-2047.27375</v>
      </c>
      <c r="L273" s="81">
        <f t="shared" si="8"/>
        <v>-721</v>
      </c>
      <c r="M273" s="81">
        <f t="shared" si="9"/>
        <v>-348</v>
      </c>
      <c r="N273" s="81">
        <f t="shared" si="10"/>
        <v>-100</v>
      </c>
      <c r="O273" s="81">
        <f t="shared" si="11"/>
        <v>2500</v>
      </c>
      <c r="P273" s="81">
        <f t="shared" si="4"/>
        <v>-716.2737499</v>
      </c>
    </row>
    <row r="274">
      <c r="D274" s="96"/>
      <c r="E274" s="103">
        <f t="shared" si="5"/>
        <v>88</v>
      </c>
      <c r="F274" s="81">
        <f t="shared" si="6"/>
        <v>340386.2585</v>
      </c>
      <c r="G274" s="99"/>
      <c r="H274" s="81">
        <f t="shared" si="7"/>
        <v>-161251.1685</v>
      </c>
      <c r="I274" s="81">
        <f t="shared" si="1"/>
        <v>-1637.42703</v>
      </c>
      <c r="J274" s="81">
        <f t="shared" si="2"/>
        <v>-409.84672</v>
      </c>
      <c r="K274" s="81">
        <f t="shared" si="3"/>
        <v>-2047.27375</v>
      </c>
      <c r="L274" s="81">
        <f t="shared" si="8"/>
        <v>-721</v>
      </c>
      <c r="M274" s="81">
        <f t="shared" si="9"/>
        <v>-348</v>
      </c>
      <c r="N274" s="81">
        <f t="shared" si="10"/>
        <v>-100</v>
      </c>
      <c r="O274" s="81">
        <f t="shared" si="11"/>
        <v>2500</v>
      </c>
      <c r="P274" s="81">
        <f t="shared" si="4"/>
        <v>-716.2737499</v>
      </c>
    </row>
    <row r="275">
      <c r="D275" s="96"/>
      <c r="E275" s="103">
        <f t="shared" si="5"/>
        <v>87</v>
      </c>
      <c r="F275" s="81">
        <f t="shared" si="6"/>
        <v>342027.8473</v>
      </c>
      <c r="G275" s="99"/>
      <c r="H275" s="81">
        <f t="shared" si="7"/>
        <v>-159613.7415</v>
      </c>
      <c r="I275" s="81">
        <f t="shared" si="1"/>
        <v>-1641.588824</v>
      </c>
      <c r="J275" s="81">
        <f t="shared" si="2"/>
        <v>-405.6849263</v>
      </c>
      <c r="K275" s="81">
        <f t="shared" si="3"/>
        <v>-2047.27375</v>
      </c>
      <c r="L275" s="81">
        <f t="shared" si="8"/>
        <v>-721</v>
      </c>
      <c r="M275" s="81">
        <f t="shared" si="9"/>
        <v>-348</v>
      </c>
      <c r="N275" s="81">
        <f t="shared" si="10"/>
        <v>-100</v>
      </c>
      <c r="O275" s="81">
        <f t="shared" si="11"/>
        <v>2500</v>
      </c>
      <c r="P275" s="81">
        <f t="shared" si="4"/>
        <v>-716.2737499</v>
      </c>
    </row>
    <row r="276">
      <c r="D276" s="96"/>
      <c r="E276" s="103">
        <f t="shared" si="5"/>
        <v>86</v>
      </c>
      <c r="F276" s="81">
        <f t="shared" si="6"/>
        <v>343673.6085</v>
      </c>
      <c r="G276" s="99"/>
      <c r="H276" s="81">
        <f t="shared" si="7"/>
        <v>-157972.1527</v>
      </c>
      <c r="I276" s="81">
        <f t="shared" si="1"/>
        <v>-1645.761195</v>
      </c>
      <c r="J276" s="81">
        <f t="shared" si="2"/>
        <v>-401.5125547</v>
      </c>
      <c r="K276" s="81">
        <f t="shared" si="3"/>
        <v>-2047.27375</v>
      </c>
      <c r="L276" s="81">
        <f t="shared" si="8"/>
        <v>-721</v>
      </c>
      <c r="M276" s="81">
        <f t="shared" si="9"/>
        <v>-348</v>
      </c>
      <c r="N276" s="81">
        <f t="shared" si="10"/>
        <v>-100</v>
      </c>
      <c r="O276" s="81">
        <f t="shared" si="11"/>
        <v>2500</v>
      </c>
      <c r="P276" s="81">
        <f t="shared" si="4"/>
        <v>-716.2737499</v>
      </c>
    </row>
    <row r="277">
      <c r="D277" s="96"/>
      <c r="E277" s="103">
        <f t="shared" si="5"/>
        <v>85</v>
      </c>
      <c r="F277" s="81">
        <f t="shared" si="6"/>
        <v>345323.5527</v>
      </c>
      <c r="G277" s="99"/>
      <c r="H277" s="81">
        <f t="shared" si="7"/>
        <v>-156326.3915</v>
      </c>
      <c r="I277" s="81">
        <f t="shared" si="1"/>
        <v>-1649.944172</v>
      </c>
      <c r="J277" s="81">
        <f t="shared" si="2"/>
        <v>-397.3295783</v>
      </c>
      <c r="K277" s="81">
        <f t="shared" si="3"/>
        <v>-2047.27375</v>
      </c>
      <c r="L277" s="81">
        <f t="shared" si="8"/>
        <v>-721</v>
      </c>
      <c r="M277" s="81">
        <f t="shared" si="9"/>
        <v>-348</v>
      </c>
      <c r="N277" s="81">
        <f t="shared" si="10"/>
        <v>-100</v>
      </c>
      <c r="O277" s="81">
        <f t="shared" si="11"/>
        <v>2500</v>
      </c>
      <c r="P277" s="81">
        <f t="shared" si="4"/>
        <v>-716.2737499</v>
      </c>
    </row>
    <row r="278">
      <c r="D278" s="92">
        <v>23.0</v>
      </c>
      <c r="E278" s="103">
        <f t="shared" si="5"/>
        <v>84</v>
      </c>
      <c r="F278" s="81">
        <f t="shared" si="6"/>
        <v>346977.6905</v>
      </c>
      <c r="G278" s="99"/>
      <c r="H278" s="81">
        <f t="shared" si="7"/>
        <v>-154676.4473</v>
      </c>
      <c r="I278" s="81">
        <f t="shared" si="1"/>
        <v>-1654.13778</v>
      </c>
      <c r="J278" s="81">
        <f t="shared" si="2"/>
        <v>-393.1359702</v>
      </c>
      <c r="K278" s="81">
        <f t="shared" si="3"/>
        <v>-2047.27375</v>
      </c>
      <c r="L278" s="81">
        <f t="shared" si="8"/>
        <v>-721</v>
      </c>
      <c r="M278" s="81">
        <f t="shared" si="9"/>
        <v>-348</v>
      </c>
      <c r="N278" s="81">
        <f t="shared" si="10"/>
        <v>-100</v>
      </c>
      <c r="O278" s="81">
        <f t="shared" si="11"/>
        <v>2500</v>
      </c>
      <c r="P278" s="81">
        <f t="shared" si="4"/>
        <v>-716.2737499</v>
      </c>
    </row>
    <row r="279">
      <c r="D279" s="96"/>
      <c r="E279" s="103">
        <f t="shared" si="5"/>
        <v>83</v>
      </c>
      <c r="F279" s="81">
        <f t="shared" si="6"/>
        <v>348636.0325</v>
      </c>
      <c r="G279" s="99"/>
      <c r="H279" s="81">
        <f t="shared" si="7"/>
        <v>-153022.3095</v>
      </c>
      <c r="I279" s="81">
        <f t="shared" si="1"/>
        <v>-1658.342047</v>
      </c>
      <c r="J279" s="81">
        <f t="shared" si="2"/>
        <v>-388.9317034</v>
      </c>
      <c r="K279" s="81">
        <f t="shared" si="3"/>
        <v>-2047.27375</v>
      </c>
      <c r="L279" s="81">
        <f t="shared" si="8"/>
        <v>-721</v>
      </c>
      <c r="M279" s="81">
        <f t="shared" si="9"/>
        <v>-348</v>
      </c>
      <c r="N279" s="81">
        <f t="shared" si="10"/>
        <v>-100</v>
      </c>
      <c r="O279" s="81">
        <f t="shared" si="11"/>
        <v>2500</v>
      </c>
      <c r="P279" s="81">
        <f t="shared" si="4"/>
        <v>-716.2737499</v>
      </c>
    </row>
    <row r="280">
      <c r="D280" s="96"/>
      <c r="E280" s="103">
        <f t="shared" si="5"/>
        <v>82</v>
      </c>
      <c r="F280" s="81">
        <f t="shared" si="6"/>
        <v>350298.5895</v>
      </c>
      <c r="G280" s="99"/>
      <c r="H280" s="81">
        <f t="shared" si="7"/>
        <v>-151363.9675</v>
      </c>
      <c r="I280" s="81">
        <f t="shared" si="1"/>
        <v>-1662.556999</v>
      </c>
      <c r="J280" s="81">
        <f t="shared" si="2"/>
        <v>-384.7167507</v>
      </c>
      <c r="K280" s="81">
        <f t="shared" si="3"/>
        <v>-2047.27375</v>
      </c>
      <c r="L280" s="81">
        <f t="shared" si="8"/>
        <v>-721</v>
      </c>
      <c r="M280" s="81">
        <f t="shared" si="9"/>
        <v>-348</v>
      </c>
      <c r="N280" s="81">
        <f t="shared" si="10"/>
        <v>-100</v>
      </c>
      <c r="O280" s="81">
        <f t="shared" si="11"/>
        <v>2500</v>
      </c>
      <c r="P280" s="81">
        <f t="shared" si="4"/>
        <v>-716.2737499</v>
      </c>
    </row>
    <row r="281">
      <c r="D281" s="96"/>
      <c r="E281" s="103">
        <f t="shared" si="5"/>
        <v>81</v>
      </c>
      <c r="F281" s="81">
        <f t="shared" si="6"/>
        <v>351965.3722</v>
      </c>
      <c r="G281" s="99"/>
      <c r="H281" s="81">
        <f t="shared" si="7"/>
        <v>-149701.4105</v>
      </c>
      <c r="I281" s="81">
        <f t="shared" si="1"/>
        <v>-1666.782665</v>
      </c>
      <c r="J281" s="81">
        <f t="shared" si="2"/>
        <v>-380.491085</v>
      </c>
      <c r="K281" s="81">
        <f t="shared" si="3"/>
        <v>-2047.27375</v>
      </c>
      <c r="L281" s="81">
        <f t="shared" si="8"/>
        <v>-721</v>
      </c>
      <c r="M281" s="81">
        <f t="shared" si="9"/>
        <v>-348</v>
      </c>
      <c r="N281" s="81">
        <f t="shared" si="10"/>
        <v>-100</v>
      </c>
      <c r="O281" s="81">
        <f t="shared" si="11"/>
        <v>2500</v>
      </c>
      <c r="P281" s="81">
        <f t="shared" si="4"/>
        <v>-716.2737499</v>
      </c>
    </row>
    <row r="282">
      <c r="D282" s="96"/>
      <c r="E282" s="103">
        <f t="shared" si="5"/>
        <v>80</v>
      </c>
      <c r="F282" s="81">
        <f t="shared" si="6"/>
        <v>353636.3913</v>
      </c>
      <c r="G282" s="99"/>
      <c r="H282" s="81">
        <f t="shared" si="7"/>
        <v>-148034.6278</v>
      </c>
      <c r="I282" s="81">
        <f t="shared" si="1"/>
        <v>-1671.019071</v>
      </c>
      <c r="J282" s="81">
        <f t="shared" si="2"/>
        <v>-376.254679</v>
      </c>
      <c r="K282" s="81">
        <f t="shared" si="3"/>
        <v>-2047.27375</v>
      </c>
      <c r="L282" s="81">
        <f t="shared" si="8"/>
        <v>-721</v>
      </c>
      <c r="M282" s="81">
        <f t="shared" si="9"/>
        <v>-348</v>
      </c>
      <c r="N282" s="81">
        <f t="shared" si="10"/>
        <v>-100</v>
      </c>
      <c r="O282" s="81">
        <f t="shared" si="11"/>
        <v>2500</v>
      </c>
      <c r="P282" s="81">
        <f t="shared" si="4"/>
        <v>-716.2737499</v>
      </c>
    </row>
    <row r="283">
      <c r="D283" s="96"/>
      <c r="E283" s="103">
        <f t="shared" si="5"/>
        <v>79</v>
      </c>
      <c r="F283" s="81">
        <f t="shared" si="6"/>
        <v>355311.6575</v>
      </c>
      <c r="G283" s="99"/>
      <c r="H283" s="81">
        <f t="shared" si="7"/>
        <v>-146363.6087</v>
      </c>
      <c r="I283" s="81">
        <f t="shared" si="1"/>
        <v>-1675.266244</v>
      </c>
      <c r="J283" s="81">
        <f t="shared" si="2"/>
        <v>-372.0075055</v>
      </c>
      <c r="K283" s="81">
        <f t="shared" si="3"/>
        <v>-2047.27375</v>
      </c>
      <c r="L283" s="81">
        <f t="shared" si="8"/>
        <v>-721</v>
      </c>
      <c r="M283" s="81">
        <f t="shared" si="9"/>
        <v>-348</v>
      </c>
      <c r="N283" s="81">
        <f t="shared" si="10"/>
        <v>-100</v>
      </c>
      <c r="O283" s="81">
        <f t="shared" si="11"/>
        <v>2500</v>
      </c>
      <c r="P283" s="81">
        <f t="shared" si="4"/>
        <v>-716.2737499</v>
      </c>
    </row>
    <row r="284">
      <c r="D284" s="96"/>
      <c r="E284" s="103">
        <f t="shared" si="5"/>
        <v>78</v>
      </c>
      <c r="F284" s="81">
        <f t="shared" si="6"/>
        <v>356991.1817</v>
      </c>
      <c r="G284" s="99"/>
      <c r="H284" s="81">
        <f t="shared" si="7"/>
        <v>-144688.3425</v>
      </c>
      <c r="I284" s="81">
        <f t="shared" si="1"/>
        <v>-1679.524213</v>
      </c>
      <c r="J284" s="81">
        <f t="shared" si="2"/>
        <v>-367.7495372</v>
      </c>
      <c r="K284" s="81">
        <f t="shared" si="3"/>
        <v>-2047.27375</v>
      </c>
      <c r="L284" s="81">
        <f t="shared" si="8"/>
        <v>-721</v>
      </c>
      <c r="M284" s="81">
        <f t="shared" si="9"/>
        <v>-348</v>
      </c>
      <c r="N284" s="81">
        <f t="shared" si="10"/>
        <v>-100</v>
      </c>
      <c r="O284" s="81">
        <f t="shared" si="11"/>
        <v>2500</v>
      </c>
      <c r="P284" s="81">
        <f t="shared" si="4"/>
        <v>-716.2737499</v>
      </c>
    </row>
    <row r="285">
      <c r="D285" s="96"/>
      <c r="E285" s="103">
        <f t="shared" si="5"/>
        <v>77</v>
      </c>
      <c r="F285" s="81">
        <f t="shared" si="6"/>
        <v>358674.9747</v>
      </c>
      <c r="G285" s="99"/>
      <c r="H285" s="81">
        <f t="shared" si="7"/>
        <v>-143008.8183</v>
      </c>
      <c r="I285" s="81">
        <f t="shared" si="1"/>
        <v>-1683.793003</v>
      </c>
      <c r="J285" s="81">
        <f t="shared" si="2"/>
        <v>-363.4807465</v>
      </c>
      <c r="K285" s="81">
        <f t="shared" si="3"/>
        <v>-2047.27375</v>
      </c>
      <c r="L285" s="81">
        <f t="shared" si="8"/>
        <v>-721</v>
      </c>
      <c r="M285" s="81">
        <f t="shared" si="9"/>
        <v>-348</v>
      </c>
      <c r="N285" s="81">
        <f t="shared" si="10"/>
        <v>-100</v>
      </c>
      <c r="O285" s="81">
        <f t="shared" si="11"/>
        <v>2500</v>
      </c>
      <c r="P285" s="81">
        <f t="shared" si="4"/>
        <v>-716.2737499</v>
      </c>
    </row>
    <row r="286">
      <c r="D286" s="96"/>
      <c r="E286" s="103">
        <f t="shared" si="5"/>
        <v>76</v>
      </c>
      <c r="F286" s="81">
        <f t="shared" si="6"/>
        <v>360363.0474</v>
      </c>
      <c r="G286" s="99"/>
      <c r="H286" s="81">
        <f t="shared" si="7"/>
        <v>-141325.0253</v>
      </c>
      <c r="I286" s="81">
        <f t="shared" si="1"/>
        <v>-1688.072644</v>
      </c>
      <c r="J286" s="81">
        <f t="shared" si="2"/>
        <v>-359.2011059</v>
      </c>
      <c r="K286" s="81">
        <f t="shared" si="3"/>
        <v>-2047.27375</v>
      </c>
      <c r="L286" s="81">
        <f t="shared" si="8"/>
        <v>-721</v>
      </c>
      <c r="M286" s="81">
        <f t="shared" si="9"/>
        <v>-348</v>
      </c>
      <c r="N286" s="81">
        <f t="shared" si="10"/>
        <v>-100</v>
      </c>
      <c r="O286" s="81">
        <f t="shared" si="11"/>
        <v>2500</v>
      </c>
      <c r="P286" s="81">
        <f t="shared" si="4"/>
        <v>-716.2737499</v>
      </c>
    </row>
    <row r="287">
      <c r="D287" s="96"/>
      <c r="E287" s="103">
        <f t="shared" si="5"/>
        <v>75</v>
      </c>
      <c r="F287" s="81">
        <f t="shared" si="6"/>
        <v>362055.4105</v>
      </c>
      <c r="G287" s="99"/>
      <c r="H287" s="81">
        <f t="shared" si="7"/>
        <v>-139636.9526</v>
      </c>
      <c r="I287" s="81">
        <f t="shared" si="1"/>
        <v>-1692.363162</v>
      </c>
      <c r="J287" s="81">
        <f t="shared" si="2"/>
        <v>-354.9105879</v>
      </c>
      <c r="K287" s="81">
        <f t="shared" si="3"/>
        <v>-2047.27375</v>
      </c>
      <c r="L287" s="81">
        <f t="shared" si="8"/>
        <v>-721</v>
      </c>
      <c r="M287" s="81">
        <f t="shared" si="9"/>
        <v>-348</v>
      </c>
      <c r="N287" s="81">
        <f t="shared" si="10"/>
        <v>-100</v>
      </c>
      <c r="O287" s="81">
        <f t="shared" si="11"/>
        <v>2500</v>
      </c>
      <c r="P287" s="81">
        <f t="shared" si="4"/>
        <v>-716.2737499</v>
      </c>
    </row>
    <row r="288">
      <c r="D288" s="96"/>
      <c r="E288" s="103">
        <f t="shared" si="5"/>
        <v>74</v>
      </c>
      <c r="F288" s="81">
        <f t="shared" si="6"/>
        <v>363752.0751</v>
      </c>
      <c r="G288" s="99"/>
      <c r="H288" s="81">
        <f t="shared" si="7"/>
        <v>-137944.5895</v>
      </c>
      <c r="I288" s="81">
        <f t="shared" si="1"/>
        <v>-1696.664585</v>
      </c>
      <c r="J288" s="81">
        <f t="shared" si="2"/>
        <v>-350.6091649</v>
      </c>
      <c r="K288" s="81">
        <f t="shared" si="3"/>
        <v>-2047.27375</v>
      </c>
      <c r="L288" s="81">
        <f t="shared" si="8"/>
        <v>-721</v>
      </c>
      <c r="M288" s="81">
        <f t="shared" si="9"/>
        <v>-348</v>
      </c>
      <c r="N288" s="81">
        <f t="shared" si="10"/>
        <v>-100</v>
      </c>
      <c r="O288" s="81">
        <f t="shared" si="11"/>
        <v>2500</v>
      </c>
      <c r="P288" s="81">
        <f t="shared" si="4"/>
        <v>-716.2737499</v>
      </c>
    </row>
    <row r="289">
      <c r="D289" s="96"/>
      <c r="E289" s="103">
        <f t="shared" si="5"/>
        <v>73</v>
      </c>
      <c r="F289" s="81">
        <f t="shared" si="6"/>
        <v>365453.0521</v>
      </c>
      <c r="G289" s="99"/>
      <c r="H289" s="81">
        <f t="shared" si="7"/>
        <v>-136247.9249</v>
      </c>
      <c r="I289" s="81">
        <f t="shared" si="1"/>
        <v>-1700.976941</v>
      </c>
      <c r="J289" s="81">
        <f t="shared" si="2"/>
        <v>-346.2968091</v>
      </c>
      <c r="K289" s="81">
        <f t="shared" si="3"/>
        <v>-2047.27375</v>
      </c>
      <c r="L289" s="81">
        <f t="shared" si="8"/>
        <v>-721</v>
      </c>
      <c r="M289" s="81">
        <f t="shared" si="9"/>
        <v>-348</v>
      </c>
      <c r="N289" s="81">
        <f t="shared" si="10"/>
        <v>-100</v>
      </c>
      <c r="O289" s="81">
        <f t="shared" si="11"/>
        <v>2500</v>
      </c>
      <c r="P289" s="81">
        <f t="shared" si="4"/>
        <v>-716.2737499</v>
      </c>
    </row>
    <row r="290">
      <c r="D290" s="92">
        <v>24.0</v>
      </c>
      <c r="E290" s="103">
        <f t="shared" si="5"/>
        <v>72</v>
      </c>
      <c r="F290" s="81">
        <f t="shared" si="6"/>
        <v>367158.3523</v>
      </c>
      <c r="G290" s="99"/>
      <c r="H290" s="81">
        <f t="shared" si="7"/>
        <v>-134546.9479</v>
      </c>
      <c r="I290" s="81">
        <f t="shared" si="1"/>
        <v>-1705.300257</v>
      </c>
      <c r="J290" s="81">
        <f t="shared" si="2"/>
        <v>-341.9734927</v>
      </c>
      <c r="K290" s="81">
        <f t="shared" si="3"/>
        <v>-2047.27375</v>
      </c>
      <c r="L290" s="81">
        <f t="shared" si="8"/>
        <v>-721</v>
      </c>
      <c r="M290" s="81">
        <f t="shared" si="9"/>
        <v>-348</v>
      </c>
      <c r="N290" s="81">
        <f t="shared" si="10"/>
        <v>-100</v>
      </c>
      <c r="O290" s="81">
        <f t="shared" si="11"/>
        <v>2500</v>
      </c>
      <c r="P290" s="81">
        <f t="shared" si="4"/>
        <v>-716.2737499</v>
      </c>
    </row>
    <row r="291">
      <c r="D291" s="96"/>
      <c r="E291" s="103">
        <f t="shared" si="5"/>
        <v>71</v>
      </c>
      <c r="F291" s="81">
        <f t="shared" si="6"/>
        <v>368867.9869</v>
      </c>
      <c r="G291" s="99"/>
      <c r="H291" s="81">
        <f t="shared" si="7"/>
        <v>-132841.6477</v>
      </c>
      <c r="I291" s="81">
        <f t="shared" si="1"/>
        <v>-1709.634562</v>
      </c>
      <c r="J291" s="81">
        <f t="shared" si="2"/>
        <v>-337.6391879</v>
      </c>
      <c r="K291" s="81">
        <f t="shared" si="3"/>
        <v>-2047.27375</v>
      </c>
      <c r="L291" s="81">
        <f t="shared" si="8"/>
        <v>-721</v>
      </c>
      <c r="M291" s="81">
        <f t="shared" si="9"/>
        <v>-348</v>
      </c>
      <c r="N291" s="81">
        <f t="shared" si="10"/>
        <v>-100</v>
      </c>
      <c r="O291" s="81">
        <f t="shared" si="11"/>
        <v>2500</v>
      </c>
      <c r="P291" s="81">
        <f t="shared" si="4"/>
        <v>-716.2737499</v>
      </c>
    </row>
    <row r="292">
      <c r="D292" s="96"/>
      <c r="E292" s="103">
        <f t="shared" si="5"/>
        <v>70</v>
      </c>
      <c r="F292" s="81">
        <f t="shared" si="6"/>
        <v>370581.9668</v>
      </c>
      <c r="G292" s="99"/>
      <c r="H292" s="81">
        <f t="shared" si="7"/>
        <v>-131132.0131</v>
      </c>
      <c r="I292" s="81">
        <f t="shared" si="1"/>
        <v>-1713.979883</v>
      </c>
      <c r="J292" s="81">
        <f t="shared" si="2"/>
        <v>-333.2938667</v>
      </c>
      <c r="K292" s="81">
        <f t="shared" si="3"/>
        <v>-2047.27375</v>
      </c>
      <c r="L292" s="81">
        <f t="shared" si="8"/>
        <v>-721</v>
      </c>
      <c r="M292" s="81">
        <f t="shared" si="9"/>
        <v>-348</v>
      </c>
      <c r="N292" s="81">
        <f t="shared" si="10"/>
        <v>-100</v>
      </c>
      <c r="O292" s="81">
        <f t="shared" si="11"/>
        <v>2500</v>
      </c>
      <c r="P292" s="81">
        <f t="shared" si="4"/>
        <v>-716.2737499</v>
      </c>
    </row>
    <row r="293">
      <c r="D293" s="96"/>
      <c r="E293" s="103">
        <f t="shared" si="5"/>
        <v>69</v>
      </c>
      <c r="F293" s="81">
        <f t="shared" si="6"/>
        <v>372300.303</v>
      </c>
      <c r="G293" s="99"/>
      <c r="H293" s="81">
        <f t="shared" si="7"/>
        <v>-129418.0332</v>
      </c>
      <c r="I293" s="81">
        <f t="shared" si="1"/>
        <v>-1718.336249</v>
      </c>
      <c r="J293" s="81">
        <f t="shared" si="2"/>
        <v>-328.9375012</v>
      </c>
      <c r="K293" s="81">
        <f t="shared" si="3"/>
        <v>-2047.27375</v>
      </c>
      <c r="L293" s="81">
        <f t="shared" si="8"/>
        <v>-721</v>
      </c>
      <c r="M293" s="81">
        <f t="shared" si="9"/>
        <v>-348</v>
      </c>
      <c r="N293" s="81">
        <f t="shared" si="10"/>
        <v>-100</v>
      </c>
      <c r="O293" s="81">
        <f t="shared" si="11"/>
        <v>2500</v>
      </c>
      <c r="P293" s="81">
        <f t="shared" si="4"/>
        <v>-716.2737499</v>
      </c>
    </row>
    <row r="294">
      <c r="D294" s="96"/>
      <c r="E294" s="103">
        <f t="shared" si="5"/>
        <v>68</v>
      </c>
      <c r="F294" s="81">
        <f t="shared" si="6"/>
        <v>374023.0067</v>
      </c>
      <c r="G294" s="99"/>
      <c r="H294" s="81">
        <f t="shared" si="7"/>
        <v>-127699.697</v>
      </c>
      <c r="I294" s="81">
        <f t="shared" si="1"/>
        <v>-1722.703687</v>
      </c>
      <c r="J294" s="81">
        <f t="shared" si="2"/>
        <v>-324.5700632</v>
      </c>
      <c r="K294" s="81">
        <f t="shared" si="3"/>
        <v>-2047.27375</v>
      </c>
      <c r="L294" s="81">
        <f t="shared" si="8"/>
        <v>-721</v>
      </c>
      <c r="M294" s="81">
        <f t="shared" si="9"/>
        <v>-348</v>
      </c>
      <c r="N294" s="81">
        <f t="shared" si="10"/>
        <v>-100</v>
      </c>
      <c r="O294" s="81">
        <f t="shared" si="11"/>
        <v>2500</v>
      </c>
      <c r="P294" s="81">
        <f t="shared" si="4"/>
        <v>-716.2737499</v>
      </c>
    </row>
    <row r="295">
      <c r="D295" s="96"/>
      <c r="E295" s="103">
        <f t="shared" si="5"/>
        <v>67</v>
      </c>
      <c r="F295" s="81">
        <f t="shared" si="6"/>
        <v>375750.0889</v>
      </c>
      <c r="G295" s="99"/>
      <c r="H295" s="81">
        <f t="shared" si="7"/>
        <v>-125976.9933</v>
      </c>
      <c r="I295" s="81">
        <f t="shared" si="1"/>
        <v>-1727.082225</v>
      </c>
      <c r="J295" s="81">
        <f t="shared" si="2"/>
        <v>-320.1915247</v>
      </c>
      <c r="K295" s="81">
        <f t="shared" si="3"/>
        <v>-2047.27375</v>
      </c>
      <c r="L295" s="81">
        <f t="shared" si="8"/>
        <v>-721</v>
      </c>
      <c r="M295" s="81">
        <f t="shared" si="9"/>
        <v>-348</v>
      </c>
      <c r="N295" s="81">
        <f t="shared" si="10"/>
        <v>-100</v>
      </c>
      <c r="O295" s="81">
        <f t="shared" si="11"/>
        <v>2500</v>
      </c>
      <c r="P295" s="81">
        <f t="shared" si="4"/>
        <v>-716.2737499</v>
      </c>
    </row>
    <row r="296">
      <c r="D296" s="96"/>
      <c r="E296" s="103">
        <f t="shared" si="5"/>
        <v>66</v>
      </c>
      <c r="F296" s="81">
        <f t="shared" si="6"/>
        <v>377481.5608</v>
      </c>
      <c r="G296" s="99"/>
      <c r="H296" s="81">
        <f t="shared" si="7"/>
        <v>-124249.9111</v>
      </c>
      <c r="I296" s="81">
        <f t="shared" si="1"/>
        <v>-1731.471893</v>
      </c>
      <c r="J296" s="81">
        <f t="shared" si="2"/>
        <v>-315.8018573</v>
      </c>
      <c r="K296" s="81">
        <f t="shared" si="3"/>
        <v>-2047.27375</v>
      </c>
      <c r="L296" s="81">
        <f t="shared" si="8"/>
        <v>-721</v>
      </c>
      <c r="M296" s="81">
        <f t="shared" si="9"/>
        <v>-348</v>
      </c>
      <c r="N296" s="81">
        <f t="shared" si="10"/>
        <v>-100</v>
      </c>
      <c r="O296" s="81">
        <f t="shared" si="11"/>
        <v>2500</v>
      </c>
      <c r="P296" s="81">
        <f t="shared" si="4"/>
        <v>-716.2737499</v>
      </c>
    </row>
    <row r="297">
      <c r="D297" s="96"/>
      <c r="E297" s="103">
        <f t="shared" si="5"/>
        <v>65</v>
      </c>
      <c r="F297" s="81">
        <f t="shared" si="6"/>
        <v>379217.4335</v>
      </c>
      <c r="G297" s="99"/>
      <c r="H297" s="81">
        <f t="shared" si="7"/>
        <v>-122518.4392</v>
      </c>
      <c r="I297" s="81">
        <f t="shared" si="1"/>
        <v>-1735.872717</v>
      </c>
      <c r="J297" s="81">
        <f t="shared" si="2"/>
        <v>-311.4010329</v>
      </c>
      <c r="K297" s="81">
        <f t="shared" si="3"/>
        <v>-2047.27375</v>
      </c>
      <c r="L297" s="81">
        <f t="shared" si="8"/>
        <v>-721</v>
      </c>
      <c r="M297" s="81">
        <f t="shared" si="9"/>
        <v>-348</v>
      </c>
      <c r="N297" s="81">
        <f t="shared" si="10"/>
        <v>-100</v>
      </c>
      <c r="O297" s="81">
        <f t="shared" si="11"/>
        <v>2500</v>
      </c>
      <c r="P297" s="81">
        <f t="shared" si="4"/>
        <v>-716.2737499</v>
      </c>
    </row>
    <row r="298">
      <c r="D298" s="96"/>
      <c r="E298" s="103">
        <f t="shared" si="5"/>
        <v>64</v>
      </c>
      <c r="F298" s="81">
        <f t="shared" si="6"/>
        <v>380957.7183</v>
      </c>
      <c r="G298" s="99"/>
      <c r="H298" s="81">
        <f t="shared" si="7"/>
        <v>-120782.5665</v>
      </c>
      <c r="I298" s="81">
        <f t="shared" si="1"/>
        <v>-1740.284727</v>
      </c>
      <c r="J298" s="81">
        <f t="shared" si="2"/>
        <v>-306.9890231</v>
      </c>
      <c r="K298" s="81">
        <f t="shared" si="3"/>
        <v>-2047.27375</v>
      </c>
      <c r="L298" s="81">
        <f t="shared" si="8"/>
        <v>-721</v>
      </c>
      <c r="M298" s="81">
        <f t="shared" si="9"/>
        <v>-348</v>
      </c>
      <c r="N298" s="81">
        <f t="shared" si="10"/>
        <v>-100</v>
      </c>
      <c r="O298" s="81">
        <f t="shared" si="11"/>
        <v>2500</v>
      </c>
      <c r="P298" s="81">
        <f t="shared" si="4"/>
        <v>-716.2737499</v>
      </c>
    </row>
    <row r="299">
      <c r="D299" s="96"/>
      <c r="E299" s="103">
        <f t="shared" si="5"/>
        <v>63</v>
      </c>
      <c r="F299" s="81">
        <f t="shared" si="6"/>
        <v>382702.4262</v>
      </c>
      <c r="G299" s="99"/>
      <c r="H299" s="81">
        <f t="shared" si="7"/>
        <v>-119042.2817</v>
      </c>
      <c r="I299" s="81">
        <f t="shared" si="1"/>
        <v>-1744.70795</v>
      </c>
      <c r="J299" s="81">
        <f t="shared" si="2"/>
        <v>-302.5657994</v>
      </c>
      <c r="K299" s="81">
        <f t="shared" si="3"/>
        <v>-2047.27375</v>
      </c>
      <c r="L299" s="81">
        <f t="shared" si="8"/>
        <v>-721</v>
      </c>
      <c r="M299" s="81">
        <f t="shared" si="9"/>
        <v>-348</v>
      </c>
      <c r="N299" s="81">
        <f t="shared" si="10"/>
        <v>-100</v>
      </c>
      <c r="O299" s="81">
        <f t="shared" si="11"/>
        <v>2500</v>
      </c>
      <c r="P299" s="81">
        <f t="shared" si="4"/>
        <v>-716.2737499</v>
      </c>
    </row>
    <row r="300">
      <c r="D300" s="96"/>
      <c r="E300" s="103">
        <f t="shared" si="5"/>
        <v>62</v>
      </c>
      <c r="F300" s="81">
        <f t="shared" si="6"/>
        <v>384451.5686</v>
      </c>
      <c r="G300" s="99"/>
      <c r="H300" s="81">
        <f t="shared" si="7"/>
        <v>-117297.5738</v>
      </c>
      <c r="I300" s="81">
        <f t="shared" si="1"/>
        <v>-1749.142417</v>
      </c>
      <c r="J300" s="81">
        <f t="shared" si="2"/>
        <v>-298.1313334</v>
      </c>
      <c r="K300" s="81">
        <f t="shared" si="3"/>
        <v>-2047.27375</v>
      </c>
      <c r="L300" s="81">
        <f t="shared" si="8"/>
        <v>-721</v>
      </c>
      <c r="M300" s="81">
        <f t="shared" si="9"/>
        <v>-348</v>
      </c>
      <c r="N300" s="81">
        <f t="shared" si="10"/>
        <v>-100</v>
      </c>
      <c r="O300" s="81">
        <f t="shared" si="11"/>
        <v>2500</v>
      </c>
      <c r="P300" s="81">
        <f t="shared" si="4"/>
        <v>-716.2737499</v>
      </c>
    </row>
    <row r="301">
      <c r="D301" s="96"/>
      <c r="E301" s="103">
        <f t="shared" si="5"/>
        <v>61</v>
      </c>
      <c r="F301" s="81">
        <f t="shared" si="6"/>
        <v>386205.1568</v>
      </c>
      <c r="G301" s="99"/>
      <c r="H301" s="81">
        <f t="shared" si="7"/>
        <v>-115548.4314</v>
      </c>
      <c r="I301" s="81">
        <f t="shared" si="1"/>
        <v>-1753.588153</v>
      </c>
      <c r="J301" s="81">
        <f t="shared" si="2"/>
        <v>-293.6855964</v>
      </c>
      <c r="K301" s="81">
        <f t="shared" si="3"/>
        <v>-2047.27375</v>
      </c>
      <c r="L301" s="81">
        <f t="shared" si="8"/>
        <v>-721</v>
      </c>
      <c r="M301" s="81">
        <f t="shared" si="9"/>
        <v>-348</v>
      </c>
      <c r="N301" s="81">
        <f t="shared" si="10"/>
        <v>-100</v>
      </c>
      <c r="O301" s="81">
        <f t="shared" si="11"/>
        <v>2500</v>
      </c>
      <c r="P301" s="81">
        <f t="shared" si="4"/>
        <v>-716.2737499</v>
      </c>
    </row>
    <row r="302">
      <c r="D302" s="92">
        <v>25.0</v>
      </c>
      <c r="E302" s="103">
        <f t="shared" si="5"/>
        <v>60</v>
      </c>
      <c r="F302" s="81">
        <f t="shared" si="6"/>
        <v>387963.202</v>
      </c>
      <c r="G302" s="99"/>
      <c r="H302" s="81">
        <f t="shared" si="7"/>
        <v>-113794.8432</v>
      </c>
      <c r="I302" s="81">
        <f t="shared" si="1"/>
        <v>-1758.04519</v>
      </c>
      <c r="J302" s="81">
        <f t="shared" si="2"/>
        <v>-289.2285599</v>
      </c>
      <c r="K302" s="81">
        <f t="shared" si="3"/>
        <v>-2047.27375</v>
      </c>
      <c r="L302" s="81">
        <f t="shared" si="8"/>
        <v>-721</v>
      </c>
      <c r="M302" s="81">
        <f t="shared" si="9"/>
        <v>-348</v>
      </c>
      <c r="N302" s="81">
        <f t="shared" si="10"/>
        <v>-100</v>
      </c>
      <c r="O302" s="81">
        <f t="shared" si="11"/>
        <v>2500</v>
      </c>
      <c r="P302" s="81">
        <f t="shared" si="4"/>
        <v>-716.2737499</v>
      </c>
    </row>
    <row r="303">
      <c r="D303" s="96"/>
      <c r="E303" s="103">
        <f t="shared" si="5"/>
        <v>59</v>
      </c>
      <c r="F303" s="81">
        <f t="shared" si="6"/>
        <v>389725.7155</v>
      </c>
      <c r="G303" s="99"/>
      <c r="H303" s="81">
        <f t="shared" si="7"/>
        <v>-112036.798</v>
      </c>
      <c r="I303" s="81">
        <f t="shared" si="1"/>
        <v>-1762.513555</v>
      </c>
      <c r="J303" s="81">
        <f t="shared" si="2"/>
        <v>-284.760195</v>
      </c>
      <c r="K303" s="81">
        <f t="shared" si="3"/>
        <v>-2047.27375</v>
      </c>
      <c r="L303" s="81">
        <f t="shared" si="8"/>
        <v>-721</v>
      </c>
      <c r="M303" s="81">
        <f t="shared" si="9"/>
        <v>-348</v>
      </c>
      <c r="N303" s="81">
        <f t="shared" si="10"/>
        <v>-100</v>
      </c>
      <c r="O303" s="81">
        <f t="shared" si="11"/>
        <v>2500</v>
      </c>
      <c r="P303" s="81">
        <f t="shared" si="4"/>
        <v>-716.2737499</v>
      </c>
    </row>
    <row r="304">
      <c r="D304" s="96"/>
      <c r="E304" s="103">
        <f t="shared" si="5"/>
        <v>58</v>
      </c>
      <c r="F304" s="81">
        <f t="shared" si="6"/>
        <v>391492.7088</v>
      </c>
      <c r="G304" s="99"/>
      <c r="H304" s="81">
        <f t="shared" si="7"/>
        <v>-110274.2845</v>
      </c>
      <c r="I304" s="81">
        <f t="shared" si="1"/>
        <v>-1766.993277</v>
      </c>
      <c r="J304" s="81">
        <f t="shared" si="2"/>
        <v>-280.2804731</v>
      </c>
      <c r="K304" s="81">
        <f t="shared" si="3"/>
        <v>-2047.27375</v>
      </c>
      <c r="L304" s="81">
        <f t="shared" si="8"/>
        <v>-721</v>
      </c>
      <c r="M304" s="81">
        <f t="shared" si="9"/>
        <v>-348</v>
      </c>
      <c r="N304" s="81">
        <f t="shared" si="10"/>
        <v>-100</v>
      </c>
      <c r="O304" s="81">
        <f t="shared" si="11"/>
        <v>2500</v>
      </c>
      <c r="P304" s="81">
        <f t="shared" si="4"/>
        <v>-716.2737499</v>
      </c>
    </row>
    <row r="305">
      <c r="D305" s="96"/>
      <c r="E305" s="103">
        <f t="shared" si="5"/>
        <v>57</v>
      </c>
      <c r="F305" s="81">
        <f t="shared" si="6"/>
        <v>393264.1932</v>
      </c>
      <c r="G305" s="99"/>
      <c r="H305" s="81">
        <f t="shared" si="7"/>
        <v>-108507.2912</v>
      </c>
      <c r="I305" s="81">
        <f t="shared" si="1"/>
        <v>-1771.484385</v>
      </c>
      <c r="J305" s="81">
        <f t="shared" si="2"/>
        <v>-275.7893651</v>
      </c>
      <c r="K305" s="81">
        <f t="shared" si="3"/>
        <v>-2047.27375</v>
      </c>
      <c r="L305" s="81">
        <f t="shared" si="8"/>
        <v>-721</v>
      </c>
      <c r="M305" s="81">
        <f t="shared" si="9"/>
        <v>-348</v>
      </c>
      <c r="N305" s="81">
        <f t="shared" si="10"/>
        <v>-100</v>
      </c>
      <c r="O305" s="81">
        <f t="shared" si="11"/>
        <v>2500</v>
      </c>
      <c r="P305" s="81">
        <f t="shared" si="4"/>
        <v>-716.2737499</v>
      </c>
    </row>
    <row r="306">
      <c r="D306" s="96"/>
      <c r="E306" s="103">
        <f t="shared" si="5"/>
        <v>56</v>
      </c>
      <c r="F306" s="81">
        <f t="shared" si="6"/>
        <v>395040.1801</v>
      </c>
      <c r="G306" s="99"/>
      <c r="H306" s="81">
        <f t="shared" si="7"/>
        <v>-106735.8068</v>
      </c>
      <c r="I306" s="81">
        <f t="shared" si="1"/>
        <v>-1775.986908</v>
      </c>
      <c r="J306" s="81">
        <f t="shared" si="2"/>
        <v>-271.2868423</v>
      </c>
      <c r="K306" s="81">
        <f t="shared" si="3"/>
        <v>-2047.27375</v>
      </c>
      <c r="L306" s="81">
        <f t="shared" si="8"/>
        <v>-721</v>
      </c>
      <c r="M306" s="81">
        <f t="shared" si="9"/>
        <v>-348</v>
      </c>
      <c r="N306" s="81">
        <f t="shared" si="10"/>
        <v>-100</v>
      </c>
      <c r="O306" s="81">
        <f t="shared" si="11"/>
        <v>2500</v>
      </c>
      <c r="P306" s="81">
        <f t="shared" si="4"/>
        <v>-716.2737499</v>
      </c>
    </row>
    <row r="307">
      <c r="D307" s="96"/>
      <c r="E307" s="103">
        <f t="shared" si="5"/>
        <v>55</v>
      </c>
      <c r="F307" s="81">
        <f t="shared" si="6"/>
        <v>396820.681</v>
      </c>
      <c r="G307" s="99"/>
      <c r="H307" s="81">
        <f t="shared" si="7"/>
        <v>-104959.8199</v>
      </c>
      <c r="I307" s="81">
        <f t="shared" si="1"/>
        <v>-1780.500874</v>
      </c>
      <c r="J307" s="81">
        <f t="shared" si="2"/>
        <v>-266.7728756</v>
      </c>
      <c r="K307" s="81">
        <f t="shared" si="3"/>
        <v>-2047.27375</v>
      </c>
      <c r="L307" s="81">
        <f t="shared" si="8"/>
        <v>-721</v>
      </c>
      <c r="M307" s="81">
        <f t="shared" si="9"/>
        <v>-348</v>
      </c>
      <c r="N307" s="81">
        <f t="shared" si="10"/>
        <v>-100</v>
      </c>
      <c r="O307" s="81">
        <f t="shared" si="11"/>
        <v>2500</v>
      </c>
      <c r="P307" s="81">
        <f t="shared" si="4"/>
        <v>-716.2737499</v>
      </c>
    </row>
    <row r="308">
      <c r="D308" s="96"/>
      <c r="E308" s="103">
        <f t="shared" si="5"/>
        <v>54</v>
      </c>
      <c r="F308" s="81">
        <f t="shared" si="6"/>
        <v>398605.7073</v>
      </c>
      <c r="G308" s="99"/>
      <c r="H308" s="81">
        <f t="shared" si="7"/>
        <v>-103179.319</v>
      </c>
      <c r="I308" s="81">
        <f t="shared" si="1"/>
        <v>-1785.026314</v>
      </c>
      <c r="J308" s="81">
        <f t="shared" si="2"/>
        <v>-262.2474359</v>
      </c>
      <c r="K308" s="81">
        <f t="shared" si="3"/>
        <v>-2047.27375</v>
      </c>
      <c r="L308" s="81">
        <f t="shared" si="8"/>
        <v>-721</v>
      </c>
      <c r="M308" s="81">
        <f t="shared" si="9"/>
        <v>-348</v>
      </c>
      <c r="N308" s="81">
        <f t="shared" si="10"/>
        <v>-100</v>
      </c>
      <c r="O308" s="81">
        <f t="shared" si="11"/>
        <v>2500</v>
      </c>
      <c r="P308" s="81">
        <f t="shared" si="4"/>
        <v>-716.2737499</v>
      </c>
    </row>
    <row r="309">
      <c r="D309" s="96"/>
      <c r="E309" s="103">
        <f t="shared" si="5"/>
        <v>53</v>
      </c>
      <c r="F309" s="81">
        <f t="shared" si="6"/>
        <v>400395.2705</v>
      </c>
      <c r="G309" s="99"/>
      <c r="H309" s="81">
        <f t="shared" si="7"/>
        <v>-101394.2927</v>
      </c>
      <c r="I309" s="81">
        <f t="shared" si="1"/>
        <v>-1789.563256</v>
      </c>
      <c r="J309" s="81">
        <f t="shared" si="2"/>
        <v>-257.710494</v>
      </c>
      <c r="K309" s="81">
        <f t="shared" si="3"/>
        <v>-2047.27375</v>
      </c>
      <c r="L309" s="81">
        <f t="shared" si="8"/>
        <v>-721</v>
      </c>
      <c r="M309" s="81">
        <f t="shared" si="9"/>
        <v>-348</v>
      </c>
      <c r="N309" s="81">
        <f t="shared" si="10"/>
        <v>-100</v>
      </c>
      <c r="O309" s="81">
        <f t="shared" si="11"/>
        <v>2500</v>
      </c>
      <c r="P309" s="81">
        <f t="shared" si="4"/>
        <v>-716.2737499</v>
      </c>
    </row>
    <row r="310">
      <c r="D310" s="96"/>
      <c r="E310" s="103">
        <f t="shared" si="5"/>
        <v>52</v>
      </c>
      <c r="F310" s="81">
        <f t="shared" si="6"/>
        <v>402189.3823</v>
      </c>
      <c r="G310" s="99"/>
      <c r="H310" s="81">
        <f t="shared" si="7"/>
        <v>-99604.72947</v>
      </c>
      <c r="I310" s="81">
        <f t="shared" si="1"/>
        <v>-1794.111729</v>
      </c>
      <c r="J310" s="81">
        <f t="shared" si="2"/>
        <v>-253.1620207</v>
      </c>
      <c r="K310" s="81">
        <f t="shared" si="3"/>
        <v>-2047.27375</v>
      </c>
      <c r="L310" s="81">
        <f t="shared" si="8"/>
        <v>-721</v>
      </c>
      <c r="M310" s="81">
        <f t="shared" si="9"/>
        <v>-348</v>
      </c>
      <c r="N310" s="81">
        <f t="shared" si="10"/>
        <v>-100</v>
      </c>
      <c r="O310" s="81">
        <f t="shared" si="11"/>
        <v>2500</v>
      </c>
      <c r="P310" s="81">
        <f t="shared" si="4"/>
        <v>-716.2737499</v>
      </c>
    </row>
    <row r="311">
      <c r="D311" s="96"/>
      <c r="E311" s="103">
        <f t="shared" si="5"/>
        <v>51</v>
      </c>
      <c r="F311" s="81">
        <f t="shared" si="6"/>
        <v>403988.054</v>
      </c>
      <c r="G311" s="99"/>
      <c r="H311" s="81">
        <f t="shared" si="7"/>
        <v>-97810.61774</v>
      </c>
      <c r="I311" s="81">
        <f t="shared" si="1"/>
        <v>-1798.671763</v>
      </c>
      <c r="J311" s="81">
        <f t="shared" si="2"/>
        <v>-248.6019867</v>
      </c>
      <c r="K311" s="81">
        <f t="shared" si="3"/>
        <v>-2047.27375</v>
      </c>
      <c r="L311" s="81">
        <f t="shared" si="8"/>
        <v>-721</v>
      </c>
      <c r="M311" s="81">
        <f t="shared" si="9"/>
        <v>-348</v>
      </c>
      <c r="N311" s="81">
        <f t="shared" si="10"/>
        <v>-100</v>
      </c>
      <c r="O311" s="81">
        <f t="shared" si="11"/>
        <v>2500</v>
      </c>
      <c r="P311" s="81">
        <f t="shared" si="4"/>
        <v>-716.2737499</v>
      </c>
    </row>
    <row r="312">
      <c r="D312" s="96"/>
      <c r="E312" s="103">
        <f t="shared" si="5"/>
        <v>50</v>
      </c>
      <c r="F312" s="81">
        <f t="shared" si="6"/>
        <v>405791.2974</v>
      </c>
      <c r="G312" s="99"/>
      <c r="H312" s="81">
        <f t="shared" si="7"/>
        <v>-96011.94597</v>
      </c>
      <c r="I312" s="81">
        <f t="shared" si="1"/>
        <v>-1803.243387</v>
      </c>
      <c r="J312" s="81">
        <f t="shared" si="2"/>
        <v>-244.0303627</v>
      </c>
      <c r="K312" s="81">
        <f t="shared" si="3"/>
        <v>-2047.27375</v>
      </c>
      <c r="L312" s="81">
        <f t="shared" si="8"/>
        <v>-721</v>
      </c>
      <c r="M312" s="81">
        <f t="shared" si="9"/>
        <v>-348</v>
      </c>
      <c r="N312" s="81">
        <f t="shared" si="10"/>
        <v>-100</v>
      </c>
      <c r="O312" s="81">
        <f t="shared" si="11"/>
        <v>2500</v>
      </c>
      <c r="P312" s="81">
        <f t="shared" si="4"/>
        <v>-716.2737499</v>
      </c>
    </row>
    <row r="313">
      <c r="D313" s="96"/>
      <c r="E313" s="103">
        <f t="shared" si="5"/>
        <v>49</v>
      </c>
      <c r="F313" s="81">
        <f t="shared" si="6"/>
        <v>407599.124</v>
      </c>
      <c r="G313" s="99"/>
      <c r="H313" s="81">
        <f t="shared" si="7"/>
        <v>-94208.70259</v>
      </c>
      <c r="I313" s="81">
        <f t="shared" si="1"/>
        <v>-1807.826631</v>
      </c>
      <c r="J313" s="81">
        <f t="shared" si="2"/>
        <v>-239.4471191</v>
      </c>
      <c r="K313" s="81">
        <f t="shared" si="3"/>
        <v>-2047.27375</v>
      </c>
      <c r="L313" s="81">
        <f t="shared" si="8"/>
        <v>-721</v>
      </c>
      <c r="M313" s="81">
        <f t="shared" si="9"/>
        <v>-348</v>
      </c>
      <c r="N313" s="81">
        <f t="shared" si="10"/>
        <v>-100</v>
      </c>
      <c r="O313" s="81">
        <f t="shared" si="11"/>
        <v>2500</v>
      </c>
      <c r="P313" s="81">
        <f t="shared" si="4"/>
        <v>-716.2737499</v>
      </c>
    </row>
    <row r="314">
      <c r="D314" s="92">
        <v>26.0</v>
      </c>
      <c r="E314" s="103">
        <f t="shared" si="5"/>
        <v>48</v>
      </c>
      <c r="F314" s="81">
        <f t="shared" si="6"/>
        <v>409411.5456</v>
      </c>
      <c r="G314" s="99"/>
      <c r="H314" s="81">
        <f t="shared" si="7"/>
        <v>-92400.87596</v>
      </c>
      <c r="I314" s="81">
        <f t="shared" si="1"/>
        <v>-1812.421524</v>
      </c>
      <c r="J314" s="81">
        <f t="shared" si="2"/>
        <v>-234.8522264</v>
      </c>
      <c r="K314" s="81">
        <f t="shared" si="3"/>
        <v>-2047.27375</v>
      </c>
      <c r="L314" s="81">
        <f t="shared" si="8"/>
        <v>-721</v>
      </c>
      <c r="M314" s="81">
        <f t="shared" si="9"/>
        <v>-348</v>
      </c>
      <c r="N314" s="81">
        <f t="shared" si="10"/>
        <v>-100</v>
      </c>
      <c r="O314" s="81">
        <f t="shared" si="11"/>
        <v>2500</v>
      </c>
      <c r="P314" s="81">
        <f t="shared" si="4"/>
        <v>-716.2737499</v>
      </c>
    </row>
    <row r="315">
      <c r="D315" s="96"/>
      <c r="E315" s="103">
        <f t="shared" si="5"/>
        <v>47</v>
      </c>
      <c r="F315" s="81">
        <f t="shared" si="6"/>
        <v>411228.5737</v>
      </c>
      <c r="G315" s="99"/>
      <c r="H315" s="81">
        <f t="shared" si="7"/>
        <v>-90588.45443</v>
      </c>
      <c r="I315" s="81">
        <f t="shared" si="1"/>
        <v>-1817.028095</v>
      </c>
      <c r="J315" s="81">
        <f t="shared" si="2"/>
        <v>-230.245655</v>
      </c>
      <c r="K315" s="81">
        <f t="shared" si="3"/>
        <v>-2047.27375</v>
      </c>
      <c r="L315" s="81">
        <f t="shared" si="8"/>
        <v>-721</v>
      </c>
      <c r="M315" s="81">
        <f t="shared" si="9"/>
        <v>-348</v>
      </c>
      <c r="N315" s="81">
        <f t="shared" si="10"/>
        <v>-100</v>
      </c>
      <c r="O315" s="81">
        <f t="shared" si="11"/>
        <v>2500</v>
      </c>
      <c r="P315" s="81">
        <f t="shared" si="4"/>
        <v>-716.2737499</v>
      </c>
    </row>
    <row r="316">
      <c r="D316" s="96"/>
      <c r="E316" s="103">
        <f t="shared" si="5"/>
        <v>46</v>
      </c>
      <c r="F316" s="81">
        <f t="shared" si="6"/>
        <v>413050.22</v>
      </c>
      <c r="G316" s="99"/>
      <c r="H316" s="81">
        <f t="shared" si="7"/>
        <v>-88771.42634</v>
      </c>
      <c r="I316" s="81">
        <f t="shared" si="1"/>
        <v>-1821.646375</v>
      </c>
      <c r="J316" s="81">
        <f t="shared" si="2"/>
        <v>-225.6273753</v>
      </c>
      <c r="K316" s="81">
        <f t="shared" si="3"/>
        <v>-2047.27375</v>
      </c>
      <c r="L316" s="81">
        <f t="shared" si="8"/>
        <v>-721</v>
      </c>
      <c r="M316" s="81">
        <f t="shared" si="9"/>
        <v>-348</v>
      </c>
      <c r="N316" s="81">
        <f t="shared" si="10"/>
        <v>-100</v>
      </c>
      <c r="O316" s="81">
        <f t="shared" si="11"/>
        <v>2500</v>
      </c>
      <c r="P316" s="81">
        <f t="shared" si="4"/>
        <v>-716.2737499</v>
      </c>
    </row>
    <row r="317">
      <c r="D317" s="96"/>
      <c r="E317" s="103">
        <f t="shared" si="5"/>
        <v>45</v>
      </c>
      <c r="F317" s="81">
        <f t="shared" si="6"/>
        <v>414876.4964</v>
      </c>
      <c r="G317" s="99"/>
      <c r="H317" s="81">
        <f t="shared" si="7"/>
        <v>-86949.77996</v>
      </c>
      <c r="I317" s="81">
        <f t="shared" si="1"/>
        <v>-1826.276393</v>
      </c>
      <c r="J317" s="81">
        <f t="shared" si="2"/>
        <v>-220.9973574</v>
      </c>
      <c r="K317" s="81">
        <f t="shared" si="3"/>
        <v>-2047.27375</v>
      </c>
      <c r="L317" s="81">
        <f t="shared" si="8"/>
        <v>-721</v>
      </c>
      <c r="M317" s="81">
        <f t="shared" si="9"/>
        <v>-348</v>
      </c>
      <c r="N317" s="81">
        <f t="shared" si="10"/>
        <v>-100</v>
      </c>
      <c r="O317" s="81">
        <f t="shared" si="11"/>
        <v>2500</v>
      </c>
      <c r="P317" s="81">
        <f t="shared" si="4"/>
        <v>-716.2737499</v>
      </c>
    </row>
    <row r="318">
      <c r="D318" s="96"/>
      <c r="E318" s="103">
        <f t="shared" si="5"/>
        <v>44</v>
      </c>
      <c r="F318" s="81">
        <f t="shared" si="6"/>
        <v>416707.4146</v>
      </c>
      <c r="G318" s="99"/>
      <c r="H318" s="81">
        <f t="shared" si="7"/>
        <v>-85123.50357</v>
      </c>
      <c r="I318" s="81">
        <f t="shared" si="1"/>
        <v>-1830.918178</v>
      </c>
      <c r="J318" s="81">
        <f t="shared" si="2"/>
        <v>-216.3555716</v>
      </c>
      <c r="K318" s="81">
        <f t="shared" si="3"/>
        <v>-2047.27375</v>
      </c>
      <c r="L318" s="81">
        <f t="shared" si="8"/>
        <v>-721</v>
      </c>
      <c r="M318" s="81">
        <f t="shared" si="9"/>
        <v>-348</v>
      </c>
      <c r="N318" s="81">
        <f t="shared" si="10"/>
        <v>-100</v>
      </c>
      <c r="O318" s="81">
        <f t="shared" si="11"/>
        <v>2500</v>
      </c>
      <c r="P318" s="81">
        <f t="shared" si="4"/>
        <v>-716.2737499</v>
      </c>
    </row>
    <row r="319">
      <c r="D319" s="96"/>
      <c r="E319" s="103">
        <f t="shared" si="5"/>
        <v>43</v>
      </c>
      <c r="F319" s="81">
        <f t="shared" si="6"/>
        <v>418542.9864</v>
      </c>
      <c r="G319" s="99"/>
      <c r="H319" s="81">
        <f t="shared" si="7"/>
        <v>-83292.58539</v>
      </c>
      <c r="I319" s="81">
        <f t="shared" si="1"/>
        <v>-1835.571762</v>
      </c>
      <c r="J319" s="81">
        <f t="shared" si="2"/>
        <v>-211.7019879</v>
      </c>
      <c r="K319" s="81">
        <f t="shared" si="3"/>
        <v>-2047.27375</v>
      </c>
      <c r="L319" s="81">
        <f t="shared" si="8"/>
        <v>-721</v>
      </c>
      <c r="M319" s="81">
        <f t="shared" si="9"/>
        <v>-348</v>
      </c>
      <c r="N319" s="81">
        <f t="shared" si="10"/>
        <v>-100</v>
      </c>
      <c r="O319" s="81">
        <f t="shared" si="11"/>
        <v>2500</v>
      </c>
      <c r="P319" s="81">
        <f t="shared" si="4"/>
        <v>-716.2737499</v>
      </c>
    </row>
    <row r="320">
      <c r="D320" s="96"/>
      <c r="E320" s="103">
        <f t="shared" si="5"/>
        <v>42</v>
      </c>
      <c r="F320" s="81">
        <f t="shared" si="6"/>
        <v>420383.2235</v>
      </c>
      <c r="G320" s="99"/>
      <c r="H320" s="81">
        <f t="shared" si="7"/>
        <v>-81457.01363</v>
      </c>
      <c r="I320" s="81">
        <f t="shared" si="1"/>
        <v>-1840.237174</v>
      </c>
      <c r="J320" s="81">
        <f t="shared" si="2"/>
        <v>-207.0365763</v>
      </c>
      <c r="K320" s="81">
        <f t="shared" si="3"/>
        <v>-2047.27375</v>
      </c>
      <c r="L320" s="81">
        <f t="shared" si="8"/>
        <v>-721</v>
      </c>
      <c r="M320" s="81">
        <f t="shared" si="9"/>
        <v>-348</v>
      </c>
      <c r="N320" s="81">
        <f t="shared" si="10"/>
        <v>-100</v>
      </c>
      <c r="O320" s="81">
        <f t="shared" si="11"/>
        <v>2500</v>
      </c>
      <c r="P320" s="81">
        <f t="shared" si="4"/>
        <v>-716.2737499</v>
      </c>
    </row>
    <row r="321">
      <c r="D321" s="96"/>
      <c r="E321" s="103">
        <f t="shared" si="5"/>
        <v>41</v>
      </c>
      <c r="F321" s="81">
        <f t="shared" si="6"/>
        <v>422228.138</v>
      </c>
      <c r="G321" s="99"/>
      <c r="H321" s="81">
        <f t="shared" si="7"/>
        <v>-79616.77646</v>
      </c>
      <c r="I321" s="81">
        <f t="shared" si="1"/>
        <v>-1844.914443</v>
      </c>
      <c r="J321" s="81">
        <f t="shared" si="2"/>
        <v>-202.3593068</v>
      </c>
      <c r="K321" s="81">
        <f t="shared" si="3"/>
        <v>-2047.27375</v>
      </c>
      <c r="L321" s="81">
        <f t="shared" si="8"/>
        <v>-721</v>
      </c>
      <c r="M321" s="81">
        <f t="shared" si="9"/>
        <v>-348</v>
      </c>
      <c r="N321" s="81">
        <f t="shared" si="10"/>
        <v>-100</v>
      </c>
      <c r="O321" s="81">
        <f t="shared" si="11"/>
        <v>2500</v>
      </c>
      <c r="P321" s="81">
        <f t="shared" si="4"/>
        <v>-716.2737499</v>
      </c>
    </row>
    <row r="322">
      <c r="D322" s="96"/>
      <c r="E322" s="103">
        <f t="shared" si="5"/>
        <v>40</v>
      </c>
      <c r="F322" s="81">
        <f t="shared" si="6"/>
        <v>424077.7416</v>
      </c>
      <c r="G322" s="99"/>
      <c r="H322" s="81">
        <f t="shared" si="7"/>
        <v>-77771.86201</v>
      </c>
      <c r="I322" s="81">
        <f t="shared" si="1"/>
        <v>-1849.603601</v>
      </c>
      <c r="J322" s="81">
        <f t="shared" si="2"/>
        <v>-197.6701493</v>
      </c>
      <c r="K322" s="81">
        <f t="shared" si="3"/>
        <v>-2047.27375</v>
      </c>
      <c r="L322" s="81">
        <f t="shared" si="8"/>
        <v>-721</v>
      </c>
      <c r="M322" s="81">
        <f t="shared" si="9"/>
        <v>-348</v>
      </c>
      <c r="N322" s="81">
        <f t="shared" si="10"/>
        <v>-100</v>
      </c>
      <c r="O322" s="81">
        <f t="shared" si="11"/>
        <v>2500</v>
      </c>
      <c r="P322" s="81">
        <f t="shared" si="4"/>
        <v>-716.2737499</v>
      </c>
    </row>
    <row r="323">
      <c r="D323" s="96"/>
      <c r="E323" s="103">
        <f t="shared" si="5"/>
        <v>39</v>
      </c>
      <c r="F323" s="81">
        <f t="shared" si="6"/>
        <v>425932.0463</v>
      </c>
      <c r="G323" s="99"/>
      <c r="H323" s="81">
        <f t="shared" si="7"/>
        <v>-75922.25841</v>
      </c>
      <c r="I323" s="81">
        <f t="shared" si="1"/>
        <v>-1854.304676</v>
      </c>
      <c r="J323" s="81">
        <f t="shared" si="2"/>
        <v>-192.9690735</v>
      </c>
      <c r="K323" s="81">
        <f t="shared" si="3"/>
        <v>-2047.27375</v>
      </c>
      <c r="L323" s="81">
        <f t="shared" si="8"/>
        <v>-721</v>
      </c>
      <c r="M323" s="81">
        <f t="shared" si="9"/>
        <v>-348</v>
      </c>
      <c r="N323" s="81">
        <f t="shared" si="10"/>
        <v>-100</v>
      </c>
      <c r="O323" s="81">
        <f t="shared" si="11"/>
        <v>2500</v>
      </c>
      <c r="P323" s="81">
        <f t="shared" si="4"/>
        <v>-716.2737499</v>
      </c>
    </row>
    <row r="324">
      <c r="D324" s="96"/>
      <c r="E324" s="103">
        <f t="shared" si="5"/>
        <v>38</v>
      </c>
      <c r="F324" s="81">
        <f t="shared" si="6"/>
        <v>427791.064</v>
      </c>
      <c r="G324" s="99"/>
      <c r="H324" s="81">
        <f t="shared" si="7"/>
        <v>-74067.95374</v>
      </c>
      <c r="I324" s="81">
        <f t="shared" si="1"/>
        <v>-1859.017701</v>
      </c>
      <c r="J324" s="81">
        <f t="shared" si="2"/>
        <v>-188.2560491</v>
      </c>
      <c r="K324" s="81">
        <f t="shared" si="3"/>
        <v>-2047.27375</v>
      </c>
      <c r="L324" s="81">
        <f t="shared" si="8"/>
        <v>-721</v>
      </c>
      <c r="M324" s="81">
        <f t="shared" si="9"/>
        <v>-348</v>
      </c>
      <c r="N324" s="81">
        <f t="shared" si="10"/>
        <v>-100</v>
      </c>
      <c r="O324" s="81">
        <f t="shared" si="11"/>
        <v>2500</v>
      </c>
      <c r="P324" s="81">
        <f t="shared" si="4"/>
        <v>-716.2737499</v>
      </c>
    </row>
    <row r="325">
      <c r="D325" s="96"/>
      <c r="E325" s="103">
        <f t="shared" si="5"/>
        <v>37</v>
      </c>
      <c r="F325" s="81">
        <f t="shared" si="6"/>
        <v>429654.8067</v>
      </c>
      <c r="G325" s="99"/>
      <c r="H325" s="81">
        <f t="shared" si="7"/>
        <v>-72208.93604</v>
      </c>
      <c r="I325" s="81">
        <f t="shared" si="1"/>
        <v>-1863.742704</v>
      </c>
      <c r="J325" s="81">
        <f t="shared" si="2"/>
        <v>-183.5310458</v>
      </c>
      <c r="K325" s="81">
        <f t="shared" si="3"/>
        <v>-2047.27375</v>
      </c>
      <c r="L325" s="81">
        <f t="shared" si="8"/>
        <v>-721</v>
      </c>
      <c r="M325" s="81">
        <f t="shared" si="9"/>
        <v>-348</v>
      </c>
      <c r="N325" s="81">
        <f t="shared" si="10"/>
        <v>-100</v>
      </c>
      <c r="O325" s="81">
        <f t="shared" si="11"/>
        <v>2500</v>
      </c>
      <c r="P325" s="81">
        <f t="shared" si="4"/>
        <v>-716.2737499</v>
      </c>
    </row>
    <row r="326">
      <c r="D326" s="92">
        <v>27.0</v>
      </c>
      <c r="E326" s="103">
        <f t="shared" si="5"/>
        <v>36</v>
      </c>
      <c r="F326" s="81">
        <f t="shared" si="6"/>
        <v>431523.2864</v>
      </c>
      <c r="G326" s="99"/>
      <c r="H326" s="81">
        <f t="shared" si="7"/>
        <v>-70345.19333</v>
      </c>
      <c r="I326" s="81">
        <f t="shared" si="1"/>
        <v>-1868.479717</v>
      </c>
      <c r="J326" s="81">
        <f t="shared" si="2"/>
        <v>-178.7940331</v>
      </c>
      <c r="K326" s="81">
        <f t="shared" si="3"/>
        <v>-2047.27375</v>
      </c>
      <c r="L326" s="81">
        <f t="shared" si="8"/>
        <v>-721</v>
      </c>
      <c r="M326" s="81">
        <f t="shared" si="9"/>
        <v>-348</v>
      </c>
      <c r="N326" s="81">
        <f t="shared" si="10"/>
        <v>-100</v>
      </c>
      <c r="O326" s="81">
        <f t="shared" si="11"/>
        <v>2500</v>
      </c>
      <c r="P326" s="81">
        <f t="shared" si="4"/>
        <v>-716.2737499</v>
      </c>
    </row>
    <row r="327">
      <c r="D327" s="96"/>
      <c r="E327" s="103">
        <f t="shared" si="5"/>
        <v>35</v>
      </c>
      <c r="F327" s="81">
        <f t="shared" si="6"/>
        <v>433396.5152</v>
      </c>
      <c r="G327" s="99"/>
      <c r="H327" s="81">
        <f t="shared" si="7"/>
        <v>-68476.71361</v>
      </c>
      <c r="I327" s="81">
        <f t="shared" si="1"/>
        <v>-1873.228769</v>
      </c>
      <c r="J327" s="81">
        <f t="shared" si="2"/>
        <v>-174.0449804</v>
      </c>
      <c r="K327" s="81">
        <f t="shared" si="3"/>
        <v>-2047.27375</v>
      </c>
      <c r="L327" s="81">
        <f t="shared" si="8"/>
        <v>-721</v>
      </c>
      <c r="M327" s="81">
        <f t="shared" si="9"/>
        <v>-348</v>
      </c>
      <c r="N327" s="81">
        <f t="shared" si="10"/>
        <v>-100</v>
      </c>
      <c r="O327" s="81">
        <f t="shared" si="11"/>
        <v>2500</v>
      </c>
      <c r="P327" s="81">
        <f t="shared" si="4"/>
        <v>-716.2737499</v>
      </c>
    </row>
    <row r="328">
      <c r="D328" s="96"/>
      <c r="E328" s="103">
        <f t="shared" si="5"/>
        <v>34</v>
      </c>
      <c r="F328" s="81">
        <f t="shared" si="6"/>
        <v>435274.505</v>
      </c>
      <c r="G328" s="99"/>
      <c r="H328" s="81">
        <f t="shared" si="7"/>
        <v>-66603.48485</v>
      </c>
      <c r="I328" s="81">
        <f t="shared" si="1"/>
        <v>-1877.989893</v>
      </c>
      <c r="J328" s="81">
        <f t="shared" si="2"/>
        <v>-169.2838573</v>
      </c>
      <c r="K328" s="81">
        <f t="shared" si="3"/>
        <v>-2047.27375</v>
      </c>
      <c r="L328" s="81">
        <f t="shared" si="8"/>
        <v>-721</v>
      </c>
      <c r="M328" s="81">
        <f t="shared" si="9"/>
        <v>-348</v>
      </c>
      <c r="N328" s="81">
        <f t="shared" si="10"/>
        <v>-100</v>
      </c>
      <c r="O328" s="81">
        <f t="shared" si="11"/>
        <v>2500</v>
      </c>
      <c r="P328" s="81">
        <f t="shared" si="4"/>
        <v>-716.2737499</v>
      </c>
    </row>
    <row r="329">
      <c r="D329" s="96"/>
      <c r="E329" s="103">
        <f t="shared" si="5"/>
        <v>33</v>
      </c>
      <c r="F329" s="81">
        <f t="shared" si="6"/>
        <v>437157.2682</v>
      </c>
      <c r="G329" s="99"/>
      <c r="H329" s="81">
        <f t="shared" si="7"/>
        <v>-64725.49495</v>
      </c>
      <c r="I329" s="81">
        <f t="shared" si="1"/>
        <v>-1882.763117</v>
      </c>
      <c r="J329" s="81">
        <f t="shared" si="2"/>
        <v>-164.510633</v>
      </c>
      <c r="K329" s="81">
        <f t="shared" si="3"/>
        <v>-2047.27375</v>
      </c>
      <c r="L329" s="81">
        <f t="shared" si="8"/>
        <v>-721</v>
      </c>
      <c r="M329" s="81">
        <f t="shared" si="9"/>
        <v>-348</v>
      </c>
      <c r="N329" s="81">
        <f t="shared" si="10"/>
        <v>-100</v>
      </c>
      <c r="O329" s="81">
        <f t="shared" si="11"/>
        <v>2500</v>
      </c>
      <c r="P329" s="81">
        <f t="shared" si="4"/>
        <v>-716.2737499</v>
      </c>
    </row>
    <row r="330">
      <c r="D330" s="96"/>
      <c r="E330" s="103">
        <f t="shared" si="5"/>
        <v>32</v>
      </c>
      <c r="F330" s="81">
        <f t="shared" si="6"/>
        <v>439044.8166</v>
      </c>
      <c r="G330" s="99"/>
      <c r="H330" s="81">
        <f t="shared" si="7"/>
        <v>-62842.73184</v>
      </c>
      <c r="I330" s="81">
        <f t="shared" si="1"/>
        <v>-1887.548473</v>
      </c>
      <c r="J330" s="81">
        <f t="shared" si="2"/>
        <v>-159.7252767</v>
      </c>
      <c r="K330" s="81">
        <f t="shared" si="3"/>
        <v>-2047.27375</v>
      </c>
      <c r="L330" s="81">
        <f t="shared" si="8"/>
        <v>-721</v>
      </c>
      <c r="M330" s="81">
        <f t="shared" si="9"/>
        <v>-348</v>
      </c>
      <c r="N330" s="81">
        <f t="shared" si="10"/>
        <v>-100</v>
      </c>
      <c r="O330" s="81">
        <f t="shared" si="11"/>
        <v>2500</v>
      </c>
      <c r="P330" s="81">
        <f t="shared" si="4"/>
        <v>-716.2737499</v>
      </c>
    </row>
    <row r="331">
      <c r="D331" s="96"/>
      <c r="E331" s="103">
        <f t="shared" si="5"/>
        <v>31</v>
      </c>
      <c r="F331" s="81">
        <f t="shared" si="6"/>
        <v>440937.1626</v>
      </c>
      <c r="G331" s="99"/>
      <c r="H331" s="81">
        <f t="shared" si="7"/>
        <v>-60955.18336</v>
      </c>
      <c r="I331" s="81">
        <f t="shared" si="1"/>
        <v>-1892.345992</v>
      </c>
      <c r="J331" s="81">
        <f t="shared" si="2"/>
        <v>-154.9277577</v>
      </c>
      <c r="K331" s="81">
        <f t="shared" si="3"/>
        <v>-2047.27375</v>
      </c>
      <c r="L331" s="81">
        <f t="shared" si="8"/>
        <v>-721</v>
      </c>
      <c r="M331" s="81">
        <f t="shared" si="9"/>
        <v>-348</v>
      </c>
      <c r="N331" s="81">
        <f t="shared" si="10"/>
        <v>-100</v>
      </c>
      <c r="O331" s="81">
        <f t="shared" si="11"/>
        <v>2500</v>
      </c>
      <c r="P331" s="81">
        <f t="shared" si="4"/>
        <v>-716.2737499</v>
      </c>
    </row>
    <row r="332">
      <c r="D332" s="96"/>
      <c r="E332" s="103">
        <f t="shared" si="5"/>
        <v>30</v>
      </c>
      <c r="F332" s="81">
        <f t="shared" si="6"/>
        <v>442834.3183</v>
      </c>
      <c r="G332" s="99"/>
      <c r="H332" s="81">
        <f t="shared" si="7"/>
        <v>-59062.83737</v>
      </c>
      <c r="I332" s="81">
        <f t="shared" si="1"/>
        <v>-1897.155705</v>
      </c>
      <c r="J332" s="81">
        <f t="shared" si="2"/>
        <v>-150.118045</v>
      </c>
      <c r="K332" s="81">
        <f t="shared" si="3"/>
        <v>-2047.27375</v>
      </c>
      <c r="L332" s="81">
        <f t="shared" si="8"/>
        <v>-721</v>
      </c>
      <c r="M332" s="81">
        <f t="shared" si="9"/>
        <v>-348</v>
      </c>
      <c r="N332" s="81">
        <f t="shared" si="10"/>
        <v>-100</v>
      </c>
      <c r="O332" s="81">
        <f t="shared" si="11"/>
        <v>2500</v>
      </c>
      <c r="P332" s="81">
        <f t="shared" si="4"/>
        <v>-716.2737499</v>
      </c>
    </row>
    <row r="333">
      <c r="D333" s="96"/>
      <c r="E333" s="103">
        <f t="shared" si="5"/>
        <v>29</v>
      </c>
      <c r="F333" s="81">
        <f t="shared" si="6"/>
        <v>444736.296</v>
      </c>
      <c r="G333" s="99"/>
      <c r="H333" s="81">
        <f t="shared" si="7"/>
        <v>-57165.68167</v>
      </c>
      <c r="I333" s="81">
        <f t="shared" si="1"/>
        <v>-1901.977642</v>
      </c>
      <c r="J333" s="81">
        <f t="shared" si="2"/>
        <v>-145.2961076</v>
      </c>
      <c r="K333" s="81">
        <f t="shared" si="3"/>
        <v>-2047.27375</v>
      </c>
      <c r="L333" s="81">
        <f t="shared" si="8"/>
        <v>-721</v>
      </c>
      <c r="M333" s="81">
        <f t="shared" si="9"/>
        <v>-348</v>
      </c>
      <c r="N333" s="81">
        <f t="shared" si="10"/>
        <v>-100</v>
      </c>
      <c r="O333" s="81">
        <f t="shared" si="11"/>
        <v>2500</v>
      </c>
      <c r="P333" s="81">
        <f t="shared" si="4"/>
        <v>-716.2737499</v>
      </c>
    </row>
    <row r="334">
      <c r="D334" s="96"/>
      <c r="E334" s="103">
        <f t="shared" si="5"/>
        <v>28</v>
      </c>
      <c r="F334" s="81">
        <f t="shared" si="6"/>
        <v>446643.1078</v>
      </c>
      <c r="G334" s="99"/>
      <c r="H334" s="81">
        <f t="shared" si="7"/>
        <v>-55263.70402</v>
      </c>
      <c r="I334" s="81">
        <f t="shared" si="1"/>
        <v>-1906.811836</v>
      </c>
      <c r="J334" s="81">
        <f t="shared" si="2"/>
        <v>-140.4619144</v>
      </c>
      <c r="K334" s="81">
        <f t="shared" si="3"/>
        <v>-2047.27375</v>
      </c>
      <c r="L334" s="81">
        <f t="shared" si="8"/>
        <v>-721</v>
      </c>
      <c r="M334" s="81">
        <f t="shared" si="9"/>
        <v>-348</v>
      </c>
      <c r="N334" s="81">
        <f t="shared" si="10"/>
        <v>-100</v>
      </c>
      <c r="O334" s="81">
        <f t="shared" si="11"/>
        <v>2500</v>
      </c>
      <c r="P334" s="81">
        <f t="shared" si="4"/>
        <v>-716.2737499</v>
      </c>
    </row>
    <row r="335">
      <c r="D335" s="96"/>
      <c r="E335" s="103">
        <f t="shared" si="5"/>
        <v>27</v>
      </c>
      <c r="F335" s="81">
        <f t="shared" si="6"/>
        <v>448554.7661</v>
      </c>
      <c r="G335" s="99"/>
      <c r="H335" s="81">
        <f t="shared" si="7"/>
        <v>-53356.89219</v>
      </c>
      <c r="I335" s="81">
        <f t="shared" si="1"/>
        <v>-1911.658316</v>
      </c>
      <c r="J335" s="81">
        <f t="shared" si="2"/>
        <v>-135.6154343</v>
      </c>
      <c r="K335" s="81">
        <f t="shared" si="3"/>
        <v>-2047.27375</v>
      </c>
      <c r="L335" s="81">
        <f t="shared" si="8"/>
        <v>-721</v>
      </c>
      <c r="M335" s="81">
        <f t="shared" si="9"/>
        <v>-348</v>
      </c>
      <c r="N335" s="81">
        <f t="shared" si="10"/>
        <v>-100</v>
      </c>
      <c r="O335" s="81">
        <f t="shared" si="11"/>
        <v>2500</v>
      </c>
      <c r="P335" s="81">
        <f t="shared" si="4"/>
        <v>-716.2737499</v>
      </c>
    </row>
    <row r="336">
      <c r="D336" s="96"/>
      <c r="E336" s="103">
        <f t="shared" si="5"/>
        <v>26</v>
      </c>
      <c r="F336" s="81">
        <f t="shared" si="6"/>
        <v>450471.2832</v>
      </c>
      <c r="G336" s="99"/>
      <c r="H336" s="81">
        <f t="shared" si="7"/>
        <v>-51445.23387</v>
      </c>
      <c r="I336" s="81">
        <f t="shared" si="1"/>
        <v>-1916.517114</v>
      </c>
      <c r="J336" s="81">
        <f t="shared" si="2"/>
        <v>-130.7566361</v>
      </c>
      <c r="K336" s="81">
        <f t="shared" si="3"/>
        <v>-2047.27375</v>
      </c>
      <c r="L336" s="81">
        <f t="shared" si="8"/>
        <v>-721</v>
      </c>
      <c r="M336" s="81">
        <f t="shared" si="9"/>
        <v>-348</v>
      </c>
      <c r="N336" s="81">
        <f t="shared" si="10"/>
        <v>-100</v>
      </c>
      <c r="O336" s="81">
        <f t="shared" si="11"/>
        <v>2500</v>
      </c>
      <c r="P336" s="81">
        <f t="shared" si="4"/>
        <v>-716.2737499</v>
      </c>
    </row>
    <row r="337">
      <c r="D337" s="96"/>
      <c r="E337" s="103">
        <f t="shared" si="5"/>
        <v>25</v>
      </c>
      <c r="F337" s="81">
        <f t="shared" si="6"/>
        <v>452392.6715</v>
      </c>
      <c r="G337" s="99"/>
      <c r="H337" s="81">
        <f t="shared" si="7"/>
        <v>-49528.71676</v>
      </c>
      <c r="I337" s="81">
        <f t="shared" si="1"/>
        <v>-1921.388261</v>
      </c>
      <c r="J337" s="81">
        <f t="shared" si="2"/>
        <v>-125.8854884</v>
      </c>
      <c r="K337" s="81">
        <f t="shared" si="3"/>
        <v>-2047.27375</v>
      </c>
      <c r="L337" s="81">
        <f t="shared" si="8"/>
        <v>-721</v>
      </c>
      <c r="M337" s="81">
        <f t="shared" si="9"/>
        <v>-348</v>
      </c>
      <c r="N337" s="81">
        <f t="shared" si="10"/>
        <v>-100</v>
      </c>
      <c r="O337" s="81">
        <f t="shared" si="11"/>
        <v>2500</v>
      </c>
      <c r="P337" s="81">
        <f t="shared" si="4"/>
        <v>-716.2737499</v>
      </c>
    </row>
    <row r="338">
      <c r="D338" s="92">
        <v>28.0</v>
      </c>
      <c r="E338" s="103">
        <f t="shared" si="5"/>
        <v>24</v>
      </c>
      <c r="F338" s="81">
        <f t="shared" si="6"/>
        <v>454318.9433</v>
      </c>
      <c r="G338" s="99"/>
      <c r="H338" s="81">
        <f t="shared" si="7"/>
        <v>-47607.3285</v>
      </c>
      <c r="I338" s="81">
        <f t="shared" si="1"/>
        <v>-1926.27179</v>
      </c>
      <c r="J338" s="81">
        <f t="shared" si="2"/>
        <v>-121.0019599</v>
      </c>
      <c r="K338" s="81">
        <f t="shared" si="3"/>
        <v>-2047.27375</v>
      </c>
      <c r="L338" s="81">
        <f t="shared" si="8"/>
        <v>-721</v>
      </c>
      <c r="M338" s="81">
        <f t="shared" si="9"/>
        <v>-348</v>
      </c>
      <c r="N338" s="81">
        <f t="shared" si="10"/>
        <v>-100</v>
      </c>
      <c r="O338" s="81">
        <f t="shared" si="11"/>
        <v>2500</v>
      </c>
      <c r="P338" s="81">
        <f t="shared" si="4"/>
        <v>-716.2737499</v>
      </c>
    </row>
    <row r="339">
      <c r="D339" s="96"/>
      <c r="E339" s="103">
        <f t="shared" si="5"/>
        <v>23</v>
      </c>
      <c r="F339" s="81">
        <f t="shared" si="6"/>
        <v>456250.111</v>
      </c>
      <c r="G339" s="99"/>
      <c r="H339" s="81">
        <f t="shared" si="7"/>
        <v>-45681.05671</v>
      </c>
      <c r="I339" s="81">
        <f t="shared" si="1"/>
        <v>-1931.167731</v>
      </c>
      <c r="J339" s="81">
        <f t="shared" si="2"/>
        <v>-116.1060191</v>
      </c>
      <c r="K339" s="81">
        <f t="shared" si="3"/>
        <v>-2047.27375</v>
      </c>
      <c r="L339" s="81">
        <f t="shared" si="8"/>
        <v>-721</v>
      </c>
      <c r="M339" s="81">
        <f t="shared" si="9"/>
        <v>-348</v>
      </c>
      <c r="N339" s="81">
        <f t="shared" si="10"/>
        <v>-100</v>
      </c>
      <c r="O339" s="81">
        <f t="shared" si="11"/>
        <v>2500</v>
      </c>
      <c r="P339" s="81">
        <f t="shared" si="4"/>
        <v>-716.2737499</v>
      </c>
    </row>
    <row r="340">
      <c r="D340" s="96"/>
      <c r="E340" s="103">
        <f t="shared" si="5"/>
        <v>22</v>
      </c>
      <c r="F340" s="81">
        <f t="shared" si="6"/>
        <v>458186.1871</v>
      </c>
      <c r="G340" s="99"/>
      <c r="H340" s="81">
        <f t="shared" si="7"/>
        <v>-43749.88898</v>
      </c>
      <c r="I340" s="81">
        <f t="shared" si="1"/>
        <v>-1936.076115</v>
      </c>
      <c r="J340" s="81">
        <f t="shared" si="2"/>
        <v>-111.1976345</v>
      </c>
      <c r="K340" s="81">
        <f t="shared" si="3"/>
        <v>-2047.27375</v>
      </c>
      <c r="L340" s="81">
        <f t="shared" si="8"/>
        <v>-721</v>
      </c>
      <c r="M340" s="81">
        <f t="shared" si="9"/>
        <v>-348</v>
      </c>
      <c r="N340" s="81">
        <f t="shared" si="10"/>
        <v>-100</v>
      </c>
      <c r="O340" s="81">
        <f t="shared" si="11"/>
        <v>2500</v>
      </c>
      <c r="P340" s="81">
        <f t="shared" si="4"/>
        <v>-716.2737499</v>
      </c>
    </row>
    <row r="341">
      <c r="D341" s="96"/>
      <c r="E341" s="103">
        <f t="shared" si="5"/>
        <v>21</v>
      </c>
      <c r="F341" s="81">
        <f t="shared" si="6"/>
        <v>460127.1841</v>
      </c>
      <c r="G341" s="99"/>
      <c r="H341" s="81">
        <f t="shared" si="7"/>
        <v>-41813.81286</v>
      </c>
      <c r="I341" s="81">
        <f t="shared" si="1"/>
        <v>-1940.996976</v>
      </c>
      <c r="J341" s="81">
        <f t="shared" si="2"/>
        <v>-106.2767744</v>
      </c>
      <c r="K341" s="81">
        <f t="shared" si="3"/>
        <v>-2047.27375</v>
      </c>
      <c r="L341" s="81">
        <f t="shared" si="8"/>
        <v>-721</v>
      </c>
      <c r="M341" s="81">
        <f t="shared" si="9"/>
        <v>-348</v>
      </c>
      <c r="N341" s="81">
        <f t="shared" si="10"/>
        <v>-100</v>
      </c>
      <c r="O341" s="81">
        <f t="shared" si="11"/>
        <v>2500</v>
      </c>
      <c r="P341" s="81">
        <f t="shared" si="4"/>
        <v>-716.2737499</v>
      </c>
    </row>
    <row r="342">
      <c r="D342" s="96"/>
      <c r="E342" s="103">
        <f t="shared" si="5"/>
        <v>20</v>
      </c>
      <c r="F342" s="81">
        <f t="shared" si="6"/>
        <v>462073.1145</v>
      </c>
      <c r="G342" s="99"/>
      <c r="H342" s="81">
        <f t="shared" si="7"/>
        <v>-39872.81588</v>
      </c>
      <c r="I342" s="81">
        <f t="shared" si="1"/>
        <v>-1945.930343</v>
      </c>
      <c r="J342" s="81">
        <f t="shared" si="2"/>
        <v>-101.343407</v>
      </c>
      <c r="K342" s="81">
        <f t="shared" si="3"/>
        <v>-2047.27375</v>
      </c>
      <c r="L342" s="81">
        <f t="shared" si="8"/>
        <v>-721</v>
      </c>
      <c r="M342" s="81">
        <f t="shared" si="9"/>
        <v>-348</v>
      </c>
      <c r="N342" s="81">
        <f t="shared" si="10"/>
        <v>-100</v>
      </c>
      <c r="O342" s="81">
        <f t="shared" si="11"/>
        <v>2500</v>
      </c>
      <c r="P342" s="81">
        <f t="shared" si="4"/>
        <v>-716.2737499</v>
      </c>
    </row>
    <row r="343">
      <c r="D343" s="96"/>
      <c r="E343" s="103">
        <f t="shared" si="5"/>
        <v>19</v>
      </c>
      <c r="F343" s="81">
        <f t="shared" si="6"/>
        <v>464023.9907</v>
      </c>
      <c r="G343" s="99"/>
      <c r="H343" s="81">
        <f t="shared" si="7"/>
        <v>-37926.88554</v>
      </c>
      <c r="I343" s="81">
        <f t="shared" si="1"/>
        <v>-1950.876249</v>
      </c>
      <c r="J343" s="81">
        <f t="shared" si="2"/>
        <v>-96.39750075</v>
      </c>
      <c r="K343" s="81">
        <f t="shared" si="3"/>
        <v>-2047.27375</v>
      </c>
      <c r="L343" s="81">
        <f t="shared" si="8"/>
        <v>-721</v>
      </c>
      <c r="M343" s="81">
        <f t="shared" si="9"/>
        <v>-348</v>
      </c>
      <c r="N343" s="81">
        <f t="shared" si="10"/>
        <v>-100</v>
      </c>
      <c r="O343" s="81">
        <f t="shared" si="11"/>
        <v>2500</v>
      </c>
      <c r="P343" s="81">
        <f t="shared" si="4"/>
        <v>-716.2737499</v>
      </c>
    </row>
    <row r="344">
      <c r="D344" s="96"/>
      <c r="E344" s="103">
        <f t="shared" si="5"/>
        <v>18</v>
      </c>
      <c r="F344" s="81">
        <f t="shared" si="6"/>
        <v>465979.8254</v>
      </c>
      <c r="G344" s="99"/>
      <c r="H344" s="81">
        <f t="shared" si="7"/>
        <v>-35976.00929</v>
      </c>
      <c r="I344" s="81">
        <f t="shared" si="1"/>
        <v>-1955.834726</v>
      </c>
      <c r="J344" s="81">
        <f t="shared" si="2"/>
        <v>-91.43902362</v>
      </c>
      <c r="K344" s="81">
        <f t="shared" si="3"/>
        <v>-2047.27375</v>
      </c>
      <c r="L344" s="81">
        <f t="shared" si="8"/>
        <v>-721</v>
      </c>
      <c r="M344" s="81">
        <f t="shared" si="9"/>
        <v>-348</v>
      </c>
      <c r="N344" s="81">
        <f t="shared" si="10"/>
        <v>-100</v>
      </c>
      <c r="O344" s="81">
        <f t="shared" si="11"/>
        <v>2500</v>
      </c>
      <c r="P344" s="81">
        <f t="shared" si="4"/>
        <v>-716.2737499</v>
      </c>
    </row>
    <row r="345">
      <c r="D345" s="96"/>
      <c r="E345" s="103">
        <f t="shared" si="5"/>
        <v>17</v>
      </c>
      <c r="F345" s="81">
        <f t="shared" si="6"/>
        <v>467940.6312</v>
      </c>
      <c r="G345" s="99"/>
      <c r="H345" s="81">
        <f t="shared" si="7"/>
        <v>-34020.17457</v>
      </c>
      <c r="I345" s="81">
        <f t="shared" si="1"/>
        <v>-1960.805806</v>
      </c>
      <c r="J345" s="81">
        <f t="shared" si="2"/>
        <v>-86.46794369</v>
      </c>
      <c r="K345" s="81">
        <f t="shared" si="3"/>
        <v>-2047.27375</v>
      </c>
      <c r="L345" s="81">
        <f t="shared" si="8"/>
        <v>-721</v>
      </c>
      <c r="M345" s="81">
        <f t="shared" si="9"/>
        <v>-348</v>
      </c>
      <c r="N345" s="81">
        <f t="shared" si="10"/>
        <v>-100</v>
      </c>
      <c r="O345" s="81">
        <f t="shared" si="11"/>
        <v>2500</v>
      </c>
      <c r="P345" s="81">
        <f t="shared" si="4"/>
        <v>-716.2737499</v>
      </c>
    </row>
    <row r="346">
      <c r="D346" s="96"/>
      <c r="E346" s="103">
        <f t="shared" si="5"/>
        <v>16</v>
      </c>
      <c r="F346" s="81">
        <f t="shared" si="6"/>
        <v>469906.4208</v>
      </c>
      <c r="G346" s="99"/>
      <c r="H346" s="81">
        <f t="shared" si="7"/>
        <v>-32059.36876</v>
      </c>
      <c r="I346" s="81">
        <f t="shared" si="1"/>
        <v>-1965.789521</v>
      </c>
      <c r="J346" s="81">
        <f t="shared" si="2"/>
        <v>-81.48422893</v>
      </c>
      <c r="K346" s="81">
        <f t="shared" si="3"/>
        <v>-2047.27375</v>
      </c>
      <c r="L346" s="81">
        <f t="shared" si="8"/>
        <v>-721</v>
      </c>
      <c r="M346" s="81">
        <f t="shared" si="9"/>
        <v>-348</v>
      </c>
      <c r="N346" s="81">
        <f t="shared" si="10"/>
        <v>-100</v>
      </c>
      <c r="O346" s="81">
        <f t="shared" si="11"/>
        <v>2500</v>
      </c>
      <c r="P346" s="81">
        <f t="shared" si="4"/>
        <v>-716.2737499</v>
      </c>
    </row>
    <row r="347">
      <c r="D347" s="96"/>
      <c r="E347" s="103">
        <f t="shared" si="5"/>
        <v>15</v>
      </c>
      <c r="F347" s="81">
        <f t="shared" si="6"/>
        <v>471877.2067</v>
      </c>
      <c r="G347" s="99"/>
      <c r="H347" s="81">
        <f t="shared" si="7"/>
        <v>-30093.57924</v>
      </c>
      <c r="I347" s="81">
        <f t="shared" si="1"/>
        <v>-1970.785903</v>
      </c>
      <c r="J347" s="81">
        <f t="shared" si="2"/>
        <v>-76.48784723</v>
      </c>
      <c r="K347" s="81">
        <f t="shared" si="3"/>
        <v>-2047.27375</v>
      </c>
      <c r="L347" s="81">
        <f t="shared" si="8"/>
        <v>-721</v>
      </c>
      <c r="M347" s="81">
        <f t="shared" si="9"/>
        <v>-348</v>
      </c>
      <c r="N347" s="81">
        <f t="shared" si="10"/>
        <v>-100</v>
      </c>
      <c r="O347" s="81">
        <f t="shared" si="11"/>
        <v>2500</v>
      </c>
      <c r="P347" s="81">
        <f t="shared" si="4"/>
        <v>-716.2737499</v>
      </c>
    </row>
    <row r="348">
      <c r="D348" s="96"/>
      <c r="E348" s="103">
        <f t="shared" si="5"/>
        <v>14</v>
      </c>
      <c r="F348" s="81">
        <f t="shared" si="6"/>
        <v>473853.0016</v>
      </c>
      <c r="G348" s="99"/>
      <c r="H348" s="81">
        <f t="shared" si="7"/>
        <v>-28122.79334</v>
      </c>
      <c r="I348" s="81">
        <f t="shared" si="1"/>
        <v>-1975.794984</v>
      </c>
      <c r="J348" s="81">
        <f t="shared" si="2"/>
        <v>-71.4787664</v>
      </c>
      <c r="K348" s="81">
        <f t="shared" si="3"/>
        <v>-2047.27375</v>
      </c>
      <c r="L348" s="81">
        <f t="shared" si="8"/>
        <v>-721</v>
      </c>
      <c r="M348" s="81">
        <f t="shared" si="9"/>
        <v>-348</v>
      </c>
      <c r="N348" s="81">
        <f t="shared" si="10"/>
        <v>-100</v>
      </c>
      <c r="O348" s="81">
        <f t="shared" si="11"/>
        <v>2500</v>
      </c>
      <c r="P348" s="81">
        <f t="shared" si="4"/>
        <v>-716.2737499</v>
      </c>
    </row>
    <row r="349">
      <c r="D349" s="96"/>
      <c r="E349" s="103">
        <f t="shared" si="5"/>
        <v>13</v>
      </c>
      <c r="F349" s="81">
        <f t="shared" si="6"/>
        <v>475833.8184</v>
      </c>
      <c r="G349" s="99"/>
      <c r="H349" s="81">
        <f t="shared" si="7"/>
        <v>-26146.99835</v>
      </c>
      <c r="I349" s="81">
        <f t="shared" si="1"/>
        <v>-1980.816796</v>
      </c>
      <c r="J349" s="81">
        <f t="shared" si="2"/>
        <v>-66.45695415</v>
      </c>
      <c r="K349" s="81">
        <f t="shared" si="3"/>
        <v>-2047.27375</v>
      </c>
      <c r="L349" s="81">
        <f t="shared" si="8"/>
        <v>-721</v>
      </c>
      <c r="M349" s="81">
        <f t="shared" si="9"/>
        <v>-348</v>
      </c>
      <c r="N349" s="81">
        <f t="shared" si="10"/>
        <v>-100</v>
      </c>
      <c r="O349" s="81">
        <f t="shared" si="11"/>
        <v>2500</v>
      </c>
      <c r="P349" s="81">
        <f t="shared" si="4"/>
        <v>-716.2737499</v>
      </c>
    </row>
    <row r="350">
      <c r="D350" s="92">
        <v>29.0</v>
      </c>
      <c r="E350" s="103">
        <f t="shared" si="5"/>
        <v>12</v>
      </c>
      <c r="F350" s="81">
        <f t="shared" si="6"/>
        <v>477819.6698</v>
      </c>
      <c r="G350" s="99"/>
      <c r="H350" s="81">
        <f t="shared" si="7"/>
        <v>-24166.18156</v>
      </c>
      <c r="I350" s="81">
        <f t="shared" si="1"/>
        <v>-1985.851372</v>
      </c>
      <c r="J350" s="81">
        <f t="shared" si="2"/>
        <v>-61.42237813</v>
      </c>
      <c r="K350" s="81">
        <f t="shared" si="3"/>
        <v>-2047.27375</v>
      </c>
      <c r="L350" s="81">
        <f t="shared" si="8"/>
        <v>-721</v>
      </c>
      <c r="M350" s="81">
        <f t="shared" si="9"/>
        <v>-348</v>
      </c>
      <c r="N350" s="81">
        <f t="shared" si="10"/>
        <v>-100</v>
      </c>
      <c r="O350" s="81">
        <f t="shared" si="11"/>
        <v>2500</v>
      </c>
      <c r="P350" s="81">
        <f t="shared" si="4"/>
        <v>-716.2737499</v>
      </c>
    </row>
    <row r="351">
      <c r="D351" s="96"/>
      <c r="E351" s="103">
        <f t="shared" si="5"/>
        <v>11</v>
      </c>
      <c r="F351" s="81">
        <f t="shared" si="6"/>
        <v>479810.5686</v>
      </c>
      <c r="G351" s="99"/>
      <c r="H351" s="81">
        <f t="shared" si="7"/>
        <v>-22180.33019</v>
      </c>
      <c r="I351" s="81">
        <f t="shared" si="1"/>
        <v>-1990.898744</v>
      </c>
      <c r="J351" s="81">
        <f t="shared" si="2"/>
        <v>-56.37500589</v>
      </c>
      <c r="K351" s="81">
        <f t="shared" si="3"/>
        <v>-2047.27375</v>
      </c>
      <c r="L351" s="81">
        <f t="shared" si="8"/>
        <v>-721</v>
      </c>
      <c r="M351" s="81">
        <f t="shared" si="9"/>
        <v>-348</v>
      </c>
      <c r="N351" s="81">
        <f t="shared" si="10"/>
        <v>-100</v>
      </c>
      <c r="O351" s="81">
        <f t="shared" si="11"/>
        <v>2500</v>
      </c>
      <c r="P351" s="81">
        <f t="shared" si="4"/>
        <v>-716.2737499</v>
      </c>
    </row>
    <row r="352">
      <c r="D352" s="96"/>
      <c r="E352" s="103">
        <f t="shared" si="5"/>
        <v>10</v>
      </c>
      <c r="F352" s="81">
        <f t="shared" si="6"/>
        <v>481806.5275</v>
      </c>
      <c r="G352" s="99"/>
      <c r="H352" s="81">
        <f t="shared" si="7"/>
        <v>-20189.43144</v>
      </c>
      <c r="I352" s="81">
        <f t="shared" si="1"/>
        <v>-1995.958945</v>
      </c>
      <c r="J352" s="81">
        <f t="shared" si="2"/>
        <v>-51.31480491</v>
      </c>
      <c r="K352" s="81">
        <f t="shared" si="3"/>
        <v>-2047.27375</v>
      </c>
      <c r="L352" s="81">
        <f t="shared" si="8"/>
        <v>-721</v>
      </c>
      <c r="M352" s="81">
        <f t="shared" si="9"/>
        <v>-348</v>
      </c>
      <c r="N352" s="81">
        <f t="shared" si="10"/>
        <v>-100</v>
      </c>
      <c r="O352" s="81">
        <f t="shared" si="11"/>
        <v>2500</v>
      </c>
      <c r="P352" s="81">
        <f t="shared" si="4"/>
        <v>-716.2737499</v>
      </c>
    </row>
    <row r="353">
      <c r="D353" s="96"/>
      <c r="E353" s="103">
        <f t="shared" si="5"/>
        <v>9</v>
      </c>
      <c r="F353" s="81">
        <f t="shared" si="6"/>
        <v>483807.5595</v>
      </c>
      <c r="G353" s="99"/>
      <c r="H353" s="81">
        <f t="shared" si="7"/>
        <v>-18193.4725</v>
      </c>
      <c r="I353" s="81">
        <f t="shared" si="1"/>
        <v>-2001.032007</v>
      </c>
      <c r="J353" s="81">
        <f t="shared" si="2"/>
        <v>-46.2417426</v>
      </c>
      <c r="K353" s="81">
        <f t="shared" si="3"/>
        <v>-2047.27375</v>
      </c>
      <c r="L353" s="81">
        <f t="shared" si="8"/>
        <v>-721</v>
      </c>
      <c r="M353" s="81">
        <f t="shared" si="9"/>
        <v>-348</v>
      </c>
      <c r="N353" s="81">
        <f t="shared" si="10"/>
        <v>-100</v>
      </c>
      <c r="O353" s="81">
        <f t="shared" si="11"/>
        <v>2500</v>
      </c>
      <c r="P353" s="81">
        <f t="shared" si="4"/>
        <v>-716.2737499</v>
      </c>
    </row>
    <row r="354">
      <c r="D354" s="96"/>
      <c r="E354" s="103">
        <f t="shared" si="5"/>
        <v>8</v>
      </c>
      <c r="F354" s="81">
        <f t="shared" si="6"/>
        <v>485813.6775</v>
      </c>
      <c r="G354" s="99"/>
      <c r="H354" s="81">
        <f t="shared" si="7"/>
        <v>-16192.44049</v>
      </c>
      <c r="I354" s="81">
        <f t="shared" si="1"/>
        <v>-2006.117964</v>
      </c>
      <c r="J354" s="81">
        <f t="shared" si="2"/>
        <v>-41.15578624</v>
      </c>
      <c r="K354" s="81">
        <f t="shared" si="3"/>
        <v>-2047.27375</v>
      </c>
      <c r="L354" s="81">
        <f t="shared" si="8"/>
        <v>-721</v>
      </c>
      <c r="M354" s="81">
        <f t="shared" si="9"/>
        <v>-348</v>
      </c>
      <c r="N354" s="81">
        <f t="shared" si="10"/>
        <v>-100</v>
      </c>
      <c r="O354" s="81">
        <f t="shared" si="11"/>
        <v>2500</v>
      </c>
      <c r="P354" s="81">
        <f t="shared" si="4"/>
        <v>-716.2737499</v>
      </c>
    </row>
    <row r="355">
      <c r="D355" s="96"/>
      <c r="E355" s="103">
        <f t="shared" si="5"/>
        <v>7</v>
      </c>
      <c r="F355" s="81">
        <f t="shared" si="6"/>
        <v>487824.8943</v>
      </c>
      <c r="G355" s="99"/>
      <c r="H355" s="81">
        <f t="shared" si="7"/>
        <v>-14186.32253</v>
      </c>
      <c r="I355" s="81">
        <f t="shared" si="1"/>
        <v>-2011.216847</v>
      </c>
      <c r="J355" s="81">
        <f t="shared" si="2"/>
        <v>-36.05690309</v>
      </c>
      <c r="K355" s="81">
        <f t="shared" si="3"/>
        <v>-2047.27375</v>
      </c>
      <c r="L355" s="81">
        <f t="shared" si="8"/>
        <v>-721</v>
      </c>
      <c r="M355" s="81">
        <f t="shared" si="9"/>
        <v>-348</v>
      </c>
      <c r="N355" s="81">
        <f t="shared" si="10"/>
        <v>-100</v>
      </c>
      <c r="O355" s="81">
        <f t="shared" si="11"/>
        <v>2500</v>
      </c>
      <c r="P355" s="81">
        <f t="shared" si="4"/>
        <v>-716.2737499</v>
      </c>
    </row>
    <row r="356">
      <c r="D356" s="96"/>
      <c r="E356" s="103">
        <f t="shared" si="5"/>
        <v>6</v>
      </c>
      <c r="F356" s="81">
        <f t="shared" si="6"/>
        <v>489841.223</v>
      </c>
      <c r="G356" s="99"/>
      <c r="H356" s="81">
        <f t="shared" si="7"/>
        <v>-12175.10568</v>
      </c>
      <c r="I356" s="81">
        <f t="shared" si="1"/>
        <v>-2016.32869</v>
      </c>
      <c r="J356" s="81">
        <f t="shared" si="2"/>
        <v>-30.94506027</v>
      </c>
      <c r="K356" s="81">
        <f t="shared" si="3"/>
        <v>-2047.27375</v>
      </c>
      <c r="L356" s="81">
        <f t="shared" si="8"/>
        <v>-721</v>
      </c>
      <c r="M356" s="81">
        <f t="shared" si="9"/>
        <v>-348</v>
      </c>
      <c r="N356" s="81">
        <f t="shared" si="10"/>
        <v>-100</v>
      </c>
      <c r="O356" s="81">
        <f t="shared" si="11"/>
        <v>2500</v>
      </c>
      <c r="P356" s="81">
        <f t="shared" si="4"/>
        <v>-716.2737499</v>
      </c>
    </row>
    <row r="357">
      <c r="D357" s="96"/>
      <c r="E357" s="103">
        <f t="shared" si="5"/>
        <v>5</v>
      </c>
      <c r="F357" s="81">
        <f t="shared" si="6"/>
        <v>491862.6765</v>
      </c>
      <c r="G357" s="99"/>
      <c r="H357" s="81">
        <f t="shared" si="7"/>
        <v>-10158.77699</v>
      </c>
      <c r="I357" s="81">
        <f t="shared" si="1"/>
        <v>-2021.453525</v>
      </c>
      <c r="J357" s="81">
        <f t="shared" si="2"/>
        <v>-25.82022485</v>
      </c>
      <c r="K357" s="81">
        <f t="shared" si="3"/>
        <v>-2047.27375</v>
      </c>
      <c r="L357" s="81">
        <f t="shared" si="8"/>
        <v>-721</v>
      </c>
      <c r="M357" s="81">
        <f t="shared" si="9"/>
        <v>-348</v>
      </c>
      <c r="N357" s="81">
        <f t="shared" si="10"/>
        <v>-100</v>
      </c>
      <c r="O357" s="81">
        <f t="shared" si="11"/>
        <v>2500</v>
      </c>
      <c r="P357" s="81">
        <f t="shared" si="4"/>
        <v>-716.2737499</v>
      </c>
    </row>
    <row r="358">
      <c r="D358" s="96"/>
      <c r="E358" s="103">
        <f t="shared" si="5"/>
        <v>4</v>
      </c>
      <c r="F358" s="81">
        <f t="shared" si="6"/>
        <v>493889.2679</v>
      </c>
      <c r="G358" s="99"/>
      <c r="H358" s="81">
        <f t="shared" si="7"/>
        <v>-8137.323464</v>
      </c>
      <c r="I358" s="81">
        <f t="shared" si="1"/>
        <v>-2026.591386</v>
      </c>
      <c r="J358" s="81">
        <f t="shared" si="2"/>
        <v>-20.6823638</v>
      </c>
      <c r="K358" s="81">
        <f t="shared" si="3"/>
        <v>-2047.27375</v>
      </c>
      <c r="L358" s="81">
        <f t="shared" si="8"/>
        <v>-721</v>
      </c>
      <c r="M358" s="81">
        <f t="shared" si="9"/>
        <v>-348</v>
      </c>
      <c r="N358" s="81">
        <f t="shared" si="10"/>
        <v>-100</v>
      </c>
      <c r="O358" s="81">
        <f t="shared" si="11"/>
        <v>2500</v>
      </c>
      <c r="P358" s="81">
        <f t="shared" si="4"/>
        <v>-716.2737499</v>
      </c>
    </row>
    <row r="359">
      <c r="D359" s="96"/>
      <c r="E359" s="103">
        <f t="shared" si="5"/>
        <v>3</v>
      </c>
      <c r="F359" s="81">
        <f t="shared" si="6"/>
        <v>495921.0102</v>
      </c>
      <c r="G359" s="99"/>
      <c r="H359" s="81">
        <f t="shared" si="7"/>
        <v>-6110.732078</v>
      </c>
      <c r="I359" s="81">
        <f t="shared" si="1"/>
        <v>-2031.742306</v>
      </c>
      <c r="J359" s="81">
        <f t="shared" si="2"/>
        <v>-15.53144403</v>
      </c>
      <c r="K359" s="81">
        <f t="shared" si="3"/>
        <v>-2047.27375</v>
      </c>
      <c r="L359" s="81">
        <f t="shared" si="8"/>
        <v>-721</v>
      </c>
      <c r="M359" s="81">
        <f t="shared" si="9"/>
        <v>-348</v>
      </c>
      <c r="N359" s="81">
        <f t="shared" si="10"/>
        <v>-100</v>
      </c>
      <c r="O359" s="81">
        <f t="shared" si="11"/>
        <v>2500</v>
      </c>
      <c r="P359" s="81">
        <f t="shared" si="4"/>
        <v>-716.2737499</v>
      </c>
    </row>
    <row r="360">
      <c r="D360" s="96"/>
      <c r="E360" s="103">
        <f t="shared" si="5"/>
        <v>2</v>
      </c>
      <c r="F360" s="81">
        <f t="shared" si="6"/>
        <v>497957.9165</v>
      </c>
      <c r="G360" s="99"/>
      <c r="H360" s="81">
        <f t="shared" si="7"/>
        <v>-4078.989772</v>
      </c>
      <c r="I360" s="81">
        <f t="shared" si="1"/>
        <v>-2036.906318</v>
      </c>
      <c r="J360" s="81">
        <f t="shared" si="2"/>
        <v>-10.36743234</v>
      </c>
      <c r="K360" s="81">
        <f t="shared" si="3"/>
        <v>-2047.27375</v>
      </c>
      <c r="L360" s="81">
        <f t="shared" si="8"/>
        <v>-721</v>
      </c>
      <c r="M360" s="81">
        <f t="shared" si="9"/>
        <v>-348</v>
      </c>
      <c r="N360" s="81">
        <f t="shared" si="10"/>
        <v>-100</v>
      </c>
      <c r="O360" s="81">
        <f t="shared" si="11"/>
        <v>2500</v>
      </c>
      <c r="P360" s="81">
        <f t="shared" si="4"/>
        <v>-716.2737499</v>
      </c>
    </row>
    <row r="361">
      <c r="D361" s="96"/>
      <c r="E361" s="103">
        <f t="shared" si="5"/>
        <v>1</v>
      </c>
      <c r="F361" s="81">
        <f t="shared" si="6"/>
        <v>500000</v>
      </c>
      <c r="G361" s="99"/>
      <c r="H361" s="81">
        <f t="shared" si="7"/>
        <v>-2042.083454</v>
      </c>
      <c r="I361" s="81">
        <f t="shared" si="1"/>
        <v>-2042.083454</v>
      </c>
      <c r="J361" s="81">
        <f t="shared" si="2"/>
        <v>-5.190295447</v>
      </c>
      <c r="K361" s="81">
        <f t="shared" si="3"/>
        <v>-2047.27375</v>
      </c>
      <c r="L361" s="81">
        <f t="shared" si="8"/>
        <v>-721</v>
      </c>
      <c r="M361" s="81">
        <f t="shared" si="9"/>
        <v>-348</v>
      </c>
      <c r="N361" s="81">
        <f t="shared" si="10"/>
        <v>-100</v>
      </c>
      <c r="O361" s="81">
        <f t="shared" si="11"/>
        <v>2500</v>
      </c>
      <c r="P361" s="81">
        <f t="shared" si="4"/>
        <v>-716.2737499</v>
      </c>
    </row>
    <row r="362">
      <c r="D362" s="92">
        <v>30.0</v>
      </c>
      <c r="E362" s="103">
        <f t="shared" si="5"/>
        <v>0</v>
      </c>
      <c r="F362" s="81">
        <f t="shared" si="6"/>
        <v>502047.2737</v>
      </c>
      <c r="G362" s="99"/>
      <c r="H362" s="81">
        <f t="shared" si="7"/>
        <v>0</v>
      </c>
      <c r="I362" s="81">
        <f t="shared" si="1"/>
        <v>-2047.27375</v>
      </c>
      <c r="J362" s="81">
        <f t="shared" si="2"/>
        <v>0</v>
      </c>
      <c r="K362" s="81">
        <f t="shared" si="3"/>
        <v>-2047.27375</v>
      </c>
      <c r="L362" s="81">
        <f t="shared" si="8"/>
        <v>-721</v>
      </c>
      <c r="M362" s="81">
        <f t="shared" si="9"/>
        <v>-348</v>
      </c>
      <c r="N362" s="81">
        <f t="shared" si="10"/>
        <v>-100</v>
      </c>
      <c r="O362" s="81">
        <f t="shared" si="11"/>
        <v>2500</v>
      </c>
      <c r="P362" s="81">
        <f t="shared" si="4"/>
        <v>-716.2737499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96"/>
      <c r="B1" s="37" t="s">
        <v>186</v>
      </c>
      <c r="C1" s="97" t="s">
        <v>187</v>
      </c>
      <c r="D1" s="97" t="s">
        <v>117</v>
      </c>
      <c r="E1" s="97" t="s">
        <v>179</v>
      </c>
      <c r="F1" s="97" t="s">
        <v>133</v>
      </c>
      <c r="G1" s="37" t="s">
        <v>118</v>
      </c>
      <c r="H1" s="37" t="s">
        <v>148</v>
      </c>
      <c r="I1" s="37" t="s">
        <v>146</v>
      </c>
      <c r="J1" s="37" t="s">
        <v>147</v>
      </c>
      <c r="K1" s="37" t="s">
        <v>145</v>
      </c>
      <c r="L1" s="37" t="s">
        <v>31</v>
      </c>
      <c r="M1" s="34" t="s">
        <v>188</v>
      </c>
      <c r="N1" s="37" t="s">
        <v>139</v>
      </c>
      <c r="O1" s="98" t="s">
        <v>27</v>
      </c>
      <c r="P1" s="98" t="s">
        <v>189</v>
      </c>
      <c r="Q1" s="84" t="s">
        <v>190</v>
      </c>
      <c r="R1" s="37" t="s">
        <v>191</v>
      </c>
    </row>
    <row r="2">
      <c r="A2" s="99" t="s">
        <v>186</v>
      </c>
      <c r="B2" s="82">
        <v>700000.0</v>
      </c>
      <c r="C2" s="81">
        <f>0.035*B$2</f>
        <v>24500</v>
      </c>
      <c r="D2" s="92">
        <v>0.0</v>
      </c>
      <c r="E2" s="100">
        <v>360.0</v>
      </c>
      <c r="F2" s="81">
        <f>C2-I2</f>
        <v>25649.28742</v>
      </c>
      <c r="G2" s="77">
        <v>0.0305</v>
      </c>
      <c r="H2" s="81">
        <f>C2-B2</f>
        <v>-675500</v>
      </c>
      <c r="I2" s="81">
        <f t="shared" ref="I2:I362" si="1">K2-J2</f>
        <v>-1149.287417</v>
      </c>
      <c r="J2" s="81">
        <f t="shared" ref="J2:J362" si="2">H2*($G$2/12)</f>
        <v>-1716.895833</v>
      </c>
      <c r="K2" s="81">
        <f t="shared" ref="K2:K362" si="3">-PMT($G$2/12,$E$2,$H$2,0)</f>
        <v>-2866.18325</v>
      </c>
      <c r="L2" s="82">
        <f>-607</f>
        <v>-607</v>
      </c>
      <c r="M2" s="78">
        <v>-601.0</v>
      </c>
      <c r="N2" s="78">
        <v>-140.0</v>
      </c>
      <c r="O2" s="78">
        <f>4000</f>
        <v>4000</v>
      </c>
      <c r="P2" s="81">
        <f t="shared" ref="P2:P362" si="4">SUM(K2:O2)</f>
        <v>-214.1832499</v>
      </c>
      <c r="Q2" s="85">
        <f>-C2</f>
        <v>-24500</v>
      </c>
      <c r="R2" s="101">
        <f>360-D101</f>
        <v>360</v>
      </c>
    </row>
    <row r="3">
      <c r="A3" s="99" t="s">
        <v>192</v>
      </c>
      <c r="B3" s="82">
        <v>6947.0</v>
      </c>
      <c r="C3" s="96"/>
      <c r="D3" s="102"/>
      <c r="E3" s="103">
        <f t="shared" ref="E3:E362" si="5">E2-1</f>
        <v>359</v>
      </c>
      <c r="F3" s="81">
        <f t="shared" ref="F3:F362" si="6">F2-I3</f>
        <v>26801.49594</v>
      </c>
      <c r="G3" s="99"/>
      <c r="H3" s="81">
        <f t="shared" ref="H3:H362" si="7">H2-I2</f>
        <v>-674350.7126</v>
      </c>
      <c r="I3" s="81">
        <f t="shared" si="1"/>
        <v>-1152.208522</v>
      </c>
      <c r="J3" s="81">
        <f t="shared" si="2"/>
        <v>-1713.974728</v>
      </c>
      <c r="K3" s="81">
        <f t="shared" si="3"/>
        <v>-2866.18325</v>
      </c>
      <c r="L3" s="81">
        <f t="shared" ref="L3:L362" si="8">$L$2</f>
        <v>-607</v>
      </c>
      <c r="M3" s="81">
        <f t="shared" ref="M3:M362" si="9">M2</f>
        <v>-601</v>
      </c>
      <c r="N3" s="81">
        <f t="shared" ref="N3:N362" si="10">$N$2</f>
        <v>-140</v>
      </c>
      <c r="O3" s="81">
        <f t="shared" ref="O3:O362" si="11">$O$2</f>
        <v>4000</v>
      </c>
      <c r="P3" s="81">
        <f t="shared" si="4"/>
        <v>-214.1832499</v>
      </c>
      <c r="Q3" s="85">
        <f t="shared" ref="Q3:Q101" si="12">Q2+P2</f>
        <v>-24714.18325</v>
      </c>
      <c r="R3" s="104"/>
    </row>
    <row r="4">
      <c r="A4" s="99" t="s">
        <v>143</v>
      </c>
      <c r="B4" s="91">
        <f>SUM(B2:B3)</f>
        <v>706947</v>
      </c>
      <c r="C4" s="99"/>
      <c r="D4" s="102"/>
      <c r="E4" s="103">
        <f t="shared" si="5"/>
        <v>358</v>
      </c>
      <c r="F4" s="81">
        <f t="shared" si="6"/>
        <v>27956.63299</v>
      </c>
      <c r="G4" s="99"/>
      <c r="H4" s="81">
        <f t="shared" si="7"/>
        <v>-673198.5041</v>
      </c>
      <c r="I4" s="81">
        <f t="shared" si="1"/>
        <v>-1155.137052</v>
      </c>
      <c r="J4" s="81">
        <f t="shared" si="2"/>
        <v>-1711.046198</v>
      </c>
      <c r="K4" s="81">
        <f t="shared" si="3"/>
        <v>-2866.18325</v>
      </c>
      <c r="L4" s="81">
        <f t="shared" si="8"/>
        <v>-607</v>
      </c>
      <c r="M4" s="81">
        <f t="shared" si="9"/>
        <v>-601</v>
      </c>
      <c r="N4" s="81">
        <f t="shared" si="10"/>
        <v>-140</v>
      </c>
      <c r="O4" s="81">
        <f t="shared" si="11"/>
        <v>4000</v>
      </c>
      <c r="P4" s="81">
        <f t="shared" si="4"/>
        <v>-214.1832499</v>
      </c>
      <c r="Q4" s="85">
        <f t="shared" si="12"/>
        <v>-24928.3665</v>
      </c>
      <c r="R4" s="104"/>
    </row>
    <row r="5">
      <c r="A5" s="96"/>
      <c r="B5" s="99"/>
      <c r="C5" s="99"/>
      <c r="D5" s="102"/>
      <c r="E5" s="103">
        <f t="shared" si="5"/>
        <v>357</v>
      </c>
      <c r="F5" s="81">
        <f t="shared" si="6"/>
        <v>29114.70602</v>
      </c>
      <c r="G5" s="99"/>
      <c r="H5" s="81">
        <f t="shared" si="7"/>
        <v>-672043.367</v>
      </c>
      <c r="I5" s="81">
        <f t="shared" si="1"/>
        <v>-1158.073025</v>
      </c>
      <c r="J5" s="81">
        <f t="shared" si="2"/>
        <v>-1708.110224</v>
      </c>
      <c r="K5" s="81">
        <f t="shared" si="3"/>
        <v>-2866.18325</v>
      </c>
      <c r="L5" s="81">
        <f t="shared" si="8"/>
        <v>-607</v>
      </c>
      <c r="M5" s="81">
        <f t="shared" si="9"/>
        <v>-601</v>
      </c>
      <c r="N5" s="81">
        <f t="shared" si="10"/>
        <v>-140</v>
      </c>
      <c r="O5" s="81">
        <f t="shared" si="11"/>
        <v>4000</v>
      </c>
      <c r="P5" s="81">
        <f t="shared" si="4"/>
        <v>-214.1832499</v>
      </c>
      <c r="Q5" s="85">
        <f t="shared" si="12"/>
        <v>-25142.54975</v>
      </c>
      <c r="R5" s="104"/>
    </row>
    <row r="6">
      <c r="A6" s="99"/>
      <c r="B6" s="99"/>
      <c r="C6" s="99"/>
      <c r="D6" s="102"/>
      <c r="E6" s="103">
        <f t="shared" si="5"/>
        <v>356</v>
      </c>
      <c r="F6" s="81">
        <f t="shared" si="6"/>
        <v>30275.72248</v>
      </c>
      <c r="G6" s="99"/>
      <c r="H6" s="81">
        <f t="shared" si="7"/>
        <v>-670885.294</v>
      </c>
      <c r="I6" s="81">
        <f t="shared" si="1"/>
        <v>-1161.016461</v>
      </c>
      <c r="J6" s="81">
        <f t="shared" si="2"/>
        <v>-1705.166789</v>
      </c>
      <c r="K6" s="81">
        <f t="shared" si="3"/>
        <v>-2866.18325</v>
      </c>
      <c r="L6" s="81">
        <f t="shared" si="8"/>
        <v>-607</v>
      </c>
      <c r="M6" s="81">
        <f t="shared" si="9"/>
        <v>-601</v>
      </c>
      <c r="N6" s="81">
        <f t="shared" si="10"/>
        <v>-140</v>
      </c>
      <c r="O6" s="81">
        <f t="shared" si="11"/>
        <v>4000</v>
      </c>
      <c r="P6" s="81">
        <f t="shared" si="4"/>
        <v>-214.1832499</v>
      </c>
      <c r="Q6" s="85">
        <f t="shared" si="12"/>
        <v>-25356.733</v>
      </c>
      <c r="R6" s="104"/>
    </row>
    <row r="7">
      <c r="A7" s="99"/>
      <c r="B7" s="99"/>
      <c r="C7" s="99"/>
      <c r="D7" s="102"/>
      <c r="E7" s="103">
        <f t="shared" si="5"/>
        <v>355</v>
      </c>
      <c r="F7" s="81">
        <f t="shared" si="6"/>
        <v>31439.68985</v>
      </c>
      <c r="G7" s="99"/>
      <c r="H7" s="81">
        <f t="shared" si="7"/>
        <v>-669724.2775</v>
      </c>
      <c r="I7" s="81">
        <f t="shared" si="1"/>
        <v>-1163.967378</v>
      </c>
      <c r="J7" s="81">
        <f t="shared" si="2"/>
        <v>-1702.215872</v>
      </c>
      <c r="K7" s="81">
        <f t="shared" si="3"/>
        <v>-2866.18325</v>
      </c>
      <c r="L7" s="81">
        <f t="shared" si="8"/>
        <v>-607</v>
      </c>
      <c r="M7" s="81">
        <f t="shared" si="9"/>
        <v>-601</v>
      </c>
      <c r="N7" s="81">
        <f t="shared" si="10"/>
        <v>-140</v>
      </c>
      <c r="O7" s="81">
        <f t="shared" si="11"/>
        <v>4000</v>
      </c>
      <c r="P7" s="81">
        <f t="shared" si="4"/>
        <v>-214.1832499</v>
      </c>
      <c r="Q7" s="85">
        <f t="shared" si="12"/>
        <v>-25570.91625</v>
      </c>
      <c r="R7" s="104"/>
    </row>
    <row r="8">
      <c r="A8" s="99"/>
      <c r="B8" s="99"/>
      <c r="C8" s="99"/>
      <c r="D8" s="102"/>
      <c r="E8" s="103">
        <f t="shared" si="5"/>
        <v>354</v>
      </c>
      <c r="F8" s="81">
        <f t="shared" si="6"/>
        <v>32606.61565</v>
      </c>
      <c r="G8" s="99"/>
      <c r="H8" s="81">
        <f t="shared" si="7"/>
        <v>-668560.3101</v>
      </c>
      <c r="I8" s="81">
        <f t="shared" si="1"/>
        <v>-1166.925795</v>
      </c>
      <c r="J8" s="81">
        <f t="shared" si="2"/>
        <v>-1699.257455</v>
      </c>
      <c r="K8" s="81">
        <f t="shared" si="3"/>
        <v>-2866.18325</v>
      </c>
      <c r="L8" s="81">
        <f t="shared" si="8"/>
        <v>-607</v>
      </c>
      <c r="M8" s="81">
        <f t="shared" si="9"/>
        <v>-601</v>
      </c>
      <c r="N8" s="81">
        <f t="shared" si="10"/>
        <v>-140</v>
      </c>
      <c r="O8" s="81">
        <f t="shared" si="11"/>
        <v>4000</v>
      </c>
      <c r="P8" s="81">
        <f t="shared" si="4"/>
        <v>-214.1832499</v>
      </c>
      <c r="Q8" s="85">
        <f t="shared" si="12"/>
        <v>-25785.0995</v>
      </c>
      <c r="R8" s="104"/>
    </row>
    <row r="9">
      <c r="A9" s="99"/>
      <c r="B9" s="99"/>
      <c r="C9" s="99"/>
      <c r="D9" s="102"/>
      <c r="E9" s="103">
        <f t="shared" si="5"/>
        <v>353</v>
      </c>
      <c r="F9" s="81">
        <f t="shared" si="6"/>
        <v>33776.50738</v>
      </c>
      <c r="G9" s="99"/>
      <c r="H9" s="81">
        <f t="shared" si="7"/>
        <v>-667393.3844</v>
      </c>
      <c r="I9" s="81">
        <f t="shared" si="1"/>
        <v>-1169.891731</v>
      </c>
      <c r="J9" s="81">
        <f t="shared" si="2"/>
        <v>-1696.291519</v>
      </c>
      <c r="K9" s="81">
        <f t="shared" si="3"/>
        <v>-2866.18325</v>
      </c>
      <c r="L9" s="81">
        <f t="shared" si="8"/>
        <v>-607</v>
      </c>
      <c r="M9" s="81">
        <f t="shared" si="9"/>
        <v>-601</v>
      </c>
      <c r="N9" s="81">
        <f t="shared" si="10"/>
        <v>-140</v>
      </c>
      <c r="O9" s="81">
        <f t="shared" si="11"/>
        <v>4000</v>
      </c>
      <c r="P9" s="81">
        <f t="shared" si="4"/>
        <v>-214.1832499</v>
      </c>
      <c r="Q9" s="85">
        <f t="shared" si="12"/>
        <v>-25999.28275</v>
      </c>
      <c r="R9" s="104"/>
    </row>
    <row r="10">
      <c r="A10" s="99"/>
      <c r="B10" s="99"/>
      <c r="C10" s="99"/>
      <c r="D10" s="102"/>
      <c r="E10" s="103">
        <f t="shared" si="5"/>
        <v>352</v>
      </c>
      <c r="F10" s="81">
        <f t="shared" si="6"/>
        <v>34949.37259</v>
      </c>
      <c r="G10" s="99"/>
      <c r="H10" s="81">
        <f t="shared" si="7"/>
        <v>-666223.4926</v>
      </c>
      <c r="I10" s="81">
        <f t="shared" si="1"/>
        <v>-1172.865206</v>
      </c>
      <c r="J10" s="81">
        <f t="shared" si="2"/>
        <v>-1693.318044</v>
      </c>
      <c r="K10" s="81">
        <f t="shared" si="3"/>
        <v>-2866.18325</v>
      </c>
      <c r="L10" s="81">
        <f t="shared" si="8"/>
        <v>-607</v>
      </c>
      <c r="M10" s="81">
        <f t="shared" si="9"/>
        <v>-601</v>
      </c>
      <c r="N10" s="81">
        <f t="shared" si="10"/>
        <v>-140</v>
      </c>
      <c r="O10" s="81">
        <f t="shared" si="11"/>
        <v>4000</v>
      </c>
      <c r="P10" s="81">
        <f t="shared" si="4"/>
        <v>-214.1832499</v>
      </c>
      <c r="Q10" s="85">
        <f t="shared" si="12"/>
        <v>-26213.466</v>
      </c>
      <c r="R10" s="96"/>
    </row>
    <row r="11">
      <c r="A11" s="99"/>
      <c r="B11" s="99"/>
      <c r="C11" s="99"/>
      <c r="D11" s="102"/>
      <c r="E11" s="103">
        <f t="shared" si="5"/>
        <v>351</v>
      </c>
      <c r="F11" s="81">
        <f t="shared" si="6"/>
        <v>36125.21883</v>
      </c>
      <c r="G11" s="99"/>
      <c r="H11" s="81">
        <f t="shared" si="7"/>
        <v>-665050.6274</v>
      </c>
      <c r="I11" s="81">
        <f t="shared" si="1"/>
        <v>-1175.846239</v>
      </c>
      <c r="J11" s="81">
        <f t="shared" si="2"/>
        <v>-1690.337011</v>
      </c>
      <c r="K11" s="81">
        <f t="shared" si="3"/>
        <v>-2866.18325</v>
      </c>
      <c r="L11" s="81">
        <f t="shared" si="8"/>
        <v>-607</v>
      </c>
      <c r="M11" s="81">
        <f t="shared" si="9"/>
        <v>-601</v>
      </c>
      <c r="N11" s="81">
        <f t="shared" si="10"/>
        <v>-140</v>
      </c>
      <c r="O11" s="81">
        <f t="shared" si="11"/>
        <v>4000</v>
      </c>
      <c r="P11" s="81">
        <f t="shared" si="4"/>
        <v>-214.1832499</v>
      </c>
      <c r="Q11" s="85">
        <f t="shared" si="12"/>
        <v>-26427.64925</v>
      </c>
      <c r="R11" s="96"/>
    </row>
    <row r="12">
      <c r="A12" s="99"/>
      <c r="B12" s="99"/>
      <c r="C12" s="99"/>
      <c r="D12" s="96"/>
      <c r="E12" s="103">
        <f t="shared" si="5"/>
        <v>350</v>
      </c>
      <c r="F12" s="81">
        <f t="shared" si="6"/>
        <v>37304.05367</v>
      </c>
      <c r="G12" s="99"/>
      <c r="H12" s="81">
        <f t="shared" si="7"/>
        <v>-663874.7812</v>
      </c>
      <c r="I12" s="81">
        <f t="shared" si="1"/>
        <v>-1178.834848</v>
      </c>
      <c r="J12" s="81">
        <f t="shared" si="2"/>
        <v>-1687.348402</v>
      </c>
      <c r="K12" s="81">
        <f t="shared" si="3"/>
        <v>-2866.18325</v>
      </c>
      <c r="L12" s="81">
        <f t="shared" si="8"/>
        <v>-607</v>
      </c>
      <c r="M12" s="81">
        <f t="shared" si="9"/>
        <v>-601</v>
      </c>
      <c r="N12" s="81">
        <f t="shared" si="10"/>
        <v>-140</v>
      </c>
      <c r="O12" s="81">
        <f t="shared" si="11"/>
        <v>4000</v>
      </c>
      <c r="P12" s="81">
        <f t="shared" si="4"/>
        <v>-214.1832499</v>
      </c>
      <c r="Q12" s="85">
        <f t="shared" si="12"/>
        <v>-26641.8325</v>
      </c>
    </row>
    <row r="13">
      <c r="A13" s="99"/>
      <c r="B13" s="99"/>
      <c r="C13" s="99"/>
      <c r="D13" s="96"/>
      <c r="E13" s="103">
        <f t="shared" si="5"/>
        <v>349</v>
      </c>
      <c r="F13" s="81">
        <f t="shared" si="6"/>
        <v>38485.88473</v>
      </c>
      <c r="G13" s="99"/>
      <c r="H13" s="81">
        <f t="shared" si="7"/>
        <v>-662695.9463</v>
      </c>
      <c r="I13" s="81">
        <f t="shared" si="1"/>
        <v>-1181.831053</v>
      </c>
      <c r="J13" s="81">
        <f t="shared" si="2"/>
        <v>-1684.352197</v>
      </c>
      <c r="K13" s="81">
        <f t="shared" si="3"/>
        <v>-2866.18325</v>
      </c>
      <c r="L13" s="81">
        <f t="shared" si="8"/>
        <v>-607</v>
      </c>
      <c r="M13" s="81">
        <f t="shared" si="9"/>
        <v>-601</v>
      </c>
      <c r="N13" s="81">
        <f t="shared" si="10"/>
        <v>-140</v>
      </c>
      <c r="O13" s="81">
        <f t="shared" si="11"/>
        <v>4000</v>
      </c>
      <c r="P13" s="81">
        <f t="shared" si="4"/>
        <v>-214.1832499</v>
      </c>
      <c r="Q13" s="85">
        <f t="shared" si="12"/>
        <v>-26856.01575</v>
      </c>
    </row>
    <row r="14">
      <c r="A14" s="99"/>
      <c r="B14" s="99"/>
      <c r="C14" s="99"/>
      <c r="D14" s="92">
        <v>1.0</v>
      </c>
      <c r="E14" s="103">
        <f t="shared" si="5"/>
        <v>348</v>
      </c>
      <c r="F14" s="81">
        <f t="shared" si="6"/>
        <v>39670.7196</v>
      </c>
      <c r="G14" s="99"/>
      <c r="H14" s="81">
        <f t="shared" si="7"/>
        <v>-661514.1153</v>
      </c>
      <c r="I14" s="81">
        <f t="shared" si="1"/>
        <v>-1184.834874</v>
      </c>
      <c r="J14" s="81">
        <f t="shared" si="2"/>
        <v>-1681.348376</v>
      </c>
      <c r="K14" s="81">
        <f t="shared" si="3"/>
        <v>-2866.18325</v>
      </c>
      <c r="L14" s="81">
        <f t="shared" si="8"/>
        <v>-607</v>
      </c>
      <c r="M14" s="81">
        <f t="shared" si="9"/>
        <v>-601</v>
      </c>
      <c r="N14" s="81">
        <f t="shared" si="10"/>
        <v>-140</v>
      </c>
      <c r="O14" s="81">
        <f t="shared" si="11"/>
        <v>4000</v>
      </c>
      <c r="P14" s="81">
        <f t="shared" si="4"/>
        <v>-214.1832499</v>
      </c>
      <c r="Q14" s="85">
        <f t="shared" si="12"/>
        <v>-27070.199</v>
      </c>
    </row>
    <row r="15">
      <c r="A15" s="96"/>
      <c r="B15" s="96"/>
      <c r="C15" s="96"/>
      <c r="D15" s="96"/>
      <c r="E15" s="103">
        <f t="shared" si="5"/>
        <v>347</v>
      </c>
      <c r="F15" s="81">
        <f t="shared" si="6"/>
        <v>40858.56593</v>
      </c>
      <c r="G15" s="99"/>
      <c r="H15" s="81">
        <f t="shared" si="7"/>
        <v>-660329.2804</v>
      </c>
      <c r="I15" s="81">
        <f t="shared" si="1"/>
        <v>-1187.846329</v>
      </c>
      <c r="J15" s="81">
        <f t="shared" si="2"/>
        <v>-1678.336921</v>
      </c>
      <c r="K15" s="81">
        <f t="shared" si="3"/>
        <v>-2866.18325</v>
      </c>
      <c r="L15" s="81">
        <f t="shared" si="8"/>
        <v>-607</v>
      </c>
      <c r="M15" s="81">
        <f t="shared" si="9"/>
        <v>-601</v>
      </c>
      <c r="N15" s="81">
        <f t="shared" si="10"/>
        <v>-140</v>
      </c>
      <c r="O15" s="81">
        <f t="shared" si="11"/>
        <v>4000</v>
      </c>
      <c r="P15" s="81">
        <f t="shared" si="4"/>
        <v>-214.1832499</v>
      </c>
      <c r="Q15" s="85">
        <f t="shared" si="12"/>
        <v>-27284.38225</v>
      </c>
    </row>
    <row r="16">
      <c r="D16" s="96"/>
      <c r="E16" s="103">
        <f t="shared" si="5"/>
        <v>346</v>
      </c>
      <c r="F16" s="81">
        <f t="shared" si="6"/>
        <v>42049.43137</v>
      </c>
      <c r="G16" s="99"/>
      <c r="H16" s="81">
        <f t="shared" si="7"/>
        <v>-659141.4341</v>
      </c>
      <c r="I16" s="81">
        <f t="shared" si="1"/>
        <v>-1190.865438</v>
      </c>
      <c r="J16" s="81">
        <f t="shared" si="2"/>
        <v>-1675.317812</v>
      </c>
      <c r="K16" s="81">
        <f t="shared" si="3"/>
        <v>-2866.18325</v>
      </c>
      <c r="L16" s="81">
        <f t="shared" si="8"/>
        <v>-607</v>
      </c>
      <c r="M16" s="81">
        <f t="shared" si="9"/>
        <v>-601</v>
      </c>
      <c r="N16" s="81">
        <f t="shared" si="10"/>
        <v>-140</v>
      </c>
      <c r="O16" s="81">
        <f t="shared" si="11"/>
        <v>4000</v>
      </c>
      <c r="P16" s="81">
        <f t="shared" si="4"/>
        <v>-214.1832499</v>
      </c>
      <c r="Q16" s="85">
        <f t="shared" si="12"/>
        <v>-27498.5655</v>
      </c>
    </row>
    <row r="17">
      <c r="D17" s="96"/>
      <c r="E17" s="103">
        <f t="shared" si="5"/>
        <v>345</v>
      </c>
      <c r="F17" s="81">
        <f t="shared" si="6"/>
        <v>43243.32359</v>
      </c>
      <c r="G17" s="99"/>
      <c r="H17" s="81">
        <f t="shared" si="7"/>
        <v>-657950.5686</v>
      </c>
      <c r="I17" s="81">
        <f t="shared" si="1"/>
        <v>-1193.892221</v>
      </c>
      <c r="J17" s="81">
        <f t="shared" si="2"/>
        <v>-1672.291029</v>
      </c>
      <c r="K17" s="81">
        <f t="shared" si="3"/>
        <v>-2866.18325</v>
      </c>
      <c r="L17" s="81">
        <f t="shared" si="8"/>
        <v>-607</v>
      </c>
      <c r="M17" s="81">
        <f t="shared" si="9"/>
        <v>-601</v>
      </c>
      <c r="N17" s="81">
        <f t="shared" si="10"/>
        <v>-140</v>
      </c>
      <c r="O17" s="81">
        <f t="shared" si="11"/>
        <v>4000</v>
      </c>
      <c r="P17" s="81">
        <f t="shared" si="4"/>
        <v>-214.1832499</v>
      </c>
      <c r="Q17" s="85">
        <f t="shared" si="12"/>
        <v>-27712.74875</v>
      </c>
    </row>
    <row r="18">
      <c r="D18" s="96"/>
      <c r="E18" s="103">
        <f t="shared" si="5"/>
        <v>344</v>
      </c>
      <c r="F18" s="81">
        <f t="shared" si="6"/>
        <v>44440.25029</v>
      </c>
      <c r="G18" s="99"/>
      <c r="H18" s="81">
        <f t="shared" si="7"/>
        <v>-656756.6764</v>
      </c>
      <c r="I18" s="81">
        <f t="shared" si="1"/>
        <v>-1196.926697</v>
      </c>
      <c r="J18" s="81">
        <f t="shared" si="2"/>
        <v>-1669.256553</v>
      </c>
      <c r="K18" s="81">
        <f t="shared" si="3"/>
        <v>-2866.18325</v>
      </c>
      <c r="L18" s="81">
        <f t="shared" si="8"/>
        <v>-607</v>
      </c>
      <c r="M18" s="81">
        <f t="shared" si="9"/>
        <v>-601</v>
      </c>
      <c r="N18" s="81">
        <f t="shared" si="10"/>
        <v>-140</v>
      </c>
      <c r="O18" s="81">
        <f t="shared" si="11"/>
        <v>4000</v>
      </c>
      <c r="P18" s="81">
        <f t="shared" si="4"/>
        <v>-214.1832499</v>
      </c>
      <c r="Q18" s="85">
        <f t="shared" si="12"/>
        <v>-27926.932</v>
      </c>
    </row>
    <row r="19">
      <c r="D19" s="96"/>
      <c r="E19" s="103">
        <f t="shared" si="5"/>
        <v>343</v>
      </c>
      <c r="F19" s="81">
        <f t="shared" si="6"/>
        <v>45640.21917</v>
      </c>
      <c r="G19" s="99"/>
      <c r="H19" s="81">
        <f t="shared" si="7"/>
        <v>-655559.7497</v>
      </c>
      <c r="I19" s="81">
        <f t="shared" si="1"/>
        <v>-1199.968886</v>
      </c>
      <c r="J19" s="81">
        <f t="shared" si="2"/>
        <v>-1666.214364</v>
      </c>
      <c r="K19" s="81">
        <f t="shared" si="3"/>
        <v>-2866.18325</v>
      </c>
      <c r="L19" s="81">
        <f t="shared" si="8"/>
        <v>-607</v>
      </c>
      <c r="M19" s="81">
        <f t="shared" si="9"/>
        <v>-601</v>
      </c>
      <c r="N19" s="81">
        <f t="shared" si="10"/>
        <v>-140</v>
      </c>
      <c r="O19" s="81">
        <f t="shared" si="11"/>
        <v>4000</v>
      </c>
      <c r="P19" s="81">
        <f t="shared" si="4"/>
        <v>-214.1832499</v>
      </c>
      <c r="Q19" s="85">
        <f t="shared" si="12"/>
        <v>-28141.11525</v>
      </c>
    </row>
    <row r="20">
      <c r="D20" s="96"/>
      <c r="E20" s="103">
        <f t="shared" si="5"/>
        <v>342</v>
      </c>
      <c r="F20" s="81">
        <f t="shared" si="6"/>
        <v>46843.23798</v>
      </c>
      <c r="G20" s="99"/>
      <c r="H20" s="81">
        <f t="shared" si="7"/>
        <v>-654359.7808</v>
      </c>
      <c r="I20" s="81">
        <f t="shared" si="1"/>
        <v>-1203.018807</v>
      </c>
      <c r="J20" s="81">
        <f t="shared" si="2"/>
        <v>-1663.164443</v>
      </c>
      <c r="K20" s="81">
        <f t="shared" si="3"/>
        <v>-2866.18325</v>
      </c>
      <c r="L20" s="81">
        <f t="shared" si="8"/>
        <v>-607</v>
      </c>
      <c r="M20" s="81">
        <f t="shared" si="9"/>
        <v>-601</v>
      </c>
      <c r="N20" s="81">
        <f t="shared" si="10"/>
        <v>-140</v>
      </c>
      <c r="O20" s="81">
        <f t="shared" si="11"/>
        <v>4000</v>
      </c>
      <c r="P20" s="81">
        <f t="shared" si="4"/>
        <v>-214.1832499</v>
      </c>
      <c r="Q20" s="85">
        <f t="shared" si="12"/>
        <v>-28355.2985</v>
      </c>
    </row>
    <row r="21">
      <c r="D21" s="96"/>
      <c r="E21" s="103">
        <f t="shared" si="5"/>
        <v>341</v>
      </c>
      <c r="F21" s="81">
        <f t="shared" si="6"/>
        <v>48049.31446</v>
      </c>
      <c r="G21" s="99"/>
      <c r="H21" s="81">
        <f t="shared" si="7"/>
        <v>-653156.762</v>
      </c>
      <c r="I21" s="81">
        <f t="shared" si="1"/>
        <v>-1206.07648</v>
      </c>
      <c r="J21" s="81">
        <f t="shared" si="2"/>
        <v>-1660.10677</v>
      </c>
      <c r="K21" s="81">
        <f t="shared" si="3"/>
        <v>-2866.18325</v>
      </c>
      <c r="L21" s="81">
        <f t="shared" si="8"/>
        <v>-607</v>
      </c>
      <c r="M21" s="81">
        <f t="shared" si="9"/>
        <v>-601</v>
      </c>
      <c r="N21" s="81">
        <f t="shared" si="10"/>
        <v>-140</v>
      </c>
      <c r="O21" s="81">
        <f t="shared" si="11"/>
        <v>4000</v>
      </c>
      <c r="P21" s="81">
        <f t="shared" si="4"/>
        <v>-214.1832499</v>
      </c>
      <c r="Q21" s="85">
        <f t="shared" si="12"/>
        <v>-28569.48175</v>
      </c>
    </row>
    <row r="22">
      <c r="D22" s="96"/>
      <c r="E22" s="103">
        <f t="shared" si="5"/>
        <v>340</v>
      </c>
      <c r="F22" s="81">
        <f t="shared" si="6"/>
        <v>49258.45638</v>
      </c>
      <c r="G22" s="99"/>
      <c r="H22" s="81">
        <f t="shared" si="7"/>
        <v>-651950.6855</v>
      </c>
      <c r="I22" s="81">
        <f t="shared" si="1"/>
        <v>-1209.141924</v>
      </c>
      <c r="J22" s="81">
        <f t="shared" si="2"/>
        <v>-1657.041326</v>
      </c>
      <c r="K22" s="81">
        <f t="shared" si="3"/>
        <v>-2866.18325</v>
      </c>
      <c r="L22" s="81">
        <f t="shared" si="8"/>
        <v>-607</v>
      </c>
      <c r="M22" s="81">
        <f t="shared" si="9"/>
        <v>-601</v>
      </c>
      <c r="N22" s="81">
        <f t="shared" si="10"/>
        <v>-140</v>
      </c>
      <c r="O22" s="81">
        <f t="shared" si="11"/>
        <v>4000</v>
      </c>
      <c r="P22" s="81">
        <f t="shared" si="4"/>
        <v>-214.1832499</v>
      </c>
      <c r="Q22" s="85">
        <f t="shared" si="12"/>
        <v>-28783.665</v>
      </c>
    </row>
    <row r="23">
      <c r="D23" s="96"/>
      <c r="E23" s="103">
        <f t="shared" si="5"/>
        <v>339</v>
      </c>
      <c r="F23" s="81">
        <f t="shared" si="6"/>
        <v>50470.67154</v>
      </c>
      <c r="G23" s="99"/>
      <c r="H23" s="81">
        <f t="shared" si="7"/>
        <v>-650741.5436</v>
      </c>
      <c r="I23" s="81">
        <f t="shared" si="1"/>
        <v>-1212.21516</v>
      </c>
      <c r="J23" s="81">
        <f t="shared" si="2"/>
        <v>-1653.96809</v>
      </c>
      <c r="K23" s="81">
        <f t="shared" si="3"/>
        <v>-2866.18325</v>
      </c>
      <c r="L23" s="81">
        <f t="shared" si="8"/>
        <v>-607</v>
      </c>
      <c r="M23" s="81">
        <f t="shared" si="9"/>
        <v>-601</v>
      </c>
      <c r="N23" s="81">
        <f t="shared" si="10"/>
        <v>-140</v>
      </c>
      <c r="O23" s="81">
        <f t="shared" si="11"/>
        <v>4000</v>
      </c>
      <c r="P23" s="81">
        <f t="shared" si="4"/>
        <v>-214.1832499</v>
      </c>
      <c r="Q23" s="85">
        <f t="shared" si="12"/>
        <v>-28997.84825</v>
      </c>
    </row>
    <row r="24">
      <c r="D24" s="96"/>
      <c r="E24" s="103">
        <f t="shared" si="5"/>
        <v>338</v>
      </c>
      <c r="F24" s="81">
        <f t="shared" si="6"/>
        <v>51685.96775</v>
      </c>
      <c r="G24" s="99"/>
      <c r="H24" s="81">
        <f t="shared" si="7"/>
        <v>-649529.3285</v>
      </c>
      <c r="I24" s="81">
        <f t="shared" si="1"/>
        <v>-1215.296207</v>
      </c>
      <c r="J24" s="81">
        <f t="shared" si="2"/>
        <v>-1650.887043</v>
      </c>
      <c r="K24" s="81">
        <f t="shared" si="3"/>
        <v>-2866.18325</v>
      </c>
      <c r="L24" s="81">
        <f t="shared" si="8"/>
        <v>-607</v>
      </c>
      <c r="M24" s="81">
        <f t="shared" si="9"/>
        <v>-601</v>
      </c>
      <c r="N24" s="81">
        <f t="shared" si="10"/>
        <v>-140</v>
      </c>
      <c r="O24" s="81">
        <f t="shared" si="11"/>
        <v>4000</v>
      </c>
      <c r="P24" s="81">
        <f t="shared" si="4"/>
        <v>-214.1832499</v>
      </c>
      <c r="Q24" s="85">
        <f t="shared" si="12"/>
        <v>-29212.0315</v>
      </c>
    </row>
    <row r="25">
      <c r="D25" s="96"/>
      <c r="E25" s="103">
        <f t="shared" si="5"/>
        <v>337</v>
      </c>
      <c r="F25" s="81">
        <f t="shared" si="6"/>
        <v>52904.35283</v>
      </c>
      <c r="G25" s="99"/>
      <c r="H25" s="81">
        <f t="shared" si="7"/>
        <v>-648314.0323</v>
      </c>
      <c r="I25" s="81">
        <f t="shared" si="1"/>
        <v>-1218.385085</v>
      </c>
      <c r="J25" s="81">
        <f t="shared" si="2"/>
        <v>-1647.798165</v>
      </c>
      <c r="K25" s="81">
        <f t="shared" si="3"/>
        <v>-2866.18325</v>
      </c>
      <c r="L25" s="81">
        <f t="shared" si="8"/>
        <v>-607</v>
      </c>
      <c r="M25" s="81">
        <f t="shared" si="9"/>
        <v>-601</v>
      </c>
      <c r="N25" s="81">
        <f t="shared" si="10"/>
        <v>-140</v>
      </c>
      <c r="O25" s="81">
        <f t="shared" si="11"/>
        <v>4000</v>
      </c>
      <c r="P25" s="81">
        <f t="shared" si="4"/>
        <v>-214.1832499</v>
      </c>
      <c r="Q25" s="85">
        <f t="shared" si="12"/>
        <v>-29426.21475</v>
      </c>
    </row>
    <row r="26">
      <c r="D26" s="92">
        <v>2.0</v>
      </c>
      <c r="E26" s="103">
        <f t="shared" si="5"/>
        <v>336</v>
      </c>
      <c r="F26" s="81">
        <f t="shared" si="6"/>
        <v>54125.83465</v>
      </c>
      <c r="G26" s="99"/>
      <c r="H26" s="81">
        <f t="shared" si="7"/>
        <v>-647095.6472</v>
      </c>
      <c r="I26" s="81">
        <f t="shared" si="1"/>
        <v>-1221.481813</v>
      </c>
      <c r="J26" s="81">
        <f t="shared" si="2"/>
        <v>-1644.701437</v>
      </c>
      <c r="K26" s="81">
        <f t="shared" si="3"/>
        <v>-2866.18325</v>
      </c>
      <c r="L26" s="81">
        <f t="shared" si="8"/>
        <v>-607</v>
      </c>
      <c r="M26" s="81">
        <f t="shared" si="9"/>
        <v>-601</v>
      </c>
      <c r="N26" s="81">
        <f t="shared" si="10"/>
        <v>-140</v>
      </c>
      <c r="O26" s="81">
        <f t="shared" si="11"/>
        <v>4000</v>
      </c>
      <c r="P26" s="81">
        <f t="shared" si="4"/>
        <v>-214.1832499</v>
      </c>
      <c r="Q26" s="85">
        <f t="shared" si="12"/>
        <v>-29640.398</v>
      </c>
    </row>
    <row r="27">
      <c r="D27" s="96"/>
      <c r="E27" s="103">
        <f t="shared" si="5"/>
        <v>335</v>
      </c>
      <c r="F27" s="81">
        <f t="shared" si="6"/>
        <v>55350.42106</v>
      </c>
      <c r="G27" s="99"/>
      <c r="H27" s="81">
        <f t="shared" si="7"/>
        <v>-645874.1654</v>
      </c>
      <c r="I27" s="81">
        <f t="shared" si="1"/>
        <v>-1224.586413</v>
      </c>
      <c r="J27" s="81">
        <f t="shared" si="2"/>
        <v>-1641.596837</v>
      </c>
      <c r="K27" s="81">
        <f t="shared" si="3"/>
        <v>-2866.18325</v>
      </c>
      <c r="L27" s="81">
        <f t="shared" si="8"/>
        <v>-607</v>
      </c>
      <c r="M27" s="81">
        <f t="shared" si="9"/>
        <v>-601</v>
      </c>
      <c r="N27" s="81">
        <f t="shared" si="10"/>
        <v>-140</v>
      </c>
      <c r="O27" s="81">
        <f t="shared" si="11"/>
        <v>4000</v>
      </c>
      <c r="P27" s="81">
        <f t="shared" si="4"/>
        <v>-214.1832499</v>
      </c>
      <c r="Q27" s="85">
        <f t="shared" si="12"/>
        <v>-29854.58125</v>
      </c>
    </row>
    <row r="28">
      <c r="D28" s="96"/>
      <c r="E28" s="103">
        <f t="shared" si="5"/>
        <v>334</v>
      </c>
      <c r="F28" s="81">
        <f t="shared" si="6"/>
        <v>56578.11996</v>
      </c>
      <c r="G28" s="99"/>
      <c r="H28" s="81">
        <f t="shared" si="7"/>
        <v>-644649.5789</v>
      </c>
      <c r="I28" s="81">
        <f t="shared" si="1"/>
        <v>-1227.698903</v>
      </c>
      <c r="J28" s="81">
        <f t="shared" si="2"/>
        <v>-1638.484346</v>
      </c>
      <c r="K28" s="81">
        <f t="shared" si="3"/>
        <v>-2866.18325</v>
      </c>
      <c r="L28" s="81">
        <f t="shared" si="8"/>
        <v>-607</v>
      </c>
      <c r="M28" s="81">
        <f t="shared" si="9"/>
        <v>-601</v>
      </c>
      <c r="N28" s="81">
        <f t="shared" si="10"/>
        <v>-140</v>
      </c>
      <c r="O28" s="81">
        <f t="shared" si="11"/>
        <v>4000</v>
      </c>
      <c r="P28" s="81">
        <f t="shared" si="4"/>
        <v>-214.1832499</v>
      </c>
      <c r="Q28" s="85">
        <f t="shared" si="12"/>
        <v>-30068.7645</v>
      </c>
    </row>
    <row r="29">
      <c r="D29" s="96"/>
      <c r="E29" s="103">
        <f t="shared" si="5"/>
        <v>333</v>
      </c>
      <c r="F29" s="81">
        <f t="shared" si="6"/>
        <v>57808.93927</v>
      </c>
      <c r="G29" s="99"/>
      <c r="H29" s="81">
        <f t="shared" si="7"/>
        <v>-643421.88</v>
      </c>
      <c r="I29" s="81">
        <f t="shared" si="1"/>
        <v>-1230.819305</v>
      </c>
      <c r="J29" s="81">
        <f t="shared" si="2"/>
        <v>-1635.363945</v>
      </c>
      <c r="K29" s="81">
        <f t="shared" si="3"/>
        <v>-2866.18325</v>
      </c>
      <c r="L29" s="81">
        <f t="shared" si="8"/>
        <v>-607</v>
      </c>
      <c r="M29" s="81">
        <f t="shared" si="9"/>
        <v>-601</v>
      </c>
      <c r="N29" s="81">
        <f t="shared" si="10"/>
        <v>-140</v>
      </c>
      <c r="O29" s="81">
        <f t="shared" si="11"/>
        <v>4000</v>
      </c>
      <c r="P29" s="81">
        <f t="shared" si="4"/>
        <v>-214.1832499</v>
      </c>
      <c r="Q29" s="85">
        <f t="shared" si="12"/>
        <v>-30282.94775</v>
      </c>
    </row>
    <row r="30">
      <c r="D30" s="96"/>
      <c r="E30" s="103">
        <f t="shared" si="5"/>
        <v>332</v>
      </c>
      <c r="F30" s="81">
        <f t="shared" si="6"/>
        <v>59042.88691</v>
      </c>
      <c r="G30" s="99"/>
      <c r="H30" s="81">
        <f t="shared" si="7"/>
        <v>-642191.0607</v>
      </c>
      <c r="I30" s="81">
        <f t="shared" si="1"/>
        <v>-1233.947637</v>
      </c>
      <c r="J30" s="81">
        <f t="shared" si="2"/>
        <v>-1632.235613</v>
      </c>
      <c r="K30" s="81">
        <f t="shared" si="3"/>
        <v>-2866.18325</v>
      </c>
      <c r="L30" s="81">
        <f t="shared" si="8"/>
        <v>-607</v>
      </c>
      <c r="M30" s="81">
        <f t="shared" si="9"/>
        <v>-601</v>
      </c>
      <c r="N30" s="81">
        <f t="shared" si="10"/>
        <v>-140</v>
      </c>
      <c r="O30" s="81">
        <f t="shared" si="11"/>
        <v>4000</v>
      </c>
      <c r="P30" s="81">
        <f t="shared" si="4"/>
        <v>-214.1832499</v>
      </c>
      <c r="Q30" s="85">
        <f t="shared" si="12"/>
        <v>-30497.131</v>
      </c>
    </row>
    <row r="31">
      <c r="D31" s="96"/>
      <c r="E31" s="103">
        <f t="shared" si="5"/>
        <v>331</v>
      </c>
      <c r="F31" s="81">
        <f t="shared" si="6"/>
        <v>60279.97083</v>
      </c>
      <c r="G31" s="99"/>
      <c r="H31" s="81">
        <f t="shared" si="7"/>
        <v>-640957.1131</v>
      </c>
      <c r="I31" s="81">
        <f t="shared" si="1"/>
        <v>-1237.083921</v>
      </c>
      <c r="J31" s="81">
        <f t="shared" si="2"/>
        <v>-1629.099329</v>
      </c>
      <c r="K31" s="81">
        <f t="shared" si="3"/>
        <v>-2866.18325</v>
      </c>
      <c r="L31" s="81">
        <f t="shared" si="8"/>
        <v>-607</v>
      </c>
      <c r="M31" s="81">
        <f t="shared" si="9"/>
        <v>-601</v>
      </c>
      <c r="N31" s="81">
        <f t="shared" si="10"/>
        <v>-140</v>
      </c>
      <c r="O31" s="81">
        <f t="shared" si="11"/>
        <v>4000</v>
      </c>
      <c r="P31" s="81">
        <f t="shared" si="4"/>
        <v>-214.1832499</v>
      </c>
      <c r="Q31" s="85">
        <f t="shared" si="12"/>
        <v>-30711.31425</v>
      </c>
    </row>
    <row r="32">
      <c r="D32" s="96"/>
      <c r="E32" s="103">
        <f t="shared" si="5"/>
        <v>330</v>
      </c>
      <c r="F32" s="81">
        <f t="shared" si="6"/>
        <v>61520.199</v>
      </c>
      <c r="G32" s="99"/>
      <c r="H32" s="81">
        <f t="shared" si="7"/>
        <v>-639720.0292</v>
      </c>
      <c r="I32" s="81">
        <f t="shared" si="1"/>
        <v>-1240.228176</v>
      </c>
      <c r="J32" s="81">
        <f t="shared" si="2"/>
        <v>-1625.955074</v>
      </c>
      <c r="K32" s="81">
        <f t="shared" si="3"/>
        <v>-2866.18325</v>
      </c>
      <c r="L32" s="81">
        <f t="shared" si="8"/>
        <v>-607</v>
      </c>
      <c r="M32" s="81">
        <f t="shared" si="9"/>
        <v>-601</v>
      </c>
      <c r="N32" s="81">
        <f t="shared" si="10"/>
        <v>-140</v>
      </c>
      <c r="O32" s="81">
        <f t="shared" si="11"/>
        <v>4000</v>
      </c>
      <c r="P32" s="81">
        <f t="shared" si="4"/>
        <v>-214.1832499</v>
      </c>
      <c r="Q32" s="85">
        <f t="shared" si="12"/>
        <v>-30925.4975</v>
      </c>
    </row>
    <row r="33">
      <c r="D33" s="96"/>
      <c r="E33" s="103">
        <f t="shared" si="5"/>
        <v>329</v>
      </c>
      <c r="F33" s="81">
        <f t="shared" si="6"/>
        <v>62763.57942</v>
      </c>
      <c r="G33" s="99"/>
      <c r="H33" s="81">
        <f t="shared" si="7"/>
        <v>-638479.801</v>
      </c>
      <c r="I33" s="81">
        <f t="shared" si="1"/>
        <v>-1243.380422</v>
      </c>
      <c r="J33" s="81">
        <f t="shared" si="2"/>
        <v>-1622.802828</v>
      </c>
      <c r="K33" s="81">
        <f t="shared" si="3"/>
        <v>-2866.18325</v>
      </c>
      <c r="L33" s="81">
        <f t="shared" si="8"/>
        <v>-607</v>
      </c>
      <c r="M33" s="81">
        <f t="shared" si="9"/>
        <v>-601</v>
      </c>
      <c r="N33" s="81">
        <f t="shared" si="10"/>
        <v>-140</v>
      </c>
      <c r="O33" s="81">
        <f t="shared" si="11"/>
        <v>4000</v>
      </c>
      <c r="P33" s="81">
        <f t="shared" si="4"/>
        <v>-214.1832499</v>
      </c>
      <c r="Q33" s="85">
        <f t="shared" si="12"/>
        <v>-31139.68075</v>
      </c>
    </row>
    <row r="34">
      <c r="D34" s="96"/>
      <c r="E34" s="103">
        <f t="shared" si="5"/>
        <v>328</v>
      </c>
      <c r="F34" s="81">
        <f t="shared" si="6"/>
        <v>64010.12011</v>
      </c>
      <c r="G34" s="99"/>
      <c r="H34" s="81">
        <f t="shared" si="7"/>
        <v>-637236.4206</v>
      </c>
      <c r="I34" s="81">
        <f t="shared" si="1"/>
        <v>-1246.540681</v>
      </c>
      <c r="J34" s="81">
        <f t="shared" si="2"/>
        <v>-1619.642569</v>
      </c>
      <c r="K34" s="81">
        <f t="shared" si="3"/>
        <v>-2866.18325</v>
      </c>
      <c r="L34" s="81">
        <f t="shared" si="8"/>
        <v>-607</v>
      </c>
      <c r="M34" s="81">
        <f t="shared" si="9"/>
        <v>-601</v>
      </c>
      <c r="N34" s="81">
        <f t="shared" si="10"/>
        <v>-140</v>
      </c>
      <c r="O34" s="81">
        <f t="shared" si="11"/>
        <v>4000</v>
      </c>
      <c r="P34" s="81">
        <f t="shared" si="4"/>
        <v>-214.1832499</v>
      </c>
      <c r="Q34" s="85">
        <f t="shared" si="12"/>
        <v>-31353.864</v>
      </c>
    </row>
    <row r="35">
      <c r="D35" s="96"/>
      <c r="E35" s="103">
        <f t="shared" si="5"/>
        <v>327</v>
      </c>
      <c r="F35" s="81">
        <f t="shared" si="6"/>
        <v>65259.82908</v>
      </c>
      <c r="G35" s="99"/>
      <c r="H35" s="81">
        <f t="shared" si="7"/>
        <v>-635989.8799</v>
      </c>
      <c r="I35" s="81">
        <f t="shared" si="1"/>
        <v>-1249.708972</v>
      </c>
      <c r="J35" s="81">
        <f t="shared" si="2"/>
        <v>-1616.474278</v>
      </c>
      <c r="K35" s="81">
        <f t="shared" si="3"/>
        <v>-2866.18325</v>
      </c>
      <c r="L35" s="81">
        <f t="shared" si="8"/>
        <v>-607</v>
      </c>
      <c r="M35" s="81">
        <f t="shared" si="9"/>
        <v>-601</v>
      </c>
      <c r="N35" s="81">
        <f t="shared" si="10"/>
        <v>-140</v>
      </c>
      <c r="O35" s="81">
        <f t="shared" si="11"/>
        <v>4000</v>
      </c>
      <c r="P35" s="81">
        <f t="shared" si="4"/>
        <v>-214.1832499</v>
      </c>
      <c r="Q35" s="85">
        <f t="shared" si="12"/>
        <v>-31568.04725</v>
      </c>
    </row>
    <row r="36">
      <c r="D36" s="96"/>
      <c r="E36" s="103">
        <f t="shared" si="5"/>
        <v>326</v>
      </c>
      <c r="F36" s="81">
        <f t="shared" si="6"/>
        <v>66512.71439</v>
      </c>
      <c r="G36" s="99"/>
      <c r="H36" s="81">
        <f t="shared" si="7"/>
        <v>-634740.1709</v>
      </c>
      <c r="I36" s="81">
        <f t="shared" si="1"/>
        <v>-1252.885315</v>
      </c>
      <c r="J36" s="81">
        <f t="shared" si="2"/>
        <v>-1613.297934</v>
      </c>
      <c r="K36" s="81">
        <f t="shared" si="3"/>
        <v>-2866.18325</v>
      </c>
      <c r="L36" s="81">
        <f t="shared" si="8"/>
        <v>-607</v>
      </c>
      <c r="M36" s="81">
        <f t="shared" si="9"/>
        <v>-601</v>
      </c>
      <c r="N36" s="81">
        <f t="shared" si="10"/>
        <v>-140</v>
      </c>
      <c r="O36" s="81">
        <f t="shared" si="11"/>
        <v>4000</v>
      </c>
      <c r="P36" s="81">
        <f t="shared" si="4"/>
        <v>-214.1832499</v>
      </c>
      <c r="Q36" s="85">
        <f t="shared" si="12"/>
        <v>-31782.2305</v>
      </c>
    </row>
    <row r="37">
      <c r="D37" s="96"/>
      <c r="E37" s="103">
        <f t="shared" si="5"/>
        <v>325</v>
      </c>
      <c r="F37" s="81">
        <f t="shared" si="6"/>
        <v>67768.78412</v>
      </c>
      <c r="G37" s="99"/>
      <c r="H37" s="81">
        <f t="shared" si="7"/>
        <v>-633487.2856</v>
      </c>
      <c r="I37" s="81">
        <f t="shared" si="1"/>
        <v>-1256.069732</v>
      </c>
      <c r="J37" s="81">
        <f t="shared" si="2"/>
        <v>-1610.113518</v>
      </c>
      <c r="K37" s="81">
        <f t="shared" si="3"/>
        <v>-2866.18325</v>
      </c>
      <c r="L37" s="81">
        <f t="shared" si="8"/>
        <v>-607</v>
      </c>
      <c r="M37" s="81">
        <f t="shared" si="9"/>
        <v>-601</v>
      </c>
      <c r="N37" s="81">
        <f t="shared" si="10"/>
        <v>-140</v>
      </c>
      <c r="O37" s="81">
        <f t="shared" si="11"/>
        <v>4000</v>
      </c>
      <c r="P37" s="81">
        <f t="shared" si="4"/>
        <v>-214.1832499</v>
      </c>
      <c r="Q37" s="85">
        <f t="shared" si="12"/>
        <v>-31996.41375</v>
      </c>
    </row>
    <row r="38">
      <c r="D38" s="92">
        <v>3.0</v>
      </c>
      <c r="E38" s="103">
        <f t="shared" si="5"/>
        <v>324</v>
      </c>
      <c r="F38" s="81">
        <f t="shared" si="6"/>
        <v>69028.04637</v>
      </c>
      <c r="G38" s="99"/>
      <c r="H38" s="81">
        <f t="shared" si="7"/>
        <v>-632231.2159</v>
      </c>
      <c r="I38" s="81">
        <f t="shared" si="1"/>
        <v>-1259.262243</v>
      </c>
      <c r="J38" s="81">
        <f t="shared" si="2"/>
        <v>-1606.921007</v>
      </c>
      <c r="K38" s="81">
        <f t="shared" si="3"/>
        <v>-2866.18325</v>
      </c>
      <c r="L38" s="81">
        <f t="shared" si="8"/>
        <v>-607</v>
      </c>
      <c r="M38" s="81">
        <f t="shared" si="9"/>
        <v>-601</v>
      </c>
      <c r="N38" s="81">
        <f t="shared" si="10"/>
        <v>-140</v>
      </c>
      <c r="O38" s="81">
        <f t="shared" si="11"/>
        <v>4000</v>
      </c>
      <c r="P38" s="81">
        <f t="shared" si="4"/>
        <v>-214.1832499</v>
      </c>
      <c r="Q38" s="85">
        <f t="shared" si="12"/>
        <v>-32210.597</v>
      </c>
    </row>
    <row r="39">
      <c r="D39" s="96"/>
      <c r="E39" s="103">
        <f t="shared" si="5"/>
        <v>323</v>
      </c>
      <c r="F39" s="81">
        <f t="shared" si="6"/>
        <v>70290.50924</v>
      </c>
      <c r="G39" s="99"/>
      <c r="H39" s="81">
        <f t="shared" si="7"/>
        <v>-630971.9536</v>
      </c>
      <c r="I39" s="81">
        <f t="shared" si="1"/>
        <v>-1262.462868</v>
      </c>
      <c r="J39" s="81">
        <f t="shared" si="2"/>
        <v>-1603.720382</v>
      </c>
      <c r="K39" s="81">
        <f t="shared" si="3"/>
        <v>-2866.18325</v>
      </c>
      <c r="L39" s="81">
        <f t="shared" si="8"/>
        <v>-607</v>
      </c>
      <c r="M39" s="81">
        <f t="shared" si="9"/>
        <v>-601</v>
      </c>
      <c r="N39" s="81">
        <f t="shared" si="10"/>
        <v>-140</v>
      </c>
      <c r="O39" s="81">
        <f t="shared" si="11"/>
        <v>4000</v>
      </c>
      <c r="P39" s="81">
        <f t="shared" si="4"/>
        <v>-214.1832499</v>
      </c>
      <c r="Q39" s="85">
        <f t="shared" si="12"/>
        <v>-32424.78025</v>
      </c>
    </row>
    <row r="40">
      <c r="D40" s="96"/>
      <c r="E40" s="103">
        <f t="shared" si="5"/>
        <v>322</v>
      </c>
      <c r="F40" s="81">
        <f t="shared" si="6"/>
        <v>71556.18086</v>
      </c>
      <c r="G40" s="99"/>
      <c r="H40" s="81">
        <f t="shared" si="7"/>
        <v>-629709.4908</v>
      </c>
      <c r="I40" s="81">
        <f t="shared" si="1"/>
        <v>-1265.671628</v>
      </c>
      <c r="J40" s="81">
        <f t="shared" si="2"/>
        <v>-1600.511622</v>
      </c>
      <c r="K40" s="81">
        <f t="shared" si="3"/>
        <v>-2866.18325</v>
      </c>
      <c r="L40" s="81">
        <f t="shared" si="8"/>
        <v>-607</v>
      </c>
      <c r="M40" s="81">
        <f t="shared" si="9"/>
        <v>-601</v>
      </c>
      <c r="N40" s="81">
        <f t="shared" si="10"/>
        <v>-140</v>
      </c>
      <c r="O40" s="81">
        <f t="shared" si="11"/>
        <v>4000</v>
      </c>
      <c r="P40" s="81">
        <f t="shared" si="4"/>
        <v>-214.1832499</v>
      </c>
      <c r="Q40" s="85">
        <f t="shared" si="12"/>
        <v>-32638.9635</v>
      </c>
    </row>
    <row r="41">
      <c r="D41" s="96"/>
      <c r="E41" s="103">
        <f t="shared" si="5"/>
        <v>321</v>
      </c>
      <c r="F41" s="81">
        <f t="shared" si="6"/>
        <v>72825.06941</v>
      </c>
      <c r="G41" s="99"/>
      <c r="H41" s="81">
        <f t="shared" si="7"/>
        <v>-628443.8191</v>
      </c>
      <c r="I41" s="81">
        <f t="shared" si="1"/>
        <v>-1268.888543</v>
      </c>
      <c r="J41" s="81">
        <f t="shared" si="2"/>
        <v>-1597.294707</v>
      </c>
      <c r="K41" s="81">
        <f t="shared" si="3"/>
        <v>-2866.18325</v>
      </c>
      <c r="L41" s="81">
        <f t="shared" si="8"/>
        <v>-607</v>
      </c>
      <c r="M41" s="81">
        <f t="shared" si="9"/>
        <v>-601</v>
      </c>
      <c r="N41" s="81">
        <f t="shared" si="10"/>
        <v>-140</v>
      </c>
      <c r="O41" s="81">
        <f t="shared" si="11"/>
        <v>4000</v>
      </c>
      <c r="P41" s="81">
        <f t="shared" si="4"/>
        <v>-214.1832499</v>
      </c>
      <c r="Q41" s="85">
        <f t="shared" si="12"/>
        <v>-32853.14675</v>
      </c>
    </row>
    <row r="42">
      <c r="D42" s="96"/>
      <c r="E42" s="103">
        <f t="shared" si="5"/>
        <v>320</v>
      </c>
      <c r="F42" s="81">
        <f t="shared" si="6"/>
        <v>74097.18304</v>
      </c>
      <c r="G42" s="99"/>
      <c r="H42" s="81">
        <f t="shared" si="7"/>
        <v>-627174.9306</v>
      </c>
      <c r="I42" s="81">
        <f t="shared" si="1"/>
        <v>-1272.113635</v>
      </c>
      <c r="J42" s="81">
        <f t="shared" si="2"/>
        <v>-1594.069615</v>
      </c>
      <c r="K42" s="81">
        <f t="shared" si="3"/>
        <v>-2866.18325</v>
      </c>
      <c r="L42" s="81">
        <f t="shared" si="8"/>
        <v>-607</v>
      </c>
      <c r="M42" s="81">
        <f t="shared" si="9"/>
        <v>-601</v>
      </c>
      <c r="N42" s="81">
        <f t="shared" si="10"/>
        <v>-140</v>
      </c>
      <c r="O42" s="81">
        <f t="shared" si="11"/>
        <v>4000</v>
      </c>
      <c r="P42" s="81">
        <f t="shared" si="4"/>
        <v>-214.1832499</v>
      </c>
      <c r="Q42" s="85">
        <f t="shared" si="12"/>
        <v>-33067.33</v>
      </c>
    </row>
    <row r="43">
      <c r="D43" s="96"/>
      <c r="E43" s="103">
        <f t="shared" si="5"/>
        <v>319</v>
      </c>
      <c r="F43" s="81">
        <f t="shared" si="6"/>
        <v>75372.52996</v>
      </c>
      <c r="G43" s="99"/>
      <c r="H43" s="81">
        <f t="shared" si="7"/>
        <v>-625902.817</v>
      </c>
      <c r="I43" s="81">
        <f t="shared" si="1"/>
        <v>-1275.346923</v>
      </c>
      <c r="J43" s="81">
        <f t="shared" si="2"/>
        <v>-1590.836326</v>
      </c>
      <c r="K43" s="81">
        <f t="shared" si="3"/>
        <v>-2866.18325</v>
      </c>
      <c r="L43" s="81">
        <f t="shared" si="8"/>
        <v>-607</v>
      </c>
      <c r="M43" s="81">
        <f t="shared" si="9"/>
        <v>-601</v>
      </c>
      <c r="N43" s="81">
        <f t="shared" si="10"/>
        <v>-140</v>
      </c>
      <c r="O43" s="81">
        <f t="shared" si="11"/>
        <v>4000</v>
      </c>
      <c r="P43" s="81">
        <f t="shared" si="4"/>
        <v>-214.1832499</v>
      </c>
      <c r="Q43" s="85">
        <f t="shared" si="12"/>
        <v>-33281.51325</v>
      </c>
    </row>
    <row r="44">
      <c r="D44" s="96"/>
      <c r="E44" s="103">
        <f t="shared" si="5"/>
        <v>318</v>
      </c>
      <c r="F44" s="81">
        <f t="shared" si="6"/>
        <v>76651.11839</v>
      </c>
      <c r="G44" s="99"/>
      <c r="H44" s="81">
        <f t="shared" si="7"/>
        <v>-624627.47</v>
      </c>
      <c r="I44" s="81">
        <f t="shared" si="1"/>
        <v>-1278.58843</v>
      </c>
      <c r="J44" s="81">
        <f t="shared" si="2"/>
        <v>-1587.59482</v>
      </c>
      <c r="K44" s="81">
        <f t="shared" si="3"/>
        <v>-2866.18325</v>
      </c>
      <c r="L44" s="81">
        <f t="shared" si="8"/>
        <v>-607</v>
      </c>
      <c r="M44" s="81">
        <f t="shared" si="9"/>
        <v>-601</v>
      </c>
      <c r="N44" s="81">
        <f t="shared" si="10"/>
        <v>-140</v>
      </c>
      <c r="O44" s="81">
        <f t="shared" si="11"/>
        <v>4000</v>
      </c>
      <c r="P44" s="81">
        <f t="shared" si="4"/>
        <v>-214.1832499</v>
      </c>
      <c r="Q44" s="85">
        <f t="shared" si="12"/>
        <v>-33495.6965</v>
      </c>
    </row>
    <row r="45">
      <c r="D45" s="96"/>
      <c r="E45" s="103">
        <f t="shared" si="5"/>
        <v>317</v>
      </c>
      <c r="F45" s="81">
        <f t="shared" si="6"/>
        <v>77932.95657</v>
      </c>
      <c r="G45" s="99"/>
      <c r="H45" s="81">
        <f t="shared" si="7"/>
        <v>-623348.8816</v>
      </c>
      <c r="I45" s="81">
        <f t="shared" si="1"/>
        <v>-1281.838176</v>
      </c>
      <c r="J45" s="81">
        <f t="shared" si="2"/>
        <v>-1584.345074</v>
      </c>
      <c r="K45" s="81">
        <f t="shared" si="3"/>
        <v>-2866.18325</v>
      </c>
      <c r="L45" s="81">
        <f t="shared" si="8"/>
        <v>-607</v>
      </c>
      <c r="M45" s="81">
        <f t="shared" si="9"/>
        <v>-601</v>
      </c>
      <c r="N45" s="81">
        <f t="shared" si="10"/>
        <v>-140</v>
      </c>
      <c r="O45" s="81">
        <f t="shared" si="11"/>
        <v>4000</v>
      </c>
      <c r="P45" s="81">
        <f t="shared" si="4"/>
        <v>-214.1832499</v>
      </c>
      <c r="Q45" s="85">
        <f t="shared" si="12"/>
        <v>-33709.87974</v>
      </c>
    </row>
    <row r="46">
      <c r="D46" s="96"/>
      <c r="E46" s="103">
        <f t="shared" si="5"/>
        <v>316</v>
      </c>
      <c r="F46" s="81">
        <f t="shared" si="6"/>
        <v>79218.05275</v>
      </c>
      <c r="G46" s="99"/>
      <c r="H46" s="81">
        <f t="shared" si="7"/>
        <v>-622067.0434</v>
      </c>
      <c r="I46" s="81">
        <f t="shared" si="1"/>
        <v>-1285.096181</v>
      </c>
      <c r="J46" s="81">
        <f t="shared" si="2"/>
        <v>-1581.087069</v>
      </c>
      <c r="K46" s="81">
        <f t="shared" si="3"/>
        <v>-2866.18325</v>
      </c>
      <c r="L46" s="81">
        <f t="shared" si="8"/>
        <v>-607</v>
      </c>
      <c r="M46" s="81">
        <f t="shared" si="9"/>
        <v>-601</v>
      </c>
      <c r="N46" s="81">
        <f t="shared" si="10"/>
        <v>-140</v>
      </c>
      <c r="O46" s="81">
        <f t="shared" si="11"/>
        <v>4000</v>
      </c>
      <c r="P46" s="81">
        <f t="shared" si="4"/>
        <v>-214.1832499</v>
      </c>
      <c r="Q46" s="85">
        <f t="shared" si="12"/>
        <v>-33924.06299</v>
      </c>
    </row>
    <row r="47">
      <c r="D47" s="96"/>
      <c r="E47" s="103">
        <f t="shared" si="5"/>
        <v>315</v>
      </c>
      <c r="F47" s="81">
        <f t="shared" si="6"/>
        <v>80506.41522</v>
      </c>
      <c r="G47" s="99"/>
      <c r="H47" s="81">
        <f t="shared" si="7"/>
        <v>-620781.9472</v>
      </c>
      <c r="I47" s="81">
        <f t="shared" si="1"/>
        <v>-1288.362467</v>
      </c>
      <c r="J47" s="81">
        <f t="shared" si="2"/>
        <v>-1577.820783</v>
      </c>
      <c r="K47" s="81">
        <f t="shared" si="3"/>
        <v>-2866.18325</v>
      </c>
      <c r="L47" s="81">
        <f t="shared" si="8"/>
        <v>-607</v>
      </c>
      <c r="M47" s="81">
        <f t="shared" si="9"/>
        <v>-601</v>
      </c>
      <c r="N47" s="81">
        <f t="shared" si="10"/>
        <v>-140</v>
      </c>
      <c r="O47" s="81">
        <f t="shared" si="11"/>
        <v>4000</v>
      </c>
      <c r="P47" s="81">
        <f t="shared" si="4"/>
        <v>-214.1832499</v>
      </c>
      <c r="Q47" s="85">
        <f t="shared" si="12"/>
        <v>-34138.24624</v>
      </c>
    </row>
    <row r="48">
      <c r="D48" s="96"/>
      <c r="E48" s="103">
        <f t="shared" si="5"/>
        <v>314</v>
      </c>
      <c r="F48" s="81">
        <f t="shared" si="6"/>
        <v>81798.05227</v>
      </c>
      <c r="G48" s="99"/>
      <c r="H48" s="81">
        <f t="shared" si="7"/>
        <v>-619493.5848</v>
      </c>
      <c r="I48" s="81">
        <f t="shared" si="1"/>
        <v>-1291.637055</v>
      </c>
      <c r="J48" s="81">
        <f t="shared" si="2"/>
        <v>-1574.546195</v>
      </c>
      <c r="K48" s="81">
        <f t="shared" si="3"/>
        <v>-2866.18325</v>
      </c>
      <c r="L48" s="81">
        <f t="shared" si="8"/>
        <v>-607</v>
      </c>
      <c r="M48" s="81">
        <f t="shared" si="9"/>
        <v>-601</v>
      </c>
      <c r="N48" s="81">
        <f t="shared" si="10"/>
        <v>-140</v>
      </c>
      <c r="O48" s="81">
        <f t="shared" si="11"/>
        <v>4000</v>
      </c>
      <c r="P48" s="81">
        <f t="shared" si="4"/>
        <v>-214.1832499</v>
      </c>
      <c r="Q48" s="85">
        <f t="shared" si="12"/>
        <v>-34352.42949</v>
      </c>
    </row>
    <row r="49">
      <c r="D49" s="96"/>
      <c r="E49" s="103">
        <f t="shared" si="5"/>
        <v>313</v>
      </c>
      <c r="F49" s="81">
        <f t="shared" si="6"/>
        <v>83092.97224</v>
      </c>
      <c r="G49" s="99"/>
      <c r="H49" s="81">
        <f t="shared" si="7"/>
        <v>-618201.9477</v>
      </c>
      <c r="I49" s="81">
        <f t="shared" si="1"/>
        <v>-1294.919966</v>
      </c>
      <c r="J49" s="81">
        <f t="shared" si="2"/>
        <v>-1571.263284</v>
      </c>
      <c r="K49" s="81">
        <f t="shared" si="3"/>
        <v>-2866.18325</v>
      </c>
      <c r="L49" s="81">
        <f t="shared" si="8"/>
        <v>-607</v>
      </c>
      <c r="M49" s="81">
        <f t="shared" si="9"/>
        <v>-601</v>
      </c>
      <c r="N49" s="81">
        <f t="shared" si="10"/>
        <v>-140</v>
      </c>
      <c r="O49" s="81">
        <f t="shared" si="11"/>
        <v>4000</v>
      </c>
      <c r="P49" s="81">
        <f t="shared" si="4"/>
        <v>-214.1832499</v>
      </c>
      <c r="Q49" s="85">
        <f t="shared" si="12"/>
        <v>-34566.61274</v>
      </c>
    </row>
    <row r="50">
      <c r="D50" s="92">
        <v>4.0</v>
      </c>
      <c r="E50" s="103">
        <f t="shared" si="5"/>
        <v>312</v>
      </c>
      <c r="F50" s="81">
        <f t="shared" si="6"/>
        <v>84391.18346</v>
      </c>
      <c r="G50" s="99"/>
      <c r="H50" s="81">
        <f t="shared" si="7"/>
        <v>-616907.0278</v>
      </c>
      <c r="I50" s="81">
        <f t="shared" si="1"/>
        <v>-1298.211221</v>
      </c>
      <c r="J50" s="81">
        <f t="shared" si="2"/>
        <v>-1567.972029</v>
      </c>
      <c r="K50" s="81">
        <f t="shared" si="3"/>
        <v>-2866.18325</v>
      </c>
      <c r="L50" s="81">
        <f t="shared" si="8"/>
        <v>-607</v>
      </c>
      <c r="M50" s="81">
        <f t="shared" si="9"/>
        <v>-601</v>
      </c>
      <c r="N50" s="81">
        <f t="shared" si="10"/>
        <v>-140</v>
      </c>
      <c r="O50" s="81">
        <f t="shared" si="11"/>
        <v>4000</v>
      </c>
      <c r="P50" s="81">
        <f t="shared" si="4"/>
        <v>-214.1832499</v>
      </c>
      <c r="Q50" s="85">
        <f t="shared" si="12"/>
        <v>-34780.79599</v>
      </c>
    </row>
    <row r="51">
      <c r="D51" s="96"/>
      <c r="E51" s="103">
        <f t="shared" si="5"/>
        <v>311</v>
      </c>
      <c r="F51" s="81">
        <f t="shared" si="6"/>
        <v>85692.6943</v>
      </c>
      <c r="G51" s="99"/>
      <c r="H51" s="81">
        <f t="shared" si="7"/>
        <v>-615608.8165</v>
      </c>
      <c r="I51" s="81">
        <f t="shared" si="1"/>
        <v>-1301.510841</v>
      </c>
      <c r="J51" s="81">
        <f t="shared" si="2"/>
        <v>-1564.672409</v>
      </c>
      <c r="K51" s="81">
        <f t="shared" si="3"/>
        <v>-2866.18325</v>
      </c>
      <c r="L51" s="81">
        <f t="shared" si="8"/>
        <v>-607</v>
      </c>
      <c r="M51" s="81">
        <f t="shared" si="9"/>
        <v>-601</v>
      </c>
      <c r="N51" s="81">
        <f t="shared" si="10"/>
        <v>-140</v>
      </c>
      <c r="O51" s="81">
        <f t="shared" si="11"/>
        <v>4000</v>
      </c>
      <c r="P51" s="81">
        <f t="shared" si="4"/>
        <v>-214.1832499</v>
      </c>
      <c r="Q51" s="85">
        <f t="shared" si="12"/>
        <v>-34994.97924</v>
      </c>
    </row>
    <row r="52">
      <c r="D52" s="96"/>
      <c r="E52" s="103">
        <f t="shared" si="5"/>
        <v>310</v>
      </c>
      <c r="F52" s="81">
        <f t="shared" si="6"/>
        <v>86997.51315</v>
      </c>
      <c r="G52" s="99"/>
      <c r="H52" s="81">
        <f t="shared" si="7"/>
        <v>-614307.3057</v>
      </c>
      <c r="I52" s="81">
        <f t="shared" si="1"/>
        <v>-1304.818848</v>
      </c>
      <c r="J52" s="81">
        <f t="shared" si="2"/>
        <v>-1561.364402</v>
      </c>
      <c r="K52" s="81">
        <f t="shared" si="3"/>
        <v>-2866.18325</v>
      </c>
      <c r="L52" s="81">
        <f t="shared" si="8"/>
        <v>-607</v>
      </c>
      <c r="M52" s="81">
        <f t="shared" si="9"/>
        <v>-601</v>
      </c>
      <c r="N52" s="81">
        <f t="shared" si="10"/>
        <v>-140</v>
      </c>
      <c r="O52" s="81">
        <f t="shared" si="11"/>
        <v>4000</v>
      </c>
      <c r="P52" s="81">
        <f t="shared" si="4"/>
        <v>-214.1832499</v>
      </c>
      <c r="Q52" s="85">
        <f t="shared" si="12"/>
        <v>-35209.16249</v>
      </c>
    </row>
    <row r="53">
      <c r="D53" s="96"/>
      <c r="E53" s="103">
        <f t="shared" si="5"/>
        <v>309</v>
      </c>
      <c r="F53" s="81">
        <f t="shared" si="6"/>
        <v>88305.64841</v>
      </c>
      <c r="G53" s="99"/>
      <c r="H53" s="81">
        <f t="shared" si="7"/>
        <v>-613002.4869</v>
      </c>
      <c r="I53" s="81">
        <f t="shared" si="1"/>
        <v>-1308.135262</v>
      </c>
      <c r="J53" s="81">
        <f t="shared" si="2"/>
        <v>-1558.047987</v>
      </c>
      <c r="K53" s="81">
        <f t="shared" si="3"/>
        <v>-2866.18325</v>
      </c>
      <c r="L53" s="81">
        <f t="shared" si="8"/>
        <v>-607</v>
      </c>
      <c r="M53" s="81">
        <f t="shared" si="9"/>
        <v>-601</v>
      </c>
      <c r="N53" s="81">
        <f t="shared" si="10"/>
        <v>-140</v>
      </c>
      <c r="O53" s="81">
        <f t="shared" si="11"/>
        <v>4000</v>
      </c>
      <c r="P53" s="81">
        <f t="shared" si="4"/>
        <v>-214.1832499</v>
      </c>
      <c r="Q53" s="85">
        <f t="shared" si="12"/>
        <v>-35423.34574</v>
      </c>
    </row>
    <row r="54">
      <c r="D54" s="96"/>
      <c r="E54" s="103">
        <f t="shared" si="5"/>
        <v>308</v>
      </c>
      <c r="F54" s="81">
        <f t="shared" si="6"/>
        <v>89617.10852</v>
      </c>
      <c r="G54" s="99"/>
      <c r="H54" s="81">
        <f t="shared" si="7"/>
        <v>-611694.3516</v>
      </c>
      <c r="I54" s="81">
        <f t="shared" si="1"/>
        <v>-1311.460106</v>
      </c>
      <c r="J54" s="81">
        <f t="shared" si="2"/>
        <v>-1554.723144</v>
      </c>
      <c r="K54" s="81">
        <f t="shared" si="3"/>
        <v>-2866.18325</v>
      </c>
      <c r="L54" s="81">
        <f t="shared" si="8"/>
        <v>-607</v>
      </c>
      <c r="M54" s="81">
        <f t="shared" si="9"/>
        <v>-601</v>
      </c>
      <c r="N54" s="81">
        <f t="shared" si="10"/>
        <v>-140</v>
      </c>
      <c r="O54" s="81">
        <f t="shared" si="11"/>
        <v>4000</v>
      </c>
      <c r="P54" s="81">
        <f t="shared" si="4"/>
        <v>-214.1832499</v>
      </c>
      <c r="Q54" s="85">
        <f t="shared" si="12"/>
        <v>-35637.52899</v>
      </c>
    </row>
    <row r="55">
      <c r="D55" s="96"/>
      <c r="E55" s="103">
        <f t="shared" si="5"/>
        <v>307</v>
      </c>
      <c r="F55" s="81">
        <f t="shared" si="6"/>
        <v>90931.90192</v>
      </c>
      <c r="G55" s="99"/>
      <c r="H55" s="81">
        <f t="shared" si="7"/>
        <v>-610382.8915</v>
      </c>
      <c r="I55" s="81">
        <f t="shared" si="1"/>
        <v>-1314.793401</v>
      </c>
      <c r="J55" s="81">
        <f t="shared" si="2"/>
        <v>-1551.389849</v>
      </c>
      <c r="K55" s="81">
        <f t="shared" si="3"/>
        <v>-2866.18325</v>
      </c>
      <c r="L55" s="81">
        <f t="shared" si="8"/>
        <v>-607</v>
      </c>
      <c r="M55" s="81">
        <f t="shared" si="9"/>
        <v>-601</v>
      </c>
      <c r="N55" s="81">
        <f t="shared" si="10"/>
        <v>-140</v>
      </c>
      <c r="O55" s="81">
        <f t="shared" si="11"/>
        <v>4000</v>
      </c>
      <c r="P55" s="81">
        <f t="shared" si="4"/>
        <v>-214.1832499</v>
      </c>
      <c r="Q55" s="85">
        <f t="shared" si="12"/>
        <v>-35851.71224</v>
      </c>
    </row>
    <row r="56">
      <c r="D56" s="96"/>
      <c r="E56" s="103">
        <f t="shared" si="5"/>
        <v>306</v>
      </c>
      <c r="F56" s="81">
        <f t="shared" si="6"/>
        <v>92250.03709</v>
      </c>
      <c r="G56" s="99"/>
      <c r="H56" s="81">
        <f t="shared" si="7"/>
        <v>-609068.0981</v>
      </c>
      <c r="I56" s="81">
        <f t="shared" si="1"/>
        <v>-1318.135167</v>
      </c>
      <c r="J56" s="81">
        <f t="shared" si="2"/>
        <v>-1548.048083</v>
      </c>
      <c r="K56" s="81">
        <f t="shared" si="3"/>
        <v>-2866.18325</v>
      </c>
      <c r="L56" s="81">
        <f t="shared" si="8"/>
        <v>-607</v>
      </c>
      <c r="M56" s="81">
        <f t="shared" si="9"/>
        <v>-601</v>
      </c>
      <c r="N56" s="81">
        <f t="shared" si="10"/>
        <v>-140</v>
      </c>
      <c r="O56" s="81">
        <f t="shared" si="11"/>
        <v>4000</v>
      </c>
      <c r="P56" s="81">
        <f t="shared" si="4"/>
        <v>-214.1832499</v>
      </c>
      <c r="Q56" s="85">
        <f t="shared" si="12"/>
        <v>-36065.89549</v>
      </c>
    </row>
    <row r="57">
      <c r="D57" s="96"/>
      <c r="E57" s="103">
        <f t="shared" si="5"/>
        <v>305</v>
      </c>
      <c r="F57" s="81">
        <f t="shared" si="6"/>
        <v>93571.52251</v>
      </c>
      <c r="G57" s="99"/>
      <c r="H57" s="81">
        <f t="shared" si="7"/>
        <v>-607749.9629</v>
      </c>
      <c r="I57" s="81">
        <f t="shared" si="1"/>
        <v>-1321.485427</v>
      </c>
      <c r="J57" s="81">
        <f t="shared" si="2"/>
        <v>-1544.697822</v>
      </c>
      <c r="K57" s="81">
        <f t="shared" si="3"/>
        <v>-2866.18325</v>
      </c>
      <c r="L57" s="81">
        <f t="shared" si="8"/>
        <v>-607</v>
      </c>
      <c r="M57" s="81">
        <f t="shared" si="9"/>
        <v>-601</v>
      </c>
      <c r="N57" s="81">
        <f t="shared" si="10"/>
        <v>-140</v>
      </c>
      <c r="O57" s="81">
        <f t="shared" si="11"/>
        <v>4000</v>
      </c>
      <c r="P57" s="81">
        <f t="shared" si="4"/>
        <v>-214.1832499</v>
      </c>
      <c r="Q57" s="85">
        <f t="shared" si="12"/>
        <v>-36280.07874</v>
      </c>
    </row>
    <row r="58">
      <c r="D58" s="96"/>
      <c r="E58" s="103">
        <f t="shared" si="5"/>
        <v>304</v>
      </c>
      <c r="F58" s="81">
        <f t="shared" si="6"/>
        <v>94896.36672</v>
      </c>
      <c r="G58" s="99"/>
      <c r="H58" s="81">
        <f t="shared" si="7"/>
        <v>-606428.4775</v>
      </c>
      <c r="I58" s="81">
        <f t="shared" si="1"/>
        <v>-1324.844203</v>
      </c>
      <c r="J58" s="81">
        <f t="shared" si="2"/>
        <v>-1541.339047</v>
      </c>
      <c r="K58" s="81">
        <f t="shared" si="3"/>
        <v>-2866.18325</v>
      </c>
      <c r="L58" s="81">
        <f t="shared" si="8"/>
        <v>-607</v>
      </c>
      <c r="M58" s="81">
        <f t="shared" si="9"/>
        <v>-601</v>
      </c>
      <c r="N58" s="81">
        <f t="shared" si="10"/>
        <v>-140</v>
      </c>
      <c r="O58" s="81">
        <f t="shared" si="11"/>
        <v>4000</v>
      </c>
      <c r="P58" s="81">
        <f t="shared" si="4"/>
        <v>-214.1832499</v>
      </c>
      <c r="Q58" s="85">
        <f t="shared" si="12"/>
        <v>-36494.26199</v>
      </c>
    </row>
    <row r="59">
      <c r="D59" s="96"/>
      <c r="E59" s="103">
        <f t="shared" si="5"/>
        <v>303</v>
      </c>
      <c r="F59" s="81">
        <f t="shared" si="6"/>
        <v>96224.57823</v>
      </c>
      <c r="G59" s="99"/>
      <c r="H59" s="81">
        <f t="shared" si="7"/>
        <v>-605103.6333</v>
      </c>
      <c r="I59" s="81">
        <f t="shared" si="1"/>
        <v>-1328.211515</v>
      </c>
      <c r="J59" s="81">
        <f t="shared" si="2"/>
        <v>-1537.971735</v>
      </c>
      <c r="K59" s="81">
        <f t="shared" si="3"/>
        <v>-2866.18325</v>
      </c>
      <c r="L59" s="81">
        <f t="shared" si="8"/>
        <v>-607</v>
      </c>
      <c r="M59" s="81">
        <f t="shared" si="9"/>
        <v>-601</v>
      </c>
      <c r="N59" s="81">
        <f t="shared" si="10"/>
        <v>-140</v>
      </c>
      <c r="O59" s="81">
        <f t="shared" si="11"/>
        <v>4000</v>
      </c>
      <c r="P59" s="81">
        <f t="shared" si="4"/>
        <v>-214.1832499</v>
      </c>
      <c r="Q59" s="85">
        <f t="shared" si="12"/>
        <v>-36708.44524</v>
      </c>
    </row>
    <row r="60">
      <c r="D60" s="96"/>
      <c r="E60" s="103">
        <f t="shared" si="5"/>
        <v>302</v>
      </c>
      <c r="F60" s="81">
        <f t="shared" si="6"/>
        <v>97556.16562</v>
      </c>
      <c r="G60" s="99"/>
      <c r="H60" s="81">
        <f t="shared" si="7"/>
        <v>-603775.4218</v>
      </c>
      <c r="I60" s="81">
        <f t="shared" si="1"/>
        <v>-1331.587386</v>
      </c>
      <c r="J60" s="81">
        <f t="shared" si="2"/>
        <v>-1534.595864</v>
      </c>
      <c r="K60" s="81">
        <f t="shared" si="3"/>
        <v>-2866.18325</v>
      </c>
      <c r="L60" s="81">
        <f t="shared" si="8"/>
        <v>-607</v>
      </c>
      <c r="M60" s="81">
        <f t="shared" si="9"/>
        <v>-601</v>
      </c>
      <c r="N60" s="81">
        <f t="shared" si="10"/>
        <v>-140</v>
      </c>
      <c r="O60" s="81">
        <f t="shared" si="11"/>
        <v>4000</v>
      </c>
      <c r="P60" s="81">
        <f t="shared" si="4"/>
        <v>-214.1832499</v>
      </c>
      <c r="Q60" s="85">
        <f t="shared" si="12"/>
        <v>-36922.62849</v>
      </c>
    </row>
    <row r="61">
      <c r="D61" s="96"/>
      <c r="E61" s="103">
        <f t="shared" si="5"/>
        <v>301</v>
      </c>
      <c r="F61" s="81">
        <f t="shared" si="6"/>
        <v>98891.13746</v>
      </c>
      <c r="G61" s="99"/>
      <c r="H61" s="81">
        <f t="shared" si="7"/>
        <v>-602443.8344</v>
      </c>
      <c r="I61" s="81">
        <f t="shared" si="1"/>
        <v>-1334.971837</v>
      </c>
      <c r="J61" s="81">
        <f t="shared" si="2"/>
        <v>-1531.211412</v>
      </c>
      <c r="K61" s="81">
        <f t="shared" si="3"/>
        <v>-2866.18325</v>
      </c>
      <c r="L61" s="81">
        <f t="shared" si="8"/>
        <v>-607</v>
      </c>
      <c r="M61" s="81">
        <f t="shared" si="9"/>
        <v>-601</v>
      </c>
      <c r="N61" s="81">
        <f t="shared" si="10"/>
        <v>-140</v>
      </c>
      <c r="O61" s="81">
        <f t="shared" si="11"/>
        <v>4000</v>
      </c>
      <c r="P61" s="81">
        <f t="shared" si="4"/>
        <v>-214.1832499</v>
      </c>
      <c r="Q61" s="85">
        <f t="shared" si="12"/>
        <v>-37136.81174</v>
      </c>
    </row>
    <row r="62">
      <c r="D62" s="92">
        <v>5.0</v>
      </c>
      <c r="E62" s="103">
        <f t="shared" si="5"/>
        <v>300</v>
      </c>
      <c r="F62" s="81">
        <f t="shared" si="6"/>
        <v>100229.5023</v>
      </c>
      <c r="G62" s="99"/>
      <c r="H62" s="81">
        <f t="shared" si="7"/>
        <v>-601108.8625</v>
      </c>
      <c r="I62" s="81">
        <f t="shared" si="1"/>
        <v>-1338.364891</v>
      </c>
      <c r="J62" s="81">
        <f t="shared" si="2"/>
        <v>-1527.818359</v>
      </c>
      <c r="K62" s="81">
        <f t="shared" si="3"/>
        <v>-2866.18325</v>
      </c>
      <c r="L62" s="81">
        <f t="shared" si="8"/>
        <v>-607</v>
      </c>
      <c r="M62" s="81">
        <f t="shared" si="9"/>
        <v>-601</v>
      </c>
      <c r="N62" s="81">
        <f t="shared" si="10"/>
        <v>-140</v>
      </c>
      <c r="O62" s="81">
        <f t="shared" si="11"/>
        <v>4000</v>
      </c>
      <c r="P62" s="81">
        <f t="shared" si="4"/>
        <v>-214.1832499</v>
      </c>
      <c r="Q62" s="85">
        <f t="shared" si="12"/>
        <v>-37350.99499</v>
      </c>
    </row>
    <row r="63">
      <c r="D63" s="96"/>
      <c r="E63" s="103">
        <f t="shared" si="5"/>
        <v>299</v>
      </c>
      <c r="F63" s="81">
        <f t="shared" si="6"/>
        <v>101571.2689</v>
      </c>
      <c r="G63" s="99"/>
      <c r="H63" s="81">
        <f t="shared" si="7"/>
        <v>-599770.4977</v>
      </c>
      <c r="I63" s="81">
        <f t="shared" si="1"/>
        <v>-1341.766568</v>
      </c>
      <c r="J63" s="81">
        <f t="shared" si="2"/>
        <v>-1524.416682</v>
      </c>
      <c r="K63" s="81">
        <f t="shared" si="3"/>
        <v>-2866.18325</v>
      </c>
      <c r="L63" s="81">
        <f t="shared" si="8"/>
        <v>-607</v>
      </c>
      <c r="M63" s="81">
        <f t="shared" si="9"/>
        <v>-601</v>
      </c>
      <c r="N63" s="81">
        <f t="shared" si="10"/>
        <v>-140</v>
      </c>
      <c r="O63" s="81">
        <f t="shared" si="11"/>
        <v>4000</v>
      </c>
      <c r="P63" s="81">
        <f t="shared" si="4"/>
        <v>-214.1832499</v>
      </c>
      <c r="Q63" s="85">
        <f t="shared" si="12"/>
        <v>-37565.17824</v>
      </c>
    </row>
    <row r="64">
      <c r="D64" s="96"/>
      <c r="E64" s="103">
        <f t="shared" si="5"/>
        <v>298</v>
      </c>
      <c r="F64" s="81">
        <f t="shared" si="6"/>
        <v>102916.4458</v>
      </c>
      <c r="G64" s="99"/>
      <c r="H64" s="81">
        <f t="shared" si="7"/>
        <v>-598428.7311</v>
      </c>
      <c r="I64" s="81">
        <f t="shared" si="1"/>
        <v>-1345.176892</v>
      </c>
      <c r="J64" s="81">
        <f t="shared" si="2"/>
        <v>-1521.006358</v>
      </c>
      <c r="K64" s="81">
        <f t="shared" si="3"/>
        <v>-2866.18325</v>
      </c>
      <c r="L64" s="81">
        <f t="shared" si="8"/>
        <v>-607</v>
      </c>
      <c r="M64" s="81">
        <f t="shared" si="9"/>
        <v>-601</v>
      </c>
      <c r="N64" s="81">
        <f t="shared" si="10"/>
        <v>-140</v>
      </c>
      <c r="O64" s="81">
        <f t="shared" si="11"/>
        <v>4000</v>
      </c>
      <c r="P64" s="81">
        <f t="shared" si="4"/>
        <v>-214.1832499</v>
      </c>
      <c r="Q64" s="85">
        <f t="shared" si="12"/>
        <v>-37779.36149</v>
      </c>
    </row>
    <row r="65">
      <c r="D65" s="96"/>
      <c r="E65" s="103">
        <f t="shared" si="5"/>
        <v>297</v>
      </c>
      <c r="F65" s="81">
        <f t="shared" si="6"/>
        <v>104265.0417</v>
      </c>
      <c r="G65" s="99"/>
      <c r="H65" s="81">
        <f t="shared" si="7"/>
        <v>-597083.5542</v>
      </c>
      <c r="I65" s="81">
        <f t="shared" si="1"/>
        <v>-1348.595883</v>
      </c>
      <c r="J65" s="81">
        <f t="shared" si="2"/>
        <v>-1517.587367</v>
      </c>
      <c r="K65" s="81">
        <f t="shared" si="3"/>
        <v>-2866.18325</v>
      </c>
      <c r="L65" s="81">
        <f t="shared" si="8"/>
        <v>-607</v>
      </c>
      <c r="M65" s="81">
        <f t="shared" si="9"/>
        <v>-601</v>
      </c>
      <c r="N65" s="81">
        <f t="shared" si="10"/>
        <v>-140</v>
      </c>
      <c r="O65" s="81">
        <f t="shared" si="11"/>
        <v>4000</v>
      </c>
      <c r="P65" s="81">
        <f t="shared" si="4"/>
        <v>-214.1832499</v>
      </c>
      <c r="Q65" s="85">
        <f t="shared" si="12"/>
        <v>-37993.54474</v>
      </c>
    </row>
    <row r="66">
      <c r="D66" s="96"/>
      <c r="E66" s="103">
        <f t="shared" si="5"/>
        <v>296</v>
      </c>
      <c r="F66" s="81">
        <f t="shared" si="6"/>
        <v>105617.0653</v>
      </c>
      <c r="G66" s="99"/>
      <c r="H66" s="81">
        <f t="shared" si="7"/>
        <v>-595734.9583</v>
      </c>
      <c r="I66" s="81">
        <f t="shared" si="1"/>
        <v>-1352.023564</v>
      </c>
      <c r="J66" s="81">
        <f t="shared" si="2"/>
        <v>-1514.159686</v>
      </c>
      <c r="K66" s="81">
        <f t="shared" si="3"/>
        <v>-2866.18325</v>
      </c>
      <c r="L66" s="81">
        <f t="shared" si="8"/>
        <v>-607</v>
      </c>
      <c r="M66" s="81">
        <f t="shared" si="9"/>
        <v>-601</v>
      </c>
      <c r="N66" s="81">
        <f t="shared" si="10"/>
        <v>-140</v>
      </c>
      <c r="O66" s="81">
        <f t="shared" si="11"/>
        <v>4000</v>
      </c>
      <c r="P66" s="81">
        <f t="shared" si="4"/>
        <v>-214.1832499</v>
      </c>
      <c r="Q66" s="85">
        <f t="shared" si="12"/>
        <v>-38207.72799</v>
      </c>
    </row>
    <row r="67">
      <c r="D67" s="96"/>
      <c r="E67" s="103">
        <f t="shared" si="5"/>
        <v>295</v>
      </c>
      <c r="F67" s="81">
        <f t="shared" si="6"/>
        <v>106972.5252</v>
      </c>
      <c r="G67" s="99"/>
      <c r="H67" s="81">
        <f t="shared" si="7"/>
        <v>-594382.9347</v>
      </c>
      <c r="I67" s="81">
        <f t="shared" si="1"/>
        <v>-1355.459957</v>
      </c>
      <c r="J67" s="81">
        <f t="shared" si="2"/>
        <v>-1510.723292</v>
      </c>
      <c r="K67" s="81">
        <f t="shared" si="3"/>
        <v>-2866.18325</v>
      </c>
      <c r="L67" s="81">
        <f t="shared" si="8"/>
        <v>-607</v>
      </c>
      <c r="M67" s="81">
        <f t="shared" si="9"/>
        <v>-601</v>
      </c>
      <c r="N67" s="81">
        <f t="shared" si="10"/>
        <v>-140</v>
      </c>
      <c r="O67" s="81">
        <f t="shared" si="11"/>
        <v>4000</v>
      </c>
      <c r="P67" s="81">
        <f t="shared" si="4"/>
        <v>-214.1832499</v>
      </c>
      <c r="Q67" s="85">
        <f t="shared" si="12"/>
        <v>-38421.91124</v>
      </c>
    </row>
    <row r="68">
      <c r="D68" s="96"/>
      <c r="E68" s="103">
        <f t="shared" si="5"/>
        <v>294</v>
      </c>
      <c r="F68" s="81">
        <f t="shared" si="6"/>
        <v>108331.4303</v>
      </c>
      <c r="G68" s="99"/>
      <c r="H68" s="81">
        <f t="shared" si="7"/>
        <v>-593027.4748</v>
      </c>
      <c r="I68" s="81">
        <f t="shared" si="1"/>
        <v>-1358.905085</v>
      </c>
      <c r="J68" s="81">
        <f t="shared" si="2"/>
        <v>-1507.278165</v>
      </c>
      <c r="K68" s="81">
        <f t="shared" si="3"/>
        <v>-2866.18325</v>
      </c>
      <c r="L68" s="81">
        <f t="shared" si="8"/>
        <v>-607</v>
      </c>
      <c r="M68" s="81">
        <f t="shared" si="9"/>
        <v>-601</v>
      </c>
      <c r="N68" s="81">
        <f t="shared" si="10"/>
        <v>-140</v>
      </c>
      <c r="O68" s="81">
        <f t="shared" si="11"/>
        <v>4000</v>
      </c>
      <c r="P68" s="81">
        <f t="shared" si="4"/>
        <v>-214.1832499</v>
      </c>
      <c r="Q68" s="85">
        <f t="shared" si="12"/>
        <v>-38636.09449</v>
      </c>
    </row>
    <row r="69">
      <c r="D69" s="96"/>
      <c r="E69" s="103">
        <f t="shared" si="5"/>
        <v>293</v>
      </c>
      <c r="F69" s="81">
        <f t="shared" si="6"/>
        <v>109693.7893</v>
      </c>
      <c r="G69" s="99"/>
      <c r="H69" s="81">
        <f t="shared" si="7"/>
        <v>-591668.5697</v>
      </c>
      <c r="I69" s="81">
        <f t="shared" si="1"/>
        <v>-1362.358969</v>
      </c>
      <c r="J69" s="81">
        <f t="shared" si="2"/>
        <v>-1503.824281</v>
      </c>
      <c r="K69" s="81">
        <f t="shared" si="3"/>
        <v>-2866.18325</v>
      </c>
      <c r="L69" s="81">
        <f t="shared" si="8"/>
        <v>-607</v>
      </c>
      <c r="M69" s="81">
        <f t="shared" si="9"/>
        <v>-601</v>
      </c>
      <c r="N69" s="81">
        <f t="shared" si="10"/>
        <v>-140</v>
      </c>
      <c r="O69" s="81">
        <f t="shared" si="11"/>
        <v>4000</v>
      </c>
      <c r="P69" s="81">
        <f t="shared" si="4"/>
        <v>-214.1832499</v>
      </c>
      <c r="Q69" s="85">
        <f t="shared" si="12"/>
        <v>-38850.27774</v>
      </c>
    </row>
    <row r="70">
      <c r="D70" s="96"/>
      <c r="E70" s="103">
        <f t="shared" si="5"/>
        <v>292</v>
      </c>
      <c r="F70" s="81">
        <f t="shared" si="6"/>
        <v>111059.6109</v>
      </c>
      <c r="G70" s="99"/>
      <c r="H70" s="81">
        <f t="shared" si="7"/>
        <v>-590306.2107</v>
      </c>
      <c r="I70" s="81">
        <f t="shared" si="1"/>
        <v>-1365.821631</v>
      </c>
      <c r="J70" s="81">
        <f t="shared" si="2"/>
        <v>-1500.361619</v>
      </c>
      <c r="K70" s="81">
        <f t="shared" si="3"/>
        <v>-2866.18325</v>
      </c>
      <c r="L70" s="81">
        <f t="shared" si="8"/>
        <v>-607</v>
      </c>
      <c r="M70" s="81">
        <f t="shared" si="9"/>
        <v>-601</v>
      </c>
      <c r="N70" s="81">
        <f t="shared" si="10"/>
        <v>-140</v>
      </c>
      <c r="O70" s="81">
        <f t="shared" si="11"/>
        <v>4000</v>
      </c>
      <c r="P70" s="81">
        <f t="shared" si="4"/>
        <v>-214.1832499</v>
      </c>
      <c r="Q70" s="85">
        <f t="shared" si="12"/>
        <v>-39064.46099</v>
      </c>
    </row>
    <row r="71">
      <c r="D71" s="96"/>
      <c r="E71" s="103">
        <f t="shared" si="5"/>
        <v>291</v>
      </c>
      <c r="F71" s="81">
        <f t="shared" si="6"/>
        <v>112428.904</v>
      </c>
      <c r="G71" s="99"/>
      <c r="H71" s="81">
        <f t="shared" si="7"/>
        <v>-588940.3891</v>
      </c>
      <c r="I71" s="81">
        <f t="shared" si="1"/>
        <v>-1369.293094</v>
      </c>
      <c r="J71" s="81">
        <f t="shared" si="2"/>
        <v>-1496.890156</v>
      </c>
      <c r="K71" s="81">
        <f t="shared" si="3"/>
        <v>-2866.18325</v>
      </c>
      <c r="L71" s="81">
        <f t="shared" si="8"/>
        <v>-607</v>
      </c>
      <c r="M71" s="81">
        <f t="shared" si="9"/>
        <v>-601</v>
      </c>
      <c r="N71" s="81">
        <f t="shared" si="10"/>
        <v>-140</v>
      </c>
      <c r="O71" s="81">
        <f t="shared" si="11"/>
        <v>4000</v>
      </c>
      <c r="P71" s="81">
        <f t="shared" si="4"/>
        <v>-214.1832499</v>
      </c>
      <c r="Q71" s="85">
        <f t="shared" si="12"/>
        <v>-39278.64424</v>
      </c>
    </row>
    <row r="72">
      <c r="D72" s="96"/>
      <c r="E72" s="103">
        <f t="shared" si="5"/>
        <v>290</v>
      </c>
      <c r="F72" s="81">
        <f t="shared" si="6"/>
        <v>113801.6774</v>
      </c>
      <c r="G72" s="99"/>
      <c r="H72" s="81">
        <f t="shared" si="7"/>
        <v>-587571.096</v>
      </c>
      <c r="I72" s="81">
        <f t="shared" si="1"/>
        <v>-1372.773381</v>
      </c>
      <c r="J72" s="81">
        <f t="shared" si="2"/>
        <v>-1493.409869</v>
      </c>
      <c r="K72" s="81">
        <f t="shared" si="3"/>
        <v>-2866.18325</v>
      </c>
      <c r="L72" s="81">
        <f t="shared" si="8"/>
        <v>-607</v>
      </c>
      <c r="M72" s="81">
        <f t="shared" si="9"/>
        <v>-601</v>
      </c>
      <c r="N72" s="81">
        <f t="shared" si="10"/>
        <v>-140</v>
      </c>
      <c r="O72" s="81">
        <f t="shared" si="11"/>
        <v>4000</v>
      </c>
      <c r="P72" s="81">
        <f t="shared" si="4"/>
        <v>-214.1832499</v>
      </c>
      <c r="Q72" s="85">
        <f t="shared" si="12"/>
        <v>-39492.82749</v>
      </c>
    </row>
    <row r="73">
      <c r="D73" s="96"/>
      <c r="E73" s="103">
        <f t="shared" si="5"/>
        <v>289</v>
      </c>
      <c r="F73" s="81">
        <f t="shared" si="6"/>
        <v>115177.9399</v>
      </c>
      <c r="G73" s="99"/>
      <c r="H73" s="81">
        <f t="shared" si="7"/>
        <v>-586198.3226</v>
      </c>
      <c r="I73" s="81">
        <f t="shared" si="1"/>
        <v>-1376.262513</v>
      </c>
      <c r="J73" s="81">
        <f t="shared" si="2"/>
        <v>-1489.920737</v>
      </c>
      <c r="K73" s="81">
        <f t="shared" si="3"/>
        <v>-2866.18325</v>
      </c>
      <c r="L73" s="81">
        <f t="shared" si="8"/>
        <v>-607</v>
      </c>
      <c r="M73" s="81">
        <f t="shared" si="9"/>
        <v>-601</v>
      </c>
      <c r="N73" s="81">
        <f t="shared" si="10"/>
        <v>-140</v>
      </c>
      <c r="O73" s="81">
        <f t="shared" si="11"/>
        <v>4000</v>
      </c>
      <c r="P73" s="81">
        <f t="shared" si="4"/>
        <v>-214.1832499</v>
      </c>
      <c r="Q73" s="85">
        <f t="shared" si="12"/>
        <v>-39707.01074</v>
      </c>
    </row>
    <row r="74">
      <c r="D74" s="92">
        <v>6.0</v>
      </c>
      <c r="E74" s="103">
        <f t="shared" si="5"/>
        <v>288</v>
      </c>
      <c r="F74" s="81">
        <f t="shared" si="6"/>
        <v>116557.7004</v>
      </c>
      <c r="G74" s="99"/>
      <c r="H74" s="81">
        <f t="shared" si="7"/>
        <v>-584822.0601</v>
      </c>
      <c r="I74" s="81">
        <f t="shared" si="1"/>
        <v>-1379.760514</v>
      </c>
      <c r="J74" s="81">
        <f t="shared" si="2"/>
        <v>-1486.422736</v>
      </c>
      <c r="K74" s="81">
        <f t="shared" si="3"/>
        <v>-2866.18325</v>
      </c>
      <c r="L74" s="81">
        <f t="shared" si="8"/>
        <v>-607</v>
      </c>
      <c r="M74" s="81">
        <f t="shared" si="9"/>
        <v>-601</v>
      </c>
      <c r="N74" s="81">
        <f t="shared" si="10"/>
        <v>-140</v>
      </c>
      <c r="O74" s="81">
        <f t="shared" si="11"/>
        <v>4000</v>
      </c>
      <c r="P74" s="81">
        <f t="shared" si="4"/>
        <v>-214.1832499</v>
      </c>
      <c r="Q74" s="85">
        <f t="shared" si="12"/>
        <v>-39921.19399</v>
      </c>
    </row>
    <row r="75">
      <c r="D75" s="96"/>
      <c r="E75" s="103">
        <f t="shared" si="5"/>
        <v>287</v>
      </c>
      <c r="F75" s="81">
        <f t="shared" si="6"/>
        <v>117940.9678</v>
      </c>
      <c r="G75" s="99"/>
      <c r="H75" s="81">
        <f t="shared" si="7"/>
        <v>-583442.2996</v>
      </c>
      <c r="I75" s="81">
        <f t="shared" si="1"/>
        <v>-1383.267405</v>
      </c>
      <c r="J75" s="81">
        <f t="shared" si="2"/>
        <v>-1482.915845</v>
      </c>
      <c r="K75" s="81">
        <f t="shared" si="3"/>
        <v>-2866.18325</v>
      </c>
      <c r="L75" s="81">
        <f t="shared" si="8"/>
        <v>-607</v>
      </c>
      <c r="M75" s="81">
        <f t="shared" si="9"/>
        <v>-601</v>
      </c>
      <c r="N75" s="81">
        <f t="shared" si="10"/>
        <v>-140</v>
      </c>
      <c r="O75" s="81">
        <f t="shared" si="11"/>
        <v>4000</v>
      </c>
      <c r="P75" s="81">
        <f t="shared" si="4"/>
        <v>-214.1832499</v>
      </c>
      <c r="Q75" s="85">
        <f t="shared" si="12"/>
        <v>-40135.37724</v>
      </c>
    </row>
    <row r="76">
      <c r="D76" s="96"/>
      <c r="E76" s="103">
        <f t="shared" si="5"/>
        <v>286</v>
      </c>
      <c r="F76" s="81">
        <f t="shared" si="6"/>
        <v>119327.751</v>
      </c>
      <c r="G76" s="99"/>
      <c r="H76" s="81">
        <f t="shared" si="7"/>
        <v>-582059.0322</v>
      </c>
      <c r="I76" s="81">
        <f t="shared" si="1"/>
        <v>-1386.78321</v>
      </c>
      <c r="J76" s="81">
        <f t="shared" si="2"/>
        <v>-1479.40004</v>
      </c>
      <c r="K76" s="81">
        <f t="shared" si="3"/>
        <v>-2866.18325</v>
      </c>
      <c r="L76" s="81">
        <f t="shared" si="8"/>
        <v>-607</v>
      </c>
      <c r="M76" s="81">
        <f t="shared" si="9"/>
        <v>-601</v>
      </c>
      <c r="N76" s="81">
        <f t="shared" si="10"/>
        <v>-140</v>
      </c>
      <c r="O76" s="81">
        <f t="shared" si="11"/>
        <v>4000</v>
      </c>
      <c r="P76" s="81">
        <f t="shared" si="4"/>
        <v>-214.1832499</v>
      </c>
      <c r="Q76" s="85">
        <f t="shared" si="12"/>
        <v>-40349.56049</v>
      </c>
    </row>
    <row r="77">
      <c r="D77" s="96"/>
      <c r="E77" s="103">
        <f t="shared" si="5"/>
        <v>285</v>
      </c>
      <c r="F77" s="81">
        <f t="shared" si="6"/>
        <v>120718.059</v>
      </c>
      <c r="G77" s="99"/>
      <c r="H77" s="81">
        <f t="shared" si="7"/>
        <v>-580672.249</v>
      </c>
      <c r="I77" s="81">
        <f t="shared" si="1"/>
        <v>-1390.30795</v>
      </c>
      <c r="J77" s="81">
        <f t="shared" si="2"/>
        <v>-1475.8753</v>
      </c>
      <c r="K77" s="81">
        <f t="shared" si="3"/>
        <v>-2866.18325</v>
      </c>
      <c r="L77" s="81">
        <f t="shared" si="8"/>
        <v>-607</v>
      </c>
      <c r="M77" s="81">
        <f t="shared" si="9"/>
        <v>-601</v>
      </c>
      <c r="N77" s="81">
        <f t="shared" si="10"/>
        <v>-140</v>
      </c>
      <c r="O77" s="81">
        <f t="shared" si="11"/>
        <v>4000</v>
      </c>
      <c r="P77" s="81">
        <f t="shared" si="4"/>
        <v>-214.1832499</v>
      </c>
      <c r="Q77" s="85">
        <f t="shared" si="12"/>
        <v>-40563.74374</v>
      </c>
    </row>
    <row r="78">
      <c r="D78" s="96"/>
      <c r="E78" s="103">
        <f t="shared" si="5"/>
        <v>284</v>
      </c>
      <c r="F78" s="81">
        <f t="shared" si="6"/>
        <v>122111.9006</v>
      </c>
      <c r="G78" s="99"/>
      <c r="H78" s="81">
        <f t="shared" si="7"/>
        <v>-579281.941</v>
      </c>
      <c r="I78" s="81">
        <f t="shared" si="1"/>
        <v>-1393.84165</v>
      </c>
      <c r="J78" s="81">
        <f t="shared" si="2"/>
        <v>-1472.3416</v>
      </c>
      <c r="K78" s="81">
        <f t="shared" si="3"/>
        <v>-2866.18325</v>
      </c>
      <c r="L78" s="81">
        <f t="shared" si="8"/>
        <v>-607</v>
      </c>
      <c r="M78" s="81">
        <f t="shared" si="9"/>
        <v>-601</v>
      </c>
      <c r="N78" s="81">
        <f t="shared" si="10"/>
        <v>-140</v>
      </c>
      <c r="O78" s="81">
        <f t="shared" si="11"/>
        <v>4000</v>
      </c>
      <c r="P78" s="81">
        <f t="shared" si="4"/>
        <v>-214.1832499</v>
      </c>
      <c r="Q78" s="85">
        <f t="shared" si="12"/>
        <v>-40777.92699</v>
      </c>
    </row>
    <row r="79">
      <c r="D79" s="96"/>
      <c r="E79" s="103">
        <f t="shared" si="5"/>
        <v>283</v>
      </c>
      <c r="F79" s="81">
        <f t="shared" si="6"/>
        <v>123509.2849</v>
      </c>
      <c r="G79" s="99"/>
      <c r="H79" s="81">
        <f t="shared" si="7"/>
        <v>-577888.0994</v>
      </c>
      <c r="I79" s="81">
        <f t="shared" si="1"/>
        <v>-1397.384331</v>
      </c>
      <c r="J79" s="81">
        <f t="shared" si="2"/>
        <v>-1468.798919</v>
      </c>
      <c r="K79" s="81">
        <f t="shared" si="3"/>
        <v>-2866.18325</v>
      </c>
      <c r="L79" s="81">
        <f t="shared" si="8"/>
        <v>-607</v>
      </c>
      <c r="M79" s="81">
        <f t="shared" si="9"/>
        <v>-601</v>
      </c>
      <c r="N79" s="81">
        <f t="shared" si="10"/>
        <v>-140</v>
      </c>
      <c r="O79" s="81">
        <f t="shared" si="11"/>
        <v>4000</v>
      </c>
      <c r="P79" s="81">
        <f t="shared" si="4"/>
        <v>-214.1832499</v>
      </c>
      <c r="Q79" s="85">
        <f t="shared" si="12"/>
        <v>-40992.11024</v>
      </c>
    </row>
    <row r="80">
      <c r="D80" s="96"/>
      <c r="E80" s="103">
        <f t="shared" si="5"/>
        <v>282</v>
      </c>
      <c r="F80" s="81">
        <f t="shared" si="6"/>
        <v>124910.221</v>
      </c>
      <c r="G80" s="99"/>
      <c r="H80" s="81">
        <f t="shared" si="7"/>
        <v>-576490.7151</v>
      </c>
      <c r="I80" s="81">
        <f t="shared" si="1"/>
        <v>-1400.936016</v>
      </c>
      <c r="J80" s="81">
        <f t="shared" si="2"/>
        <v>-1465.247234</v>
      </c>
      <c r="K80" s="81">
        <f t="shared" si="3"/>
        <v>-2866.18325</v>
      </c>
      <c r="L80" s="81">
        <f t="shared" si="8"/>
        <v>-607</v>
      </c>
      <c r="M80" s="81">
        <f t="shared" si="9"/>
        <v>-601</v>
      </c>
      <c r="N80" s="81">
        <f t="shared" si="10"/>
        <v>-140</v>
      </c>
      <c r="O80" s="81">
        <f t="shared" si="11"/>
        <v>4000</v>
      </c>
      <c r="P80" s="81">
        <f t="shared" si="4"/>
        <v>-214.1832499</v>
      </c>
      <c r="Q80" s="85">
        <f t="shared" si="12"/>
        <v>-41206.29349</v>
      </c>
    </row>
    <row r="81">
      <c r="D81" s="96"/>
      <c r="E81" s="103">
        <f t="shared" si="5"/>
        <v>281</v>
      </c>
      <c r="F81" s="81">
        <f t="shared" si="6"/>
        <v>126314.7177</v>
      </c>
      <c r="G81" s="99"/>
      <c r="H81" s="81">
        <f t="shared" si="7"/>
        <v>-575089.779</v>
      </c>
      <c r="I81" s="81">
        <f t="shared" si="1"/>
        <v>-1404.496728</v>
      </c>
      <c r="J81" s="81">
        <f t="shared" si="2"/>
        <v>-1461.686522</v>
      </c>
      <c r="K81" s="81">
        <f t="shared" si="3"/>
        <v>-2866.18325</v>
      </c>
      <c r="L81" s="81">
        <f t="shared" si="8"/>
        <v>-607</v>
      </c>
      <c r="M81" s="81">
        <f t="shared" si="9"/>
        <v>-601</v>
      </c>
      <c r="N81" s="81">
        <f t="shared" si="10"/>
        <v>-140</v>
      </c>
      <c r="O81" s="81">
        <f t="shared" si="11"/>
        <v>4000</v>
      </c>
      <c r="P81" s="81">
        <f t="shared" si="4"/>
        <v>-214.1832499</v>
      </c>
      <c r="Q81" s="85">
        <f t="shared" si="12"/>
        <v>-41420.47674</v>
      </c>
    </row>
    <row r="82">
      <c r="D82" s="96"/>
      <c r="E82" s="103">
        <f t="shared" si="5"/>
        <v>280</v>
      </c>
      <c r="F82" s="81">
        <f t="shared" si="6"/>
        <v>127722.7842</v>
      </c>
      <c r="G82" s="99"/>
      <c r="H82" s="81">
        <f t="shared" si="7"/>
        <v>-573685.2823</v>
      </c>
      <c r="I82" s="81">
        <f t="shared" si="1"/>
        <v>-1408.066491</v>
      </c>
      <c r="J82" s="81">
        <f t="shared" si="2"/>
        <v>-1458.116759</v>
      </c>
      <c r="K82" s="81">
        <f t="shared" si="3"/>
        <v>-2866.18325</v>
      </c>
      <c r="L82" s="81">
        <f t="shared" si="8"/>
        <v>-607</v>
      </c>
      <c r="M82" s="81">
        <f t="shared" si="9"/>
        <v>-601</v>
      </c>
      <c r="N82" s="81">
        <f t="shared" si="10"/>
        <v>-140</v>
      </c>
      <c r="O82" s="81">
        <f t="shared" si="11"/>
        <v>4000</v>
      </c>
      <c r="P82" s="81">
        <f t="shared" si="4"/>
        <v>-214.1832499</v>
      </c>
      <c r="Q82" s="85">
        <f t="shared" si="12"/>
        <v>-41634.65999</v>
      </c>
    </row>
    <row r="83">
      <c r="D83" s="96"/>
      <c r="E83" s="103">
        <f t="shared" si="5"/>
        <v>279</v>
      </c>
      <c r="F83" s="81">
        <f t="shared" si="6"/>
        <v>129134.4295</v>
      </c>
      <c r="G83" s="99"/>
      <c r="H83" s="81">
        <f t="shared" si="7"/>
        <v>-572277.2158</v>
      </c>
      <c r="I83" s="81">
        <f t="shared" si="1"/>
        <v>-1411.645326</v>
      </c>
      <c r="J83" s="81">
        <f t="shared" si="2"/>
        <v>-1454.537924</v>
      </c>
      <c r="K83" s="81">
        <f t="shared" si="3"/>
        <v>-2866.18325</v>
      </c>
      <c r="L83" s="81">
        <f t="shared" si="8"/>
        <v>-607</v>
      </c>
      <c r="M83" s="81">
        <f t="shared" si="9"/>
        <v>-601</v>
      </c>
      <c r="N83" s="81">
        <f t="shared" si="10"/>
        <v>-140</v>
      </c>
      <c r="O83" s="81">
        <f t="shared" si="11"/>
        <v>4000</v>
      </c>
      <c r="P83" s="81">
        <f t="shared" si="4"/>
        <v>-214.1832499</v>
      </c>
      <c r="Q83" s="85">
        <f t="shared" si="12"/>
        <v>-41848.84324</v>
      </c>
    </row>
    <row r="84">
      <c r="D84" s="96"/>
      <c r="E84" s="103">
        <f t="shared" si="5"/>
        <v>278</v>
      </c>
      <c r="F84" s="81">
        <f t="shared" si="6"/>
        <v>130549.6628</v>
      </c>
      <c r="G84" s="99"/>
      <c r="H84" s="81">
        <f t="shared" si="7"/>
        <v>-570865.5705</v>
      </c>
      <c r="I84" s="81">
        <f t="shared" si="1"/>
        <v>-1415.233258</v>
      </c>
      <c r="J84" s="81">
        <f t="shared" si="2"/>
        <v>-1450.949992</v>
      </c>
      <c r="K84" s="81">
        <f t="shared" si="3"/>
        <v>-2866.18325</v>
      </c>
      <c r="L84" s="81">
        <f t="shared" si="8"/>
        <v>-607</v>
      </c>
      <c r="M84" s="81">
        <f t="shared" si="9"/>
        <v>-601</v>
      </c>
      <c r="N84" s="81">
        <f t="shared" si="10"/>
        <v>-140</v>
      </c>
      <c r="O84" s="81">
        <f t="shared" si="11"/>
        <v>4000</v>
      </c>
      <c r="P84" s="81">
        <f t="shared" si="4"/>
        <v>-214.1832499</v>
      </c>
      <c r="Q84" s="85">
        <f t="shared" si="12"/>
        <v>-42063.02649</v>
      </c>
    </row>
    <row r="85">
      <c r="D85" s="96"/>
      <c r="E85" s="103">
        <f t="shared" si="5"/>
        <v>277</v>
      </c>
      <c r="F85" s="81">
        <f t="shared" si="6"/>
        <v>131968.4931</v>
      </c>
      <c r="G85" s="99"/>
      <c r="H85" s="81">
        <f t="shared" si="7"/>
        <v>-569450.3372</v>
      </c>
      <c r="I85" s="81">
        <f t="shared" si="1"/>
        <v>-1418.830309</v>
      </c>
      <c r="J85" s="81">
        <f t="shared" si="2"/>
        <v>-1447.35294</v>
      </c>
      <c r="K85" s="81">
        <f t="shared" si="3"/>
        <v>-2866.18325</v>
      </c>
      <c r="L85" s="81">
        <f t="shared" si="8"/>
        <v>-607</v>
      </c>
      <c r="M85" s="81">
        <f t="shared" si="9"/>
        <v>-601</v>
      </c>
      <c r="N85" s="81">
        <f t="shared" si="10"/>
        <v>-140</v>
      </c>
      <c r="O85" s="81">
        <f t="shared" si="11"/>
        <v>4000</v>
      </c>
      <c r="P85" s="81">
        <f t="shared" si="4"/>
        <v>-214.1832499</v>
      </c>
      <c r="Q85" s="85">
        <f t="shared" si="12"/>
        <v>-42277.20974</v>
      </c>
    </row>
    <row r="86">
      <c r="D86" s="92">
        <v>7.0</v>
      </c>
      <c r="E86" s="103">
        <f t="shared" si="5"/>
        <v>276</v>
      </c>
      <c r="F86" s="81">
        <f t="shared" si="6"/>
        <v>133390.9296</v>
      </c>
      <c r="G86" s="99"/>
      <c r="H86" s="81">
        <f t="shared" si="7"/>
        <v>-568031.5069</v>
      </c>
      <c r="I86" s="81">
        <f t="shared" si="1"/>
        <v>-1422.436503</v>
      </c>
      <c r="J86" s="81">
        <f t="shared" si="2"/>
        <v>-1443.746747</v>
      </c>
      <c r="K86" s="81">
        <f t="shared" si="3"/>
        <v>-2866.18325</v>
      </c>
      <c r="L86" s="81">
        <f t="shared" si="8"/>
        <v>-607</v>
      </c>
      <c r="M86" s="81">
        <f t="shared" si="9"/>
        <v>-601</v>
      </c>
      <c r="N86" s="81">
        <f t="shared" si="10"/>
        <v>-140</v>
      </c>
      <c r="O86" s="81">
        <f t="shared" si="11"/>
        <v>4000</v>
      </c>
      <c r="P86" s="81">
        <f t="shared" si="4"/>
        <v>-214.1832499</v>
      </c>
      <c r="Q86" s="85">
        <f t="shared" si="12"/>
        <v>-42491.39299</v>
      </c>
    </row>
    <row r="87">
      <c r="D87" s="96"/>
      <c r="E87" s="103">
        <f t="shared" si="5"/>
        <v>275</v>
      </c>
      <c r="F87" s="81">
        <f t="shared" si="6"/>
        <v>134816.9814</v>
      </c>
      <c r="G87" s="99"/>
      <c r="H87" s="81">
        <f t="shared" si="7"/>
        <v>-566609.0704</v>
      </c>
      <c r="I87" s="81">
        <f t="shared" si="1"/>
        <v>-1426.051863</v>
      </c>
      <c r="J87" s="81">
        <f t="shared" si="2"/>
        <v>-1440.131387</v>
      </c>
      <c r="K87" s="81">
        <f t="shared" si="3"/>
        <v>-2866.18325</v>
      </c>
      <c r="L87" s="81">
        <f t="shared" si="8"/>
        <v>-607</v>
      </c>
      <c r="M87" s="81">
        <f t="shared" si="9"/>
        <v>-601</v>
      </c>
      <c r="N87" s="81">
        <f t="shared" si="10"/>
        <v>-140</v>
      </c>
      <c r="O87" s="81">
        <f t="shared" si="11"/>
        <v>4000</v>
      </c>
      <c r="P87" s="81">
        <f t="shared" si="4"/>
        <v>-214.1832499</v>
      </c>
      <c r="Q87" s="85">
        <f t="shared" si="12"/>
        <v>-42705.57624</v>
      </c>
    </row>
    <row r="88">
      <c r="D88" s="96"/>
      <c r="E88" s="103">
        <f t="shared" si="5"/>
        <v>274</v>
      </c>
      <c r="F88" s="81">
        <f t="shared" si="6"/>
        <v>136246.6578</v>
      </c>
      <c r="G88" s="99"/>
      <c r="H88" s="81">
        <f t="shared" si="7"/>
        <v>-565183.0186</v>
      </c>
      <c r="I88" s="81">
        <f t="shared" si="1"/>
        <v>-1429.676411</v>
      </c>
      <c r="J88" s="81">
        <f t="shared" si="2"/>
        <v>-1436.506839</v>
      </c>
      <c r="K88" s="81">
        <f t="shared" si="3"/>
        <v>-2866.18325</v>
      </c>
      <c r="L88" s="81">
        <f t="shared" si="8"/>
        <v>-607</v>
      </c>
      <c r="M88" s="81">
        <f t="shared" si="9"/>
        <v>-601</v>
      </c>
      <c r="N88" s="81">
        <f t="shared" si="10"/>
        <v>-140</v>
      </c>
      <c r="O88" s="81">
        <f t="shared" si="11"/>
        <v>4000</v>
      </c>
      <c r="P88" s="81">
        <f t="shared" si="4"/>
        <v>-214.1832499</v>
      </c>
      <c r="Q88" s="85">
        <f t="shared" si="12"/>
        <v>-42919.75949</v>
      </c>
    </row>
    <row r="89">
      <c r="D89" s="96"/>
      <c r="E89" s="103">
        <f t="shared" si="5"/>
        <v>273</v>
      </c>
      <c r="F89" s="81">
        <f t="shared" si="6"/>
        <v>137679.968</v>
      </c>
      <c r="G89" s="99"/>
      <c r="H89" s="81">
        <f t="shared" si="7"/>
        <v>-563753.3422</v>
      </c>
      <c r="I89" s="81">
        <f t="shared" si="1"/>
        <v>-1433.310172</v>
      </c>
      <c r="J89" s="81">
        <f t="shared" si="2"/>
        <v>-1432.873078</v>
      </c>
      <c r="K89" s="81">
        <f t="shared" si="3"/>
        <v>-2866.18325</v>
      </c>
      <c r="L89" s="81">
        <f t="shared" si="8"/>
        <v>-607</v>
      </c>
      <c r="M89" s="81">
        <f t="shared" si="9"/>
        <v>-601</v>
      </c>
      <c r="N89" s="81">
        <f t="shared" si="10"/>
        <v>-140</v>
      </c>
      <c r="O89" s="81">
        <f t="shared" si="11"/>
        <v>4000</v>
      </c>
      <c r="P89" s="81">
        <f t="shared" si="4"/>
        <v>-214.1832499</v>
      </c>
      <c r="Q89" s="85">
        <f t="shared" si="12"/>
        <v>-43133.94274</v>
      </c>
    </row>
    <row r="90">
      <c r="D90" s="96"/>
      <c r="E90" s="103">
        <f t="shared" si="5"/>
        <v>272</v>
      </c>
      <c r="F90" s="81">
        <f t="shared" si="6"/>
        <v>139116.9212</v>
      </c>
      <c r="G90" s="99"/>
      <c r="H90" s="81">
        <f t="shared" si="7"/>
        <v>-562320.032</v>
      </c>
      <c r="I90" s="81">
        <f t="shared" si="1"/>
        <v>-1436.953169</v>
      </c>
      <c r="J90" s="81">
        <f t="shared" si="2"/>
        <v>-1429.230081</v>
      </c>
      <c r="K90" s="81">
        <f t="shared" si="3"/>
        <v>-2866.18325</v>
      </c>
      <c r="L90" s="81">
        <f t="shared" si="8"/>
        <v>-607</v>
      </c>
      <c r="M90" s="81">
        <f t="shared" si="9"/>
        <v>-601</v>
      </c>
      <c r="N90" s="81">
        <f t="shared" si="10"/>
        <v>-140</v>
      </c>
      <c r="O90" s="81">
        <f t="shared" si="11"/>
        <v>4000</v>
      </c>
      <c r="P90" s="81">
        <f t="shared" si="4"/>
        <v>-214.1832499</v>
      </c>
      <c r="Q90" s="85">
        <f t="shared" si="12"/>
        <v>-43348.12599</v>
      </c>
    </row>
    <row r="91">
      <c r="D91" s="96"/>
      <c r="E91" s="103">
        <f t="shared" si="5"/>
        <v>271</v>
      </c>
      <c r="F91" s="81">
        <f t="shared" si="6"/>
        <v>140557.5266</v>
      </c>
      <c r="G91" s="99"/>
      <c r="H91" s="81">
        <f t="shared" si="7"/>
        <v>-560883.0788</v>
      </c>
      <c r="I91" s="81">
        <f t="shared" si="1"/>
        <v>-1440.605425</v>
      </c>
      <c r="J91" s="81">
        <f t="shared" si="2"/>
        <v>-1425.577825</v>
      </c>
      <c r="K91" s="81">
        <f t="shared" si="3"/>
        <v>-2866.18325</v>
      </c>
      <c r="L91" s="81">
        <f t="shared" si="8"/>
        <v>-607</v>
      </c>
      <c r="M91" s="81">
        <f t="shared" si="9"/>
        <v>-601</v>
      </c>
      <c r="N91" s="81">
        <f t="shared" si="10"/>
        <v>-140</v>
      </c>
      <c r="O91" s="81">
        <f t="shared" si="11"/>
        <v>4000</v>
      </c>
      <c r="P91" s="81">
        <f t="shared" si="4"/>
        <v>-214.1832499</v>
      </c>
      <c r="Q91" s="85">
        <f t="shared" si="12"/>
        <v>-43562.30924</v>
      </c>
    </row>
    <row r="92">
      <c r="D92" s="96"/>
      <c r="E92" s="103">
        <f t="shared" si="5"/>
        <v>270</v>
      </c>
      <c r="F92" s="81">
        <f t="shared" si="6"/>
        <v>142001.7936</v>
      </c>
      <c r="G92" s="99"/>
      <c r="H92" s="81">
        <f t="shared" si="7"/>
        <v>-559442.4734</v>
      </c>
      <c r="I92" s="81">
        <f t="shared" si="1"/>
        <v>-1444.266963</v>
      </c>
      <c r="J92" s="81">
        <f t="shared" si="2"/>
        <v>-1421.916287</v>
      </c>
      <c r="K92" s="81">
        <f t="shared" si="3"/>
        <v>-2866.18325</v>
      </c>
      <c r="L92" s="81">
        <f t="shared" si="8"/>
        <v>-607</v>
      </c>
      <c r="M92" s="81">
        <f t="shared" si="9"/>
        <v>-601</v>
      </c>
      <c r="N92" s="81">
        <f t="shared" si="10"/>
        <v>-140</v>
      </c>
      <c r="O92" s="81">
        <f t="shared" si="11"/>
        <v>4000</v>
      </c>
      <c r="P92" s="81">
        <f t="shared" si="4"/>
        <v>-214.1832499</v>
      </c>
      <c r="Q92" s="85">
        <f t="shared" si="12"/>
        <v>-43776.49249</v>
      </c>
    </row>
    <row r="93">
      <c r="D93" s="96"/>
      <c r="E93" s="103">
        <f t="shared" si="5"/>
        <v>269</v>
      </c>
      <c r="F93" s="81">
        <f t="shared" si="6"/>
        <v>143449.7314</v>
      </c>
      <c r="G93" s="99"/>
      <c r="H93" s="81">
        <f t="shared" si="7"/>
        <v>-557998.2064</v>
      </c>
      <c r="I93" s="81">
        <f t="shared" si="1"/>
        <v>-1447.937809</v>
      </c>
      <c r="J93" s="81">
        <f t="shared" si="2"/>
        <v>-1418.245441</v>
      </c>
      <c r="K93" s="81">
        <f t="shared" si="3"/>
        <v>-2866.18325</v>
      </c>
      <c r="L93" s="81">
        <f t="shared" si="8"/>
        <v>-607</v>
      </c>
      <c r="M93" s="81">
        <f t="shared" si="9"/>
        <v>-601</v>
      </c>
      <c r="N93" s="81">
        <f t="shared" si="10"/>
        <v>-140</v>
      </c>
      <c r="O93" s="81">
        <f t="shared" si="11"/>
        <v>4000</v>
      </c>
      <c r="P93" s="81">
        <f t="shared" si="4"/>
        <v>-214.1832499</v>
      </c>
      <c r="Q93" s="85">
        <f t="shared" si="12"/>
        <v>-43990.67574</v>
      </c>
    </row>
    <row r="94">
      <c r="D94" s="96"/>
      <c r="E94" s="103">
        <f t="shared" si="5"/>
        <v>268</v>
      </c>
      <c r="F94" s="81">
        <f t="shared" si="6"/>
        <v>144901.3494</v>
      </c>
      <c r="G94" s="99"/>
      <c r="H94" s="81">
        <f t="shared" si="7"/>
        <v>-556550.2686</v>
      </c>
      <c r="I94" s="81">
        <f t="shared" si="1"/>
        <v>-1451.617984</v>
      </c>
      <c r="J94" s="81">
        <f t="shared" si="2"/>
        <v>-1414.565266</v>
      </c>
      <c r="K94" s="81">
        <f t="shared" si="3"/>
        <v>-2866.18325</v>
      </c>
      <c r="L94" s="81">
        <f t="shared" si="8"/>
        <v>-607</v>
      </c>
      <c r="M94" s="81">
        <f t="shared" si="9"/>
        <v>-601</v>
      </c>
      <c r="N94" s="81">
        <f t="shared" si="10"/>
        <v>-140</v>
      </c>
      <c r="O94" s="81">
        <f t="shared" si="11"/>
        <v>4000</v>
      </c>
      <c r="P94" s="81">
        <f t="shared" si="4"/>
        <v>-214.1832499</v>
      </c>
      <c r="Q94" s="85">
        <f t="shared" si="12"/>
        <v>-44204.85899</v>
      </c>
    </row>
    <row r="95">
      <c r="D95" s="96"/>
      <c r="E95" s="103">
        <f t="shared" si="5"/>
        <v>267</v>
      </c>
      <c r="F95" s="81">
        <f t="shared" si="6"/>
        <v>146356.6569</v>
      </c>
      <c r="G95" s="99"/>
      <c r="H95" s="81">
        <f t="shared" si="7"/>
        <v>-555098.6506</v>
      </c>
      <c r="I95" s="81">
        <f t="shared" si="1"/>
        <v>-1455.307513</v>
      </c>
      <c r="J95" s="81">
        <f t="shared" si="2"/>
        <v>-1410.875737</v>
      </c>
      <c r="K95" s="81">
        <f t="shared" si="3"/>
        <v>-2866.18325</v>
      </c>
      <c r="L95" s="81">
        <f t="shared" si="8"/>
        <v>-607</v>
      </c>
      <c r="M95" s="81">
        <f t="shared" si="9"/>
        <v>-601</v>
      </c>
      <c r="N95" s="81">
        <f t="shared" si="10"/>
        <v>-140</v>
      </c>
      <c r="O95" s="81">
        <f t="shared" si="11"/>
        <v>4000</v>
      </c>
      <c r="P95" s="81">
        <f t="shared" si="4"/>
        <v>-214.1832499</v>
      </c>
      <c r="Q95" s="85">
        <f t="shared" si="12"/>
        <v>-44419.04224</v>
      </c>
    </row>
    <row r="96">
      <c r="D96" s="96"/>
      <c r="E96" s="103">
        <f t="shared" si="5"/>
        <v>266</v>
      </c>
      <c r="F96" s="81">
        <f t="shared" si="6"/>
        <v>147815.6633</v>
      </c>
      <c r="G96" s="99"/>
      <c r="H96" s="81">
        <f t="shared" si="7"/>
        <v>-553643.3431</v>
      </c>
      <c r="I96" s="81">
        <f t="shared" si="1"/>
        <v>-1459.006419</v>
      </c>
      <c r="J96" s="81">
        <f t="shared" si="2"/>
        <v>-1407.17683</v>
      </c>
      <c r="K96" s="81">
        <f t="shared" si="3"/>
        <v>-2866.18325</v>
      </c>
      <c r="L96" s="81">
        <f t="shared" si="8"/>
        <v>-607</v>
      </c>
      <c r="M96" s="81">
        <f t="shared" si="9"/>
        <v>-601</v>
      </c>
      <c r="N96" s="81">
        <f t="shared" si="10"/>
        <v>-140</v>
      </c>
      <c r="O96" s="81">
        <f t="shared" si="11"/>
        <v>4000</v>
      </c>
      <c r="P96" s="81">
        <f t="shared" si="4"/>
        <v>-214.1832499</v>
      </c>
      <c r="Q96" s="85">
        <f t="shared" si="12"/>
        <v>-44633.22549</v>
      </c>
    </row>
    <row r="97">
      <c r="D97" s="96"/>
      <c r="E97" s="103">
        <f t="shared" si="5"/>
        <v>265</v>
      </c>
      <c r="F97" s="81">
        <f t="shared" si="6"/>
        <v>149278.378</v>
      </c>
      <c r="G97" s="99"/>
      <c r="H97" s="81">
        <f t="shared" si="7"/>
        <v>-552184.3367</v>
      </c>
      <c r="I97" s="81">
        <f t="shared" si="1"/>
        <v>-1462.714727</v>
      </c>
      <c r="J97" s="81">
        <f t="shared" si="2"/>
        <v>-1403.468522</v>
      </c>
      <c r="K97" s="81">
        <f t="shared" si="3"/>
        <v>-2866.18325</v>
      </c>
      <c r="L97" s="81">
        <f t="shared" si="8"/>
        <v>-607</v>
      </c>
      <c r="M97" s="81">
        <f t="shared" si="9"/>
        <v>-601</v>
      </c>
      <c r="N97" s="81">
        <f t="shared" si="10"/>
        <v>-140</v>
      </c>
      <c r="O97" s="81">
        <f t="shared" si="11"/>
        <v>4000</v>
      </c>
      <c r="P97" s="81">
        <f t="shared" si="4"/>
        <v>-214.1832499</v>
      </c>
      <c r="Q97" s="85">
        <f t="shared" si="12"/>
        <v>-44847.40874</v>
      </c>
    </row>
    <row r="98">
      <c r="D98" s="92">
        <v>8.0</v>
      </c>
      <c r="E98" s="103">
        <f t="shared" si="5"/>
        <v>264</v>
      </c>
      <c r="F98" s="81">
        <f t="shared" si="6"/>
        <v>150744.8105</v>
      </c>
      <c r="G98" s="99"/>
      <c r="H98" s="81">
        <f t="shared" si="7"/>
        <v>-550721.622</v>
      </c>
      <c r="I98" s="81">
        <f t="shared" si="1"/>
        <v>-1466.432461</v>
      </c>
      <c r="J98" s="81">
        <f t="shared" si="2"/>
        <v>-1399.750789</v>
      </c>
      <c r="K98" s="81">
        <f t="shared" si="3"/>
        <v>-2866.18325</v>
      </c>
      <c r="L98" s="81">
        <f t="shared" si="8"/>
        <v>-607</v>
      </c>
      <c r="M98" s="81">
        <f t="shared" si="9"/>
        <v>-601</v>
      </c>
      <c r="N98" s="81">
        <f t="shared" si="10"/>
        <v>-140</v>
      </c>
      <c r="O98" s="81">
        <f t="shared" si="11"/>
        <v>4000</v>
      </c>
      <c r="P98" s="81">
        <f t="shared" si="4"/>
        <v>-214.1832499</v>
      </c>
      <c r="Q98" s="85">
        <f t="shared" si="12"/>
        <v>-45061.59199</v>
      </c>
    </row>
    <row r="99">
      <c r="D99" s="96"/>
      <c r="E99" s="103">
        <f t="shared" si="5"/>
        <v>263</v>
      </c>
      <c r="F99" s="81">
        <f t="shared" si="6"/>
        <v>152214.9701</v>
      </c>
      <c r="G99" s="99"/>
      <c r="H99" s="81">
        <f t="shared" si="7"/>
        <v>-549255.1895</v>
      </c>
      <c r="I99" s="81">
        <f t="shared" si="1"/>
        <v>-1470.159643</v>
      </c>
      <c r="J99" s="81">
        <f t="shared" si="2"/>
        <v>-1396.023607</v>
      </c>
      <c r="K99" s="81">
        <f t="shared" si="3"/>
        <v>-2866.18325</v>
      </c>
      <c r="L99" s="81">
        <f t="shared" si="8"/>
        <v>-607</v>
      </c>
      <c r="M99" s="81">
        <f t="shared" si="9"/>
        <v>-601</v>
      </c>
      <c r="N99" s="81">
        <f t="shared" si="10"/>
        <v>-140</v>
      </c>
      <c r="O99" s="81">
        <f t="shared" si="11"/>
        <v>4000</v>
      </c>
      <c r="P99" s="81">
        <f t="shared" si="4"/>
        <v>-214.1832499</v>
      </c>
      <c r="Q99" s="85">
        <f t="shared" si="12"/>
        <v>-45275.77524</v>
      </c>
    </row>
    <row r="100">
      <c r="D100" s="96"/>
      <c r="E100" s="103">
        <f t="shared" si="5"/>
        <v>262</v>
      </c>
      <c r="F100" s="81">
        <f t="shared" si="6"/>
        <v>153688.8664</v>
      </c>
      <c r="G100" s="99"/>
      <c r="H100" s="81">
        <f t="shared" si="7"/>
        <v>-547785.0299</v>
      </c>
      <c r="I100" s="81">
        <f t="shared" si="1"/>
        <v>-1473.896299</v>
      </c>
      <c r="J100" s="81">
        <f t="shared" si="2"/>
        <v>-1392.286951</v>
      </c>
      <c r="K100" s="81">
        <f t="shared" si="3"/>
        <v>-2866.18325</v>
      </c>
      <c r="L100" s="81">
        <f t="shared" si="8"/>
        <v>-607</v>
      </c>
      <c r="M100" s="81">
        <f t="shared" si="9"/>
        <v>-601</v>
      </c>
      <c r="N100" s="81">
        <f t="shared" si="10"/>
        <v>-140</v>
      </c>
      <c r="O100" s="81">
        <f t="shared" si="11"/>
        <v>4000</v>
      </c>
      <c r="P100" s="81">
        <f t="shared" si="4"/>
        <v>-214.1832499</v>
      </c>
      <c r="Q100" s="85">
        <f t="shared" si="12"/>
        <v>-45489.95849</v>
      </c>
    </row>
    <row r="101">
      <c r="D101" s="96"/>
      <c r="E101" s="103">
        <f t="shared" si="5"/>
        <v>261</v>
      </c>
      <c r="F101" s="81">
        <f t="shared" si="6"/>
        <v>155166.5089</v>
      </c>
      <c r="G101" s="99"/>
      <c r="H101" s="81">
        <f t="shared" si="7"/>
        <v>-546311.1336</v>
      </c>
      <c r="I101" s="81">
        <f t="shared" si="1"/>
        <v>-1477.642452</v>
      </c>
      <c r="J101" s="81">
        <f t="shared" si="2"/>
        <v>-1388.540798</v>
      </c>
      <c r="K101" s="81">
        <f t="shared" si="3"/>
        <v>-2866.18325</v>
      </c>
      <c r="L101" s="81">
        <f t="shared" si="8"/>
        <v>-607</v>
      </c>
      <c r="M101" s="81">
        <f t="shared" si="9"/>
        <v>-601</v>
      </c>
      <c r="N101" s="81">
        <f t="shared" si="10"/>
        <v>-140</v>
      </c>
      <c r="O101" s="81">
        <f t="shared" si="11"/>
        <v>4000</v>
      </c>
      <c r="P101" s="81">
        <f t="shared" si="4"/>
        <v>-214.1832499</v>
      </c>
      <c r="Q101" s="85">
        <f t="shared" si="12"/>
        <v>-45704.14174</v>
      </c>
    </row>
    <row r="102">
      <c r="D102" s="96"/>
      <c r="E102" s="103">
        <f t="shared" si="5"/>
        <v>260</v>
      </c>
      <c r="F102" s="81">
        <f t="shared" si="6"/>
        <v>156647.907</v>
      </c>
      <c r="G102" s="99"/>
      <c r="H102" s="81">
        <f t="shared" si="7"/>
        <v>-544833.4911</v>
      </c>
      <c r="I102" s="81">
        <f t="shared" si="1"/>
        <v>-1481.398127</v>
      </c>
      <c r="J102" s="81">
        <f t="shared" si="2"/>
        <v>-1384.785123</v>
      </c>
      <c r="K102" s="81">
        <f t="shared" si="3"/>
        <v>-2866.18325</v>
      </c>
      <c r="L102" s="81">
        <f t="shared" si="8"/>
        <v>-607</v>
      </c>
      <c r="M102" s="81">
        <f t="shared" si="9"/>
        <v>-601</v>
      </c>
      <c r="N102" s="81">
        <f t="shared" si="10"/>
        <v>-140</v>
      </c>
      <c r="O102" s="81">
        <f t="shared" si="11"/>
        <v>4000</v>
      </c>
      <c r="P102" s="81">
        <f t="shared" si="4"/>
        <v>-214.1832499</v>
      </c>
    </row>
    <row r="103">
      <c r="D103" s="96"/>
      <c r="E103" s="103">
        <f t="shared" si="5"/>
        <v>259</v>
      </c>
      <c r="F103" s="81">
        <f t="shared" si="6"/>
        <v>158133.0704</v>
      </c>
      <c r="G103" s="99"/>
      <c r="H103" s="81">
        <f t="shared" si="7"/>
        <v>-543352.093</v>
      </c>
      <c r="I103" s="81">
        <f t="shared" si="1"/>
        <v>-1485.163347</v>
      </c>
      <c r="J103" s="81">
        <f t="shared" si="2"/>
        <v>-1381.019903</v>
      </c>
      <c r="K103" s="81">
        <f t="shared" si="3"/>
        <v>-2866.18325</v>
      </c>
      <c r="L103" s="81">
        <f t="shared" si="8"/>
        <v>-607</v>
      </c>
      <c r="M103" s="81">
        <f t="shared" si="9"/>
        <v>-601</v>
      </c>
      <c r="N103" s="81">
        <f t="shared" si="10"/>
        <v>-140</v>
      </c>
      <c r="O103" s="81">
        <f t="shared" si="11"/>
        <v>4000</v>
      </c>
      <c r="P103" s="81">
        <f t="shared" si="4"/>
        <v>-214.1832499</v>
      </c>
    </row>
    <row r="104">
      <c r="D104" s="96"/>
      <c r="E104" s="103">
        <f t="shared" si="5"/>
        <v>258</v>
      </c>
      <c r="F104" s="81">
        <f t="shared" si="6"/>
        <v>159622.0085</v>
      </c>
      <c r="G104" s="99"/>
      <c r="H104" s="81">
        <f t="shared" si="7"/>
        <v>-541866.9296</v>
      </c>
      <c r="I104" s="81">
        <f t="shared" si="1"/>
        <v>-1488.938137</v>
      </c>
      <c r="J104" s="81">
        <f t="shared" si="2"/>
        <v>-1377.245113</v>
      </c>
      <c r="K104" s="81">
        <f t="shared" si="3"/>
        <v>-2866.18325</v>
      </c>
      <c r="L104" s="81">
        <f t="shared" si="8"/>
        <v>-607</v>
      </c>
      <c r="M104" s="81">
        <f t="shared" si="9"/>
        <v>-601</v>
      </c>
      <c r="N104" s="81">
        <f t="shared" si="10"/>
        <v>-140</v>
      </c>
      <c r="O104" s="81">
        <f t="shared" si="11"/>
        <v>4000</v>
      </c>
      <c r="P104" s="81">
        <f t="shared" si="4"/>
        <v>-214.1832499</v>
      </c>
    </row>
    <row r="105">
      <c r="D105" s="96"/>
      <c r="E105" s="103">
        <f t="shared" si="5"/>
        <v>257</v>
      </c>
      <c r="F105" s="81">
        <f t="shared" si="6"/>
        <v>161114.731</v>
      </c>
      <c r="G105" s="99"/>
      <c r="H105" s="81">
        <f t="shared" si="7"/>
        <v>-540377.9915</v>
      </c>
      <c r="I105" s="81">
        <f t="shared" si="1"/>
        <v>-1492.722521</v>
      </c>
      <c r="J105" s="81">
        <f t="shared" si="2"/>
        <v>-1373.460728</v>
      </c>
      <c r="K105" s="81">
        <f t="shared" si="3"/>
        <v>-2866.18325</v>
      </c>
      <c r="L105" s="81">
        <f t="shared" si="8"/>
        <v>-607</v>
      </c>
      <c r="M105" s="81">
        <f t="shared" si="9"/>
        <v>-601</v>
      </c>
      <c r="N105" s="81">
        <f t="shared" si="10"/>
        <v>-140</v>
      </c>
      <c r="O105" s="81">
        <f t="shared" si="11"/>
        <v>4000</v>
      </c>
      <c r="P105" s="81">
        <f t="shared" si="4"/>
        <v>-214.1832499</v>
      </c>
    </row>
    <row r="106">
      <c r="D106" s="96"/>
      <c r="E106" s="103">
        <f t="shared" si="5"/>
        <v>256</v>
      </c>
      <c r="F106" s="81">
        <f t="shared" si="6"/>
        <v>162611.2475</v>
      </c>
      <c r="G106" s="99"/>
      <c r="H106" s="81">
        <f t="shared" si="7"/>
        <v>-538885.269</v>
      </c>
      <c r="I106" s="81">
        <f t="shared" si="1"/>
        <v>-1496.516525</v>
      </c>
      <c r="J106" s="81">
        <f t="shared" si="2"/>
        <v>-1369.666725</v>
      </c>
      <c r="K106" s="81">
        <f t="shared" si="3"/>
        <v>-2866.18325</v>
      </c>
      <c r="L106" s="81">
        <f t="shared" si="8"/>
        <v>-607</v>
      </c>
      <c r="M106" s="81">
        <f t="shared" si="9"/>
        <v>-601</v>
      </c>
      <c r="N106" s="81">
        <f t="shared" si="10"/>
        <v>-140</v>
      </c>
      <c r="O106" s="81">
        <f t="shared" si="11"/>
        <v>4000</v>
      </c>
      <c r="P106" s="81">
        <f t="shared" si="4"/>
        <v>-214.1832499</v>
      </c>
    </row>
    <row r="107">
      <c r="D107" s="96"/>
      <c r="E107" s="103">
        <f t="shared" si="5"/>
        <v>255</v>
      </c>
      <c r="F107" s="81">
        <f t="shared" si="6"/>
        <v>164111.5677</v>
      </c>
      <c r="G107" s="99"/>
      <c r="H107" s="81">
        <f t="shared" si="7"/>
        <v>-537388.7525</v>
      </c>
      <c r="I107" s="81">
        <f t="shared" si="1"/>
        <v>-1500.320171</v>
      </c>
      <c r="J107" s="81">
        <f t="shared" si="2"/>
        <v>-1365.863079</v>
      </c>
      <c r="K107" s="81">
        <f t="shared" si="3"/>
        <v>-2866.18325</v>
      </c>
      <c r="L107" s="81">
        <f t="shared" si="8"/>
        <v>-607</v>
      </c>
      <c r="M107" s="81">
        <f t="shared" si="9"/>
        <v>-601</v>
      </c>
      <c r="N107" s="81">
        <f t="shared" si="10"/>
        <v>-140</v>
      </c>
      <c r="O107" s="81">
        <f t="shared" si="11"/>
        <v>4000</v>
      </c>
      <c r="P107" s="81">
        <f t="shared" si="4"/>
        <v>-214.1832499</v>
      </c>
    </row>
    <row r="108">
      <c r="D108" s="96"/>
      <c r="E108" s="103">
        <f t="shared" si="5"/>
        <v>254</v>
      </c>
      <c r="F108" s="81">
        <f t="shared" si="6"/>
        <v>165615.7012</v>
      </c>
      <c r="G108" s="99"/>
      <c r="H108" s="81">
        <f t="shared" si="7"/>
        <v>-535888.4323</v>
      </c>
      <c r="I108" s="81">
        <f t="shared" si="1"/>
        <v>-1504.133484</v>
      </c>
      <c r="J108" s="81">
        <f t="shared" si="2"/>
        <v>-1362.049765</v>
      </c>
      <c r="K108" s="81">
        <f t="shared" si="3"/>
        <v>-2866.18325</v>
      </c>
      <c r="L108" s="81">
        <f t="shared" si="8"/>
        <v>-607</v>
      </c>
      <c r="M108" s="81">
        <f t="shared" si="9"/>
        <v>-601</v>
      </c>
      <c r="N108" s="81">
        <f t="shared" si="10"/>
        <v>-140</v>
      </c>
      <c r="O108" s="81">
        <f t="shared" si="11"/>
        <v>4000</v>
      </c>
      <c r="P108" s="81">
        <f t="shared" si="4"/>
        <v>-214.1832499</v>
      </c>
    </row>
    <row r="109">
      <c r="D109" s="96"/>
      <c r="E109" s="103">
        <f t="shared" si="5"/>
        <v>253</v>
      </c>
      <c r="F109" s="81">
        <f t="shared" si="6"/>
        <v>167123.6577</v>
      </c>
      <c r="G109" s="99"/>
      <c r="H109" s="81">
        <f t="shared" si="7"/>
        <v>-534384.2988</v>
      </c>
      <c r="I109" s="81">
        <f t="shared" si="1"/>
        <v>-1507.95649</v>
      </c>
      <c r="J109" s="81">
        <f t="shared" si="2"/>
        <v>-1358.226759</v>
      </c>
      <c r="K109" s="81">
        <f t="shared" si="3"/>
        <v>-2866.18325</v>
      </c>
      <c r="L109" s="81">
        <f t="shared" si="8"/>
        <v>-607</v>
      </c>
      <c r="M109" s="81">
        <f t="shared" si="9"/>
        <v>-601</v>
      </c>
      <c r="N109" s="81">
        <f t="shared" si="10"/>
        <v>-140</v>
      </c>
      <c r="O109" s="81">
        <f t="shared" si="11"/>
        <v>4000</v>
      </c>
      <c r="P109" s="81">
        <f t="shared" si="4"/>
        <v>-214.1832499</v>
      </c>
    </row>
    <row r="110">
      <c r="D110" s="92">
        <v>9.0</v>
      </c>
      <c r="E110" s="103">
        <f t="shared" si="5"/>
        <v>252</v>
      </c>
      <c r="F110" s="81">
        <f t="shared" si="6"/>
        <v>168635.4469</v>
      </c>
      <c r="G110" s="99"/>
      <c r="H110" s="81">
        <f t="shared" si="7"/>
        <v>-532876.3423</v>
      </c>
      <c r="I110" s="81">
        <f t="shared" si="1"/>
        <v>-1511.789213</v>
      </c>
      <c r="J110" s="81">
        <f t="shared" si="2"/>
        <v>-1354.394037</v>
      </c>
      <c r="K110" s="81">
        <f t="shared" si="3"/>
        <v>-2866.18325</v>
      </c>
      <c r="L110" s="81">
        <f t="shared" si="8"/>
        <v>-607</v>
      </c>
      <c r="M110" s="81">
        <f t="shared" si="9"/>
        <v>-601</v>
      </c>
      <c r="N110" s="81">
        <f t="shared" si="10"/>
        <v>-140</v>
      </c>
      <c r="O110" s="81">
        <f t="shared" si="11"/>
        <v>4000</v>
      </c>
      <c r="P110" s="81">
        <f t="shared" si="4"/>
        <v>-214.1832499</v>
      </c>
    </row>
    <row r="111">
      <c r="D111" s="96"/>
      <c r="E111" s="103">
        <f t="shared" si="5"/>
        <v>251</v>
      </c>
      <c r="F111" s="81">
        <f t="shared" si="6"/>
        <v>170151.0786</v>
      </c>
      <c r="G111" s="99"/>
      <c r="H111" s="81">
        <f t="shared" si="7"/>
        <v>-531364.5531</v>
      </c>
      <c r="I111" s="81">
        <f t="shared" si="1"/>
        <v>-1515.631677</v>
      </c>
      <c r="J111" s="81">
        <f t="shared" si="2"/>
        <v>-1350.551572</v>
      </c>
      <c r="K111" s="81">
        <f t="shared" si="3"/>
        <v>-2866.18325</v>
      </c>
      <c r="L111" s="81">
        <f t="shared" si="8"/>
        <v>-607</v>
      </c>
      <c r="M111" s="81">
        <f t="shared" si="9"/>
        <v>-601</v>
      </c>
      <c r="N111" s="81">
        <f t="shared" si="10"/>
        <v>-140</v>
      </c>
      <c r="O111" s="81">
        <f t="shared" si="11"/>
        <v>4000</v>
      </c>
      <c r="P111" s="81">
        <f t="shared" si="4"/>
        <v>-214.1832499</v>
      </c>
    </row>
    <row r="112">
      <c r="D112" s="96"/>
      <c r="E112" s="103">
        <f t="shared" si="5"/>
        <v>250</v>
      </c>
      <c r="F112" s="81">
        <f t="shared" si="6"/>
        <v>171670.5625</v>
      </c>
      <c r="G112" s="99"/>
      <c r="H112" s="81">
        <f t="shared" si="7"/>
        <v>-529848.9214</v>
      </c>
      <c r="I112" s="81">
        <f t="shared" si="1"/>
        <v>-1519.483908</v>
      </c>
      <c r="J112" s="81">
        <f t="shared" si="2"/>
        <v>-1346.699342</v>
      </c>
      <c r="K112" s="81">
        <f t="shared" si="3"/>
        <v>-2866.18325</v>
      </c>
      <c r="L112" s="81">
        <f t="shared" si="8"/>
        <v>-607</v>
      </c>
      <c r="M112" s="81">
        <f t="shared" si="9"/>
        <v>-601</v>
      </c>
      <c r="N112" s="81">
        <f t="shared" si="10"/>
        <v>-140</v>
      </c>
      <c r="O112" s="81">
        <f t="shared" si="11"/>
        <v>4000</v>
      </c>
      <c r="P112" s="81">
        <f t="shared" si="4"/>
        <v>-214.1832499</v>
      </c>
    </row>
    <row r="113">
      <c r="D113" s="96"/>
      <c r="E113" s="103">
        <f t="shared" si="5"/>
        <v>249</v>
      </c>
      <c r="F113" s="81">
        <f t="shared" si="6"/>
        <v>173193.9084</v>
      </c>
      <c r="G113" s="99"/>
      <c r="H113" s="81">
        <f t="shared" si="7"/>
        <v>-528329.4375</v>
      </c>
      <c r="I113" s="81">
        <f t="shared" si="1"/>
        <v>-1523.34593</v>
      </c>
      <c r="J113" s="81">
        <f t="shared" si="2"/>
        <v>-1342.83732</v>
      </c>
      <c r="K113" s="81">
        <f t="shared" si="3"/>
        <v>-2866.18325</v>
      </c>
      <c r="L113" s="81">
        <f t="shared" si="8"/>
        <v>-607</v>
      </c>
      <c r="M113" s="81">
        <f t="shared" si="9"/>
        <v>-601</v>
      </c>
      <c r="N113" s="81">
        <f t="shared" si="10"/>
        <v>-140</v>
      </c>
      <c r="O113" s="81">
        <f t="shared" si="11"/>
        <v>4000</v>
      </c>
      <c r="P113" s="81">
        <f t="shared" si="4"/>
        <v>-214.1832499</v>
      </c>
    </row>
    <row r="114">
      <c r="D114" s="96"/>
      <c r="E114" s="103">
        <f t="shared" si="5"/>
        <v>248</v>
      </c>
      <c r="F114" s="81">
        <f t="shared" si="6"/>
        <v>174721.1262</v>
      </c>
      <c r="G114" s="99"/>
      <c r="H114" s="81">
        <f t="shared" si="7"/>
        <v>-526806.0916</v>
      </c>
      <c r="I114" s="81">
        <f t="shared" si="1"/>
        <v>-1527.217767</v>
      </c>
      <c r="J114" s="81">
        <f t="shared" si="2"/>
        <v>-1338.965483</v>
      </c>
      <c r="K114" s="81">
        <f t="shared" si="3"/>
        <v>-2866.18325</v>
      </c>
      <c r="L114" s="81">
        <f t="shared" si="8"/>
        <v>-607</v>
      </c>
      <c r="M114" s="81">
        <f t="shared" si="9"/>
        <v>-601</v>
      </c>
      <c r="N114" s="81">
        <f t="shared" si="10"/>
        <v>-140</v>
      </c>
      <c r="O114" s="81">
        <f t="shared" si="11"/>
        <v>4000</v>
      </c>
      <c r="P114" s="81">
        <f t="shared" si="4"/>
        <v>-214.1832499</v>
      </c>
    </row>
    <row r="115">
      <c r="D115" s="96"/>
      <c r="E115" s="103">
        <f t="shared" si="5"/>
        <v>247</v>
      </c>
      <c r="F115" s="81">
        <f t="shared" si="6"/>
        <v>176252.2256</v>
      </c>
      <c r="G115" s="99"/>
      <c r="H115" s="81">
        <f t="shared" si="7"/>
        <v>-525278.8738</v>
      </c>
      <c r="I115" s="81">
        <f t="shared" si="1"/>
        <v>-1531.099446</v>
      </c>
      <c r="J115" s="81">
        <f t="shared" si="2"/>
        <v>-1335.083804</v>
      </c>
      <c r="K115" s="81">
        <f t="shared" si="3"/>
        <v>-2866.18325</v>
      </c>
      <c r="L115" s="81">
        <f t="shared" si="8"/>
        <v>-607</v>
      </c>
      <c r="M115" s="81">
        <f t="shared" si="9"/>
        <v>-601</v>
      </c>
      <c r="N115" s="81">
        <f t="shared" si="10"/>
        <v>-140</v>
      </c>
      <c r="O115" s="81">
        <f t="shared" si="11"/>
        <v>4000</v>
      </c>
      <c r="P115" s="81">
        <f t="shared" si="4"/>
        <v>-214.1832499</v>
      </c>
    </row>
    <row r="116">
      <c r="D116" s="96"/>
      <c r="E116" s="103">
        <f t="shared" si="5"/>
        <v>246</v>
      </c>
      <c r="F116" s="81">
        <f t="shared" si="6"/>
        <v>177787.2166</v>
      </c>
      <c r="G116" s="99"/>
      <c r="H116" s="81">
        <f t="shared" si="7"/>
        <v>-523747.7744</v>
      </c>
      <c r="I116" s="81">
        <f t="shared" si="1"/>
        <v>-1534.99099</v>
      </c>
      <c r="J116" s="81">
        <f t="shared" si="2"/>
        <v>-1331.19226</v>
      </c>
      <c r="K116" s="81">
        <f t="shared" si="3"/>
        <v>-2866.18325</v>
      </c>
      <c r="L116" s="81">
        <f t="shared" si="8"/>
        <v>-607</v>
      </c>
      <c r="M116" s="81">
        <f t="shared" si="9"/>
        <v>-601</v>
      </c>
      <c r="N116" s="81">
        <f t="shared" si="10"/>
        <v>-140</v>
      </c>
      <c r="O116" s="81">
        <f t="shared" si="11"/>
        <v>4000</v>
      </c>
      <c r="P116" s="81">
        <f t="shared" si="4"/>
        <v>-214.1832499</v>
      </c>
    </row>
    <row r="117">
      <c r="D117" s="96"/>
      <c r="E117" s="103">
        <f t="shared" si="5"/>
        <v>245</v>
      </c>
      <c r="F117" s="81">
        <f t="shared" si="6"/>
        <v>179326.109</v>
      </c>
      <c r="G117" s="99"/>
      <c r="H117" s="81">
        <f t="shared" si="7"/>
        <v>-522212.7834</v>
      </c>
      <c r="I117" s="81">
        <f t="shared" si="1"/>
        <v>-1538.892425</v>
      </c>
      <c r="J117" s="81">
        <f t="shared" si="2"/>
        <v>-1327.290824</v>
      </c>
      <c r="K117" s="81">
        <f t="shared" si="3"/>
        <v>-2866.18325</v>
      </c>
      <c r="L117" s="81">
        <f t="shared" si="8"/>
        <v>-607</v>
      </c>
      <c r="M117" s="81">
        <f t="shared" si="9"/>
        <v>-601</v>
      </c>
      <c r="N117" s="81">
        <f t="shared" si="10"/>
        <v>-140</v>
      </c>
      <c r="O117" s="81">
        <f t="shared" si="11"/>
        <v>4000</v>
      </c>
      <c r="P117" s="81">
        <f t="shared" si="4"/>
        <v>-214.1832499</v>
      </c>
    </row>
    <row r="118">
      <c r="D118" s="96"/>
      <c r="E118" s="103">
        <f t="shared" si="5"/>
        <v>244</v>
      </c>
      <c r="F118" s="81">
        <f t="shared" si="6"/>
        <v>180868.9128</v>
      </c>
      <c r="G118" s="99"/>
      <c r="H118" s="81">
        <f t="shared" si="7"/>
        <v>-520673.891</v>
      </c>
      <c r="I118" s="81">
        <f t="shared" si="1"/>
        <v>-1542.803777</v>
      </c>
      <c r="J118" s="81">
        <f t="shared" si="2"/>
        <v>-1323.379473</v>
      </c>
      <c r="K118" s="81">
        <f t="shared" si="3"/>
        <v>-2866.18325</v>
      </c>
      <c r="L118" s="81">
        <f t="shared" si="8"/>
        <v>-607</v>
      </c>
      <c r="M118" s="81">
        <f t="shared" si="9"/>
        <v>-601</v>
      </c>
      <c r="N118" s="81">
        <f t="shared" si="10"/>
        <v>-140</v>
      </c>
      <c r="O118" s="81">
        <f t="shared" si="11"/>
        <v>4000</v>
      </c>
      <c r="P118" s="81">
        <f t="shared" si="4"/>
        <v>-214.1832499</v>
      </c>
    </row>
    <row r="119">
      <c r="D119" s="96"/>
      <c r="E119" s="103">
        <f t="shared" si="5"/>
        <v>243</v>
      </c>
      <c r="F119" s="81">
        <f t="shared" si="6"/>
        <v>182415.6379</v>
      </c>
      <c r="G119" s="99"/>
      <c r="H119" s="81">
        <f t="shared" si="7"/>
        <v>-519131.0872</v>
      </c>
      <c r="I119" s="81">
        <f t="shared" si="1"/>
        <v>-1546.72507</v>
      </c>
      <c r="J119" s="81">
        <f t="shared" si="2"/>
        <v>-1319.45818</v>
      </c>
      <c r="K119" s="81">
        <f t="shared" si="3"/>
        <v>-2866.18325</v>
      </c>
      <c r="L119" s="81">
        <f t="shared" si="8"/>
        <v>-607</v>
      </c>
      <c r="M119" s="81">
        <f t="shared" si="9"/>
        <v>-601</v>
      </c>
      <c r="N119" s="81">
        <f t="shared" si="10"/>
        <v>-140</v>
      </c>
      <c r="O119" s="81">
        <f t="shared" si="11"/>
        <v>4000</v>
      </c>
      <c r="P119" s="81">
        <f t="shared" si="4"/>
        <v>-214.1832499</v>
      </c>
    </row>
    <row r="120">
      <c r="D120" s="96"/>
      <c r="E120" s="103">
        <f t="shared" si="5"/>
        <v>242</v>
      </c>
      <c r="F120" s="81">
        <f t="shared" si="6"/>
        <v>183966.2942</v>
      </c>
      <c r="G120" s="99"/>
      <c r="H120" s="81">
        <f t="shared" si="7"/>
        <v>-517584.3621</v>
      </c>
      <c r="I120" s="81">
        <f t="shared" si="1"/>
        <v>-1550.65633</v>
      </c>
      <c r="J120" s="81">
        <f t="shared" si="2"/>
        <v>-1315.52692</v>
      </c>
      <c r="K120" s="81">
        <f t="shared" si="3"/>
        <v>-2866.18325</v>
      </c>
      <c r="L120" s="81">
        <f t="shared" si="8"/>
        <v>-607</v>
      </c>
      <c r="M120" s="81">
        <f t="shared" si="9"/>
        <v>-601</v>
      </c>
      <c r="N120" s="81">
        <f t="shared" si="10"/>
        <v>-140</v>
      </c>
      <c r="O120" s="81">
        <f t="shared" si="11"/>
        <v>4000</v>
      </c>
      <c r="P120" s="81">
        <f t="shared" si="4"/>
        <v>-214.1832499</v>
      </c>
    </row>
    <row r="121">
      <c r="D121" s="96"/>
      <c r="E121" s="103">
        <f t="shared" si="5"/>
        <v>241</v>
      </c>
      <c r="F121" s="81">
        <f t="shared" si="6"/>
        <v>185520.8918</v>
      </c>
      <c r="G121" s="99"/>
      <c r="H121" s="81">
        <f t="shared" si="7"/>
        <v>-516033.7058</v>
      </c>
      <c r="I121" s="81">
        <f t="shared" si="1"/>
        <v>-1554.597581</v>
      </c>
      <c r="J121" s="81">
        <f t="shared" si="2"/>
        <v>-1311.585669</v>
      </c>
      <c r="K121" s="81">
        <f t="shared" si="3"/>
        <v>-2866.18325</v>
      </c>
      <c r="L121" s="81">
        <f t="shared" si="8"/>
        <v>-607</v>
      </c>
      <c r="M121" s="81">
        <f t="shared" si="9"/>
        <v>-601</v>
      </c>
      <c r="N121" s="81">
        <f t="shared" si="10"/>
        <v>-140</v>
      </c>
      <c r="O121" s="81">
        <f t="shared" si="11"/>
        <v>4000</v>
      </c>
      <c r="P121" s="81">
        <f t="shared" si="4"/>
        <v>-214.1832499</v>
      </c>
    </row>
    <row r="122">
      <c r="D122" s="92">
        <v>10.0</v>
      </c>
      <c r="E122" s="103">
        <f t="shared" si="5"/>
        <v>240</v>
      </c>
      <c r="F122" s="81">
        <f t="shared" si="6"/>
        <v>187079.4406</v>
      </c>
      <c r="G122" s="99"/>
      <c r="H122" s="81">
        <f t="shared" si="7"/>
        <v>-514479.1082</v>
      </c>
      <c r="I122" s="81">
        <f t="shared" si="1"/>
        <v>-1558.54885</v>
      </c>
      <c r="J122" s="81">
        <f t="shared" si="2"/>
        <v>-1307.6344</v>
      </c>
      <c r="K122" s="81">
        <f t="shared" si="3"/>
        <v>-2866.18325</v>
      </c>
      <c r="L122" s="81">
        <f t="shared" si="8"/>
        <v>-607</v>
      </c>
      <c r="M122" s="81">
        <f t="shared" si="9"/>
        <v>-601</v>
      </c>
      <c r="N122" s="81">
        <f t="shared" si="10"/>
        <v>-140</v>
      </c>
      <c r="O122" s="81">
        <f t="shared" si="11"/>
        <v>4000</v>
      </c>
      <c r="P122" s="81">
        <f t="shared" si="4"/>
        <v>-214.1832499</v>
      </c>
    </row>
    <row r="123">
      <c r="D123" s="96"/>
      <c r="E123" s="103">
        <f t="shared" si="5"/>
        <v>239</v>
      </c>
      <c r="F123" s="81">
        <f t="shared" si="6"/>
        <v>188641.9508</v>
      </c>
      <c r="G123" s="99"/>
      <c r="H123" s="81">
        <f t="shared" si="7"/>
        <v>-512920.5594</v>
      </c>
      <c r="I123" s="81">
        <f t="shared" si="1"/>
        <v>-1562.510162</v>
      </c>
      <c r="J123" s="81">
        <f t="shared" si="2"/>
        <v>-1303.673088</v>
      </c>
      <c r="K123" s="81">
        <f t="shared" si="3"/>
        <v>-2866.18325</v>
      </c>
      <c r="L123" s="81">
        <f t="shared" si="8"/>
        <v>-607</v>
      </c>
      <c r="M123" s="81">
        <f t="shared" si="9"/>
        <v>-601</v>
      </c>
      <c r="N123" s="81">
        <f t="shared" si="10"/>
        <v>-140</v>
      </c>
      <c r="O123" s="81">
        <f t="shared" si="11"/>
        <v>4000</v>
      </c>
      <c r="P123" s="81">
        <f t="shared" si="4"/>
        <v>-214.1832499</v>
      </c>
    </row>
    <row r="124">
      <c r="D124" s="96"/>
      <c r="E124" s="103">
        <f t="shared" si="5"/>
        <v>238</v>
      </c>
      <c r="F124" s="81">
        <f t="shared" si="6"/>
        <v>190208.4324</v>
      </c>
      <c r="G124" s="99"/>
      <c r="H124" s="81">
        <f t="shared" si="7"/>
        <v>-511358.0492</v>
      </c>
      <c r="I124" s="81">
        <f t="shared" si="1"/>
        <v>-1566.481542</v>
      </c>
      <c r="J124" s="81">
        <f t="shared" si="2"/>
        <v>-1299.701708</v>
      </c>
      <c r="K124" s="81">
        <f t="shared" si="3"/>
        <v>-2866.18325</v>
      </c>
      <c r="L124" s="81">
        <f t="shared" si="8"/>
        <v>-607</v>
      </c>
      <c r="M124" s="81">
        <f t="shared" si="9"/>
        <v>-601</v>
      </c>
      <c r="N124" s="81">
        <f t="shared" si="10"/>
        <v>-140</v>
      </c>
      <c r="O124" s="81">
        <f t="shared" si="11"/>
        <v>4000</v>
      </c>
      <c r="P124" s="81">
        <f t="shared" si="4"/>
        <v>-214.1832499</v>
      </c>
    </row>
    <row r="125">
      <c r="D125" s="96"/>
      <c r="E125" s="103">
        <f t="shared" si="5"/>
        <v>237</v>
      </c>
      <c r="F125" s="81">
        <f t="shared" si="6"/>
        <v>191778.8954</v>
      </c>
      <c r="G125" s="99"/>
      <c r="H125" s="81">
        <f t="shared" si="7"/>
        <v>-509791.5676</v>
      </c>
      <c r="I125" s="81">
        <f t="shared" si="1"/>
        <v>-1570.463015</v>
      </c>
      <c r="J125" s="81">
        <f t="shared" si="2"/>
        <v>-1295.720234</v>
      </c>
      <c r="K125" s="81">
        <f t="shared" si="3"/>
        <v>-2866.18325</v>
      </c>
      <c r="L125" s="81">
        <f t="shared" si="8"/>
        <v>-607</v>
      </c>
      <c r="M125" s="81">
        <f t="shared" si="9"/>
        <v>-601</v>
      </c>
      <c r="N125" s="81">
        <f t="shared" si="10"/>
        <v>-140</v>
      </c>
      <c r="O125" s="81">
        <f t="shared" si="11"/>
        <v>4000</v>
      </c>
      <c r="P125" s="81">
        <f t="shared" si="4"/>
        <v>-214.1832499</v>
      </c>
    </row>
    <row r="126">
      <c r="D126" s="96"/>
      <c r="E126" s="103">
        <f t="shared" si="5"/>
        <v>236</v>
      </c>
      <c r="F126" s="81">
        <f t="shared" si="6"/>
        <v>193353.35</v>
      </c>
      <c r="G126" s="99"/>
      <c r="H126" s="81">
        <f t="shared" si="7"/>
        <v>-508221.1046</v>
      </c>
      <c r="I126" s="81">
        <f t="shared" si="1"/>
        <v>-1574.454609</v>
      </c>
      <c r="J126" s="81">
        <f t="shared" si="2"/>
        <v>-1291.728641</v>
      </c>
      <c r="K126" s="81">
        <f t="shared" si="3"/>
        <v>-2866.18325</v>
      </c>
      <c r="L126" s="81">
        <f t="shared" si="8"/>
        <v>-607</v>
      </c>
      <c r="M126" s="81">
        <f t="shared" si="9"/>
        <v>-601</v>
      </c>
      <c r="N126" s="81">
        <f t="shared" si="10"/>
        <v>-140</v>
      </c>
      <c r="O126" s="81">
        <f t="shared" si="11"/>
        <v>4000</v>
      </c>
      <c r="P126" s="81">
        <f t="shared" si="4"/>
        <v>-214.1832499</v>
      </c>
    </row>
    <row r="127">
      <c r="D127" s="96"/>
      <c r="E127" s="103">
        <f t="shared" si="5"/>
        <v>235</v>
      </c>
      <c r="F127" s="81">
        <f t="shared" si="6"/>
        <v>194931.8063</v>
      </c>
      <c r="G127" s="99"/>
      <c r="H127" s="81">
        <f t="shared" si="7"/>
        <v>-506646.65</v>
      </c>
      <c r="I127" s="81">
        <f t="shared" si="1"/>
        <v>-1578.456348</v>
      </c>
      <c r="J127" s="81">
        <f t="shared" si="2"/>
        <v>-1287.726902</v>
      </c>
      <c r="K127" s="81">
        <f t="shared" si="3"/>
        <v>-2866.18325</v>
      </c>
      <c r="L127" s="81">
        <f t="shared" si="8"/>
        <v>-607</v>
      </c>
      <c r="M127" s="81">
        <f t="shared" si="9"/>
        <v>-601</v>
      </c>
      <c r="N127" s="81">
        <f t="shared" si="10"/>
        <v>-140</v>
      </c>
      <c r="O127" s="81">
        <f t="shared" si="11"/>
        <v>4000</v>
      </c>
      <c r="P127" s="81">
        <f t="shared" si="4"/>
        <v>-214.1832499</v>
      </c>
    </row>
    <row r="128">
      <c r="D128" s="96"/>
      <c r="E128" s="103">
        <f t="shared" si="5"/>
        <v>234</v>
      </c>
      <c r="F128" s="81">
        <f t="shared" si="6"/>
        <v>196514.2746</v>
      </c>
      <c r="G128" s="99"/>
      <c r="H128" s="81">
        <f t="shared" si="7"/>
        <v>-505068.1937</v>
      </c>
      <c r="I128" s="81">
        <f t="shared" si="1"/>
        <v>-1582.468258</v>
      </c>
      <c r="J128" s="81">
        <f t="shared" si="2"/>
        <v>-1283.714992</v>
      </c>
      <c r="K128" s="81">
        <f t="shared" si="3"/>
        <v>-2866.18325</v>
      </c>
      <c r="L128" s="81">
        <f t="shared" si="8"/>
        <v>-607</v>
      </c>
      <c r="M128" s="81">
        <f t="shared" si="9"/>
        <v>-601</v>
      </c>
      <c r="N128" s="81">
        <f t="shared" si="10"/>
        <v>-140</v>
      </c>
      <c r="O128" s="81">
        <f t="shared" si="11"/>
        <v>4000</v>
      </c>
      <c r="P128" s="81">
        <f t="shared" si="4"/>
        <v>-214.1832499</v>
      </c>
    </row>
    <row r="129">
      <c r="D129" s="96"/>
      <c r="E129" s="103">
        <f t="shared" si="5"/>
        <v>233</v>
      </c>
      <c r="F129" s="81">
        <f t="shared" si="6"/>
        <v>198100.7649</v>
      </c>
      <c r="G129" s="99"/>
      <c r="H129" s="81">
        <f t="shared" si="7"/>
        <v>-503485.7254</v>
      </c>
      <c r="I129" s="81">
        <f t="shared" si="1"/>
        <v>-1586.490364</v>
      </c>
      <c r="J129" s="81">
        <f t="shared" si="2"/>
        <v>-1279.692885</v>
      </c>
      <c r="K129" s="81">
        <f t="shared" si="3"/>
        <v>-2866.18325</v>
      </c>
      <c r="L129" s="81">
        <f t="shared" si="8"/>
        <v>-607</v>
      </c>
      <c r="M129" s="81">
        <f t="shared" si="9"/>
        <v>-601</v>
      </c>
      <c r="N129" s="81">
        <f t="shared" si="10"/>
        <v>-140</v>
      </c>
      <c r="O129" s="81">
        <f t="shared" si="11"/>
        <v>4000</v>
      </c>
      <c r="P129" s="81">
        <f t="shared" si="4"/>
        <v>-214.1832499</v>
      </c>
    </row>
    <row r="130">
      <c r="D130" s="96"/>
      <c r="E130" s="103">
        <f t="shared" si="5"/>
        <v>232</v>
      </c>
      <c r="F130" s="81">
        <f t="shared" si="6"/>
        <v>199691.2876</v>
      </c>
      <c r="G130" s="99"/>
      <c r="H130" s="81">
        <f t="shared" si="7"/>
        <v>-501899.2351</v>
      </c>
      <c r="I130" s="81">
        <f t="shared" si="1"/>
        <v>-1590.522694</v>
      </c>
      <c r="J130" s="81">
        <f t="shared" si="2"/>
        <v>-1275.660556</v>
      </c>
      <c r="K130" s="81">
        <f t="shared" si="3"/>
        <v>-2866.18325</v>
      </c>
      <c r="L130" s="81">
        <f t="shared" si="8"/>
        <v>-607</v>
      </c>
      <c r="M130" s="81">
        <f t="shared" si="9"/>
        <v>-601</v>
      </c>
      <c r="N130" s="81">
        <f t="shared" si="10"/>
        <v>-140</v>
      </c>
      <c r="O130" s="81">
        <f t="shared" si="11"/>
        <v>4000</v>
      </c>
      <c r="P130" s="81">
        <f t="shared" si="4"/>
        <v>-214.1832499</v>
      </c>
    </row>
    <row r="131">
      <c r="D131" s="96"/>
      <c r="E131" s="103">
        <f t="shared" si="5"/>
        <v>231</v>
      </c>
      <c r="F131" s="81">
        <f t="shared" si="6"/>
        <v>201285.8529</v>
      </c>
      <c r="G131" s="99"/>
      <c r="H131" s="81">
        <f t="shared" si="7"/>
        <v>-500308.7124</v>
      </c>
      <c r="I131" s="81">
        <f t="shared" si="1"/>
        <v>-1594.565273</v>
      </c>
      <c r="J131" s="81">
        <f t="shared" si="2"/>
        <v>-1271.617977</v>
      </c>
      <c r="K131" s="81">
        <f t="shared" si="3"/>
        <v>-2866.18325</v>
      </c>
      <c r="L131" s="81">
        <f t="shared" si="8"/>
        <v>-607</v>
      </c>
      <c r="M131" s="81">
        <f t="shared" si="9"/>
        <v>-601</v>
      </c>
      <c r="N131" s="81">
        <f t="shared" si="10"/>
        <v>-140</v>
      </c>
      <c r="O131" s="81">
        <f t="shared" si="11"/>
        <v>4000</v>
      </c>
      <c r="P131" s="81">
        <f t="shared" si="4"/>
        <v>-214.1832499</v>
      </c>
    </row>
    <row r="132">
      <c r="D132" s="96"/>
      <c r="E132" s="103">
        <f t="shared" si="5"/>
        <v>230</v>
      </c>
      <c r="F132" s="81">
        <f t="shared" si="6"/>
        <v>202884.471</v>
      </c>
      <c r="G132" s="99"/>
      <c r="H132" s="81">
        <f t="shared" si="7"/>
        <v>-498714.1471</v>
      </c>
      <c r="I132" s="81">
        <f t="shared" si="1"/>
        <v>-1598.618126</v>
      </c>
      <c r="J132" s="81">
        <f t="shared" si="2"/>
        <v>-1267.565124</v>
      </c>
      <c r="K132" s="81">
        <f t="shared" si="3"/>
        <v>-2866.18325</v>
      </c>
      <c r="L132" s="81">
        <f t="shared" si="8"/>
        <v>-607</v>
      </c>
      <c r="M132" s="81">
        <f t="shared" si="9"/>
        <v>-601</v>
      </c>
      <c r="N132" s="81">
        <f t="shared" si="10"/>
        <v>-140</v>
      </c>
      <c r="O132" s="81">
        <f t="shared" si="11"/>
        <v>4000</v>
      </c>
      <c r="P132" s="81">
        <f t="shared" si="4"/>
        <v>-214.1832499</v>
      </c>
    </row>
    <row r="133">
      <c r="D133" s="96"/>
      <c r="E133" s="103">
        <f t="shared" si="5"/>
        <v>229</v>
      </c>
      <c r="F133" s="81">
        <f t="shared" si="6"/>
        <v>204487.1523</v>
      </c>
      <c r="G133" s="99"/>
      <c r="H133" s="81">
        <f t="shared" si="7"/>
        <v>-497115.529</v>
      </c>
      <c r="I133" s="81">
        <f t="shared" si="1"/>
        <v>-1602.68128</v>
      </c>
      <c r="J133" s="81">
        <f t="shared" si="2"/>
        <v>-1263.501969</v>
      </c>
      <c r="K133" s="81">
        <f t="shared" si="3"/>
        <v>-2866.18325</v>
      </c>
      <c r="L133" s="81">
        <f t="shared" si="8"/>
        <v>-607</v>
      </c>
      <c r="M133" s="81">
        <f t="shared" si="9"/>
        <v>-601</v>
      </c>
      <c r="N133" s="81">
        <f t="shared" si="10"/>
        <v>-140</v>
      </c>
      <c r="O133" s="81">
        <f t="shared" si="11"/>
        <v>4000</v>
      </c>
      <c r="P133" s="81">
        <f t="shared" si="4"/>
        <v>-214.1832499</v>
      </c>
    </row>
    <row r="134">
      <c r="D134" s="92">
        <v>11.0</v>
      </c>
      <c r="E134" s="103">
        <f t="shared" si="5"/>
        <v>228</v>
      </c>
      <c r="F134" s="81">
        <f t="shared" si="6"/>
        <v>206093.9071</v>
      </c>
      <c r="G134" s="99"/>
      <c r="H134" s="81">
        <f t="shared" si="7"/>
        <v>-495512.8477</v>
      </c>
      <c r="I134" s="81">
        <f t="shared" si="1"/>
        <v>-1606.754762</v>
      </c>
      <c r="J134" s="81">
        <f t="shared" si="2"/>
        <v>-1259.428488</v>
      </c>
      <c r="K134" s="81">
        <f t="shared" si="3"/>
        <v>-2866.18325</v>
      </c>
      <c r="L134" s="81">
        <f t="shared" si="8"/>
        <v>-607</v>
      </c>
      <c r="M134" s="81">
        <f t="shared" si="9"/>
        <v>-601</v>
      </c>
      <c r="N134" s="81">
        <f t="shared" si="10"/>
        <v>-140</v>
      </c>
      <c r="O134" s="81">
        <f t="shared" si="11"/>
        <v>4000</v>
      </c>
      <c r="P134" s="81">
        <f t="shared" si="4"/>
        <v>-214.1832499</v>
      </c>
    </row>
    <row r="135">
      <c r="D135" s="96"/>
      <c r="E135" s="103">
        <f t="shared" si="5"/>
        <v>227</v>
      </c>
      <c r="F135" s="81">
        <f t="shared" si="6"/>
        <v>207704.7457</v>
      </c>
      <c r="G135" s="99"/>
      <c r="H135" s="81">
        <f t="shared" si="7"/>
        <v>-493906.0929</v>
      </c>
      <c r="I135" s="81">
        <f t="shared" si="1"/>
        <v>-1610.838597</v>
      </c>
      <c r="J135" s="81">
        <f t="shared" si="2"/>
        <v>-1255.344653</v>
      </c>
      <c r="K135" s="81">
        <f t="shared" si="3"/>
        <v>-2866.18325</v>
      </c>
      <c r="L135" s="81">
        <f t="shared" si="8"/>
        <v>-607</v>
      </c>
      <c r="M135" s="81">
        <f t="shared" si="9"/>
        <v>-601</v>
      </c>
      <c r="N135" s="81">
        <f t="shared" si="10"/>
        <v>-140</v>
      </c>
      <c r="O135" s="81">
        <f t="shared" si="11"/>
        <v>4000</v>
      </c>
      <c r="P135" s="81">
        <f t="shared" si="4"/>
        <v>-214.1832499</v>
      </c>
    </row>
    <row r="136">
      <c r="D136" s="96"/>
      <c r="E136" s="103">
        <f t="shared" si="5"/>
        <v>226</v>
      </c>
      <c r="F136" s="81">
        <f t="shared" si="6"/>
        <v>209319.6785</v>
      </c>
      <c r="G136" s="99"/>
      <c r="H136" s="81">
        <f t="shared" si="7"/>
        <v>-492295.2543</v>
      </c>
      <c r="I136" s="81">
        <f t="shared" si="1"/>
        <v>-1614.932812</v>
      </c>
      <c r="J136" s="81">
        <f t="shared" si="2"/>
        <v>-1251.250438</v>
      </c>
      <c r="K136" s="81">
        <f t="shared" si="3"/>
        <v>-2866.18325</v>
      </c>
      <c r="L136" s="81">
        <f t="shared" si="8"/>
        <v>-607</v>
      </c>
      <c r="M136" s="81">
        <f t="shared" si="9"/>
        <v>-601</v>
      </c>
      <c r="N136" s="81">
        <f t="shared" si="10"/>
        <v>-140</v>
      </c>
      <c r="O136" s="81">
        <f t="shared" si="11"/>
        <v>4000</v>
      </c>
      <c r="P136" s="81">
        <f t="shared" si="4"/>
        <v>-214.1832499</v>
      </c>
    </row>
    <row r="137">
      <c r="D137" s="96"/>
      <c r="E137" s="103">
        <f t="shared" si="5"/>
        <v>225</v>
      </c>
      <c r="F137" s="81">
        <f t="shared" si="6"/>
        <v>210938.7159</v>
      </c>
      <c r="G137" s="99"/>
      <c r="H137" s="81">
        <f t="shared" si="7"/>
        <v>-490680.3215</v>
      </c>
      <c r="I137" s="81">
        <f t="shared" si="1"/>
        <v>-1619.037433</v>
      </c>
      <c r="J137" s="81">
        <f t="shared" si="2"/>
        <v>-1247.145817</v>
      </c>
      <c r="K137" s="81">
        <f t="shared" si="3"/>
        <v>-2866.18325</v>
      </c>
      <c r="L137" s="81">
        <f t="shared" si="8"/>
        <v>-607</v>
      </c>
      <c r="M137" s="81">
        <f t="shared" si="9"/>
        <v>-601</v>
      </c>
      <c r="N137" s="81">
        <f t="shared" si="10"/>
        <v>-140</v>
      </c>
      <c r="O137" s="81">
        <f t="shared" si="11"/>
        <v>4000</v>
      </c>
      <c r="P137" s="81">
        <f t="shared" si="4"/>
        <v>-214.1832499</v>
      </c>
    </row>
    <row r="138">
      <c r="D138" s="96"/>
      <c r="E138" s="103">
        <f t="shared" si="5"/>
        <v>224</v>
      </c>
      <c r="F138" s="81">
        <f t="shared" si="6"/>
        <v>212561.8684</v>
      </c>
      <c r="G138" s="99"/>
      <c r="H138" s="81">
        <f t="shared" si="7"/>
        <v>-489061.2841</v>
      </c>
      <c r="I138" s="81">
        <f t="shared" si="1"/>
        <v>-1623.152486</v>
      </c>
      <c r="J138" s="81">
        <f t="shared" si="2"/>
        <v>-1243.030764</v>
      </c>
      <c r="K138" s="81">
        <f t="shared" si="3"/>
        <v>-2866.18325</v>
      </c>
      <c r="L138" s="81">
        <f t="shared" si="8"/>
        <v>-607</v>
      </c>
      <c r="M138" s="81">
        <f t="shared" si="9"/>
        <v>-601</v>
      </c>
      <c r="N138" s="81">
        <f t="shared" si="10"/>
        <v>-140</v>
      </c>
      <c r="O138" s="81">
        <f t="shared" si="11"/>
        <v>4000</v>
      </c>
      <c r="P138" s="81">
        <f t="shared" si="4"/>
        <v>-214.1832499</v>
      </c>
    </row>
    <row r="139">
      <c r="D139" s="96"/>
      <c r="E139" s="103">
        <f t="shared" si="5"/>
        <v>223</v>
      </c>
      <c r="F139" s="81">
        <f t="shared" si="6"/>
        <v>214189.1464</v>
      </c>
      <c r="G139" s="99"/>
      <c r="H139" s="81">
        <f t="shared" si="7"/>
        <v>-487438.1316</v>
      </c>
      <c r="I139" s="81">
        <f t="shared" si="1"/>
        <v>-1627.277999</v>
      </c>
      <c r="J139" s="81">
        <f t="shared" si="2"/>
        <v>-1238.905251</v>
      </c>
      <c r="K139" s="81">
        <f t="shared" si="3"/>
        <v>-2866.18325</v>
      </c>
      <c r="L139" s="81">
        <f t="shared" si="8"/>
        <v>-607</v>
      </c>
      <c r="M139" s="81">
        <f t="shared" si="9"/>
        <v>-601</v>
      </c>
      <c r="N139" s="81">
        <f t="shared" si="10"/>
        <v>-140</v>
      </c>
      <c r="O139" s="81">
        <f t="shared" si="11"/>
        <v>4000</v>
      </c>
      <c r="P139" s="81">
        <f t="shared" si="4"/>
        <v>-214.1832499</v>
      </c>
    </row>
    <row r="140">
      <c r="D140" s="96"/>
      <c r="E140" s="103">
        <f t="shared" si="5"/>
        <v>222</v>
      </c>
      <c r="F140" s="81">
        <f t="shared" si="6"/>
        <v>215820.5604</v>
      </c>
      <c r="G140" s="99"/>
      <c r="H140" s="81">
        <f t="shared" si="7"/>
        <v>-485810.8536</v>
      </c>
      <c r="I140" s="81">
        <f t="shared" si="1"/>
        <v>-1631.413997</v>
      </c>
      <c r="J140" s="81">
        <f t="shared" si="2"/>
        <v>-1234.769253</v>
      </c>
      <c r="K140" s="81">
        <f t="shared" si="3"/>
        <v>-2866.18325</v>
      </c>
      <c r="L140" s="81">
        <f t="shared" si="8"/>
        <v>-607</v>
      </c>
      <c r="M140" s="81">
        <f t="shared" si="9"/>
        <v>-601</v>
      </c>
      <c r="N140" s="81">
        <f t="shared" si="10"/>
        <v>-140</v>
      </c>
      <c r="O140" s="81">
        <f t="shared" si="11"/>
        <v>4000</v>
      </c>
      <c r="P140" s="81">
        <f t="shared" si="4"/>
        <v>-214.1832499</v>
      </c>
    </row>
    <row r="141">
      <c r="D141" s="96"/>
      <c r="E141" s="103">
        <f t="shared" si="5"/>
        <v>221</v>
      </c>
      <c r="F141" s="81">
        <f t="shared" si="6"/>
        <v>217456.1209</v>
      </c>
      <c r="G141" s="99"/>
      <c r="H141" s="81">
        <f t="shared" si="7"/>
        <v>-484179.4396</v>
      </c>
      <c r="I141" s="81">
        <f t="shared" si="1"/>
        <v>-1635.560508</v>
      </c>
      <c r="J141" s="81">
        <f t="shared" si="2"/>
        <v>-1230.622742</v>
      </c>
      <c r="K141" s="81">
        <f t="shared" si="3"/>
        <v>-2866.18325</v>
      </c>
      <c r="L141" s="81">
        <f t="shared" si="8"/>
        <v>-607</v>
      </c>
      <c r="M141" s="81">
        <f t="shared" si="9"/>
        <v>-601</v>
      </c>
      <c r="N141" s="81">
        <f t="shared" si="10"/>
        <v>-140</v>
      </c>
      <c r="O141" s="81">
        <f t="shared" si="11"/>
        <v>4000</v>
      </c>
      <c r="P141" s="81">
        <f t="shared" si="4"/>
        <v>-214.1832499</v>
      </c>
    </row>
    <row r="142">
      <c r="D142" s="96"/>
      <c r="E142" s="103">
        <f t="shared" si="5"/>
        <v>220</v>
      </c>
      <c r="F142" s="81">
        <f t="shared" si="6"/>
        <v>219095.8385</v>
      </c>
      <c r="G142" s="99"/>
      <c r="H142" s="81">
        <f t="shared" si="7"/>
        <v>-482543.8791</v>
      </c>
      <c r="I142" s="81">
        <f t="shared" si="1"/>
        <v>-1639.717557</v>
      </c>
      <c r="J142" s="81">
        <f t="shared" si="2"/>
        <v>-1226.465693</v>
      </c>
      <c r="K142" s="81">
        <f t="shared" si="3"/>
        <v>-2866.18325</v>
      </c>
      <c r="L142" s="81">
        <f t="shared" si="8"/>
        <v>-607</v>
      </c>
      <c r="M142" s="81">
        <f t="shared" si="9"/>
        <v>-601</v>
      </c>
      <c r="N142" s="81">
        <f t="shared" si="10"/>
        <v>-140</v>
      </c>
      <c r="O142" s="81">
        <f t="shared" si="11"/>
        <v>4000</v>
      </c>
      <c r="P142" s="81">
        <f t="shared" si="4"/>
        <v>-214.1832499</v>
      </c>
    </row>
    <row r="143">
      <c r="D143" s="96"/>
      <c r="E143" s="103">
        <f t="shared" si="5"/>
        <v>219</v>
      </c>
      <c r="F143" s="81">
        <f t="shared" si="6"/>
        <v>220739.7236</v>
      </c>
      <c r="G143" s="99"/>
      <c r="H143" s="81">
        <f t="shared" si="7"/>
        <v>-480904.1615</v>
      </c>
      <c r="I143" s="81">
        <f t="shared" si="1"/>
        <v>-1643.885173</v>
      </c>
      <c r="J143" s="81">
        <f t="shared" si="2"/>
        <v>-1222.298077</v>
      </c>
      <c r="K143" s="81">
        <f t="shared" si="3"/>
        <v>-2866.18325</v>
      </c>
      <c r="L143" s="81">
        <f t="shared" si="8"/>
        <v>-607</v>
      </c>
      <c r="M143" s="81">
        <f t="shared" si="9"/>
        <v>-601</v>
      </c>
      <c r="N143" s="81">
        <f t="shared" si="10"/>
        <v>-140</v>
      </c>
      <c r="O143" s="81">
        <f t="shared" si="11"/>
        <v>4000</v>
      </c>
      <c r="P143" s="81">
        <f t="shared" si="4"/>
        <v>-214.1832499</v>
      </c>
    </row>
    <row r="144">
      <c r="D144" s="96"/>
      <c r="E144" s="103">
        <f t="shared" si="5"/>
        <v>218</v>
      </c>
      <c r="F144" s="81">
        <f t="shared" si="6"/>
        <v>222387.787</v>
      </c>
      <c r="G144" s="99"/>
      <c r="H144" s="81">
        <f t="shared" si="7"/>
        <v>-479260.2764</v>
      </c>
      <c r="I144" s="81">
        <f t="shared" si="1"/>
        <v>-1648.063381</v>
      </c>
      <c r="J144" s="81">
        <f t="shared" si="2"/>
        <v>-1218.119869</v>
      </c>
      <c r="K144" s="81">
        <f t="shared" si="3"/>
        <v>-2866.18325</v>
      </c>
      <c r="L144" s="81">
        <f t="shared" si="8"/>
        <v>-607</v>
      </c>
      <c r="M144" s="81">
        <f t="shared" si="9"/>
        <v>-601</v>
      </c>
      <c r="N144" s="81">
        <f t="shared" si="10"/>
        <v>-140</v>
      </c>
      <c r="O144" s="81">
        <f t="shared" si="11"/>
        <v>4000</v>
      </c>
      <c r="P144" s="81">
        <f t="shared" si="4"/>
        <v>-214.1832499</v>
      </c>
    </row>
    <row r="145">
      <c r="D145" s="96"/>
      <c r="E145" s="103">
        <f t="shared" si="5"/>
        <v>217</v>
      </c>
      <c r="F145" s="81">
        <f t="shared" si="6"/>
        <v>224040.0392</v>
      </c>
      <c r="G145" s="99"/>
      <c r="H145" s="81">
        <f t="shared" si="7"/>
        <v>-477612.213</v>
      </c>
      <c r="I145" s="81">
        <f t="shared" si="1"/>
        <v>-1652.252209</v>
      </c>
      <c r="J145" s="81">
        <f t="shared" si="2"/>
        <v>-1213.931041</v>
      </c>
      <c r="K145" s="81">
        <f t="shared" si="3"/>
        <v>-2866.18325</v>
      </c>
      <c r="L145" s="81">
        <f t="shared" si="8"/>
        <v>-607</v>
      </c>
      <c r="M145" s="81">
        <f t="shared" si="9"/>
        <v>-601</v>
      </c>
      <c r="N145" s="81">
        <f t="shared" si="10"/>
        <v>-140</v>
      </c>
      <c r="O145" s="81">
        <f t="shared" si="11"/>
        <v>4000</v>
      </c>
      <c r="P145" s="81">
        <f t="shared" si="4"/>
        <v>-214.1832499</v>
      </c>
    </row>
    <row r="146">
      <c r="D146" s="92">
        <v>12.0</v>
      </c>
      <c r="E146" s="103">
        <f t="shared" si="5"/>
        <v>216</v>
      </c>
      <c r="F146" s="81">
        <f t="shared" si="6"/>
        <v>225696.4909</v>
      </c>
      <c r="G146" s="99"/>
      <c r="H146" s="81">
        <f t="shared" si="7"/>
        <v>-475959.9608</v>
      </c>
      <c r="I146" s="81">
        <f t="shared" si="1"/>
        <v>-1656.451683</v>
      </c>
      <c r="J146" s="81">
        <f t="shared" si="2"/>
        <v>-1209.731567</v>
      </c>
      <c r="K146" s="81">
        <f t="shared" si="3"/>
        <v>-2866.18325</v>
      </c>
      <c r="L146" s="81">
        <f t="shared" si="8"/>
        <v>-607</v>
      </c>
      <c r="M146" s="81">
        <f t="shared" si="9"/>
        <v>-601</v>
      </c>
      <c r="N146" s="81">
        <f t="shared" si="10"/>
        <v>-140</v>
      </c>
      <c r="O146" s="81">
        <f t="shared" si="11"/>
        <v>4000</v>
      </c>
      <c r="P146" s="81">
        <f t="shared" si="4"/>
        <v>-214.1832499</v>
      </c>
    </row>
    <row r="147">
      <c r="D147" s="96"/>
      <c r="E147" s="103">
        <f t="shared" si="5"/>
        <v>215</v>
      </c>
      <c r="F147" s="81">
        <f t="shared" si="6"/>
        <v>227357.1527</v>
      </c>
      <c r="G147" s="99"/>
      <c r="H147" s="81">
        <f t="shared" si="7"/>
        <v>-474303.5091</v>
      </c>
      <c r="I147" s="81">
        <f t="shared" si="1"/>
        <v>-1660.661831</v>
      </c>
      <c r="J147" s="81">
        <f t="shared" si="2"/>
        <v>-1205.521419</v>
      </c>
      <c r="K147" s="81">
        <f t="shared" si="3"/>
        <v>-2866.18325</v>
      </c>
      <c r="L147" s="81">
        <f t="shared" si="8"/>
        <v>-607</v>
      </c>
      <c r="M147" s="81">
        <f t="shared" si="9"/>
        <v>-601</v>
      </c>
      <c r="N147" s="81">
        <f t="shared" si="10"/>
        <v>-140</v>
      </c>
      <c r="O147" s="81">
        <f t="shared" si="11"/>
        <v>4000</v>
      </c>
      <c r="P147" s="81">
        <f t="shared" si="4"/>
        <v>-214.1832499</v>
      </c>
    </row>
    <row r="148">
      <c r="D148" s="96"/>
      <c r="E148" s="103">
        <f t="shared" si="5"/>
        <v>214</v>
      </c>
      <c r="F148" s="81">
        <f t="shared" si="6"/>
        <v>229022.0354</v>
      </c>
      <c r="G148" s="99"/>
      <c r="H148" s="81">
        <f t="shared" si="7"/>
        <v>-472642.8473</v>
      </c>
      <c r="I148" s="81">
        <f t="shared" si="1"/>
        <v>-1664.88268</v>
      </c>
      <c r="J148" s="81">
        <f t="shared" si="2"/>
        <v>-1201.30057</v>
      </c>
      <c r="K148" s="81">
        <f t="shared" si="3"/>
        <v>-2866.18325</v>
      </c>
      <c r="L148" s="81">
        <f t="shared" si="8"/>
        <v>-607</v>
      </c>
      <c r="M148" s="81">
        <f t="shared" si="9"/>
        <v>-601</v>
      </c>
      <c r="N148" s="81">
        <f t="shared" si="10"/>
        <v>-140</v>
      </c>
      <c r="O148" s="81">
        <f t="shared" si="11"/>
        <v>4000</v>
      </c>
      <c r="P148" s="81">
        <f t="shared" si="4"/>
        <v>-214.1832499</v>
      </c>
    </row>
    <row r="149">
      <c r="D149" s="96"/>
      <c r="E149" s="103">
        <f t="shared" si="5"/>
        <v>213</v>
      </c>
      <c r="F149" s="81">
        <f t="shared" si="6"/>
        <v>230691.1497</v>
      </c>
      <c r="G149" s="99"/>
      <c r="H149" s="81">
        <f t="shared" si="7"/>
        <v>-470977.9646</v>
      </c>
      <c r="I149" s="81">
        <f t="shared" si="1"/>
        <v>-1669.114257</v>
      </c>
      <c r="J149" s="81">
        <f t="shared" si="2"/>
        <v>-1197.068993</v>
      </c>
      <c r="K149" s="81">
        <f t="shared" si="3"/>
        <v>-2866.18325</v>
      </c>
      <c r="L149" s="81">
        <f t="shared" si="8"/>
        <v>-607</v>
      </c>
      <c r="M149" s="81">
        <f t="shared" si="9"/>
        <v>-601</v>
      </c>
      <c r="N149" s="81">
        <f t="shared" si="10"/>
        <v>-140</v>
      </c>
      <c r="O149" s="81">
        <f t="shared" si="11"/>
        <v>4000</v>
      </c>
      <c r="P149" s="81">
        <f t="shared" si="4"/>
        <v>-214.1832499</v>
      </c>
    </row>
    <row r="150">
      <c r="D150" s="96"/>
      <c r="E150" s="103">
        <f t="shared" si="5"/>
        <v>212</v>
      </c>
      <c r="F150" s="81">
        <f t="shared" si="6"/>
        <v>232364.5063</v>
      </c>
      <c r="G150" s="99"/>
      <c r="H150" s="81">
        <f t="shared" si="7"/>
        <v>-469308.8503</v>
      </c>
      <c r="I150" s="81">
        <f t="shared" si="1"/>
        <v>-1673.356589</v>
      </c>
      <c r="J150" s="81">
        <f t="shared" si="2"/>
        <v>-1192.826661</v>
      </c>
      <c r="K150" s="81">
        <f t="shared" si="3"/>
        <v>-2866.18325</v>
      </c>
      <c r="L150" s="81">
        <f t="shared" si="8"/>
        <v>-607</v>
      </c>
      <c r="M150" s="81">
        <f t="shared" si="9"/>
        <v>-601</v>
      </c>
      <c r="N150" s="81">
        <f t="shared" si="10"/>
        <v>-140</v>
      </c>
      <c r="O150" s="81">
        <f t="shared" si="11"/>
        <v>4000</v>
      </c>
      <c r="P150" s="81">
        <f t="shared" si="4"/>
        <v>-214.1832499</v>
      </c>
    </row>
    <row r="151">
      <c r="D151" s="96"/>
      <c r="E151" s="103">
        <f t="shared" si="5"/>
        <v>211</v>
      </c>
      <c r="F151" s="81">
        <f t="shared" si="6"/>
        <v>234042.116</v>
      </c>
      <c r="G151" s="99"/>
      <c r="H151" s="81">
        <f t="shared" si="7"/>
        <v>-467635.4937</v>
      </c>
      <c r="I151" s="81">
        <f t="shared" si="1"/>
        <v>-1677.609703</v>
      </c>
      <c r="J151" s="81">
        <f t="shared" si="2"/>
        <v>-1188.573547</v>
      </c>
      <c r="K151" s="81">
        <f t="shared" si="3"/>
        <v>-2866.18325</v>
      </c>
      <c r="L151" s="81">
        <f t="shared" si="8"/>
        <v>-607</v>
      </c>
      <c r="M151" s="81">
        <f t="shared" si="9"/>
        <v>-601</v>
      </c>
      <c r="N151" s="81">
        <f t="shared" si="10"/>
        <v>-140</v>
      </c>
      <c r="O151" s="81">
        <f t="shared" si="11"/>
        <v>4000</v>
      </c>
      <c r="P151" s="81">
        <f t="shared" si="4"/>
        <v>-214.1832499</v>
      </c>
    </row>
    <row r="152">
      <c r="D152" s="96"/>
      <c r="E152" s="103">
        <f t="shared" si="5"/>
        <v>210</v>
      </c>
      <c r="F152" s="81">
        <f t="shared" si="6"/>
        <v>235723.9896</v>
      </c>
      <c r="G152" s="99"/>
      <c r="H152" s="81">
        <f t="shared" si="7"/>
        <v>-465957.884</v>
      </c>
      <c r="I152" s="81">
        <f t="shared" si="1"/>
        <v>-1681.873628</v>
      </c>
      <c r="J152" s="81">
        <f t="shared" si="2"/>
        <v>-1184.309622</v>
      </c>
      <c r="K152" s="81">
        <f t="shared" si="3"/>
        <v>-2866.18325</v>
      </c>
      <c r="L152" s="81">
        <f t="shared" si="8"/>
        <v>-607</v>
      </c>
      <c r="M152" s="81">
        <f t="shared" si="9"/>
        <v>-601</v>
      </c>
      <c r="N152" s="81">
        <f t="shared" si="10"/>
        <v>-140</v>
      </c>
      <c r="O152" s="81">
        <f t="shared" si="11"/>
        <v>4000</v>
      </c>
      <c r="P152" s="81">
        <f t="shared" si="4"/>
        <v>-214.1832499</v>
      </c>
    </row>
    <row r="153">
      <c r="D153" s="96"/>
      <c r="E153" s="103">
        <f t="shared" si="5"/>
        <v>209</v>
      </c>
      <c r="F153" s="81">
        <f t="shared" si="6"/>
        <v>237410.138</v>
      </c>
      <c r="G153" s="99"/>
      <c r="H153" s="81">
        <f t="shared" si="7"/>
        <v>-464276.0104</v>
      </c>
      <c r="I153" s="81">
        <f t="shared" si="1"/>
        <v>-1686.14839</v>
      </c>
      <c r="J153" s="81">
        <f t="shared" si="2"/>
        <v>-1180.03486</v>
      </c>
      <c r="K153" s="81">
        <f t="shared" si="3"/>
        <v>-2866.18325</v>
      </c>
      <c r="L153" s="81">
        <f t="shared" si="8"/>
        <v>-607</v>
      </c>
      <c r="M153" s="81">
        <f t="shared" si="9"/>
        <v>-601</v>
      </c>
      <c r="N153" s="81">
        <f t="shared" si="10"/>
        <v>-140</v>
      </c>
      <c r="O153" s="81">
        <f t="shared" si="11"/>
        <v>4000</v>
      </c>
      <c r="P153" s="81">
        <f t="shared" si="4"/>
        <v>-214.1832499</v>
      </c>
    </row>
    <row r="154">
      <c r="D154" s="96"/>
      <c r="E154" s="103">
        <f t="shared" si="5"/>
        <v>208</v>
      </c>
      <c r="F154" s="81">
        <f t="shared" si="6"/>
        <v>239100.572</v>
      </c>
      <c r="G154" s="99"/>
      <c r="H154" s="81">
        <f t="shared" si="7"/>
        <v>-462589.862</v>
      </c>
      <c r="I154" s="81">
        <f t="shared" si="1"/>
        <v>-1690.434017</v>
      </c>
      <c r="J154" s="81">
        <f t="shared" si="2"/>
        <v>-1175.749233</v>
      </c>
      <c r="K154" s="81">
        <f t="shared" si="3"/>
        <v>-2866.18325</v>
      </c>
      <c r="L154" s="81">
        <f t="shared" si="8"/>
        <v>-607</v>
      </c>
      <c r="M154" s="81">
        <f t="shared" si="9"/>
        <v>-601</v>
      </c>
      <c r="N154" s="81">
        <f t="shared" si="10"/>
        <v>-140</v>
      </c>
      <c r="O154" s="81">
        <f t="shared" si="11"/>
        <v>4000</v>
      </c>
      <c r="P154" s="81">
        <f t="shared" si="4"/>
        <v>-214.1832499</v>
      </c>
    </row>
    <row r="155">
      <c r="D155" s="96"/>
      <c r="E155" s="103">
        <f t="shared" si="5"/>
        <v>207</v>
      </c>
      <c r="F155" s="81">
        <f t="shared" si="6"/>
        <v>240795.3025</v>
      </c>
      <c r="G155" s="99"/>
      <c r="H155" s="81">
        <f t="shared" si="7"/>
        <v>-460899.428</v>
      </c>
      <c r="I155" s="81">
        <f t="shared" si="1"/>
        <v>-1694.730537</v>
      </c>
      <c r="J155" s="81">
        <f t="shared" si="2"/>
        <v>-1171.452713</v>
      </c>
      <c r="K155" s="81">
        <f t="shared" si="3"/>
        <v>-2866.18325</v>
      </c>
      <c r="L155" s="81">
        <f t="shared" si="8"/>
        <v>-607</v>
      </c>
      <c r="M155" s="81">
        <f t="shared" si="9"/>
        <v>-601</v>
      </c>
      <c r="N155" s="81">
        <f t="shared" si="10"/>
        <v>-140</v>
      </c>
      <c r="O155" s="81">
        <f t="shared" si="11"/>
        <v>4000</v>
      </c>
      <c r="P155" s="81">
        <f t="shared" si="4"/>
        <v>-214.1832499</v>
      </c>
    </row>
    <row r="156">
      <c r="D156" s="96"/>
      <c r="E156" s="103">
        <f t="shared" si="5"/>
        <v>206</v>
      </c>
      <c r="F156" s="81">
        <f t="shared" si="6"/>
        <v>242494.3405</v>
      </c>
      <c r="G156" s="99"/>
      <c r="H156" s="81">
        <f t="shared" si="7"/>
        <v>-459204.6975</v>
      </c>
      <c r="I156" s="81">
        <f t="shared" si="1"/>
        <v>-1699.037977</v>
      </c>
      <c r="J156" s="81">
        <f t="shared" si="2"/>
        <v>-1167.145273</v>
      </c>
      <c r="K156" s="81">
        <f t="shared" si="3"/>
        <v>-2866.18325</v>
      </c>
      <c r="L156" s="81">
        <f t="shared" si="8"/>
        <v>-607</v>
      </c>
      <c r="M156" s="81">
        <f t="shared" si="9"/>
        <v>-601</v>
      </c>
      <c r="N156" s="81">
        <f t="shared" si="10"/>
        <v>-140</v>
      </c>
      <c r="O156" s="81">
        <f t="shared" si="11"/>
        <v>4000</v>
      </c>
      <c r="P156" s="81">
        <f t="shared" si="4"/>
        <v>-214.1832499</v>
      </c>
    </row>
    <row r="157">
      <c r="D157" s="96"/>
      <c r="E157" s="103">
        <f t="shared" si="5"/>
        <v>205</v>
      </c>
      <c r="F157" s="81">
        <f t="shared" si="6"/>
        <v>244197.6969</v>
      </c>
      <c r="G157" s="99"/>
      <c r="H157" s="81">
        <f t="shared" si="7"/>
        <v>-457505.6595</v>
      </c>
      <c r="I157" s="81">
        <f t="shared" si="1"/>
        <v>-1703.356365</v>
      </c>
      <c r="J157" s="81">
        <f t="shared" si="2"/>
        <v>-1162.826885</v>
      </c>
      <c r="K157" s="81">
        <f t="shared" si="3"/>
        <v>-2866.18325</v>
      </c>
      <c r="L157" s="81">
        <f t="shared" si="8"/>
        <v>-607</v>
      </c>
      <c r="M157" s="81">
        <f t="shared" si="9"/>
        <v>-601</v>
      </c>
      <c r="N157" s="81">
        <f t="shared" si="10"/>
        <v>-140</v>
      </c>
      <c r="O157" s="81">
        <f t="shared" si="11"/>
        <v>4000</v>
      </c>
      <c r="P157" s="81">
        <f t="shared" si="4"/>
        <v>-214.1832499</v>
      </c>
    </row>
    <row r="158">
      <c r="D158" s="92">
        <v>13.0</v>
      </c>
      <c r="E158" s="103">
        <f t="shared" si="5"/>
        <v>204</v>
      </c>
      <c r="F158" s="81">
        <f t="shared" si="6"/>
        <v>245905.3826</v>
      </c>
      <c r="G158" s="99"/>
      <c r="H158" s="81">
        <f t="shared" si="7"/>
        <v>-455802.3031</v>
      </c>
      <c r="I158" s="81">
        <f t="shared" si="1"/>
        <v>-1707.685729</v>
      </c>
      <c r="J158" s="81">
        <f t="shared" si="2"/>
        <v>-1158.49752</v>
      </c>
      <c r="K158" s="81">
        <f t="shared" si="3"/>
        <v>-2866.18325</v>
      </c>
      <c r="L158" s="81">
        <f t="shared" si="8"/>
        <v>-607</v>
      </c>
      <c r="M158" s="81">
        <f t="shared" si="9"/>
        <v>-601</v>
      </c>
      <c r="N158" s="81">
        <f t="shared" si="10"/>
        <v>-140</v>
      </c>
      <c r="O158" s="81">
        <f t="shared" si="11"/>
        <v>4000</v>
      </c>
      <c r="P158" s="81">
        <f t="shared" si="4"/>
        <v>-214.1832499</v>
      </c>
    </row>
    <row r="159">
      <c r="D159" s="96"/>
      <c r="E159" s="103">
        <f t="shared" si="5"/>
        <v>203</v>
      </c>
      <c r="F159" s="81">
        <f t="shared" si="6"/>
        <v>247617.4087</v>
      </c>
      <c r="G159" s="99"/>
      <c r="H159" s="81">
        <f t="shared" si="7"/>
        <v>-454094.6174</v>
      </c>
      <c r="I159" s="81">
        <f t="shared" si="1"/>
        <v>-1712.026097</v>
      </c>
      <c r="J159" s="81">
        <f t="shared" si="2"/>
        <v>-1154.157153</v>
      </c>
      <c r="K159" s="81">
        <f t="shared" si="3"/>
        <v>-2866.18325</v>
      </c>
      <c r="L159" s="81">
        <f t="shared" si="8"/>
        <v>-607</v>
      </c>
      <c r="M159" s="81">
        <f t="shared" si="9"/>
        <v>-601</v>
      </c>
      <c r="N159" s="81">
        <f t="shared" si="10"/>
        <v>-140</v>
      </c>
      <c r="O159" s="81">
        <f t="shared" si="11"/>
        <v>4000</v>
      </c>
      <c r="P159" s="81">
        <f t="shared" si="4"/>
        <v>-214.1832499</v>
      </c>
    </row>
    <row r="160">
      <c r="D160" s="96"/>
      <c r="E160" s="103">
        <f t="shared" si="5"/>
        <v>202</v>
      </c>
      <c r="F160" s="81">
        <f t="shared" si="6"/>
        <v>249333.7862</v>
      </c>
      <c r="G160" s="99"/>
      <c r="H160" s="81">
        <f t="shared" si="7"/>
        <v>-452382.5913</v>
      </c>
      <c r="I160" s="81">
        <f t="shared" si="1"/>
        <v>-1716.377497</v>
      </c>
      <c r="J160" s="81">
        <f t="shared" si="2"/>
        <v>-1149.805753</v>
      </c>
      <c r="K160" s="81">
        <f t="shared" si="3"/>
        <v>-2866.18325</v>
      </c>
      <c r="L160" s="81">
        <f t="shared" si="8"/>
        <v>-607</v>
      </c>
      <c r="M160" s="81">
        <f t="shared" si="9"/>
        <v>-601</v>
      </c>
      <c r="N160" s="81">
        <f t="shared" si="10"/>
        <v>-140</v>
      </c>
      <c r="O160" s="81">
        <f t="shared" si="11"/>
        <v>4000</v>
      </c>
      <c r="P160" s="81">
        <f t="shared" si="4"/>
        <v>-214.1832499</v>
      </c>
    </row>
    <row r="161">
      <c r="D161" s="96"/>
      <c r="E161" s="103">
        <f t="shared" si="5"/>
        <v>201</v>
      </c>
      <c r="F161" s="81">
        <f t="shared" si="6"/>
        <v>251054.5262</v>
      </c>
      <c r="G161" s="99"/>
      <c r="H161" s="81">
        <f t="shared" si="7"/>
        <v>-450666.2138</v>
      </c>
      <c r="I161" s="81">
        <f t="shared" si="1"/>
        <v>-1720.739957</v>
      </c>
      <c r="J161" s="81">
        <f t="shared" si="2"/>
        <v>-1145.443293</v>
      </c>
      <c r="K161" s="81">
        <f t="shared" si="3"/>
        <v>-2866.18325</v>
      </c>
      <c r="L161" s="81">
        <f t="shared" si="8"/>
        <v>-607</v>
      </c>
      <c r="M161" s="81">
        <f t="shared" si="9"/>
        <v>-601</v>
      </c>
      <c r="N161" s="81">
        <f t="shared" si="10"/>
        <v>-140</v>
      </c>
      <c r="O161" s="81">
        <f t="shared" si="11"/>
        <v>4000</v>
      </c>
      <c r="P161" s="81">
        <f t="shared" si="4"/>
        <v>-214.1832499</v>
      </c>
    </row>
    <row r="162">
      <c r="D162" s="96"/>
      <c r="E162" s="103">
        <f t="shared" si="5"/>
        <v>200</v>
      </c>
      <c r="F162" s="81">
        <f t="shared" si="6"/>
        <v>252779.6397</v>
      </c>
      <c r="G162" s="99"/>
      <c r="H162" s="81">
        <f t="shared" si="7"/>
        <v>-448945.4738</v>
      </c>
      <c r="I162" s="81">
        <f t="shared" si="1"/>
        <v>-1725.113504</v>
      </c>
      <c r="J162" s="81">
        <f t="shared" si="2"/>
        <v>-1141.069746</v>
      </c>
      <c r="K162" s="81">
        <f t="shared" si="3"/>
        <v>-2866.18325</v>
      </c>
      <c r="L162" s="81">
        <f t="shared" si="8"/>
        <v>-607</v>
      </c>
      <c r="M162" s="81">
        <f t="shared" si="9"/>
        <v>-601</v>
      </c>
      <c r="N162" s="81">
        <f t="shared" si="10"/>
        <v>-140</v>
      </c>
      <c r="O162" s="81">
        <f t="shared" si="11"/>
        <v>4000</v>
      </c>
      <c r="P162" s="81">
        <f t="shared" si="4"/>
        <v>-214.1832499</v>
      </c>
    </row>
    <row r="163">
      <c r="D163" s="96"/>
      <c r="E163" s="103">
        <f t="shared" si="5"/>
        <v>199</v>
      </c>
      <c r="F163" s="81">
        <f t="shared" si="6"/>
        <v>254509.1378</v>
      </c>
      <c r="G163" s="99"/>
      <c r="H163" s="81">
        <f t="shared" si="7"/>
        <v>-447220.3603</v>
      </c>
      <c r="I163" s="81">
        <f t="shared" si="1"/>
        <v>-1729.498167</v>
      </c>
      <c r="J163" s="81">
        <f t="shared" si="2"/>
        <v>-1136.685082</v>
      </c>
      <c r="K163" s="81">
        <f t="shared" si="3"/>
        <v>-2866.18325</v>
      </c>
      <c r="L163" s="81">
        <f t="shared" si="8"/>
        <v>-607</v>
      </c>
      <c r="M163" s="81">
        <f t="shared" si="9"/>
        <v>-601</v>
      </c>
      <c r="N163" s="81">
        <f t="shared" si="10"/>
        <v>-140</v>
      </c>
      <c r="O163" s="81">
        <f t="shared" si="11"/>
        <v>4000</v>
      </c>
      <c r="P163" s="81">
        <f t="shared" si="4"/>
        <v>-214.1832499</v>
      </c>
    </row>
    <row r="164">
      <c r="D164" s="96"/>
      <c r="E164" s="103">
        <f t="shared" si="5"/>
        <v>198</v>
      </c>
      <c r="F164" s="81">
        <f t="shared" si="6"/>
        <v>256243.0318</v>
      </c>
      <c r="G164" s="99"/>
      <c r="H164" s="81">
        <f t="shared" si="7"/>
        <v>-445490.8622</v>
      </c>
      <c r="I164" s="81">
        <f t="shared" si="1"/>
        <v>-1733.893975</v>
      </c>
      <c r="J164" s="81">
        <f t="shared" si="2"/>
        <v>-1132.289275</v>
      </c>
      <c r="K164" s="81">
        <f t="shared" si="3"/>
        <v>-2866.18325</v>
      </c>
      <c r="L164" s="81">
        <f t="shared" si="8"/>
        <v>-607</v>
      </c>
      <c r="M164" s="81">
        <f t="shared" si="9"/>
        <v>-601</v>
      </c>
      <c r="N164" s="81">
        <f t="shared" si="10"/>
        <v>-140</v>
      </c>
      <c r="O164" s="81">
        <f t="shared" si="11"/>
        <v>4000</v>
      </c>
      <c r="P164" s="81">
        <f t="shared" si="4"/>
        <v>-214.1832499</v>
      </c>
    </row>
    <row r="165">
      <c r="D165" s="96"/>
      <c r="E165" s="103">
        <f t="shared" si="5"/>
        <v>197</v>
      </c>
      <c r="F165" s="81">
        <f t="shared" si="6"/>
        <v>257981.3328</v>
      </c>
      <c r="G165" s="99"/>
      <c r="H165" s="81">
        <f t="shared" si="7"/>
        <v>-443756.9682</v>
      </c>
      <c r="I165" s="81">
        <f t="shared" si="1"/>
        <v>-1738.300956</v>
      </c>
      <c r="J165" s="81">
        <f t="shared" si="2"/>
        <v>-1127.882294</v>
      </c>
      <c r="K165" s="81">
        <f t="shared" si="3"/>
        <v>-2866.18325</v>
      </c>
      <c r="L165" s="81">
        <f t="shared" si="8"/>
        <v>-607</v>
      </c>
      <c r="M165" s="81">
        <f t="shared" si="9"/>
        <v>-601</v>
      </c>
      <c r="N165" s="81">
        <f t="shared" si="10"/>
        <v>-140</v>
      </c>
      <c r="O165" s="81">
        <f t="shared" si="11"/>
        <v>4000</v>
      </c>
      <c r="P165" s="81">
        <f t="shared" si="4"/>
        <v>-214.1832499</v>
      </c>
    </row>
    <row r="166">
      <c r="D166" s="96"/>
      <c r="E166" s="103">
        <f t="shared" si="5"/>
        <v>196</v>
      </c>
      <c r="F166" s="81">
        <f t="shared" si="6"/>
        <v>259724.0519</v>
      </c>
      <c r="G166" s="99"/>
      <c r="H166" s="81">
        <f t="shared" si="7"/>
        <v>-442018.6672</v>
      </c>
      <c r="I166" s="81">
        <f t="shared" si="1"/>
        <v>-1742.719137</v>
      </c>
      <c r="J166" s="81">
        <f t="shared" si="2"/>
        <v>-1123.464113</v>
      </c>
      <c r="K166" s="81">
        <f t="shared" si="3"/>
        <v>-2866.18325</v>
      </c>
      <c r="L166" s="81">
        <f t="shared" si="8"/>
        <v>-607</v>
      </c>
      <c r="M166" s="81">
        <f t="shared" si="9"/>
        <v>-601</v>
      </c>
      <c r="N166" s="81">
        <f t="shared" si="10"/>
        <v>-140</v>
      </c>
      <c r="O166" s="81">
        <f t="shared" si="11"/>
        <v>4000</v>
      </c>
      <c r="P166" s="81">
        <f t="shared" si="4"/>
        <v>-214.1832499</v>
      </c>
    </row>
    <row r="167">
      <c r="D167" s="96"/>
      <c r="E167" s="103">
        <f t="shared" si="5"/>
        <v>195</v>
      </c>
      <c r="F167" s="81">
        <f t="shared" si="6"/>
        <v>261471.2005</v>
      </c>
      <c r="G167" s="99"/>
      <c r="H167" s="81">
        <f t="shared" si="7"/>
        <v>-440275.9481</v>
      </c>
      <c r="I167" s="81">
        <f t="shared" si="1"/>
        <v>-1747.148548</v>
      </c>
      <c r="J167" s="81">
        <f t="shared" si="2"/>
        <v>-1119.034701</v>
      </c>
      <c r="K167" s="81">
        <f t="shared" si="3"/>
        <v>-2866.18325</v>
      </c>
      <c r="L167" s="81">
        <f t="shared" si="8"/>
        <v>-607</v>
      </c>
      <c r="M167" s="81">
        <f t="shared" si="9"/>
        <v>-601</v>
      </c>
      <c r="N167" s="81">
        <f t="shared" si="10"/>
        <v>-140</v>
      </c>
      <c r="O167" s="81">
        <f t="shared" si="11"/>
        <v>4000</v>
      </c>
      <c r="P167" s="81">
        <f t="shared" si="4"/>
        <v>-214.1832499</v>
      </c>
    </row>
    <row r="168">
      <c r="D168" s="96"/>
      <c r="E168" s="103">
        <f t="shared" si="5"/>
        <v>194</v>
      </c>
      <c r="F168" s="81">
        <f t="shared" si="6"/>
        <v>263222.7897</v>
      </c>
      <c r="G168" s="99"/>
      <c r="H168" s="81">
        <f t="shared" si="7"/>
        <v>-438528.7995</v>
      </c>
      <c r="I168" s="81">
        <f t="shared" si="1"/>
        <v>-1751.589218</v>
      </c>
      <c r="J168" s="81">
        <f t="shared" si="2"/>
        <v>-1114.594032</v>
      </c>
      <c r="K168" s="81">
        <f t="shared" si="3"/>
        <v>-2866.18325</v>
      </c>
      <c r="L168" s="81">
        <f t="shared" si="8"/>
        <v>-607</v>
      </c>
      <c r="M168" s="81">
        <f t="shared" si="9"/>
        <v>-601</v>
      </c>
      <c r="N168" s="81">
        <f t="shared" si="10"/>
        <v>-140</v>
      </c>
      <c r="O168" s="81">
        <f t="shared" si="11"/>
        <v>4000</v>
      </c>
      <c r="P168" s="81">
        <f t="shared" si="4"/>
        <v>-214.1832499</v>
      </c>
    </row>
    <row r="169">
      <c r="D169" s="96"/>
      <c r="E169" s="103">
        <f t="shared" si="5"/>
        <v>193</v>
      </c>
      <c r="F169" s="81">
        <f t="shared" si="6"/>
        <v>264978.8308</v>
      </c>
      <c r="G169" s="99"/>
      <c r="H169" s="81">
        <f t="shared" si="7"/>
        <v>-436777.2103</v>
      </c>
      <c r="I169" s="81">
        <f t="shared" si="1"/>
        <v>-1756.041174</v>
      </c>
      <c r="J169" s="81">
        <f t="shared" si="2"/>
        <v>-1110.142076</v>
      </c>
      <c r="K169" s="81">
        <f t="shared" si="3"/>
        <v>-2866.18325</v>
      </c>
      <c r="L169" s="81">
        <f t="shared" si="8"/>
        <v>-607</v>
      </c>
      <c r="M169" s="81">
        <f t="shared" si="9"/>
        <v>-601</v>
      </c>
      <c r="N169" s="81">
        <f t="shared" si="10"/>
        <v>-140</v>
      </c>
      <c r="O169" s="81">
        <f t="shared" si="11"/>
        <v>4000</v>
      </c>
      <c r="P169" s="81">
        <f t="shared" si="4"/>
        <v>-214.1832499</v>
      </c>
    </row>
    <row r="170">
      <c r="D170" s="92">
        <v>14.0</v>
      </c>
      <c r="E170" s="103">
        <f t="shared" si="5"/>
        <v>192</v>
      </c>
      <c r="F170" s="81">
        <f t="shared" si="6"/>
        <v>266739.3353</v>
      </c>
      <c r="G170" s="99"/>
      <c r="H170" s="81">
        <f t="shared" si="7"/>
        <v>-435021.1692</v>
      </c>
      <c r="I170" s="81">
        <f t="shared" si="1"/>
        <v>-1760.504445</v>
      </c>
      <c r="J170" s="81">
        <f t="shared" si="2"/>
        <v>-1105.678805</v>
      </c>
      <c r="K170" s="81">
        <f t="shared" si="3"/>
        <v>-2866.18325</v>
      </c>
      <c r="L170" s="81">
        <f t="shared" si="8"/>
        <v>-607</v>
      </c>
      <c r="M170" s="81">
        <f t="shared" si="9"/>
        <v>-601</v>
      </c>
      <c r="N170" s="81">
        <f t="shared" si="10"/>
        <v>-140</v>
      </c>
      <c r="O170" s="81">
        <f t="shared" si="11"/>
        <v>4000</v>
      </c>
      <c r="P170" s="81">
        <f t="shared" si="4"/>
        <v>-214.1832499</v>
      </c>
    </row>
    <row r="171">
      <c r="D171" s="96"/>
      <c r="E171" s="103">
        <f t="shared" si="5"/>
        <v>191</v>
      </c>
      <c r="F171" s="81">
        <f t="shared" si="6"/>
        <v>268504.3144</v>
      </c>
      <c r="G171" s="99"/>
      <c r="H171" s="81">
        <f t="shared" si="7"/>
        <v>-433260.6647</v>
      </c>
      <c r="I171" s="81">
        <f t="shared" si="1"/>
        <v>-1764.97906</v>
      </c>
      <c r="J171" s="81">
        <f t="shared" si="2"/>
        <v>-1101.204189</v>
      </c>
      <c r="K171" s="81">
        <f t="shared" si="3"/>
        <v>-2866.18325</v>
      </c>
      <c r="L171" s="81">
        <f t="shared" si="8"/>
        <v>-607</v>
      </c>
      <c r="M171" s="81">
        <f t="shared" si="9"/>
        <v>-601</v>
      </c>
      <c r="N171" s="81">
        <f t="shared" si="10"/>
        <v>-140</v>
      </c>
      <c r="O171" s="81">
        <f t="shared" si="11"/>
        <v>4000</v>
      </c>
      <c r="P171" s="81">
        <f t="shared" si="4"/>
        <v>-214.1832499</v>
      </c>
    </row>
    <row r="172">
      <c r="D172" s="96"/>
      <c r="E172" s="103">
        <f t="shared" si="5"/>
        <v>190</v>
      </c>
      <c r="F172" s="81">
        <f t="shared" si="6"/>
        <v>270273.7794</v>
      </c>
      <c r="G172" s="99"/>
      <c r="H172" s="81">
        <f t="shared" si="7"/>
        <v>-431495.6856</v>
      </c>
      <c r="I172" s="81">
        <f t="shared" si="1"/>
        <v>-1769.465049</v>
      </c>
      <c r="J172" s="81">
        <f t="shared" si="2"/>
        <v>-1096.718201</v>
      </c>
      <c r="K172" s="81">
        <f t="shared" si="3"/>
        <v>-2866.18325</v>
      </c>
      <c r="L172" s="81">
        <f t="shared" si="8"/>
        <v>-607</v>
      </c>
      <c r="M172" s="81">
        <f t="shared" si="9"/>
        <v>-601</v>
      </c>
      <c r="N172" s="81">
        <f t="shared" si="10"/>
        <v>-140</v>
      </c>
      <c r="O172" s="81">
        <f t="shared" si="11"/>
        <v>4000</v>
      </c>
      <c r="P172" s="81">
        <f t="shared" si="4"/>
        <v>-214.1832499</v>
      </c>
    </row>
    <row r="173">
      <c r="D173" s="96"/>
      <c r="E173" s="103">
        <f t="shared" si="5"/>
        <v>189</v>
      </c>
      <c r="F173" s="81">
        <f t="shared" si="6"/>
        <v>272047.7418</v>
      </c>
      <c r="G173" s="99"/>
      <c r="H173" s="81">
        <f t="shared" si="7"/>
        <v>-429726.2206</v>
      </c>
      <c r="I173" s="81">
        <f t="shared" si="1"/>
        <v>-1773.962439</v>
      </c>
      <c r="J173" s="81">
        <f t="shared" si="2"/>
        <v>-1092.220811</v>
      </c>
      <c r="K173" s="81">
        <f t="shared" si="3"/>
        <v>-2866.18325</v>
      </c>
      <c r="L173" s="81">
        <f t="shared" si="8"/>
        <v>-607</v>
      </c>
      <c r="M173" s="81">
        <f t="shared" si="9"/>
        <v>-601</v>
      </c>
      <c r="N173" s="81">
        <f t="shared" si="10"/>
        <v>-140</v>
      </c>
      <c r="O173" s="81">
        <f t="shared" si="11"/>
        <v>4000</v>
      </c>
      <c r="P173" s="81">
        <f t="shared" si="4"/>
        <v>-214.1832499</v>
      </c>
    </row>
    <row r="174">
      <c r="D174" s="96"/>
      <c r="E174" s="103">
        <f t="shared" si="5"/>
        <v>188</v>
      </c>
      <c r="F174" s="81">
        <f t="shared" si="6"/>
        <v>273826.2131</v>
      </c>
      <c r="G174" s="99"/>
      <c r="H174" s="81">
        <f t="shared" si="7"/>
        <v>-427952.2582</v>
      </c>
      <c r="I174" s="81">
        <f t="shared" si="1"/>
        <v>-1778.47126</v>
      </c>
      <c r="J174" s="81">
        <f t="shared" si="2"/>
        <v>-1087.711989</v>
      </c>
      <c r="K174" s="81">
        <f t="shared" si="3"/>
        <v>-2866.18325</v>
      </c>
      <c r="L174" s="81">
        <f t="shared" si="8"/>
        <v>-607</v>
      </c>
      <c r="M174" s="81">
        <f t="shared" si="9"/>
        <v>-601</v>
      </c>
      <c r="N174" s="81">
        <f t="shared" si="10"/>
        <v>-140</v>
      </c>
      <c r="O174" s="81">
        <f t="shared" si="11"/>
        <v>4000</v>
      </c>
      <c r="P174" s="81">
        <f t="shared" si="4"/>
        <v>-214.1832499</v>
      </c>
    </row>
    <row r="175">
      <c r="D175" s="96"/>
      <c r="E175" s="103">
        <f t="shared" si="5"/>
        <v>187</v>
      </c>
      <c r="F175" s="81">
        <f t="shared" si="6"/>
        <v>275609.2046</v>
      </c>
      <c r="G175" s="99"/>
      <c r="H175" s="81">
        <f t="shared" si="7"/>
        <v>-426173.7869</v>
      </c>
      <c r="I175" s="81">
        <f t="shared" si="1"/>
        <v>-1782.991542</v>
      </c>
      <c r="J175" s="81">
        <f t="shared" si="2"/>
        <v>-1083.191708</v>
      </c>
      <c r="K175" s="81">
        <f t="shared" si="3"/>
        <v>-2866.18325</v>
      </c>
      <c r="L175" s="81">
        <f t="shared" si="8"/>
        <v>-607</v>
      </c>
      <c r="M175" s="81">
        <f t="shared" si="9"/>
        <v>-601</v>
      </c>
      <c r="N175" s="81">
        <f t="shared" si="10"/>
        <v>-140</v>
      </c>
      <c r="O175" s="81">
        <f t="shared" si="11"/>
        <v>4000</v>
      </c>
      <c r="P175" s="81">
        <f t="shared" si="4"/>
        <v>-214.1832499</v>
      </c>
    </row>
    <row r="176">
      <c r="D176" s="96"/>
      <c r="E176" s="103">
        <f t="shared" si="5"/>
        <v>186</v>
      </c>
      <c r="F176" s="81">
        <f t="shared" si="6"/>
        <v>277396.728</v>
      </c>
      <c r="G176" s="99"/>
      <c r="H176" s="81">
        <f t="shared" si="7"/>
        <v>-424390.7954</v>
      </c>
      <c r="I176" s="81">
        <f t="shared" si="1"/>
        <v>-1787.523312</v>
      </c>
      <c r="J176" s="81">
        <f t="shared" si="2"/>
        <v>-1078.659938</v>
      </c>
      <c r="K176" s="81">
        <f t="shared" si="3"/>
        <v>-2866.18325</v>
      </c>
      <c r="L176" s="81">
        <f t="shared" si="8"/>
        <v>-607</v>
      </c>
      <c r="M176" s="81">
        <f t="shared" si="9"/>
        <v>-601</v>
      </c>
      <c r="N176" s="81">
        <f t="shared" si="10"/>
        <v>-140</v>
      </c>
      <c r="O176" s="81">
        <f t="shared" si="11"/>
        <v>4000</v>
      </c>
      <c r="P176" s="81">
        <f t="shared" si="4"/>
        <v>-214.1832499</v>
      </c>
    </row>
    <row r="177">
      <c r="D177" s="96"/>
      <c r="E177" s="103">
        <f t="shared" si="5"/>
        <v>185</v>
      </c>
      <c r="F177" s="81">
        <f t="shared" si="6"/>
        <v>279188.7946</v>
      </c>
      <c r="G177" s="99"/>
      <c r="H177" s="81">
        <f t="shared" si="7"/>
        <v>-422603.272</v>
      </c>
      <c r="I177" s="81">
        <f t="shared" si="1"/>
        <v>-1792.0666</v>
      </c>
      <c r="J177" s="81">
        <f t="shared" si="2"/>
        <v>-1074.11665</v>
      </c>
      <c r="K177" s="81">
        <f t="shared" si="3"/>
        <v>-2866.18325</v>
      </c>
      <c r="L177" s="81">
        <f t="shared" si="8"/>
        <v>-607</v>
      </c>
      <c r="M177" s="81">
        <f t="shared" si="9"/>
        <v>-601</v>
      </c>
      <c r="N177" s="81">
        <f t="shared" si="10"/>
        <v>-140</v>
      </c>
      <c r="O177" s="81">
        <f t="shared" si="11"/>
        <v>4000</v>
      </c>
      <c r="P177" s="81">
        <f t="shared" si="4"/>
        <v>-214.1832499</v>
      </c>
    </row>
    <row r="178">
      <c r="D178" s="96"/>
      <c r="E178" s="103">
        <f t="shared" si="5"/>
        <v>184</v>
      </c>
      <c r="F178" s="81">
        <f t="shared" si="6"/>
        <v>280985.416</v>
      </c>
      <c r="G178" s="99"/>
      <c r="H178" s="81">
        <f t="shared" si="7"/>
        <v>-420811.2054</v>
      </c>
      <c r="I178" s="81">
        <f t="shared" si="1"/>
        <v>-1796.621436</v>
      </c>
      <c r="J178" s="81">
        <f t="shared" si="2"/>
        <v>-1069.561814</v>
      </c>
      <c r="K178" s="81">
        <f t="shared" si="3"/>
        <v>-2866.18325</v>
      </c>
      <c r="L178" s="81">
        <f t="shared" si="8"/>
        <v>-607</v>
      </c>
      <c r="M178" s="81">
        <f t="shared" si="9"/>
        <v>-601</v>
      </c>
      <c r="N178" s="81">
        <f t="shared" si="10"/>
        <v>-140</v>
      </c>
      <c r="O178" s="81">
        <f t="shared" si="11"/>
        <v>4000</v>
      </c>
      <c r="P178" s="81">
        <f t="shared" si="4"/>
        <v>-214.1832499</v>
      </c>
    </row>
    <row r="179">
      <c r="D179" s="96"/>
      <c r="E179" s="103">
        <f t="shared" si="5"/>
        <v>183</v>
      </c>
      <c r="F179" s="81">
        <f t="shared" si="6"/>
        <v>282786.6038</v>
      </c>
      <c r="G179" s="99"/>
      <c r="H179" s="81">
        <f t="shared" si="7"/>
        <v>-419014.584</v>
      </c>
      <c r="I179" s="81">
        <f t="shared" si="1"/>
        <v>-1801.187849</v>
      </c>
      <c r="J179" s="81">
        <f t="shared" si="2"/>
        <v>-1064.995401</v>
      </c>
      <c r="K179" s="81">
        <f t="shared" si="3"/>
        <v>-2866.18325</v>
      </c>
      <c r="L179" s="81">
        <f t="shared" si="8"/>
        <v>-607</v>
      </c>
      <c r="M179" s="81">
        <f t="shared" si="9"/>
        <v>-601</v>
      </c>
      <c r="N179" s="81">
        <f t="shared" si="10"/>
        <v>-140</v>
      </c>
      <c r="O179" s="81">
        <f t="shared" si="11"/>
        <v>4000</v>
      </c>
      <c r="P179" s="81">
        <f t="shared" si="4"/>
        <v>-214.1832499</v>
      </c>
    </row>
    <row r="180">
      <c r="D180" s="96"/>
      <c r="E180" s="103">
        <f t="shared" si="5"/>
        <v>182</v>
      </c>
      <c r="F180" s="81">
        <f t="shared" si="6"/>
        <v>284592.3697</v>
      </c>
      <c r="G180" s="99"/>
      <c r="H180" s="81">
        <f t="shared" si="7"/>
        <v>-417213.3962</v>
      </c>
      <c r="I180" s="81">
        <f t="shared" si="1"/>
        <v>-1805.765868</v>
      </c>
      <c r="J180" s="81">
        <f t="shared" si="2"/>
        <v>-1060.417382</v>
      </c>
      <c r="K180" s="81">
        <f t="shared" si="3"/>
        <v>-2866.18325</v>
      </c>
      <c r="L180" s="81">
        <f t="shared" si="8"/>
        <v>-607</v>
      </c>
      <c r="M180" s="81">
        <f t="shared" si="9"/>
        <v>-601</v>
      </c>
      <c r="N180" s="81">
        <f t="shared" si="10"/>
        <v>-140</v>
      </c>
      <c r="O180" s="81">
        <f t="shared" si="11"/>
        <v>4000</v>
      </c>
      <c r="P180" s="81">
        <f t="shared" si="4"/>
        <v>-214.1832499</v>
      </c>
    </row>
    <row r="181">
      <c r="D181" s="96"/>
      <c r="E181" s="103">
        <f t="shared" si="5"/>
        <v>181</v>
      </c>
      <c r="F181" s="81">
        <f t="shared" si="6"/>
        <v>286402.7252</v>
      </c>
      <c r="G181" s="99"/>
      <c r="H181" s="81">
        <f t="shared" si="7"/>
        <v>-415407.6303</v>
      </c>
      <c r="I181" s="81">
        <f t="shared" si="1"/>
        <v>-1810.355523</v>
      </c>
      <c r="J181" s="81">
        <f t="shared" si="2"/>
        <v>-1055.827727</v>
      </c>
      <c r="K181" s="81">
        <f t="shared" si="3"/>
        <v>-2866.18325</v>
      </c>
      <c r="L181" s="81">
        <f t="shared" si="8"/>
        <v>-607</v>
      </c>
      <c r="M181" s="81">
        <f t="shared" si="9"/>
        <v>-601</v>
      </c>
      <c r="N181" s="81">
        <f t="shared" si="10"/>
        <v>-140</v>
      </c>
      <c r="O181" s="81">
        <f t="shared" si="11"/>
        <v>4000</v>
      </c>
      <c r="P181" s="81">
        <f t="shared" si="4"/>
        <v>-214.1832499</v>
      </c>
    </row>
    <row r="182">
      <c r="D182" s="92">
        <v>15.0</v>
      </c>
      <c r="E182" s="103">
        <f t="shared" si="5"/>
        <v>180</v>
      </c>
      <c r="F182" s="81">
        <f t="shared" si="6"/>
        <v>288217.6821</v>
      </c>
      <c r="G182" s="99"/>
      <c r="H182" s="81">
        <f t="shared" si="7"/>
        <v>-413597.2748</v>
      </c>
      <c r="I182" s="81">
        <f t="shared" si="1"/>
        <v>-1814.956843</v>
      </c>
      <c r="J182" s="81">
        <f t="shared" si="2"/>
        <v>-1051.226407</v>
      </c>
      <c r="K182" s="81">
        <f t="shared" si="3"/>
        <v>-2866.18325</v>
      </c>
      <c r="L182" s="81">
        <f t="shared" si="8"/>
        <v>-607</v>
      </c>
      <c r="M182" s="81">
        <f t="shared" si="9"/>
        <v>-601</v>
      </c>
      <c r="N182" s="81">
        <f t="shared" si="10"/>
        <v>-140</v>
      </c>
      <c r="O182" s="81">
        <f t="shared" si="11"/>
        <v>4000</v>
      </c>
      <c r="P182" s="81">
        <f t="shared" si="4"/>
        <v>-214.1832499</v>
      </c>
    </row>
    <row r="183">
      <c r="D183" s="96"/>
      <c r="E183" s="103">
        <f t="shared" si="5"/>
        <v>179</v>
      </c>
      <c r="F183" s="81">
        <f t="shared" si="6"/>
        <v>290037.2519</v>
      </c>
      <c r="G183" s="99"/>
      <c r="H183" s="81">
        <f t="shared" si="7"/>
        <v>-411782.3179</v>
      </c>
      <c r="I183" s="81">
        <f t="shared" si="1"/>
        <v>-1819.569858</v>
      </c>
      <c r="J183" s="81">
        <f t="shared" si="2"/>
        <v>-1046.613391</v>
      </c>
      <c r="K183" s="81">
        <f t="shared" si="3"/>
        <v>-2866.18325</v>
      </c>
      <c r="L183" s="81">
        <f t="shared" si="8"/>
        <v>-607</v>
      </c>
      <c r="M183" s="81">
        <f t="shared" si="9"/>
        <v>-601</v>
      </c>
      <c r="N183" s="81">
        <f t="shared" si="10"/>
        <v>-140</v>
      </c>
      <c r="O183" s="81">
        <f t="shared" si="11"/>
        <v>4000</v>
      </c>
      <c r="P183" s="81">
        <f t="shared" si="4"/>
        <v>-214.1832499</v>
      </c>
    </row>
    <row r="184">
      <c r="D184" s="96"/>
      <c r="E184" s="103">
        <f t="shared" si="5"/>
        <v>178</v>
      </c>
      <c r="F184" s="81">
        <f t="shared" si="6"/>
        <v>291861.4465</v>
      </c>
      <c r="G184" s="99"/>
      <c r="H184" s="81">
        <f t="shared" si="7"/>
        <v>-409962.7481</v>
      </c>
      <c r="I184" s="81">
        <f t="shared" si="1"/>
        <v>-1824.194599</v>
      </c>
      <c r="J184" s="81">
        <f t="shared" si="2"/>
        <v>-1041.988651</v>
      </c>
      <c r="K184" s="81">
        <f t="shared" si="3"/>
        <v>-2866.18325</v>
      </c>
      <c r="L184" s="81">
        <f t="shared" si="8"/>
        <v>-607</v>
      </c>
      <c r="M184" s="81">
        <f t="shared" si="9"/>
        <v>-601</v>
      </c>
      <c r="N184" s="81">
        <f t="shared" si="10"/>
        <v>-140</v>
      </c>
      <c r="O184" s="81">
        <f t="shared" si="11"/>
        <v>4000</v>
      </c>
      <c r="P184" s="81">
        <f t="shared" si="4"/>
        <v>-214.1832499</v>
      </c>
    </row>
    <row r="185">
      <c r="D185" s="96"/>
      <c r="E185" s="103">
        <f t="shared" si="5"/>
        <v>177</v>
      </c>
      <c r="F185" s="81">
        <f t="shared" si="6"/>
        <v>293690.2776</v>
      </c>
      <c r="G185" s="99"/>
      <c r="H185" s="81">
        <f t="shared" si="7"/>
        <v>-408138.5535</v>
      </c>
      <c r="I185" s="81">
        <f t="shared" si="1"/>
        <v>-1828.831093</v>
      </c>
      <c r="J185" s="81">
        <f t="shared" si="2"/>
        <v>-1037.352157</v>
      </c>
      <c r="K185" s="81">
        <f t="shared" si="3"/>
        <v>-2866.18325</v>
      </c>
      <c r="L185" s="81">
        <f t="shared" si="8"/>
        <v>-607</v>
      </c>
      <c r="M185" s="81">
        <f t="shared" si="9"/>
        <v>-601</v>
      </c>
      <c r="N185" s="81">
        <f t="shared" si="10"/>
        <v>-140</v>
      </c>
      <c r="O185" s="81">
        <f t="shared" si="11"/>
        <v>4000</v>
      </c>
      <c r="P185" s="81">
        <f t="shared" si="4"/>
        <v>-214.1832499</v>
      </c>
    </row>
    <row r="186">
      <c r="D186" s="96"/>
      <c r="E186" s="103">
        <f t="shared" si="5"/>
        <v>176</v>
      </c>
      <c r="F186" s="81">
        <f t="shared" si="6"/>
        <v>295523.757</v>
      </c>
      <c r="G186" s="99"/>
      <c r="H186" s="81">
        <f t="shared" si="7"/>
        <v>-406309.7224</v>
      </c>
      <c r="I186" s="81">
        <f t="shared" si="1"/>
        <v>-1833.479372</v>
      </c>
      <c r="J186" s="81">
        <f t="shared" si="2"/>
        <v>-1032.703878</v>
      </c>
      <c r="K186" s="81">
        <f t="shared" si="3"/>
        <v>-2866.18325</v>
      </c>
      <c r="L186" s="81">
        <f t="shared" si="8"/>
        <v>-607</v>
      </c>
      <c r="M186" s="81">
        <f t="shared" si="9"/>
        <v>-601</v>
      </c>
      <c r="N186" s="81">
        <f t="shared" si="10"/>
        <v>-140</v>
      </c>
      <c r="O186" s="81">
        <f t="shared" si="11"/>
        <v>4000</v>
      </c>
      <c r="P186" s="81">
        <f t="shared" si="4"/>
        <v>-214.1832499</v>
      </c>
    </row>
    <row r="187">
      <c r="D187" s="96"/>
      <c r="E187" s="103">
        <f t="shared" si="5"/>
        <v>175</v>
      </c>
      <c r="F187" s="81">
        <f t="shared" si="6"/>
        <v>297361.8965</v>
      </c>
      <c r="G187" s="99"/>
      <c r="H187" s="81">
        <f t="shared" si="7"/>
        <v>-404476.243</v>
      </c>
      <c r="I187" s="81">
        <f t="shared" si="1"/>
        <v>-1838.139466</v>
      </c>
      <c r="J187" s="81">
        <f t="shared" si="2"/>
        <v>-1028.043784</v>
      </c>
      <c r="K187" s="81">
        <f t="shared" si="3"/>
        <v>-2866.18325</v>
      </c>
      <c r="L187" s="81">
        <f t="shared" si="8"/>
        <v>-607</v>
      </c>
      <c r="M187" s="81">
        <f t="shared" si="9"/>
        <v>-601</v>
      </c>
      <c r="N187" s="81">
        <f t="shared" si="10"/>
        <v>-140</v>
      </c>
      <c r="O187" s="81">
        <f t="shared" si="11"/>
        <v>4000</v>
      </c>
      <c r="P187" s="81">
        <f t="shared" si="4"/>
        <v>-214.1832499</v>
      </c>
    </row>
    <row r="188">
      <c r="D188" s="96"/>
      <c r="E188" s="103">
        <f t="shared" si="5"/>
        <v>174</v>
      </c>
      <c r="F188" s="81">
        <f t="shared" si="6"/>
        <v>299204.7079</v>
      </c>
      <c r="G188" s="99"/>
      <c r="H188" s="81">
        <f t="shared" si="7"/>
        <v>-402638.1035</v>
      </c>
      <c r="I188" s="81">
        <f t="shared" si="1"/>
        <v>-1842.811403</v>
      </c>
      <c r="J188" s="81">
        <f t="shared" si="2"/>
        <v>-1023.371846</v>
      </c>
      <c r="K188" s="81">
        <f t="shared" si="3"/>
        <v>-2866.18325</v>
      </c>
      <c r="L188" s="81">
        <f t="shared" si="8"/>
        <v>-607</v>
      </c>
      <c r="M188" s="81">
        <f t="shared" si="9"/>
        <v>-601</v>
      </c>
      <c r="N188" s="81">
        <f t="shared" si="10"/>
        <v>-140</v>
      </c>
      <c r="O188" s="81">
        <f t="shared" si="11"/>
        <v>4000</v>
      </c>
      <c r="P188" s="81">
        <f t="shared" si="4"/>
        <v>-214.1832499</v>
      </c>
    </row>
    <row r="189">
      <c r="D189" s="96"/>
      <c r="E189" s="103">
        <f t="shared" si="5"/>
        <v>173</v>
      </c>
      <c r="F189" s="81">
        <f t="shared" si="6"/>
        <v>301052.2031</v>
      </c>
      <c r="G189" s="99"/>
      <c r="H189" s="81">
        <f t="shared" si="7"/>
        <v>-400795.2921</v>
      </c>
      <c r="I189" s="81">
        <f t="shared" si="1"/>
        <v>-1847.495216</v>
      </c>
      <c r="J189" s="81">
        <f t="shared" si="2"/>
        <v>-1018.688034</v>
      </c>
      <c r="K189" s="81">
        <f t="shared" si="3"/>
        <v>-2866.18325</v>
      </c>
      <c r="L189" s="81">
        <f t="shared" si="8"/>
        <v>-607</v>
      </c>
      <c r="M189" s="81">
        <f t="shared" si="9"/>
        <v>-601</v>
      </c>
      <c r="N189" s="81">
        <f t="shared" si="10"/>
        <v>-140</v>
      </c>
      <c r="O189" s="81">
        <f t="shared" si="11"/>
        <v>4000</v>
      </c>
      <c r="P189" s="81">
        <f t="shared" si="4"/>
        <v>-214.1832499</v>
      </c>
    </row>
    <row r="190">
      <c r="D190" s="96"/>
      <c r="E190" s="103">
        <f t="shared" si="5"/>
        <v>172</v>
      </c>
      <c r="F190" s="81">
        <f t="shared" si="6"/>
        <v>302904.394</v>
      </c>
      <c r="G190" s="99"/>
      <c r="H190" s="81">
        <f t="shared" si="7"/>
        <v>-398947.7969</v>
      </c>
      <c r="I190" s="81">
        <f t="shared" si="1"/>
        <v>-1852.190933</v>
      </c>
      <c r="J190" s="81">
        <f t="shared" si="2"/>
        <v>-1013.992317</v>
      </c>
      <c r="K190" s="81">
        <f t="shared" si="3"/>
        <v>-2866.18325</v>
      </c>
      <c r="L190" s="81">
        <f t="shared" si="8"/>
        <v>-607</v>
      </c>
      <c r="M190" s="81">
        <f t="shared" si="9"/>
        <v>-601</v>
      </c>
      <c r="N190" s="81">
        <f t="shared" si="10"/>
        <v>-140</v>
      </c>
      <c r="O190" s="81">
        <f t="shared" si="11"/>
        <v>4000</v>
      </c>
      <c r="P190" s="81">
        <f t="shared" si="4"/>
        <v>-214.1832499</v>
      </c>
    </row>
    <row r="191">
      <c r="D191" s="96"/>
      <c r="E191" s="103">
        <f t="shared" si="5"/>
        <v>171</v>
      </c>
      <c r="F191" s="81">
        <f t="shared" si="6"/>
        <v>304761.2926</v>
      </c>
      <c r="G191" s="99"/>
      <c r="H191" s="81">
        <f t="shared" si="7"/>
        <v>-397095.606</v>
      </c>
      <c r="I191" s="81">
        <f t="shared" si="1"/>
        <v>-1856.898585</v>
      </c>
      <c r="J191" s="81">
        <f t="shared" si="2"/>
        <v>-1009.284665</v>
      </c>
      <c r="K191" s="81">
        <f t="shared" si="3"/>
        <v>-2866.18325</v>
      </c>
      <c r="L191" s="81">
        <f t="shared" si="8"/>
        <v>-607</v>
      </c>
      <c r="M191" s="81">
        <f t="shared" si="9"/>
        <v>-601</v>
      </c>
      <c r="N191" s="81">
        <f t="shared" si="10"/>
        <v>-140</v>
      </c>
      <c r="O191" s="81">
        <f t="shared" si="11"/>
        <v>4000</v>
      </c>
      <c r="P191" s="81">
        <f t="shared" si="4"/>
        <v>-214.1832499</v>
      </c>
    </row>
    <row r="192">
      <c r="D192" s="96"/>
      <c r="E192" s="103">
        <f t="shared" si="5"/>
        <v>170</v>
      </c>
      <c r="F192" s="81">
        <f t="shared" si="6"/>
        <v>306622.9108</v>
      </c>
      <c r="G192" s="99"/>
      <c r="H192" s="81">
        <f t="shared" si="7"/>
        <v>-395238.7074</v>
      </c>
      <c r="I192" s="81">
        <f t="shared" si="1"/>
        <v>-1861.618202</v>
      </c>
      <c r="J192" s="81">
        <f t="shared" si="2"/>
        <v>-1004.565048</v>
      </c>
      <c r="K192" s="81">
        <f t="shared" si="3"/>
        <v>-2866.18325</v>
      </c>
      <c r="L192" s="81">
        <f t="shared" si="8"/>
        <v>-607</v>
      </c>
      <c r="M192" s="81">
        <f t="shared" si="9"/>
        <v>-601</v>
      </c>
      <c r="N192" s="81">
        <f t="shared" si="10"/>
        <v>-140</v>
      </c>
      <c r="O192" s="81">
        <f t="shared" si="11"/>
        <v>4000</v>
      </c>
      <c r="P192" s="81">
        <f t="shared" si="4"/>
        <v>-214.1832499</v>
      </c>
    </row>
    <row r="193">
      <c r="D193" s="96"/>
      <c r="E193" s="103">
        <f t="shared" si="5"/>
        <v>169</v>
      </c>
      <c r="F193" s="81">
        <f t="shared" si="6"/>
        <v>308489.2606</v>
      </c>
      <c r="G193" s="99"/>
      <c r="H193" s="81">
        <f t="shared" si="7"/>
        <v>-393377.0892</v>
      </c>
      <c r="I193" s="81">
        <f t="shared" si="1"/>
        <v>-1866.349815</v>
      </c>
      <c r="J193" s="81">
        <f t="shared" si="2"/>
        <v>-999.833435</v>
      </c>
      <c r="K193" s="81">
        <f t="shared" si="3"/>
        <v>-2866.18325</v>
      </c>
      <c r="L193" s="81">
        <f t="shared" si="8"/>
        <v>-607</v>
      </c>
      <c r="M193" s="81">
        <f t="shared" si="9"/>
        <v>-601</v>
      </c>
      <c r="N193" s="81">
        <f t="shared" si="10"/>
        <v>-140</v>
      </c>
      <c r="O193" s="81">
        <f t="shared" si="11"/>
        <v>4000</v>
      </c>
      <c r="P193" s="81">
        <f t="shared" si="4"/>
        <v>-214.1832499</v>
      </c>
    </row>
    <row r="194">
      <c r="D194" s="92">
        <v>16.0</v>
      </c>
      <c r="E194" s="103">
        <f t="shared" si="5"/>
        <v>168</v>
      </c>
      <c r="F194" s="81">
        <f t="shared" si="6"/>
        <v>310360.3541</v>
      </c>
      <c r="G194" s="99"/>
      <c r="H194" s="81">
        <f t="shared" si="7"/>
        <v>-391510.7394</v>
      </c>
      <c r="I194" s="81">
        <f t="shared" si="1"/>
        <v>-1871.093454</v>
      </c>
      <c r="J194" s="81">
        <f t="shared" si="2"/>
        <v>-995.0897959</v>
      </c>
      <c r="K194" s="81">
        <f t="shared" si="3"/>
        <v>-2866.18325</v>
      </c>
      <c r="L194" s="81">
        <f t="shared" si="8"/>
        <v>-607</v>
      </c>
      <c r="M194" s="81">
        <f t="shared" si="9"/>
        <v>-601</v>
      </c>
      <c r="N194" s="81">
        <f t="shared" si="10"/>
        <v>-140</v>
      </c>
      <c r="O194" s="81">
        <f t="shared" si="11"/>
        <v>4000</v>
      </c>
      <c r="P194" s="81">
        <f t="shared" si="4"/>
        <v>-214.1832499</v>
      </c>
    </row>
    <row r="195">
      <c r="D195" s="96"/>
      <c r="E195" s="103">
        <f t="shared" si="5"/>
        <v>167</v>
      </c>
      <c r="F195" s="81">
        <f t="shared" si="6"/>
        <v>312236.2032</v>
      </c>
      <c r="G195" s="99"/>
      <c r="H195" s="81">
        <f t="shared" si="7"/>
        <v>-389639.6459</v>
      </c>
      <c r="I195" s="81">
        <f t="shared" si="1"/>
        <v>-1875.84915</v>
      </c>
      <c r="J195" s="81">
        <f t="shared" si="2"/>
        <v>-990.3341001</v>
      </c>
      <c r="K195" s="81">
        <f t="shared" si="3"/>
        <v>-2866.18325</v>
      </c>
      <c r="L195" s="81">
        <f t="shared" si="8"/>
        <v>-607</v>
      </c>
      <c r="M195" s="81">
        <f t="shared" si="9"/>
        <v>-601</v>
      </c>
      <c r="N195" s="81">
        <f t="shared" si="10"/>
        <v>-140</v>
      </c>
      <c r="O195" s="81">
        <f t="shared" si="11"/>
        <v>4000</v>
      </c>
      <c r="P195" s="81">
        <f t="shared" si="4"/>
        <v>-214.1832499</v>
      </c>
    </row>
    <row r="196">
      <c r="D196" s="96"/>
      <c r="E196" s="103">
        <f t="shared" si="5"/>
        <v>166</v>
      </c>
      <c r="F196" s="81">
        <f t="shared" si="6"/>
        <v>314116.8202</v>
      </c>
      <c r="G196" s="99"/>
      <c r="H196" s="81">
        <f t="shared" si="7"/>
        <v>-387763.7968</v>
      </c>
      <c r="I196" s="81">
        <f t="shared" si="1"/>
        <v>-1880.616933</v>
      </c>
      <c r="J196" s="81">
        <f t="shared" si="2"/>
        <v>-985.5663168</v>
      </c>
      <c r="K196" s="81">
        <f t="shared" si="3"/>
        <v>-2866.18325</v>
      </c>
      <c r="L196" s="81">
        <f t="shared" si="8"/>
        <v>-607</v>
      </c>
      <c r="M196" s="81">
        <f t="shared" si="9"/>
        <v>-601</v>
      </c>
      <c r="N196" s="81">
        <f t="shared" si="10"/>
        <v>-140</v>
      </c>
      <c r="O196" s="81">
        <f t="shared" si="11"/>
        <v>4000</v>
      </c>
      <c r="P196" s="81">
        <f t="shared" si="4"/>
        <v>-214.1832499</v>
      </c>
    </row>
    <row r="197">
      <c r="D197" s="96"/>
      <c r="E197" s="103">
        <f t="shared" si="5"/>
        <v>165</v>
      </c>
      <c r="F197" s="81">
        <f t="shared" si="6"/>
        <v>316002.217</v>
      </c>
      <c r="G197" s="99"/>
      <c r="H197" s="81">
        <f t="shared" si="7"/>
        <v>-385883.1798</v>
      </c>
      <c r="I197" s="81">
        <f t="shared" si="1"/>
        <v>-1885.396834</v>
      </c>
      <c r="J197" s="81">
        <f t="shared" si="2"/>
        <v>-980.7864154</v>
      </c>
      <c r="K197" s="81">
        <f t="shared" si="3"/>
        <v>-2866.18325</v>
      </c>
      <c r="L197" s="81">
        <f t="shared" si="8"/>
        <v>-607</v>
      </c>
      <c r="M197" s="81">
        <f t="shared" si="9"/>
        <v>-601</v>
      </c>
      <c r="N197" s="81">
        <f t="shared" si="10"/>
        <v>-140</v>
      </c>
      <c r="O197" s="81">
        <f t="shared" si="11"/>
        <v>4000</v>
      </c>
      <c r="P197" s="81">
        <f t="shared" si="4"/>
        <v>-214.1832499</v>
      </c>
    </row>
    <row r="198">
      <c r="D198" s="96"/>
      <c r="E198" s="103">
        <f t="shared" si="5"/>
        <v>164</v>
      </c>
      <c r="F198" s="81">
        <f t="shared" si="6"/>
        <v>317892.4059</v>
      </c>
      <c r="G198" s="99"/>
      <c r="H198" s="81">
        <f t="shared" si="7"/>
        <v>-383997.783</v>
      </c>
      <c r="I198" s="81">
        <f t="shared" si="1"/>
        <v>-1890.188885</v>
      </c>
      <c r="J198" s="81">
        <f t="shared" si="2"/>
        <v>-975.9943652</v>
      </c>
      <c r="K198" s="81">
        <f t="shared" si="3"/>
        <v>-2866.18325</v>
      </c>
      <c r="L198" s="81">
        <f t="shared" si="8"/>
        <v>-607</v>
      </c>
      <c r="M198" s="81">
        <f t="shared" si="9"/>
        <v>-601</v>
      </c>
      <c r="N198" s="81">
        <f t="shared" si="10"/>
        <v>-140</v>
      </c>
      <c r="O198" s="81">
        <f t="shared" si="11"/>
        <v>4000</v>
      </c>
      <c r="P198" s="81">
        <f t="shared" si="4"/>
        <v>-214.1832499</v>
      </c>
    </row>
    <row r="199">
      <c r="D199" s="96"/>
      <c r="E199" s="103">
        <f t="shared" si="5"/>
        <v>163</v>
      </c>
      <c r="F199" s="81">
        <f t="shared" si="6"/>
        <v>319787.399</v>
      </c>
      <c r="G199" s="99"/>
      <c r="H199" s="81">
        <f t="shared" si="7"/>
        <v>-382107.5941</v>
      </c>
      <c r="I199" s="81">
        <f t="shared" si="1"/>
        <v>-1894.993115</v>
      </c>
      <c r="J199" s="81">
        <f t="shared" si="2"/>
        <v>-971.1901351</v>
      </c>
      <c r="K199" s="81">
        <f t="shared" si="3"/>
        <v>-2866.18325</v>
      </c>
      <c r="L199" s="81">
        <f t="shared" si="8"/>
        <v>-607</v>
      </c>
      <c r="M199" s="81">
        <f t="shared" si="9"/>
        <v>-601</v>
      </c>
      <c r="N199" s="81">
        <f t="shared" si="10"/>
        <v>-140</v>
      </c>
      <c r="O199" s="81">
        <f t="shared" si="11"/>
        <v>4000</v>
      </c>
      <c r="P199" s="81">
        <f t="shared" si="4"/>
        <v>-214.1832499</v>
      </c>
    </row>
    <row r="200">
      <c r="D200" s="96"/>
      <c r="E200" s="103">
        <f t="shared" si="5"/>
        <v>162</v>
      </c>
      <c r="F200" s="81">
        <f t="shared" si="6"/>
        <v>321687.2085</v>
      </c>
      <c r="G200" s="99"/>
      <c r="H200" s="81">
        <f t="shared" si="7"/>
        <v>-380212.601</v>
      </c>
      <c r="I200" s="81">
        <f t="shared" si="1"/>
        <v>-1899.809556</v>
      </c>
      <c r="J200" s="81">
        <f t="shared" si="2"/>
        <v>-966.3736942</v>
      </c>
      <c r="K200" s="81">
        <f t="shared" si="3"/>
        <v>-2866.18325</v>
      </c>
      <c r="L200" s="81">
        <f t="shared" si="8"/>
        <v>-607</v>
      </c>
      <c r="M200" s="81">
        <f t="shared" si="9"/>
        <v>-601</v>
      </c>
      <c r="N200" s="81">
        <f t="shared" si="10"/>
        <v>-140</v>
      </c>
      <c r="O200" s="81">
        <f t="shared" si="11"/>
        <v>4000</v>
      </c>
      <c r="P200" s="81">
        <f t="shared" si="4"/>
        <v>-214.1832499</v>
      </c>
    </row>
    <row r="201">
      <c r="D201" s="96"/>
      <c r="E201" s="103">
        <f t="shared" si="5"/>
        <v>161</v>
      </c>
      <c r="F201" s="81">
        <f t="shared" si="6"/>
        <v>323591.8468</v>
      </c>
      <c r="G201" s="99"/>
      <c r="H201" s="81">
        <f t="shared" si="7"/>
        <v>-378312.7915</v>
      </c>
      <c r="I201" s="81">
        <f t="shared" si="1"/>
        <v>-1904.638238</v>
      </c>
      <c r="J201" s="81">
        <f t="shared" si="2"/>
        <v>-961.5450116</v>
      </c>
      <c r="K201" s="81">
        <f t="shared" si="3"/>
        <v>-2866.18325</v>
      </c>
      <c r="L201" s="81">
        <f t="shared" si="8"/>
        <v>-607</v>
      </c>
      <c r="M201" s="81">
        <f t="shared" si="9"/>
        <v>-601</v>
      </c>
      <c r="N201" s="81">
        <f t="shared" si="10"/>
        <v>-140</v>
      </c>
      <c r="O201" s="81">
        <f t="shared" si="11"/>
        <v>4000</v>
      </c>
      <c r="P201" s="81">
        <f t="shared" si="4"/>
        <v>-214.1832499</v>
      </c>
    </row>
    <row r="202">
      <c r="D202" s="96"/>
      <c r="E202" s="103">
        <f t="shared" si="5"/>
        <v>160</v>
      </c>
      <c r="F202" s="81">
        <f t="shared" si="6"/>
        <v>325501.326</v>
      </c>
      <c r="G202" s="99"/>
      <c r="H202" s="81">
        <f t="shared" si="7"/>
        <v>-376408.1532</v>
      </c>
      <c r="I202" s="81">
        <f t="shared" si="1"/>
        <v>-1909.479194</v>
      </c>
      <c r="J202" s="81">
        <f t="shared" si="2"/>
        <v>-956.7040561</v>
      </c>
      <c r="K202" s="81">
        <f t="shared" si="3"/>
        <v>-2866.18325</v>
      </c>
      <c r="L202" s="81">
        <f t="shared" si="8"/>
        <v>-607</v>
      </c>
      <c r="M202" s="81">
        <f t="shared" si="9"/>
        <v>-601</v>
      </c>
      <c r="N202" s="81">
        <f t="shared" si="10"/>
        <v>-140</v>
      </c>
      <c r="O202" s="81">
        <f t="shared" si="11"/>
        <v>4000</v>
      </c>
      <c r="P202" s="81">
        <f t="shared" si="4"/>
        <v>-214.1832499</v>
      </c>
    </row>
    <row r="203">
      <c r="D203" s="96"/>
      <c r="E203" s="103">
        <f t="shared" si="5"/>
        <v>159</v>
      </c>
      <c r="F203" s="81">
        <f t="shared" si="6"/>
        <v>327415.6584</v>
      </c>
      <c r="G203" s="99"/>
      <c r="H203" s="81">
        <f t="shared" si="7"/>
        <v>-374498.674</v>
      </c>
      <c r="I203" s="81">
        <f t="shared" si="1"/>
        <v>-1914.332453</v>
      </c>
      <c r="J203" s="81">
        <f t="shared" si="2"/>
        <v>-951.8507965</v>
      </c>
      <c r="K203" s="81">
        <f t="shared" si="3"/>
        <v>-2866.18325</v>
      </c>
      <c r="L203" s="81">
        <f t="shared" si="8"/>
        <v>-607</v>
      </c>
      <c r="M203" s="81">
        <f t="shared" si="9"/>
        <v>-601</v>
      </c>
      <c r="N203" s="81">
        <f t="shared" si="10"/>
        <v>-140</v>
      </c>
      <c r="O203" s="81">
        <f t="shared" si="11"/>
        <v>4000</v>
      </c>
      <c r="P203" s="81">
        <f t="shared" si="4"/>
        <v>-214.1832499</v>
      </c>
    </row>
    <row r="204">
      <c r="D204" s="96"/>
      <c r="E204" s="103">
        <f t="shared" si="5"/>
        <v>158</v>
      </c>
      <c r="F204" s="81">
        <f t="shared" si="6"/>
        <v>329334.8565</v>
      </c>
      <c r="G204" s="99"/>
      <c r="H204" s="81">
        <f t="shared" si="7"/>
        <v>-372584.3416</v>
      </c>
      <c r="I204" s="81">
        <f t="shared" si="1"/>
        <v>-1919.198048</v>
      </c>
      <c r="J204" s="81">
        <f t="shared" si="2"/>
        <v>-946.9852015</v>
      </c>
      <c r="K204" s="81">
        <f t="shared" si="3"/>
        <v>-2866.18325</v>
      </c>
      <c r="L204" s="81">
        <f t="shared" si="8"/>
        <v>-607</v>
      </c>
      <c r="M204" s="81">
        <f t="shared" si="9"/>
        <v>-601</v>
      </c>
      <c r="N204" s="81">
        <f t="shared" si="10"/>
        <v>-140</v>
      </c>
      <c r="O204" s="81">
        <f t="shared" si="11"/>
        <v>4000</v>
      </c>
      <c r="P204" s="81">
        <f t="shared" si="4"/>
        <v>-214.1832499</v>
      </c>
    </row>
    <row r="205">
      <c r="D205" s="96"/>
      <c r="E205" s="103">
        <f t="shared" si="5"/>
        <v>157</v>
      </c>
      <c r="F205" s="81">
        <f t="shared" si="6"/>
        <v>331258.9325</v>
      </c>
      <c r="G205" s="99"/>
      <c r="H205" s="81">
        <f t="shared" si="7"/>
        <v>-370665.1435</v>
      </c>
      <c r="I205" s="81">
        <f t="shared" si="1"/>
        <v>-1924.07601</v>
      </c>
      <c r="J205" s="81">
        <f t="shared" si="2"/>
        <v>-942.1072398</v>
      </c>
      <c r="K205" s="81">
        <f t="shared" si="3"/>
        <v>-2866.18325</v>
      </c>
      <c r="L205" s="81">
        <f t="shared" si="8"/>
        <v>-607</v>
      </c>
      <c r="M205" s="81">
        <f t="shared" si="9"/>
        <v>-601</v>
      </c>
      <c r="N205" s="81">
        <f t="shared" si="10"/>
        <v>-140</v>
      </c>
      <c r="O205" s="81">
        <f t="shared" si="11"/>
        <v>4000</v>
      </c>
      <c r="P205" s="81">
        <f t="shared" si="4"/>
        <v>-214.1832499</v>
      </c>
    </row>
    <row r="206">
      <c r="D206" s="92">
        <v>17.0</v>
      </c>
      <c r="E206" s="103">
        <f t="shared" si="5"/>
        <v>156</v>
      </c>
      <c r="F206" s="81">
        <f t="shared" si="6"/>
        <v>333187.8989</v>
      </c>
      <c r="G206" s="99"/>
      <c r="H206" s="81">
        <f t="shared" si="7"/>
        <v>-368741.0675</v>
      </c>
      <c r="I206" s="81">
        <f t="shared" si="1"/>
        <v>-1928.96637</v>
      </c>
      <c r="J206" s="81">
        <f t="shared" si="2"/>
        <v>-937.2168799</v>
      </c>
      <c r="K206" s="81">
        <f t="shared" si="3"/>
        <v>-2866.18325</v>
      </c>
      <c r="L206" s="81">
        <f t="shared" si="8"/>
        <v>-607</v>
      </c>
      <c r="M206" s="81">
        <f t="shared" si="9"/>
        <v>-601</v>
      </c>
      <c r="N206" s="81">
        <f t="shared" si="10"/>
        <v>-140</v>
      </c>
      <c r="O206" s="81">
        <f t="shared" si="11"/>
        <v>4000</v>
      </c>
      <c r="P206" s="81">
        <f t="shared" si="4"/>
        <v>-214.1832499</v>
      </c>
    </row>
    <row r="207">
      <c r="D207" s="96"/>
      <c r="E207" s="103">
        <f t="shared" si="5"/>
        <v>155</v>
      </c>
      <c r="F207" s="81">
        <f t="shared" si="6"/>
        <v>335121.768</v>
      </c>
      <c r="G207" s="99"/>
      <c r="H207" s="81">
        <f t="shared" si="7"/>
        <v>-366812.1011</v>
      </c>
      <c r="I207" s="81">
        <f t="shared" si="1"/>
        <v>-1933.869159</v>
      </c>
      <c r="J207" s="81">
        <f t="shared" si="2"/>
        <v>-932.3140904</v>
      </c>
      <c r="K207" s="81">
        <f t="shared" si="3"/>
        <v>-2866.18325</v>
      </c>
      <c r="L207" s="81">
        <f t="shared" si="8"/>
        <v>-607</v>
      </c>
      <c r="M207" s="81">
        <f t="shared" si="9"/>
        <v>-601</v>
      </c>
      <c r="N207" s="81">
        <f t="shared" si="10"/>
        <v>-140</v>
      </c>
      <c r="O207" s="81">
        <f t="shared" si="11"/>
        <v>4000</v>
      </c>
      <c r="P207" s="81">
        <f t="shared" si="4"/>
        <v>-214.1832499</v>
      </c>
    </row>
    <row r="208">
      <c r="D208" s="96"/>
      <c r="E208" s="103">
        <f t="shared" si="5"/>
        <v>154</v>
      </c>
      <c r="F208" s="81">
        <f t="shared" si="6"/>
        <v>337060.5524</v>
      </c>
      <c r="G208" s="99"/>
      <c r="H208" s="81">
        <f t="shared" si="7"/>
        <v>-364878.232</v>
      </c>
      <c r="I208" s="81">
        <f t="shared" si="1"/>
        <v>-1938.78441</v>
      </c>
      <c r="J208" s="81">
        <f t="shared" si="2"/>
        <v>-927.3988396</v>
      </c>
      <c r="K208" s="81">
        <f t="shared" si="3"/>
        <v>-2866.18325</v>
      </c>
      <c r="L208" s="81">
        <f t="shared" si="8"/>
        <v>-607</v>
      </c>
      <c r="M208" s="81">
        <f t="shared" si="9"/>
        <v>-601</v>
      </c>
      <c r="N208" s="81">
        <f t="shared" si="10"/>
        <v>-140</v>
      </c>
      <c r="O208" s="81">
        <f t="shared" si="11"/>
        <v>4000</v>
      </c>
      <c r="P208" s="81">
        <f t="shared" si="4"/>
        <v>-214.1832499</v>
      </c>
    </row>
    <row r="209">
      <c r="D209" s="96"/>
      <c r="E209" s="103">
        <f t="shared" si="5"/>
        <v>153</v>
      </c>
      <c r="F209" s="81">
        <f t="shared" si="6"/>
        <v>339004.2646</v>
      </c>
      <c r="G209" s="99"/>
      <c r="H209" s="81">
        <f t="shared" si="7"/>
        <v>-362939.4476</v>
      </c>
      <c r="I209" s="81">
        <f t="shared" si="1"/>
        <v>-1943.712154</v>
      </c>
      <c r="J209" s="81">
        <f t="shared" si="2"/>
        <v>-922.4710959</v>
      </c>
      <c r="K209" s="81">
        <f t="shared" si="3"/>
        <v>-2866.18325</v>
      </c>
      <c r="L209" s="81">
        <f t="shared" si="8"/>
        <v>-607</v>
      </c>
      <c r="M209" s="81">
        <f t="shared" si="9"/>
        <v>-601</v>
      </c>
      <c r="N209" s="81">
        <f t="shared" si="10"/>
        <v>-140</v>
      </c>
      <c r="O209" s="81">
        <f t="shared" si="11"/>
        <v>4000</v>
      </c>
      <c r="P209" s="81">
        <f t="shared" si="4"/>
        <v>-214.1832499</v>
      </c>
    </row>
    <row r="210">
      <c r="D210" s="96"/>
      <c r="E210" s="103">
        <f t="shared" si="5"/>
        <v>152</v>
      </c>
      <c r="F210" s="81">
        <f t="shared" si="6"/>
        <v>340952.917</v>
      </c>
      <c r="G210" s="99"/>
      <c r="H210" s="81">
        <f t="shared" si="7"/>
        <v>-360995.7354</v>
      </c>
      <c r="I210" s="81">
        <f t="shared" si="1"/>
        <v>-1948.652422</v>
      </c>
      <c r="J210" s="81">
        <f t="shared" si="2"/>
        <v>-917.5308275</v>
      </c>
      <c r="K210" s="81">
        <f t="shared" si="3"/>
        <v>-2866.18325</v>
      </c>
      <c r="L210" s="81">
        <f t="shared" si="8"/>
        <v>-607</v>
      </c>
      <c r="M210" s="81">
        <f t="shared" si="9"/>
        <v>-601</v>
      </c>
      <c r="N210" s="81">
        <f t="shared" si="10"/>
        <v>-140</v>
      </c>
      <c r="O210" s="81">
        <f t="shared" si="11"/>
        <v>4000</v>
      </c>
      <c r="P210" s="81">
        <f t="shared" si="4"/>
        <v>-214.1832499</v>
      </c>
    </row>
    <row r="211">
      <c r="D211" s="96"/>
      <c r="E211" s="103">
        <f t="shared" si="5"/>
        <v>151</v>
      </c>
      <c r="F211" s="81">
        <f t="shared" si="6"/>
        <v>342906.5223</v>
      </c>
      <c r="G211" s="99"/>
      <c r="H211" s="81">
        <f t="shared" si="7"/>
        <v>-359047.083</v>
      </c>
      <c r="I211" s="81">
        <f t="shared" si="1"/>
        <v>-1953.605247</v>
      </c>
      <c r="J211" s="81">
        <f t="shared" si="2"/>
        <v>-912.5780026</v>
      </c>
      <c r="K211" s="81">
        <f t="shared" si="3"/>
        <v>-2866.18325</v>
      </c>
      <c r="L211" s="81">
        <f t="shared" si="8"/>
        <v>-607</v>
      </c>
      <c r="M211" s="81">
        <f t="shared" si="9"/>
        <v>-601</v>
      </c>
      <c r="N211" s="81">
        <f t="shared" si="10"/>
        <v>-140</v>
      </c>
      <c r="O211" s="81">
        <f t="shared" si="11"/>
        <v>4000</v>
      </c>
      <c r="P211" s="81">
        <f t="shared" si="4"/>
        <v>-214.1832499</v>
      </c>
    </row>
    <row r="212">
      <c r="D212" s="96"/>
      <c r="E212" s="103">
        <f t="shared" si="5"/>
        <v>150</v>
      </c>
      <c r="F212" s="81">
        <f t="shared" si="6"/>
        <v>344865.0929</v>
      </c>
      <c r="G212" s="99"/>
      <c r="H212" s="81">
        <f t="shared" si="7"/>
        <v>-357093.4777</v>
      </c>
      <c r="I212" s="81">
        <f t="shared" si="1"/>
        <v>-1958.570661</v>
      </c>
      <c r="J212" s="81">
        <f t="shared" si="2"/>
        <v>-907.6125893</v>
      </c>
      <c r="K212" s="81">
        <f t="shared" si="3"/>
        <v>-2866.18325</v>
      </c>
      <c r="L212" s="81">
        <f t="shared" si="8"/>
        <v>-607</v>
      </c>
      <c r="M212" s="81">
        <f t="shared" si="9"/>
        <v>-601</v>
      </c>
      <c r="N212" s="81">
        <f t="shared" si="10"/>
        <v>-140</v>
      </c>
      <c r="O212" s="81">
        <f t="shared" si="11"/>
        <v>4000</v>
      </c>
      <c r="P212" s="81">
        <f t="shared" si="4"/>
        <v>-214.1832499</v>
      </c>
    </row>
    <row r="213">
      <c r="D213" s="96"/>
      <c r="E213" s="103">
        <f t="shared" si="5"/>
        <v>149</v>
      </c>
      <c r="F213" s="81">
        <f t="shared" si="6"/>
        <v>346828.6416</v>
      </c>
      <c r="G213" s="99"/>
      <c r="H213" s="81">
        <f t="shared" si="7"/>
        <v>-355134.9071</v>
      </c>
      <c r="I213" s="81">
        <f t="shared" si="1"/>
        <v>-1963.548694</v>
      </c>
      <c r="J213" s="81">
        <f t="shared" si="2"/>
        <v>-902.6345555</v>
      </c>
      <c r="K213" s="81">
        <f t="shared" si="3"/>
        <v>-2866.18325</v>
      </c>
      <c r="L213" s="81">
        <f t="shared" si="8"/>
        <v>-607</v>
      </c>
      <c r="M213" s="81">
        <f t="shared" si="9"/>
        <v>-601</v>
      </c>
      <c r="N213" s="81">
        <f t="shared" si="10"/>
        <v>-140</v>
      </c>
      <c r="O213" s="81">
        <f t="shared" si="11"/>
        <v>4000</v>
      </c>
      <c r="P213" s="81">
        <f t="shared" si="4"/>
        <v>-214.1832499</v>
      </c>
    </row>
    <row r="214">
      <c r="D214" s="96"/>
      <c r="E214" s="103">
        <f t="shared" si="5"/>
        <v>148</v>
      </c>
      <c r="F214" s="81">
        <f t="shared" si="6"/>
        <v>348797.181</v>
      </c>
      <c r="G214" s="99"/>
      <c r="H214" s="81">
        <f t="shared" si="7"/>
        <v>-353171.3584</v>
      </c>
      <c r="I214" s="81">
        <f t="shared" si="1"/>
        <v>-1968.539381</v>
      </c>
      <c r="J214" s="81">
        <f t="shared" si="2"/>
        <v>-897.6438693</v>
      </c>
      <c r="K214" s="81">
        <f t="shared" si="3"/>
        <v>-2866.18325</v>
      </c>
      <c r="L214" s="81">
        <f t="shared" si="8"/>
        <v>-607</v>
      </c>
      <c r="M214" s="81">
        <f t="shared" si="9"/>
        <v>-601</v>
      </c>
      <c r="N214" s="81">
        <f t="shared" si="10"/>
        <v>-140</v>
      </c>
      <c r="O214" s="81">
        <f t="shared" si="11"/>
        <v>4000</v>
      </c>
      <c r="P214" s="81">
        <f t="shared" si="4"/>
        <v>-214.1832499</v>
      </c>
    </row>
    <row r="215">
      <c r="D215" s="96"/>
      <c r="E215" s="103">
        <f t="shared" si="5"/>
        <v>147</v>
      </c>
      <c r="F215" s="81">
        <f t="shared" si="6"/>
        <v>350770.7237</v>
      </c>
      <c r="G215" s="99"/>
      <c r="H215" s="81">
        <f t="shared" si="7"/>
        <v>-351202.819</v>
      </c>
      <c r="I215" s="81">
        <f t="shared" si="1"/>
        <v>-1973.542752</v>
      </c>
      <c r="J215" s="81">
        <f t="shared" si="2"/>
        <v>-892.6404983</v>
      </c>
      <c r="K215" s="81">
        <f t="shared" si="3"/>
        <v>-2866.18325</v>
      </c>
      <c r="L215" s="81">
        <f t="shared" si="8"/>
        <v>-607</v>
      </c>
      <c r="M215" s="81">
        <f t="shared" si="9"/>
        <v>-601</v>
      </c>
      <c r="N215" s="81">
        <f t="shared" si="10"/>
        <v>-140</v>
      </c>
      <c r="O215" s="81">
        <f t="shared" si="11"/>
        <v>4000</v>
      </c>
      <c r="P215" s="81">
        <f t="shared" si="4"/>
        <v>-214.1832499</v>
      </c>
    </row>
    <row r="216">
      <c r="D216" s="96"/>
      <c r="E216" s="103">
        <f t="shared" si="5"/>
        <v>146</v>
      </c>
      <c r="F216" s="81">
        <f t="shared" si="6"/>
        <v>352749.2826</v>
      </c>
      <c r="G216" s="99"/>
      <c r="H216" s="81">
        <f t="shared" si="7"/>
        <v>-349229.2763</v>
      </c>
      <c r="I216" s="81">
        <f t="shared" si="1"/>
        <v>-1978.558839</v>
      </c>
      <c r="J216" s="81">
        <f t="shared" si="2"/>
        <v>-887.6244105</v>
      </c>
      <c r="K216" s="81">
        <f t="shared" si="3"/>
        <v>-2866.18325</v>
      </c>
      <c r="L216" s="81">
        <f t="shared" si="8"/>
        <v>-607</v>
      </c>
      <c r="M216" s="81">
        <f t="shared" si="9"/>
        <v>-601</v>
      </c>
      <c r="N216" s="81">
        <f t="shared" si="10"/>
        <v>-140</v>
      </c>
      <c r="O216" s="81">
        <f t="shared" si="11"/>
        <v>4000</v>
      </c>
      <c r="P216" s="81">
        <f t="shared" si="4"/>
        <v>-214.1832499</v>
      </c>
    </row>
    <row r="217">
      <c r="D217" s="96"/>
      <c r="E217" s="103">
        <f t="shared" si="5"/>
        <v>145</v>
      </c>
      <c r="F217" s="81">
        <f t="shared" si="6"/>
        <v>354732.8703</v>
      </c>
      <c r="G217" s="99"/>
      <c r="H217" s="81">
        <f t="shared" si="7"/>
        <v>-347250.7174</v>
      </c>
      <c r="I217" s="81">
        <f t="shared" si="1"/>
        <v>-1983.587676</v>
      </c>
      <c r="J217" s="81">
        <f t="shared" si="2"/>
        <v>-882.5955734</v>
      </c>
      <c r="K217" s="81">
        <f t="shared" si="3"/>
        <v>-2866.18325</v>
      </c>
      <c r="L217" s="81">
        <f t="shared" si="8"/>
        <v>-607</v>
      </c>
      <c r="M217" s="81">
        <f t="shared" si="9"/>
        <v>-601</v>
      </c>
      <c r="N217" s="81">
        <f t="shared" si="10"/>
        <v>-140</v>
      </c>
      <c r="O217" s="81">
        <f t="shared" si="11"/>
        <v>4000</v>
      </c>
      <c r="P217" s="81">
        <f t="shared" si="4"/>
        <v>-214.1832499</v>
      </c>
    </row>
    <row r="218">
      <c r="D218" s="92">
        <v>18.0</v>
      </c>
      <c r="E218" s="103">
        <f t="shared" si="5"/>
        <v>144</v>
      </c>
      <c r="F218" s="81">
        <f t="shared" si="6"/>
        <v>356721.4995</v>
      </c>
      <c r="G218" s="99"/>
      <c r="H218" s="81">
        <f t="shared" si="7"/>
        <v>-345267.1297</v>
      </c>
      <c r="I218" s="81">
        <f t="shared" si="1"/>
        <v>-1988.629295</v>
      </c>
      <c r="J218" s="81">
        <f t="shared" si="2"/>
        <v>-877.5539548</v>
      </c>
      <c r="K218" s="81">
        <f t="shared" si="3"/>
        <v>-2866.18325</v>
      </c>
      <c r="L218" s="81">
        <f t="shared" si="8"/>
        <v>-607</v>
      </c>
      <c r="M218" s="81">
        <f t="shared" si="9"/>
        <v>-601</v>
      </c>
      <c r="N218" s="81">
        <f t="shared" si="10"/>
        <v>-140</v>
      </c>
      <c r="O218" s="81">
        <f t="shared" si="11"/>
        <v>4000</v>
      </c>
      <c r="P218" s="81">
        <f t="shared" si="4"/>
        <v>-214.1832499</v>
      </c>
    </row>
    <row r="219">
      <c r="D219" s="96"/>
      <c r="E219" s="103">
        <f t="shared" si="5"/>
        <v>143</v>
      </c>
      <c r="F219" s="81">
        <f t="shared" si="6"/>
        <v>358715.1833</v>
      </c>
      <c r="G219" s="99"/>
      <c r="H219" s="81">
        <f t="shared" si="7"/>
        <v>-343278.5005</v>
      </c>
      <c r="I219" s="81">
        <f t="shared" si="1"/>
        <v>-1993.683728</v>
      </c>
      <c r="J219" s="81">
        <f t="shared" si="2"/>
        <v>-872.499522</v>
      </c>
      <c r="K219" s="81">
        <f t="shared" si="3"/>
        <v>-2866.18325</v>
      </c>
      <c r="L219" s="81">
        <f t="shared" si="8"/>
        <v>-607</v>
      </c>
      <c r="M219" s="81">
        <f t="shared" si="9"/>
        <v>-601</v>
      </c>
      <c r="N219" s="81">
        <f t="shared" si="10"/>
        <v>-140</v>
      </c>
      <c r="O219" s="81">
        <f t="shared" si="11"/>
        <v>4000</v>
      </c>
      <c r="P219" s="81">
        <f t="shared" si="4"/>
        <v>-214.1832499</v>
      </c>
    </row>
    <row r="220">
      <c r="D220" s="96"/>
      <c r="E220" s="103">
        <f t="shared" si="5"/>
        <v>142</v>
      </c>
      <c r="F220" s="81">
        <f t="shared" si="6"/>
        <v>360713.9343</v>
      </c>
      <c r="G220" s="99"/>
      <c r="H220" s="81">
        <f t="shared" si="7"/>
        <v>-341284.8167</v>
      </c>
      <c r="I220" s="81">
        <f t="shared" si="1"/>
        <v>-1998.751007</v>
      </c>
      <c r="J220" s="81">
        <f t="shared" si="2"/>
        <v>-867.4322425</v>
      </c>
      <c r="K220" s="81">
        <f t="shared" si="3"/>
        <v>-2866.18325</v>
      </c>
      <c r="L220" s="81">
        <f t="shared" si="8"/>
        <v>-607</v>
      </c>
      <c r="M220" s="81">
        <f t="shared" si="9"/>
        <v>-601</v>
      </c>
      <c r="N220" s="81">
        <f t="shared" si="10"/>
        <v>-140</v>
      </c>
      <c r="O220" s="81">
        <f t="shared" si="11"/>
        <v>4000</v>
      </c>
      <c r="P220" s="81">
        <f t="shared" si="4"/>
        <v>-214.1832499</v>
      </c>
    </row>
    <row r="221">
      <c r="D221" s="96"/>
      <c r="E221" s="103">
        <f t="shared" si="5"/>
        <v>141</v>
      </c>
      <c r="F221" s="81">
        <f t="shared" si="6"/>
        <v>362717.7655</v>
      </c>
      <c r="G221" s="99"/>
      <c r="H221" s="81">
        <f t="shared" si="7"/>
        <v>-339286.0657</v>
      </c>
      <c r="I221" s="81">
        <f t="shared" si="1"/>
        <v>-2003.831166</v>
      </c>
      <c r="J221" s="81">
        <f t="shared" si="2"/>
        <v>-862.3520837</v>
      </c>
      <c r="K221" s="81">
        <f t="shared" si="3"/>
        <v>-2866.18325</v>
      </c>
      <c r="L221" s="81">
        <f t="shared" si="8"/>
        <v>-607</v>
      </c>
      <c r="M221" s="81">
        <f t="shared" si="9"/>
        <v>-601</v>
      </c>
      <c r="N221" s="81">
        <f t="shared" si="10"/>
        <v>-140</v>
      </c>
      <c r="O221" s="81">
        <f t="shared" si="11"/>
        <v>4000</v>
      </c>
      <c r="P221" s="81">
        <f t="shared" si="4"/>
        <v>-214.1832499</v>
      </c>
    </row>
    <row r="222">
      <c r="D222" s="96"/>
      <c r="E222" s="103">
        <f t="shared" si="5"/>
        <v>140</v>
      </c>
      <c r="F222" s="81">
        <f t="shared" si="6"/>
        <v>364726.6897</v>
      </c>
      <c r="G222" s="99"/>
      <c r="H222" s="81">
        <f t="shared" si="7"/>
        <v>-337282.2345</v>
      </c>
      <c r="I222" s="81">
        <f t="shared" si="1"/>
        <v>-2008.924237</v>
      </c>
      <c r="J222" s="81">
        <f t="shared" si="2"/>
        <v>-857.2590128</v>
      </c>
      <c r="K222" s="81">
        <f t="shared" si="3"/>
        <v>-2866.18325</v>
      </c>
      <c r="L222" s="81">
        <f t="shared" si="8"/>
        <v>-607</v>
      </c>
      <c r="M222" s="81">
        <f t="shared" si="9"/>
        <v>-601</v>
      </c>
      <c r="N222" s="81">
        <f t="shared" si="10"/>
        <v>-140</v>
      </c>
      <c r="O222" s="81">
        <f t="shared" si="11"/>
        <v>4000</v>
      </c>
      <c r="P222" s="81">
        <f t="shared" si="4"/>
        <v>-214.1832499</v>
      </c>
    </row>
    <row r="223">
      <c r="D223" s="96"/>
      <c r="E223" s="103">
        <f t="shared" si="5"/>
        <v>139</v>
      </c>
      <c r="F223" s="81">
        <f t="shared" si="6"/>
        <v>366740.7199</v>
      </c>
      <c r="G223" s="99"/>
      <c r="H223" s="81">
        <f t="shared" si="7"/>
        <v>-335273.3103</v>
      </c>
      <c r="I223" s="81">
        <f t="shared" si="1"/>
        <v>-2014.030253</v>
      </c>
      <c r="J223" s="81">
        <f t="shared" si="2"/>
        <v>-852.152997</v>
      </c>
      <c r="K223" s="81">
        <f t="shared" si="3"/>
        <v>-2866.18325</v>
      </c>
      <c r="L223" s="81">
        <f t="shared" si="8"/>
        <v>-607</v>
      </c>
      <c r="M223" s="81">
        <f t="shared" si="9"/>
        <v>-601</v>
      </c>
      <c r="N223" s="81">
        <f t="shared" si="10"/>
        <v>-140</v>
      </c>
      <c r="O223" s="81">
        <f t="shared" si="11"/>
        <v>4000</v>
      </c>
      <c r="P223" s="81">
        <f t="shared" si="4"/>
        <v>-214.1832499</v>
      </c>
    </row>
    <row r="224">
      <c r="D224" s="96"/>
      <c r="E224" s="103">
        <f t="shared" si="5"/>
        <v>138</v>
      </c>
      <c r="F224" s="81">
        <f t="shared" si="6"/>
        <v>368759.8692</v>
      </c>
      <c r="G224" s="99"/>
      <c r="H224" s="81">
        <f t="shared" si="7"/>
        <v>-333259.2801</v>
      </c>
      <c r="I224" s="81">
        <f t="shared" si="1"/>
        <v>-2019.149246</v>
      </c>
      <c r="J224" s="81">
        <f t="shared" si="2"/>
        <v>-847.0340035</v>
      </c>
      <c r="K224" s="81">
        <f t="shared" si="3"/>
        <v>-2866.18325</v>
      </c>
      <c r="L224" s="81">
        <f t="shared" si="8"/>
        <v>-607</v>
      </c>
      <c r="M224" s="81">
        <f t="shared" si="9"/>
        <v>-601</v>
      </c>
      <c r="N224" s="81">
        <f t="shared" si="10"/>
        <v>-140</v>
      </c>
      <c r="O224" s="81">
        <f t="shared" si="11"/>
        <v>4000</v>
      </c>
      <c r="P224" s="81">
        <f t="shared" si="4"/>
        <v>-214.1832499</v>
      </c>
    </row>
    <row r="225">
      <c r="D225" s="96"/>
      <c r="E225" s="103">
        <f t="shared" si="5"/>
        <v>137</v>
      </c>
      <c r="F225" s="81">
        <f t="shared" si="6"/>
        <v>370784.1504</v>
      </c>
      <c r="G225" s="99"/>
      <c r="H225" s="81">
        <f t="shared" si="7"/>
        <v>-331240.1308</v>
      </c>
      <c r="I225" s="81">
        <f t="shared" si="1"/>
        <v>-2024.281251</v>
      </c>
      <c r="J225" s="81">
        <f t="shared" si="2"/>
        <v>-841.9019992</v>
      </c>
      <c r="K225" s="81">
        <f t="shared" si="3"/>
        <v>-2866.18325</v>
      </c>
      <c r="L225" s="81">
        <f t="shared" si="8"/>
        <v>-607</v>
      </c>
      <c r="M225" s="81">
        <f t="shared" si="9"/>
        <v>-601</v>
      </c>
      <c r="N225" s="81">
        <f t="shared" si="10"/>
        <v>-140</v>
      </c>
      <c r="O225" s="81">
        <f t="shared" si="11"/>
        <v>4000</v>
      </c>
      <c r="P225" s="81">
        <f t="shared" si="4"/>
        <v>-214.1832499</v>
      </c>
    </row>
    <row r="226">
      <c r="D226" s="96"/>
      <c r="E226" s="103">
        <f t="shared" si="5"/>
        <v>136</v>
      </c>
      <c r="F226" s="81">
        <f t="shared" si="6"/>
        <v>372813.5767</v>
      </c>
      <c r="G226" s="99"/>
      <c r="H226" s="81">
        <f t="shared" si="7"/>
        <v>-329215.8496</v>
      </c>
      <c r="I226" s="81">
        <f t="shared" si="1"/>
        <v>-2029.426299</v>
      </c>
      <c r="J226" s="81">
        <f t="shared" si="2"/>
        <v>-836.756951</v>
      </c>
      <c r="K226" s="81">
        <f t="shared" si="3"/>
        <v>-2866.18325</v>
      </c>
      <c r="L226" s="81">
        <f t="shared" si="8"/>
        <v>-607</v>
      </c>
      <c r="M226" s="81">
        <f t="shared" si="9"/>
        <v>-601</v>
      </c>
      <c r="N226" s="81">
        <f t="shared" si="10"/>
        <v>-140</v>
      </c>
      <c r="O226" s="81">
        <f t="shared" si="11"/>
        <v>4000</v>
      </c>
      <c r="P226" s="81">
        <f t="shared" si="4"/>
        <v>-214.1832499</v>
      </c>
    </row>
    <row r="227">
      <c r="D227" s="96"/>
      <c r="E227" s="103">
        <f t="shared" si="5"/>
        <v>135</v>
      </c>
      <c r="F227" s="81">
        <f t="shared" si="6"/>
        <v>374848.1612</v>
      </c>
      <c r="G227" s="99"/>
      <c r="H227" s="81">
        <f t="shared" si="7"/>
        <v>-327186.4233</v>
      </c>
      <c r="I227" s="81">
        <f t="shared" si="1"/>
        <v>-2034.584424</v>
      </c>
      <c r="J227" s="81">
        <f t="shared" si="2"/>
        <v>-831.5988258</v>
      </c>
      <c r="K227" s="81">
        <f t="shared" si="3"/>
        <v>-2866.18325</v>
      </c>
      <c r="L227" s="81">
        <f t="shared" si="8"/>
        <v>-607</v>
      </c>
      <c r="M227" s="81">
        <f t="shared" si="9"/>
        <v>-601</v>
      </c>
      <c r="N227" s="81">
        <f t="shared" si="10"/>
        <v>-140</v>
      </c>
      <c r="O227" s="81">
        <f t="shared" si="11"/>
        <v>4000</v>
      </c>
      <c r="P227" s="81">
        <f t="shared" si="4"/>
        <v>-214.1832499</v>
      </c>
    </row>
    <row r="228">
      <c r="D228" s="96"/>
      <c r="E228" s="103">
        <f t="shared" si="5"/>
        <v>134</v>
      </c>
      <c r="F228" s="81">
        <f t="shared" si="6"/>
        <v>376887.9168</v>
      </c>
      <c r="G228" s="99"/>
      <c r="H228" s="81">
        <f t="shared" si="7"/>
        <v>-325151.8388</v>
      </c>
      <c r="I228" s="81">
        <f t="shared" si="1"/>
        <v>-2039.755659</v>
      </c>
      <c r="J228" s="81">
        <f t="shared" si="2"/>
        <v>-826.4275904</v>
      </c>
      <c r="K228" s="81">
        <f t="shared" si="3"/>
        <v>-2866.18325</v>
      </c>
      <c r="L228" s="81">
        <f t="shared" si="8"/>
        <v>-607</v>
      </c>
      <c r="M228" s="81">
        <f t="shared" si="9"/>
        <v>-601</v>
      </c>
      <c r="N228" s="81">
        <f t="shared" si="10"/>
        <v>-140</v>
      </c>
      <c r="O228" s="81">
        <f t="shared" si="11"/>
        <v>4000</v>
      </c>
      <c r="P228" s="81">
        <f t="shared" si="4"/>
        <v>-214.1832499</v>
      </c>
    </row>
    <row r="229">
      <c r="D229" s="96"/>
      <c r="E229" s="103">
        <f t="shared" si="5"/>
        <v>133</v>
      </c>
      <c r="F229" s="81">
        <f t="shared" si="6"/>
        <v>378932.8569</v>
      </c>
      <c r="G229" s="99"/>
      <c r="H229" s="81">
        <f t="shared" si="7"/>
        <v>-323112.0832</v>
      </c>
      <c r="I229" s="81">
        <f t="shared" si="1"/>
        <v>-2044.940038</v>
      </c>
      <c r="J229" s="81">
        <f t="shared" si="2"/>
        <v>-821.2432114</v>
      </c>
      <c r="K229" s="81">
        <f t="shared" si="3"/>
        <v>-2866.18325</v>
      </c>
      <c r="L229" s="81">
        <f t="shared" si="8"/>
        <v>-607</v>
      </c>
      <c r="M229" s="81">
        <f t="shared" si="9"/>
        <v>-601</v>
      </c>
      <c r="N229" s="81">
        <f t="shared" si="10"/>
        <v>-140</v>
      </c>
      <c r="O229" s="81">
        <f t="shared" si="11"/>
        <v>4000</v>
      </c>
      <c r="P229" s="81">
        <f t="shared" si="4"/>
        <v>-214.1832499</v>
      </c>
    </row>
    <row r="230">
      <c r="D230" s="92">
        <v>19.0</v>
      </c>
      <c r="E230" s="103">
        <f t="shared" si="5"/>
        <v>132</v>
      </c>
      <c r="F230" s="81">
        <f t="shared" si="6"/>
        <v>380982.9945</v>
      </c>
      <c r="G230" s="99"/>
      <c r="H230" s="81">
        <f t="shared" si="7"/>
        <v>-321067.1431</v>
      </c>
      <c r="I230" s="81">
        <f t="shared" si="1"/>
        <v>-2050.137594</v>
      </c>
      <c r="J230" s="81">
        <f t="shared" si="2"/>
        <v>-816.0456555</v>
      </c>
      <c r="K230" s="81">
        <f t="shared" si="3"/>
        <v>-2866.18325</v>
      </c>
      <c r="L230" s="81">
        <f t="shared" si="8"/>
        <v>-607</v>
      </c>
      <c r="M230" s="81">
        <f t="shared" si="9"/>
        <v>-601</v>
      </c>
      <c r="N230" s="81">
        <f t="shared" si="10"/>
        <v>-140</v>
      </c>
      <c r="O230" s="81">
        <f t="shared" si="11"/>
        <v>4000</v>
      </c>
      <c r="P230" s="81">
        <f t="shared" si="4"/>
        <v>-214.1832499</v>
      </c>
    </row>
    <row r="231">
      <c r="D231" s="96"/>
      <c r="E231" s="103">
        <f t="shared" si="5"/>
        <v>131</v>
      </c>
      <c r="F231" s="81">
        <f t="shared" si="6"/>
        <v>383038.3428</v>
      </c>
      <c r="G231" s="99"/>
      <c r="H231" s="81">
        <f t="shared" si="7"/>
        <v>-319017.0055</v>
      </c>
      <c r="I231" s="81">
        <f t="shared" si="1"/>
        <v>-2055.348361</v>
      </c>
      <c r="J231" s="81">
        <f t="shared" si="2"/>
        <v>-810.8348891</v>
      </c>
      <c r="K231" s="81">
        <f t="shared" si="3"/>
        <v>-2866.18325</v>
      </c>
      <c r="L231" s="81">
        <f t="shared" si="8"/>
        <v>-607</v>
      </c>
      <c r="M231" s="81">
        <f t="shared" si="9"/>
        <v>-601</v>
      </c>
      <c r="N231" s="81">
        <f t="shared" si="10"/>
        <v>-140</v>
      </c>
      <c r="O231" s="81">
        <f t="shared" si="11"/>
        <v>4000</v>
      </c>
      <c r="P231" s="81">
        <f t="shared" si="4"/>
        <v>-214.1832499</v>
      </c>
    </row>
    <row r="232">
      <c r="D232" s="96"/>
      <c r="E232" s="103">
        <f t="shared" si="5"/>
        <v>130</v>
      </c>
      <c r="F232" s="81">
        <f t="shared" si="6"/>
        <v>385098.9152</v>
      </c>
      <c r="G232" s="99"/>
      <c r="H232" s="81">
        <f t="shared" si="7"/>
        <v>-316961.6572</v>
      </c>
      <c r="I232" s="81">
        <f t="shared" si="1"/>
        <v>-2060.572371</v>
      </c>
      <c r="J232" s="81">
        <f t="shared" si="2"/>
        <v>-805.6108787</v>
      </c>
      <c r="K232" s="81">
        <f t="shared" si="3"/>
        <v>-2866.18325</v>
      </c>
      <c r="L232" s="81">
        <f t="shared" si="8"/>
        <v>-607</v>
      </c>
      <c r="M232" s="81">
        <f t="shared" si="9"/>
        <v>-601</v>
      </c>
      <c r="N232" s="81">
        <f t="shared" si="10"/>
        <v>-140</v>
      </c>
      <c r="O232" s="81">
        <f t="shared" si="11"/>
        <v>4000</v>
      </c>
      <c r="P232" s="81">
        <f t="shared" si="4"/>
        <v>-214.1832499</v>
      </c>
    </row>
    <row r="233">
      <c r="D233" s="96"/>
      <c r="E233" s="103">
        <f t="shared" si="5"/>
        <v>129</v>
      </c>
      <c r="F233" s="81">
        <f t="shared" si="6"/>
        <v>387164.7248</v>
      </c>
      <c r="G233" s="99"/>
      <c r="H233" s="81">
        <f t="shared" si="7"/>
        <v>-314901.0848</v>
      </c>
      <c r="I233" s="81">
        <f t="shared" si="1"/>
        <v>-2065.809659</v>
      </c>
      <c r="J233" s="81">
        <f t="shared" si="2"/>
        <v>-800.3735906</v>
      </c>
      <c r="K233" s="81">
        <f t="shared" si="3"/>
        <v>-2866.18325</v>
      </c>
      <c r="L233" s="81">
        <f t="shared" si="8"/>
        <v>-607</v>
      </c>
      <c r="M233" s="81">
        <f t="shared" si="9"/>
        <v>-601</v>
      </c>
      <c r="N233" s="81">
        <f t="shared" si="10"/>
        <v>-140</v>
      </c>
      <c r="O233" s="81">
        <f t="shared" si="11"/>
        <v>4000</v>
      </c>
      <c r="P233" s="81">
        <f t="shared" si="4"/>
        <v>-214.1832499</v>
      </c>
    </row>
    <row r="234">
      <c r="D234" s="96"/>
      <c r="E234" s="103">
        <f t="shared" si="5"/>
        <v>128</v>
      </c>
      <c r="F234" s="81">
        <f t="shared" si="6"/>
        <v>389235.7851</v>
      </c>
      <c r="G234" s="99"/>
      <c r="H234" s="81">
        <f t="shared" si="7"/>
        <v>-312835.2752</v>
      </c>
      <c r="I234" s="81">
        <f t="shared" si="1"/>
        <v>-2071.060259</v>
      </c>
      <c r="J234" s="81">
        <f t="shared" si="2"/>
        <v>-795.122991</v>
      </c>
      <c r="K234" s="81">
        <f t="shared" si="3"/>
        <v>-2866.18325</v>
      </c>
      <c r="L234" s="81">
        <f t="shared" si="8"/>
        <v>-607</v>
      </c>
      <c r="M234" s="81">
        <f t="shared" si="9"/>
        <v>-601</v>
      </c>
      <c r="N234" s="81">
        <f t="shared" si="10"/>
        <v>-140</v>
      </c>
      <c r="O234" s="81">
        <f t="shared" si="11"/>
        <v>4000</v>
      </c>
      <c r="P234" s="81">
        <f t="shared" si="4"/>
        <v>-214.1832499</v>
      </c>
    </row>
    <row r="235">
      <c r="D235" s="96"/>
      <c r="E235" s="103">
        <f t="shared" si="5"/>
        <v>127</v>
      </c>
      <c r="F235" s="81">
        <f t="shared" si="6"/>
        <v>391312.1093</v>
      </c>
      <c r="G235" s="99"/>
      <c r="H235" s="81">
        <f t="shared" si="7"/>
        <v>-310764.2149</v>
      </c>
      <c r="I235" s="81">
        <f t="shared" si="1"/>
        <v>-2076.324204</v>
      </c>
      <c r="J235" s="81">
        <f t="shared" si="2"/>
        <v>-789.8590462</v>
      </c>
      <c r="K235" s="81">
        <f t="shared" si="3"/>
        <v>-2866.18325</v>
      </c>
      <c r="L235" s="81">
        <f t="shared" si="8"/>
        <v>-607</v>
      </c>
      <c r="M235" s="81">
        <f t="shared" si="9"/>
        <v>-601</v>
      </c>
      <c r="N235" s="81">
        <f t="shared" si="10"/>
        <v>-140</v>
      </c>
      <c r="O235" s="81">
        <f t="shared" si="11"/>
        <v>4000</v>
      </c>
      <c r="P235" s="81">
        <f t="shared" si="4"/>
        <v>-214.1832499</v>
      </c>
    </row>
    <row r="236">
      <c r="D236" s="96"/>
      <c r="E236" s="103">
        <f t="shared" si="5"/>
        <v>126</v>
      </c>
      <c r="F236" s="81">
        <f t="shared" si="6"/>
        <v>393393.7108</v>
      </c>
      <c r="G236" s="99"/>
      <c r="H236" s="81">
        <f t="shared" si="7"/>
        <v>-308687.8907</v>
      </c>
      <c r="I236" s="81">
        <f t="shared" si="1"/>
        <v>-2081.601528</v>
      </c>
      <c r="J236" s="81">
        <f t="shared" si="2"/>
        <v>-784.5817222</v>
      </c>
      <c r="K236" s="81">
        <f t="shared" si="3"/>
        <v>-2866.18325</v>
      </c>
      <c r="L236" s="81">
        <f t="shared" si="8"/>
        <v>-607</v>
      </c>
      <c r="M236" s="81">
        <f t="shared" si="9"/>
        <v>-601</v>
      </c>
      <c r="N236" s="81">
        <f t="shared" si="10"/>
        <v>-140</v>
      </c>
      <c r="O236" s="81">
        <f t="shared" si="11"/>
        <v>4000</v>
      </c>
      <c r="P236" s="81">
        <f t="shared" si="4"/>
        <v>-214.1832499</v>
      </c>
    </row>
    <row r="237">
      <c r="D237" s="96"/>
      <c r="E237" s="103">
        <f t="shared" si="5"/>
        <v>125</v>
      </c>
      <c r="F237" s="81">
        <f t="shared" si="6"/>
        <v>395480.6031</v>
      </c>
      <c r="G237" s="99"/>
      <c r="H237" s="81">
        <f t="shared" si="7"/>
        <v>-306606.2892</v>
      </c>
      <c r="I237" s="81">
        <f t="shared" si="1"/>
        <v>-2086.892265</v>
      </c>
      <c r="J237" s="81">
        <f t="shared" si="2"/>
        <v>-779.290985</v>
      </c>
      <c r="K237" s="81">
        <f t="shared" si="3"/>
        <v>-2866.18325</v>
      </c>
      <c r="L237" s="81">
        <f t="shared" si="8"/>
        <v>-607</v>
      </c>
      <c r="M237" s="81">
        <f t="shared" si="9"/>
        <v>-601</v>
      </c>
      <c r="N237" s="81">
        <f t="shared" si="10"/>
        <v>-140</v>
      </c>
      <c r="O237" s="81">
        <f t="shared" si="11"/>
        <v>4000</v>
      </c>
      <c r="P237" s="81">
        <f t="shared" si="4"/>
        <v>-214.1832499</v>
      </c>
    </row>
    <row r="238">
      <c r="D238" s="96"/>
      <c r="E238" s="103">
        <f t="shared" si="5"/>
        <v>124</v>
      </c>
      <c r="F238" s="81">
        <f t="shared" si="6"/>
        <v>397572.7995</v>
      </c>
      <c r="G238" s="99"/>
      <c r="H238" s="81">
        <f t="shared" si="7"/>
        <v>-304519.3969</v>
      </c>
      <c r="I238" s="81">
        <f t="shared" si="1"/>
        <v>-2092.196449</v>
      </c>
      <c r="J238" s="81">
        <f t="shared" si="2"/>
        <v>-773.9868005</v>
      </c>
      <c r="K238" s="81">
        <f t="shared" si="3"/>
        <v>-2866.18325</v>
      </c>
      <c r="L238" s="81">
        <f t="shared" si="8"/>
        <v>-607</v>
      </c>
      <c r="M238" s="81">
        <f t="shared" si="9"/>
        <v>-601</v>
      </c>
      <c r="N238" s="81">
        <f t="shared" si="10"/>
        <v>-140</v>
      </c>
      <c r="O238" s="81">
        <f t="shared" si="11"/>
        <v>4000</v>
      </c>
      <c r="P238" s="81">
        <f t="shared" si="4"/>
        <v>-214.1832499</v>
      </c>
    </row>
    <row r="239">
      <c r="D239" s="96"/>
      <c r="E239" s="103">
        <f t="shared" si="5"/>
        <v>123</v>
      </c>
      <c r="F239" s="81">
        <f t="shared" si="6"/>
        <v>399670.3137</v>
      </c>
      <c r="G239" s="99"/>
      <c r="H239" s="81">
        <f t="shared" si="7"/>
        <v>-302427.2005</v>
      </c>
      <c r="I239" s="81">
        <f t="shared" si="1"/>
        <v>-2097.514115</v>
      </c>
      <c r="J239" s="81">
        <f t="shared" si="2"/>
        <v>-768.6691345</v>
      </c>
      <c r="K239" s="81">
        <f t="shared" si="3"/>
        <v>-2866.18325</v>
      </c>
      <c r="L239" s="81">
        <f t="shared" si="8"/>
        <v>-607</v>
      </c>
      <c r="M239" s="81">
        <f t="shared" si="9"/>
        <v>-601</v>
      </c>
      <c r="N239" s="81">
        <f t="shared" si="10"/>
        <v>-140</v>
      </c>
      <c r="O239" s="81">
        <f t="shared" si="11"/>
        <v>4000</v>
      </c>
      <c r="P239" s="81">
        <f t="shared" si="4"/>
        <v>-214.1832499</v>
      </c>
    </row>
    <row r="240">
      <c r="D240" s="96"/>
      <c r="E240" s="103">
        <f t="shared" si="5"/>
        <v>122</v>
      </c>
      <c r="F240" s="81">
        <f t="shared" si="6"/>
        <v>401773.159</v>
      </c>
      <c r="G240" s="99"/>
      <c r="H240" s="81">
        <f t="shared" si="7"/>
        <v>-300329.6863</v>
      </c>
      <c r="I240" s="81">
        <f t="shared" si="1"/>
        <v>-2102.845297</v>
      </c>
      <c r="J240" s="81">
        <f t="shared" si="2"/>
        <v>-763.3379528</v>
      </c>
      <c r="K240" s="81">
        <f t="shared" si="3"/>
        <v>-2866.18325</v>
      </c>
      <c r="L240" s="81">
        <f t="shared" si="8"/>
        <v>-607</v>
      </c>
      <c r="M240" s="81">
        <f t="shared" si="9"/>
        <v>-601</v>
      </c>
      <c r="N240" s="81">
        <f t="shared" si="10"/>
        <v>-140</v>
      </c>
      <c r="O240" s="81">
        <f t="shared" si="11"/>
        <v>4000</v>
      </c>
      <c r="P240" s="81">
        <f t="shared" si="4"/>
        <v>-214.1832499</v>
      </c>
    </row>
    <row r="241">
      <c r="D241" s="96"/>
      <c r="E241" s="103">
        <f t="shared" si="5"/>
        <v>121</v>
      </c>
      <c r="F241" s="81">
        <f t="shared" si="6"/>
        <v>403881.349</v>
      </c>
      <c r="G241" s="99"/>
      <c r="H241" s="81">
        <f t="shared" si="7"/>
        <v>-298226.841</v>
      </c>
      <c r="I241" s="81">
        <f t="shared" si="1"/>
        <v>-2108.190029</v>
      </c>
      <c r="J241" s="81">
        <f t="shared" si="2"/>
        <v>-757.993221</v>
      </c>
      <c r="K241" s="81">
        <f t="shared" si="3"/>
        <v>-2866.18325</v>
      </c>
      <c r="L241" s="81">
        <f t="shared" si="8"/>
        <v>-607</v>
      </c>
      <c r="M241" s="81">
        <f t="shared" si="9"/>
        <v>-601</v>
      </c>
      <c r="N241" s="81">
        <f t="shared" si="10"/>
        <v>-140</v>
      </c>
      <c r="O241" s="81">
        <f t="shared" si="11"/>
        <v>4000</v>
      </c>
      <c r="P241" s="81">
        <f t="shared" si="4"/>
        <v>-214.1832499</v>
      </c>
    </row>
    <row r="242">
      <c r="D242" s="92">
        <v>20.0</v>
      </c>
      <c r="E242" s="103">
        <f t="shared" si="5"/>
        <v>120</v>
      </c>
      <c r="F242" s="81">
        <f t="shared" si="6"/>
        <v>405994.8973</v>
      </c>
      <c r="G242" s="99"/>
      <c r="H242" s="81">
        <f t="shared" si="7"/>
        <v>-296118.651</v>
      </c>
      <c r="I242" s="81">
        <f t="shared" si="1"/>
        <v>-2113.548345</v>
      </c>
      <c r="J242" s="81">
        <f t="shared" si="2"/>
        <v>-752.6349047</v>
      </c>
      <c r="K242" s="81">
        <f t="shared" si="3"/>
        <v>-2866.18325</v>
      </c>
      <c r="L242" s="81">
        <f t="shared" si="8"/>
        <v>-607</v>
      </c>
      <c r="M242" s="81">
        <f t="shared" si="9"/>
        <v>-601</v>
      </c>
      <c r="N242" s="81">
        <f t="shared" si="10"/>
        <v>-140</v>
      </c>
      <c r="O242" s="81">
        <f t="shared" si="11"/>
        <v>4000</v>
      </c>
      <c r="P242" s="81">
        <f t="shared" si="4"/>
        <v>-214.1832499</v>
      </c>
    </row>
    <row r="243">
      <c r="D243" s="96"/>
      <c r="E243" s="103">
        <f t="shared" si="5"/>
        <v>119</v>
      </c>
      <c r="F243" s="81">
        <f t="shared" si="6"/>
        <v>408113.8176</v>
      </c>
      <c r="G243" s="99"/>
      <c r="H243" s="81">
        <f t="shared" si="7"/>
        <v>-294005.1027</v>
      </c>
      <c r="I243" s="81">
        <f t="shared" si="1"/>
        <v>-2118.920281</v>
      </c>
      <c r="J243" s="81">
        <f t="shared" si="2"/>
        <v>-747.2629693</v>
      </c>
      <c r="K243" s="81">
        <f t="shared" si="3"/>
        <v>-2866.18325</v>
      </c>
      <c r="L243" s="81">
        <f t="shared" si="8"/>
        <v>-607</v>
      </c>
      <c r="M243" s="81">
        <f t="shared" si="9"/>
        <v>-601</v>
      </c>
      <c r="N243" s="81">
        <f t="shared" si="10"/>
        <v>-140</v>
      </c>
      <c r="O243" s="81">
        <f t="shared" si="11"/>
        <v>4000</v>
      </c>
      <c r="P243" s="81">
        <f t="shared" si="4"/>
        <v>-214.1832499</v>
      </c>
    </row>
    <row r="244">
      <c r="D244" s="96"/>
      <c r="E244" s="103">
        <f t="shared" si="5"/>
        <v>118</v>
      </c>
      <c r="F244" s="81">
        <f t="shared" si="6"/>
        <v>410238.1235</v>
      </c>
      <c r="G244" s="99"/>
      <c r="H244" s="81">
        <f t="shared" si="7"/>
        <v>-291886.1824</v>
      </c>
      <c r="I244" s="81">
        <f t="shared" si="1"/>
        <v>-2124.30587</v>
      </c>
      <c r="J244" s="81">
        <f t="shared" si="2"/>
        <v>-741.8773802</v>
      </c>
      <c r="K244" s="81">
        <f t="shared" si="3"/>
        <v>-2866.18325</v>
      </c>
      <c r="L244" s="81">
        <f t="shared" si="8"/>
        <v>-607</v>
      </c>
      <c r="M244" s="81">
        <f t="shared" si="9"/>
        <v>-601</v>
      </c>
      <c r="N244" s="81">
        <f t="shared" si="10"/>
        <v>-140</v>
      </c>
      <c r="O244" s="81">
        <f t="shared" si="11"/>
        <v>4000</v>
      </c>
      <c r="P244" s="81">
        <f t="shared" si="4"/>
        <v>-214.1832499</v>
      </c>
    </row>
    <row r="245">
      <c r="D245" s="96"/>
      <c r="E245" s="103">
        <f t="shared" si="5"/>
        <v>117</v>
      </c>
      <c r="F245" s="81">
        <f t="shared" si="6"/>
        <v>412367.8286</v>
      </c>
      <c r="G245" s="99"/>
      <c r="H245" s="81">
        <f t="shared" si="7"/>
        <v>-289761.8765</v>
      </c>
      <c r="I245" s="81">
        <f t="shared" si="1"/>
        <v>-2129.705147</v>
      </c>
      <c r="J245" s="81">
        <f t="shared" si="2"/>
        <v>-736.4781028</v>
      </c>
      <c r="K245" s="81">
        <f t="shared" si="3"/>
        <v>-2866.18325</v>
      </c>
      <c r="L245" s="81">
        <f t="shared" si="8"/>
        <v>-607</v>
      </c>
      <c r="M245" s="81">
        <f t="shared" si="9"/>
        <v>-601</v>
      </c>
      <c r="N245" s="81">
        <f t="shared" si="10"/>
        <v>-140</v>
      </c>
      <c r="O245" s="81">
        <f t="shared" si="11"/>
        <v>4000</v>
      </c>
      <c r="P245" s="81">
        <f t="shared" si="4"/>
        <v>-214.1832499</v>
      </c>
    </row>
    <row r="246">
      <c r="D246" s="96"/>
      <c r="E246" s="103">
        <f t="shared" si="5"/>
        <v>116</v>
      </c>
      <c r="F246" s="81">
        <f t="shared" si="6"/>
        <v>414502.9468</v>
      </c>
      <c r="G246" s="99"/>
      <c r="H246" s="81">
        <f t="shared" si="7"/>
        <v>-287632.1714</v>
      </c>
      <c r="I246" s="81">
        <f t="shared" si="1"/>
        <v>-2135.118148</v>
      </c>
      <c r="J246" s="81">
        <f t="shared" si="2"/>
        <v>-731.0651022</v>
      </c>
      <c r="K246" s="81">
        <f t="shared" si="3"/>
        <v>-2866.18325</v>
      </c>
      <c r="L246" s="81">
        <f t="shared" si="8"/>
        <v>-607</v>
      </c>
      <c r="M246" s="81">
        <f t="shared" si="9"/>
        <v>-601</v>
      </c>
      <c r="N246" s="81">
        <f t="shared" si="10"/>
        <v>-140</v>
      </c>
      <c r="O246" s="81">
        <f t="shared" si="11"/>
        <v>4000</v>
      </c>
      <c r="P246" s="81">
        <f t="shared" si="4"/>
        <v>-214.1832499</v>
      </c>
    </row>
    <row r="247">
      <c r="D247" s="96"/>
      <c r="E247" s="103">
        <f t="shared" si="5"/>
        <v>115</v>
      </c>
      <c r="F247" s="81">
        <f t="shared" si="6"/>
        <v>416643.4917</v>
      </c>
      <c r="G247" s="99"/>
      <c r="H247" s="81">
        <f t="shared" si="7"/>
        <v>-285497.0532</v>
      </c>
      <c r="I247" s="81">
        <f t="shared" si="1"/>
        <v>-2140.544906</v>
      </c>
      <c r="J247" s="81">
        <f t="shared" si="2"/>
        <v>-725.6383436</v>
      </c>
      <c r="K247" s="81">
        <f t="shared" si="3"/>
        <v>-2866.18325</v>
      </c>
      <c r="L247" s="81">
        <f t="shared" si="8"/>
        <v>-607</v>
      </c>
      <c r="M247" s="81">
        <f t="shared" si="9"/>
        <v>-601</v>
      </c>
      <c r="N247" s="81">
        <f t="shared" si="10"/>
        <v>-140</v>
      </c>
      <c r="O247" s="81">
        <f t="shared" si="11"/>
        <v>4000</v>
      </c>
      <c r="P247" s="81">
        <f t="shared" si="4"/>
        <v>-214.1832499</v>
      </c>
    </row>
    <row r="248">
      <c r="D248" s="96"/>
      <c r="E248" s="103">
        <f t="shared" si="5"/>
        <v>114</v>
      </c>
      <c r="F248" s="81">
        <f t="shared" si="6"/>
        <v>418789.4771</v>
      </c>
      <c r="G248" s="99"/>
      <c r="H248" s="81">
        <f t="shared" si="7"/>
        <v>-283356.5083</v>
      </c>
      <c r="I248" s="81">
        <f t="shared" si="1"/>
        <v>-2145.985458</v>
      </c>
      <c r="J248" s="81">
        <f t="shared" si="2"/>
        <v>-720.197792</v>
      </c>
      <c r="K248" s="81">
        <f t="shared" si="3"/>
        <v>-2866.18325</v>
      </c>
      <c r="L248" s="81">
        <f t="shared" si="8"/>
        <v>-607</v>
      </c>
      <c r="M248" s="81">
        <f t="shared" si="9"/>
        <v>-601</v>
      </c>
      <c r="N248" s="81">
        <f t="shared" si="10"/>
        <v>-140</v>
      </c>
      <c r="O248" s="81">
        <f t="shared" si="11"/>
        <v>4000</v>
      </c>
      <c r="P248" s="81">
        <f t="shared" si="4"/>
        <v>-214.1832499</v>
      </c>
    </row>
    <row r="249">
      <c r="D249" s="96"/>
      <c r="E249" s="103">
        <f t="shared" si="5"/>
        <v>113</v>
      </c>
      <c r="F249" s="81">
        <f t="shared" si="6"/>
        <v>420940.917</v>
      </c>
      <c r="G249" s="99"/>
      <c r="H249" s="81">
        <f t="shared" si="7"/>
        <v>-281210.5229</v>
      </c>
      <c r="I249" s="81">
        <f t="shared" si="1"/>
        <v>-2151.439838</v>
      </c>
      <c r="J249" s="81">
        <f t="shared" si="2"/>
        <v>-714.7434123</v>
      </c>
      <c r="K249" s="81">
        <f t="shared" si="3"/>
        <v>-2866.18325</v>
      </c>
      <c r="L249" s="81">
        <f t="shared" si="8"/>
        <v>-607</v>
      </c>
      <c r="M249" s="81">
        <f t="shared" si="9"/>
        <v>-601</v>
      </c>
      <c r="N249" s="81">
        <f t="shared" si="10"/>
        <v>-140</v>
      </c>
      <c r="O249" s="81">
        <f t="shared" si="11"/>
        <v>4000</v>
      </c>
      <c r="P249" s="81">
        <f t="shared" si="4"/>
        <v>-214.1832499</v>
      </c>
    </row>
    <row r="250">
      <c r="D250" s="96"/>
      <c r="E250" s="103">
        <f t="shared" si="5"/>
        <v>112</v>
      </c>
      <c r="F250" s="81">
        <f t="shared" si="6"/>
        <v>423097.8251</v>
      </c>
      <c r="G250" s="99"/>
      <c r="H250" s="81">
        <f t="shared" si="7"/>
        <v>-279059.083</v>
      </c>
      <c r="I250" s="81">
        <f t="shared" si="1"/>
        <v>-2156.908081</v>
      </c>
      <c r="J250" s="81">
        <f t="shared" si="2"/>
        <v>-709.2751693</v>
      </c>
      <c r="K250" s="81">
        <f t="shared" si="3"/>
        <v>-2866.18325</v>
      </c>
      <c r="L250" s="81">
        <f t="shared" si="8"/>
        <v>-607</v>
      </c>
      <c r="M250" s="81">
        <f t="shared" si="9"/>
        <v>-601</v>
      </c>
      <c r="N250" s="81">
        <f t="shared" si="10"/>
        <v>-140</v>
      </c>
      <c r="O250" s="81">
        <f t="shared" si="11"/>
        <v>4000</v>
      </c>
      <c r="P250" s="81">
        <f t="shared" si="4"/>
        <v>-214.1832499</v>
      </c>
    </row>
    <row r="251">
      <c r="D251" s="96"/>
      <c r="E251" s="103">
        <f t="shared" si="5"/>
        <v>111</v>
      </c>
      <c r="F251" s="81">
        <f t="shared" si="6"/>
        <v>425260.2153</v>
      </c>
      <c r="G251" s="99"/>
      <c r="H251" s="81">
        <f t="shared" si="7"/>
        <v>-276902.1749</v>
      </c>
      <c r="I251" s="81">
        <f t="shared" si="1"/>
        <v>-2162.390222</v>
      </c>
      <c r="J251" s="81">
        <f t="shared" si="2"/>
        <v>-703.793028</v>
      </c>
      <c r="K251" s="81">
        <f t="shared" si="3"/>
        <v>-2866.18325</v>
      </c>
      <c r="L251" s="81">
        <f t="shared" si="8"/>
        <v>-607</v>
      </c>
      <c r="M251" s="81">
        <f t="shared" si="9"/>
        <v>-601</v>
      </c>
      <c r="N251" s="81">
        <f t="shared" si="10"/>
        <v>-140</v>
      </c>
      <c r="O251" s="81">
        <f t="shared" si="11"/>
        <v>4000</v>
      </c>
      <c r="P251" s="81">
        <f t="shared" si="4"/>
        <v>-214.1832499</v>
      </c>
    </row>
    <row r="252">
      <c r="D252" s="96"/>
      <c r="E252" s="103">
        <f t="shared" si="5"/>
        <v>110</v>
      </c>
      <c r="F252" s="81">
        <f t="shared" si="6"/>
        <v>427428.1016</v>
      </c>
      <c r="G252" s="99"/>
      <c r="H252" s="81">
        <f t="shared" si="7"/>
        <v>-274739.7847</v>
      </c>
      <c r="I252" s="81">
        <f t="shared" si="1"/>
        <v>-2167.886297</v>
      </c>
      <c r="J252" s="81">
        <f t="shared" si="2"/>
        <v>-698.2969528</v>
      </c>
      <c r="K252" s="81">
        <f t="shared" si="3"/>
        <v>-2866.18325</v>
      </c>
      <c r="L252" s="81">
        <f t="shared" si="8"/>
        <v>-607</v>
      </c>
      <c r="M252" s="81">
        <f t="shared" si="9"/>
        <v>-601</v>
      </c>
      <c r="N252" s="81">
        <f t="shared" si="10"/>
        <v>-140</v>
      </c>
      <c r="O252" s="81">
        <f t="shared" si="11"/>
        <v>4000</v>
      </c>
      <c r="P252" s="81">
        <f t="shared" si="4"/>
        <v>-214.1832499</v>
      </c>
    </row>
    <row r="253">
      <c r="D253" s="96"/>
      <c r="E253" s="103">
        <f t="shared" si="5"/>
        <v>109</v>
      </c>
      <c r="F253" s="81">
        <f t="shared" si="6"/>
        <v>429601.4979</v>
      </c>
      <c r="G253" s="99"/>
      <c r="H253" s="81">
        <f t="shared" si="7"/>
        <v>-272571.8984</v>
      </c>
      <c r="I253" s="81">
        <f t="shared" si="1"/>
        <v>-2173.396341</v>
      </c>
      <c r="J253" s="81">
        <f t="shared" si="2"/>
        <v>-692.7869085</v>
      </c>
      <c r="K253" s="81">
        <f t="shared" si="3"/>
        <v>-2866.18325</v>
      </c>
      <c r="L253" s="81">
        <f t="shared" si="8"/>
        <v>-607</v>
      </c>
      <c r="M253" s="81">
        <f t="shared" si="9"/>
        <v>-601</v>
      </c>
      <c r="N253" s="81">
        <f t="shared" si="10"/>
        <v>-140</v>
      </c>
      <c r="O253" s="81">
        <f t="shared" si="11"/>
        <v>4000</v>
      </c>
      <c r="P253" s="81">
        <f t="shared" si="4"/>
        <v>-214.1832499</v>
      </c>
    </row>
    <row r="254">
      <c r="D254" s="92">
        <v>21.0</v>
      </c>
      <c r="E254" s="103">
        <f t="shared" si="5"/>
        <v>108</v>
      </c>
      <c r="F254" s="81">
        <f t="shared" si="6"/>
        <v>431780.4183</v>
      </c>
      <c r="G254" s="99"/>
      <c r="H254" s="81">
        <f t="shared" si="7"/>
        <v>-270398.5021</v>
      </c>
      <c r="I254" s="81">
        <f t="shared" si="1"/>
        <v>-2178.92039</v>
      </c>
      <c r="J254" s="81">
        <f t="shared" si="2"/>
        <v>-687.2628594</v>
      </c>
      <c r="K254" s="81">
        <f t="shared" si="3"/>
        <v>-2866.18325</v>
      </c>
      <c r="L254" s="81">
        <f t="shared" si="8"/>
        <v>-607</v>
      </c>
      <c r="M254" s="81">
        <f t="shared" si="9"/>
        <v>-601</v>
      </c>
      <c r="N254" s="81">
        <f t="shared" si="10"/>
        <v>-140</v>
      </c>
      <c r="O254" s="81">
        <f t="shared" si="11"/>
        <v>4000</v>
      </c>
      <c r="P254" s="81">
        <f t="shared" si="4"/>
        <v>-214.1832499</v>
      </c>
    </row>
    <row r="255">
      <c r="D255" s="96"/>
      <c r="E255" s="103">
        <f t="shared" si="5"/>
        <v>107</v>
      </c>
      <c r="F255" s="81">
        <f t="shared" si="6"/>
        <v>433964.8768</v>
      </c>
      <c r="G255" s="99"/>
      <c r="H255" s="81">
        <f t="shared" si="7"/>
        <v>-268219.5817</v>
      </c>
      <c r="I255" s="81">
        <f t="shared" si="1"/>
        <v>-2184.45848</v>
      </c>
      <c r="J255" s="81">
        <f t="shared" si="2"/>
        <v>-681.7247701</v>
      </c>
      <c r="K255" s="81">
        <f t="shared" si="3"/>
        <v>-2866.18325</v>
      </c>
      <c r="L255" s="81">
        <f t="shared" si="8"/>
        <v>-607</v>
      </c>
      <c r="M255" s="81">
        <f t="shared" si="9"/>
        <v>-601</v>
      </c>
      <c r="N255" s="81">
        <f t="shared" si="10"/>
        <v>-140</v>
      </c>
      <c r="O255" s="81">
        <f t="shared" si="11"/>
        <v>4000</v>
      </c>
      <c r="P255" s="81">
        <f t="shared" si="4"/>
        <v>-214.1832499</v>
      </c>
    </row>
    <row r="256">
      <c r="D256" s="96"/>
      <c r="E256" s="103">
        <f t="shared" si="5"/>
        <v>106</v>
      </c>
      <c r="F256" s="81">
        <f t="shared" si="6"/>
        <v>436154.8874</v>
      </c>
      <c r="G256" s="99"/>
      <c r="H256" s="81">
        <f t="shared" si="7"/>
        <v>-266035.1232</v>
      </c>
      <c r="I256" s="81">
        <f t="shared" si="1"/>
        <v>-2190.010645</v>
      </c>
      <c r="J256" s="81">
        <f t="shared" si="2"/>
        <v>-676.1726048</v>
      </c>
      <c r="K256" s="81">
        <f t="shared" si="3"/>
        <v>-2866.18325</v>
      </c>
      <c r="L256" s="81">
        <f t="shared" si="8"/>
        <v>-607</v>
      </c>
      <c r="M256" s="81">
        <f t="shared" si="9"/>
        <v>-601</v>
      </c>
      <c r="N256" s="81">
        <f t="shared" si="10"/>
        <v>-140</v>
      </c>
      <c r="O256" s="81">
        <f t="shared" si="11"/>
        <v>4000</v>
      </c>
      <c r="P256" s="81">
        <f t="shared" si="4"/>
        <v>-214.1832499</v>
      </c>
    </row>
    <row r="257">
      <c r="D257" s="96"/>
      <c r="E257" s="103">
        <f t="shared" si="5"/>
        <v>105</v>
      </c>
      <c r="F257" s="81">
        <f t="shared" si="6"/>
        <v>438350.4644</v>
      </c>
      <c r="G257" s="99"/>
      <c r="H257" s="81">
        <f t="shared" si="7"/>
        <v>-263845.1126</v>
      </c>
      <c r="I257" s="81">
        <f t="shared" si="1"/>
        <v>-2195.576922</v>
      </c>
      <c r="J257" s="81">
        <f t="shared" si="2"/>
        <v>-670.6063278</v>
      </c>
      <c r="K257" s="81">
        <f t="shared" si="3"/>
        <v>-2866.18325</v>
      </c>
      <c r="L257" s="81">
        <f t="shared" si="8"/>
        <v>-607</v>
      </c>
      <c r="M257" s="81">
        <f t="shared" si="9"/>
        <v>-601</v>
      </c>
      <c r="N257" s="81">
        <f t="shared" si="10"/>
        <v>-140</v>
      </c>
      <c r="O257" s="81">
        <f t="shared" si="11"/>
        <v>4000</v>
      </c>
      <c r="P257" s="81">
        <f t="shared" si="4"/>
        <v>-214.1832499</v>
      </c>
    </row>
    <row r="258">
      <c r="D258" s="96"/>
      <c r="E258" s="103">
        <f t="shared" si="5"/>
        <v>104</v>
      </c>
      <c r="F258" s="81">
        <f t="shared" si="6"/>
        <v>440551.6217</v>
      </c>
      <c r="G258" s="99"/>
      <c r="H258" s="81">
        <f t="shared" si="7"/>
        <v>-261649.5356</v>
      </c>
      <c r="I258" s="81">
        <f t="shared" si="1"/>
        <v>-2201.157347</v>
      </c>
      <c r="J258" s="81">
        <f t="shared" si="2"/>
        <v>-665.0259031</v>
      </c>
      <c r="K258" s="81">
        <f t="shared" si="3"/>
        <v>-2866.18325</v>
      </c>
      <c r="L258" s="81">
        <f t="shared" si="8"/>
        <v>-607</v>
      </c>
      <c r="M258" s="81">
        <f t="shared" si="9"/>
        <v>-601</v>
      </c>
      <c r="N258" s="81">
        <f t="shared" si="10"/>
        <v>-140</v>
      </c>
      <c r="O258" s="81">
        <f t="shared" si="11"/>
        <v>4000</v>
      </c>
      <c r="P258" s="81">
        <f t="shared" si="4"/>
        <v>-214.1832499</v>
      </c>
    </row>
    <row r="259">
      <c r="D259" s="96"/>
      <c r="E259" s="103">
        <f t="shared" si="5"/>
        <v>103</v>
      </c>
      <c r="F259" s="81">
        <f t="shared" si="6"/>
        <v>442758.3737</v>
      </c>
      <c r="G259" s="99"/>
      <c r="H259" s="81">
        <f t="shared" si="7"/>
        <v>-259448.3783</v>
      </c>
      <c r="I259" s="81">
        <f t="shared" si="1"/>
        <v>-2206.751955</v>
      </c>
      <c r="J259" s="81">
        <f t="shared" si="2"/>
        <v>-659.4312948</v>
      </c>
      <c r="K259" s="81">
        <f t="shared" si="3"/>
        <v>-2866.18325</v>
      </c>
      <c r="L259" s="81">
        <f t="shared" si="8"/>
        <v>-607</v>
      </c>
      <c r="M259" s="81">
        <f t="shared" si="9"/>
        <v>-601</v>
      </c>
      <c r="N259" s="81">
        <f t="shared" si="10"/>
        <v>-140</v>
      </c>
      <c r="O259" s="81">
        <f t="shared" si="11"/>
        <v>4000</v>
      </c>
      <c r="P259" s="81">
        <f t="shared" si="4"/>
        <v>-214.1832499</v>
      </c>
    </row>
    <row r="260">
      <c r="D260" s="96"/>
      <c r="E260" s="103">
        <f t="shared" si="5"/>
        <v>102</v>
      </c>
      <c r="F260" s="81">
        <f t="shared" si="6"/>
        <v>444970.7344</v>
      </c>
      <c r="G260" s="99"/>
      <c r="H260" s="81">
        <f t="shared" si="7"/>
        <v>-257241.6263</v>
      </c>
      <c r="I260" s="81">
        <f t="shared" si="1"/>
        <v>-2212.360783</v>
      </c>
      <c r="J260" s="81">
        <f t="shared" si="2"/>
        <v>-653.8224669</v>
      </c>
      <c r="K260" s="81">
        <f t="shared" si="3"/>
        <v>-2866.18325</v>
      </c>
      <c r="L260" s="81">
        <f t="shared" si="8"/>
        <v>-607</v>
      </c>
      <c r="M260" s="81">
        <f t="shared" si="9"/>
        <v>-601</v>
      </c>
      <c r="N260" s="81">
        <f t="shared" si="10"/>
        <v>-140</v>
      </c>
      <c r="O260" s="81">
        <f t="shared" si="11"/>
        <v>4000</v>
      </c>
      <c r="P260" s="81">
        <f t="shared" si="4"/>
        <v>-214.1832499</v>
      </c>
    </row>
    <row r="261">
      <c r="D261" s="96"/>
      <c r="E261" s="103">
        <f t="shared" si="5"/>
        <v>101</v>
      </c>
      <c r="F261" s="81">
        <f t="shared" si="6"/>
        <v>447188.7183</v>
      </c>
      <c r="G261" s="99"/>
      <c r="H261" s="81">
        <f t="shared" si="7"/>
        <v>-255029.2656</v>
      </c>
      <c r="I261" s="81">
        <f t="shared" si="1"/>
        <v>-2217.983867</v>
      </c>
      <c r="J261" s="81">
        <f t="shared" si="2"/>
        <v>-648.1993833</v>
      </c>
      <c r="K261" s="81">
        <f t="shared" si="3"/>
        <v>-2866.18325</v>
      </c>
      <c r="L261" s="81">
        <f t="shared" si="8"/>
        <v>-607</v>
      </c>
      <c r="M261" s="81">
        <f t="shared" si="9"/>
        <v>-601</v>
      </c>
      <c r="N261" s="81">
        <f t="shared" si="10"/>
        <v>-140</v>
      </c>
      <c r="O261" s="81">
        <f t="shared" si="11"/>
        <v>4000</v>
      </c>
      <c r="P261" s="81">
        <f t="shared" si="4"/>
        <v>-214.1832499</v>
      </c>
    </row>
    <row r="262">
      <c r="D262" s="96"/>
      <c r="E262" s="103">
        <f t="shared" si="5"/>
        <v>100</v>
      </c>
      <c r="F262" s="81">
        <f t="shared" si="6"/>
        <v>449412.3396</v>
      </c>
      <c r="G262" s="99"/>
      <c r="H262" s="81">
        <f t="shared" si="7"/>
        <v>-252811.2817</v>
      </c>
      <c r="I262" s="81">
        <f t="shared" si="1"/>
        <v>-2223.621242</v>
      </c>
      <c r="J262" s="81">
        <f t="shared" si="2"/>
        <v>-642.5620076</v>
      </c>
      <c r="K262" s="81">
        <f t="shared" si="3"/>
        <v>-2866.18325</v>
      </c>
      <c r="L262" s="81">
        <f t="shared" si="8"/>
        <v>-607</v>
      </c>
      <c r="M262" s="81">
        <f t="shared" si="9"/>
        <v>-601</v>
      </c>
      <c r="N262" s="81">
        <f t="shared" si="10"/>
        <v>-140</v>
      </c>
      <c r="O262" s="81">
        <f t="shared" si="11"/>
        <v>4000</v>
      </c>
      <c r="P262" s="81">
        <f t="shared" si="4"/>
        <v>-214.1832499</v>
      </c>
    </row>
    <row r="263">
      <c r="D263" s="96"/>
      <c r="E263" s="103">
        <f t="shared" si="5"/>
        <v>99</v>
      </c>
      <c r="F263" s="81">
        <f t="shared" si="6"/>
        <v>451641.6125</v>
      </c>
      <c r="G263" s="99"/>
      <c r="H263" s="81">
        <f t="shared" si="7"/>
        <v>-250587.6604</v>
      </c>
      <c r="I263" s="81">
        <f t="shared" si="1"/>
        <v>-2229.272946</v>
      </c>
      <c r="J263" s="81">
        <f t="shared" si="2"/>
        <v>-636.9103036</v>
      </c>
      <c r="K263" s="81">
        <f t="shared" si="3"/>
        <v>-2866.18325</v>
      </c>
      <c r="L263" s="81">
        <f t="shared" si="8"/>
        <v>-607</v>
      </c>
      <c r="M263" s="81">
        <f t="shared" si="9"/>
        <v>-601</v>
      </c>
      <c r="N263" s="81">
        <f t="shared" si="10"/>
        <v>-140</v>
      </c>
      <c r="O263" s="81">
        <f t="shared" si="11"/>
        <v>4000</v>
      </c>
      <c r="P263" s="81">
        <f t="shared" si="4"/>
        <v>-214.1832499</v>
      </c>
    </row>
    <row r="264">
      <c r="D264" s="96"/>
      <c r="E264" s="103">
        <f t="shared" si="5"/>
        <v>98</v>
      </c>
      <c r="F264" s="81">
        <f t="shared" si="6"/>
        <v>453876.5515</v>
      </c>
      <c r="G264" s="99"/>
      <c r="H264" s="81">
        <f t="shared" si="7"/>
        <v>-248358.3875</v>
      </c>
      <c r="I264" s="81">
        <f t="shared" si="1"/>
        <v>-2234.939015</v>
      </c>
      <c r="J264" s="81">
        <f t="shared" si="2"/>
        <v>-631.2442349</v>
      </c>
      <c r="K264" s="81">
        <f t="shared" si="3"/>
        <v>-2866.18325</v>
      </c>
      <c r="L264" s="81">
        <f t="shared" si="8"/>
        <v>-607</v>
      </c>
      <c r="M264" s="81">
        <f t="shared" si="9"/>
        <v>-601</v>
      </c>
      <c r="N264" s="81">
        <f t="shared" si="10"/>
        <v>-140</v>
      </c>
      <c r="O264" s="81">
        <f t="shared" si="11"/>
        <v>4000</v>
      </c>
      <c r="P264" s="81">
        <f t="shared" si="4"/>
        <v>-214.1832499</v>
      </c>
    </row>
    <row r="265">
      <c r="D265" s="96"/>
      <c r="E265" s="103">
        <f t="shared" si="5"/>
        <v>97</v>
      </c>
      <c r="F265" s="81">
        <f t="shared" si="6"/>
        <v>456117.171</v>
      </c>
      <c r="G265" s="99"/>
      <c r="H265" s="81">
        <f t="shared" si="7"/>
        <v>-246123.4485</v>
      </c>
      <c r="I265" s="81">
        <f t="shared" si="1"/>
        <v>-2240.619485</v>
      </c>
      <c r="J265" s="81">
        <f t="shared" si="2"/>
        <v>-625.5637649</v>
      </c>
      <c r="K265" s="81">
        <f t="shared" si="3"/>
        <v>-2866.18325</v>
      </c>
      <c r="L265" s="81">
        <f t="shared" si="8"/>
        <v>-607</v>
      </c>
      <c r="M265" s="81">
        <f t="shared" si="9"/>
        <v>-601</v>
      </c>
      <c r="N265" s="81">
        <f t="shared" si="10"/>
        <v>-140</v>
      </c>
      <c r="O265" s="81">
        <f t="shared" si="11"/>
        <v>4000</v>
      </c>
      <c r="P265" s="81">
        <f t="shared" si="4"/>
        <v>-214.1832499</v>
      </c>
    </row>
    <row r="266">
      <c r="D266" s="92">
        <v>22.0</v>
      </c>
      <c r="E266" s="103">
        <f t="shared" si="5"/>
        <v>96</v>
      </c>
      <c r="F266" s="81">
        <f t="shared" si="6"/>
        <v>458363.4854</v>
      </c>
      <c r="G266" s="99"/>
      <c r="H266" s="81">
        <f t="shared" si="7"/>
        <v>-243882.829</v>
      </c>
      <c r="I266" s="81">
        <f t="shared" si="1"/>
        <v>-2246.314393</v>
      </c>
      <c r="J266" s="81">
        <f t="shared" si="2"/>
        <v>-619.868857</v>
      </c>
      <c r="K266" s="81">
        <f t="shared" si="3"/>
        <v>-2866.18325</v>
      </c>
      <c r="L266" s="81">
        <f t="shared" si="8"/>
        <v>-607</v>
      </c>
      <c r="M266" s="81">
        <f t="shared" si="9"/>
        <v>-601</v>
      </c>
      <c r="N266" s="81">
        <f t="shared" si="10"/>
        <v>-140</v>
      </c>
      <c r="O266" s="81">
        <f t="shared" si="11"/>
        <v>4000</v>
      </c>
      <c r="P266" s="81">
        <f t="shared" si="4"/>
        <v>-214.1832499</v>
      </c>
    </row>
    <row r="267">
      <c r="D267" s="96"/>
      <c r="E267" s="103">
        <f t="shared" si="5"/>
        <v>95</v>
      </c>
      <c r="F267" s="81">
        <f t="shared" si="6"/>
        <v>460615.5092</v>
      </c>
      <c r="G267" s="99"/>
      <c r="H267" s="81">
        <f t="shared" si="7"/>
        <v>-241636.5146</v>
      </c>
      <c r="I267" s="81">
        <f t="shared" si="1"/>
        <v>-2252.023775</v>
      </c>
      <c r="J267" s="81">
        <f t="shared" si="2"/>
        <v>-614.1594746</v>
      </c>
      <c r="K267" s="81">
        <f t="shared" si="3"/>
        <v>-2866.18325</v>
      </c>
      <c r="L267" s="81">
        <f t="shared" si="8"/>
        <v>-607</v>
      </c>
      <c r="M267" s="81">
        <f t="shared" si="9"/>
        <v>-601</v>
      </c>
      <c r="N267" s="81">
        <f t="shared" si="10"/>
        <v>-140</v>
      </c>
      <c r="O267" s="81">
        <f t="shared" si="11"/>
        <v>4000</v>
      </c>
      <c r="P267" s="81">
        <f t="shared" si="4"/>
        <v>-214.1832499</v>
      </c>
    </row>
    <row r="268">
      <c r="D268" s="96"/>
      <c r="E268" s="103">
        <f t="shared" si="5"/>
        <v>94</v>
      </c>
      <c r="F268" s="81">
        <f t="shared" si="6"/>
        <v>462873.2568</v>
      </c>
      <c r="G268" s="99"/>
      <c r="H268" s="81">
        <f t="shared" si="7"/>
        <v>-239384.4908</v>
      </c>
      <c r="I268" s="81">
        <f t="shared" si="1"/>
        <v>-2257.747669</v>
      </c>
      <c r="J268" s="81">
        <f t="shared" si="2"/>
        <v>-608.4355809</v>
      </c>
      <c r="K268" s="81">
        <f t="shared" si="3"/>
        <v>-2866.18325</v>
      </c>
      <c r="L268" s="81">
        <f t="shared" si="8"/>
        <v>-607</v>
      </c>
      <c r="M268" s="81">
        <f t="shared" si="9"/>
        <v>-601</v>
      </c>
      <c r="N268" s="81">
        <f t="shared" si="10"/>
        <v>-140</v>
      </c>
      <c r="O268" s="81">
        <f t="shared" si="11"/>
        <v>4000</v>
      </c>
      <c r="P268" s="81">
        <f t="shared" si="4"/>
        <v>-214.1832499</v>
      </c>
    </row>
    <row r="269">
      <c r="D269" s="96"/>
      <c r="E269" s="103">
        <f t="shared" si="5"/>
        <v>93</v>
      </c>
      <c r="F269" s="81">
        <f t="shared" si="6"/>
        <v>465136.7429</v>
      </c>
      <c r="G269" s="99"/>
      <c r="H269" s="81">
        <f t="shared" si="7"/>
        <v>-237126.7432</v>
      </c>
      <c r="I269" s="81">
        <f t="shared" si="1"/>
        <v>-2263.486111</v>
      </c>
      <c r="J269" s="81">
        <f t="shared" si="2"/>
        <v>-602.6971389</v>
      </c>
      <c r="K269" s="81">
        <f t="shared" si="3"/>
        <v>-2866.18325</v>
      </c>
      <c r="L269" s="81">
        <f t="shared" si="8"/>
        <v>-607</v>
      </c>
      <c r="M269" s="81">
        <f t="shared" si="9"/>
        <v>-601</v>
      </c>
      <c r="N269" s="81">
        <f t="shared" si="10"/>
        <v>-140</v>
      </c>
      <c r="O269" s="81">
        <f t="shared" si="11"/>
        <v>4000</v>
      </c>
      <c r="P269" s="81">
        <f t="shared" si="4"/>
        <v>-214.1832499</v>
      </c>
    </row>
    <row r="270">
      <c r="D270" s="96"/>
      <c r="E270" s="103">
        <f t="shared" si="5"/>
        <v>92</v>
      </c>
      <c r="F270" s="81">
        <f t="shared" si="6"/>
        <v>467405.9821</v>
      </c>
      <c r="G270" s="99"/>
      <c r="H270" s="81">
        <f t="shared" si="7"/>
        <v>-234863.2571</v>
      </c>
      <c r="I270" s="81">
        <f t="shared" si="1"/>
        <v>-2269.239138</v>
      </c>
      <c r="J270" s="81">
        <f t="shared" si="2"/>
        <v>-596.9441117</v>
      </c>
      <c r="K270" s="81">
        <f t="shared" si="3"/>
        <v>-2866.18325</v>
      </c>
      <c r="L270" s="81">
        <f t="shared" si="8"/>
        <v>-607</v>
      </c>
      <c r="M270" s="81">
        <f t="shared" si="9"/>
        <v>-601</v>
      </c>
      <c r="N270" s="81">
        <f t="shared" si="10"/>
        <v>-140</v>
      </c>
      <c r="O270" s="81">
        <f t="shared" si="11"/>
        <v>4000</v>
      </c>
      <c r="P270" s="81">
        <f t="shared" si="4"/>
        <v>-214.1832499</v>
      </c>
    </row>
    <row r="271">
      <c r="D271" s="96"/>
      <c r="E271" s="103">
        <f t="shared" si="5"/>
        <v>91</v>
      </c>
      <c r="F271" s="81">
        <f t="shared" si="6"/>
        <v>469680.9889</v>
      </c>
      <c r="G271" s="99"/>
      <c r="H271" s="81">
        <f t="shared" si="7"/>
        <v>-232594.0179</v>
      </c>
      <c r="I271" s="81">
        <f t="shared" si="1"/>
        <v>-2275.006788</v>
      </c>
      <c r="J271" s="81">
        <f t="shared" si="2"/>
        <v>-591.1764622</v>
      </c>
      <c r="K271" s="81">
        <f t="shared" si="3"/>
        <v>-2866.18325</v>
      </c>
      <c r="L271" s="81">
        <f t="shared" si="8"/>
        <v>-607</v>
      </c>
      <c r="M271" s="81">
        <f t="shared" si="9"/>
        <v>-601</v>
      </c>
      <c r="N271" s="81">
        <f t="shared" si="10"/>
        <v>-140</v>
      </c>
      <c r="O271" s="81">
        <f t="shared" si="11"/>
        <v>4000</v>
      </c>
      <c r="P271" s="81">
        <f t="shared" si="4"/>
        <v>-214.1832499</v>
      </c>
    </row>
    <row r="272">
      <c r="D272" s="96"/>
      <c r="E272" s="103">
        <f t="shared" si="5"/>
        <v>90</v>
      </c>
      <c r="F272" s="81">
        <f t="shared" si="6"/>
        <v>471961.778</v>
      </c>
      <c r="G272" s="99"/>
      <c r="H272" s="81">
        <f t="shared" si="7"/>
        <v>-230319.0111</v>
      </c>
      <c r="I272" s="81">
        <f t="shared" si="1"/>
        <v>-2280.789097</v>
      </c>
      <c r="J272" s="81">
        <f t="shared" si="2"/>
        <v>-585.3941533</v>
      </c>
      <c r="K272" s="81">
        <f t="shared" si="3"/>
        <v>-2866.18325</v>
      </c>
      <c r="L272" s="81">
        <f t="shared" si="8"/>
        <v>-607</v>
      </c>
      <c r="M272" s="81">
        <f t="shared" si="9"/>
        <v>-601</v>
      </c>
      <c r="N272" s="81">
        <f t="shared" si="10"/>
        <v>-140</v>
      </c>
      <c r="O272" s="81">
        <f t="shared" si="11"/>
        <v>4000</v>
      </c>
      <c r="P272" s="81">
        <f t="shared" si="4"/>
        <v>-214.1832499</v>
      </c>
    </row>
    <row r="273">
      <c r="D273" s="96"/>
      <c r="E273" s="103">
        <f t="shared" si="5"/>
        <v>89</v>
      </c>
      <c r="F273" s="81">
        <f t="shared" si="6"/>
        <v>474248.3641</v>
      </c>
      <c r="G273" s="99"/>
      <c r="H273" s="81">
        <f t="shared" si="7"/>
        <v>-228038.222</v>
      </c>
      <c r="I273" s="81">
        <f t="shared" si="1"/>
        <v>-2286.586102</v>
      </c>
      <c r="J273" s="81">
        <f t="shared" si="2"/>
        <v>-579.5971477</v>
      </c>
      <c r="K273" s="81">
        <f t="shared" si="3"/>
        <v>-2866.18325</v>
      </c>
      <c r="L273" s="81">
        <f t="shared" si="8"/>
        <v>-607</v>
      </c>
      <c r="M273" s="81">
        <f t="shared" si="9"/>
        <v>-601</v>
      </c>
      <c r="N273" s="81">
        <f t="shared" si="10"/>
        <v>-140</v>
      </c>
      <c r="O273" s="81">
        <f t="shared" si="11"/>
        <v>4000</v>
      </c>
      <c r="P273" s="81">
        <f t="shared" si="4"/>
        <v>-214.1832499</v>
      </c>
    </row>
    <row r="274">
      <c r="D274" s="96"/>
      <c r="E274" s="103">
        <f t="shared" si="5"/>
        <v>88</v>
      </c>
      <c r="F274" s="81">
        <f t="shared" si="6"/>
        <v>476540.7619</v>
      </c>
      <c r="G274" s="99"/>
      <c r="H274" s="81">
        <f t="shared" si="7"/>
        <v>-225751.6359</v>
      </c>
      <c r="I274" s="81">
        <f t="shared" si="1"/>
        <v>-2292.397842</v>
      </c>
      <c r="J274" s="81">
        <f t="shared" si="2"/>
        <v>-573.785408</v>
      </c>
      <c r="K274" s="81">
        <f t="shared" si="3"/>
        <v>-2866.18325</v>
      </c>
      <c r="L274" s="81">
        <f t="shared" si="8"/>
        <v>-607</v>
      </c>
      <c r="M274" s="81">
        <f t="shared" si="9"/>
        <v>-601</v>
      </c>
      <c r="N274" s="81">
        <f t="shared" si="10"/>
        <v>-140</v>
      </c>
      <c r="O274" s="81">
        <f t="shared" si="11"/>
        <v>4000</v>
      </c>
      <c r="P274" s="81">
        <f t="shared" si="4"/>
        <v>-214.1832499</v>
      </c>
    </row>
    <row r="275">
      <c r="D275" s="96"/>
      <c r="E275" s="103">
        <f t="shared" si="5"/>
        <v>87</v>
      </c>
      <c r="F275" s="81">
        <f t="shared" si="6"/>
        <v>478838.9863</v>
      </c>
      <c r="G275" s="99"/>
      <c r="H275" s="81">
        <f t="shared" si="7"/>
        <v>-223459.2381</v>
      </c>
      <c r="I275" s="81">
        <f t="shared" si="1"/>
        <v>-2298.224353</v>
      </c>
      <c r="J275" s="81">
        <f t="shared" si="2"/>
        <v>-567.9588968</v>
      </c>
      <c r="K275" s="81">
        <f t="shared" si="3"/>
        <v>-2866.18325</v>
      </c>
      <c r="L275" s="81">
        <f t="shared" si="8"/>
        <v>-607</v>
      </c>
      <c r="M275" s="81">
        <f t="shared" si="9"/>
        <v>-601</v>
      </c>
      <c r="N275" s="81">
        <f t="shared" si="10"/>
        <v>-140</v>
      </c>
      <c r="O275" s="81">
        <f t="shared" si="11"/>
        <v>4000</v>
      </c>
      <c r="P275" s="81">
        <f t="shared" si="4"/>
        <v>-214.1832499</v>
      </c>
    </row>
    <row r="276">
      <c r="D276" s="96"/>
      <c r="E276" s="103">
        <f t="shared" si="5"/>
        <v>86</v>
      </c>
      <c r="F276" s="81">
        <f t="shared" si="6"/>
        <v>481143.0519</v>
      </c>
      <c r="G276" s="99"/>
      <c r="H276" s="81">
        <f t="shared" si="7"/>
        <v>-221161.0137</v>
      </c>
      <c r="I276" s="81">
        <f t="shared" si="1"/>
        <v>-2304.065673</v>
      </c>
      <c r="J276" s="81">
        <f t="shared" si="2"/>
        <v>-562.1175766</v>
      </c>
      <c r="K276" s="81">
        <f t="shared" si="3"/>
        <v>-2866.18325</v>
      </c>
      <c r="L276" s="81">
        <f t="shared" si="8"/>
        <v>-607</v>
      </c>
      <c r="M276" s="81">
        <f t="shared" si="9"/>
        <v>-601</v>
      </c>
      <c r="N276" s="81">
        <f t="shared" si="10"/>
        <v>-140</v>
      </c>
      <c r="O276" s="81">
        <f t="shared" si="11"/>
        <v>4000</v>
      </c>
      <c r="P276" s="81">
        <f t="shared" si="4"/>
        <v>-214.1832499</v>
      </c>
    </row>
    <row r="277">
      <c r="D277" s="96"/>
      <c r="E277" s="103">
        <f t="shared" si="5"/>
        <v>85</v>
      </c>
      <c r="F277" s="81">
        <f t="shared" si="6"/>
        <v>483452.9738</v>
      </c>
      <c r="G277" s="99"/>
      <c r="H277" s="81">
        <f t="shared" si="7"/>
        <v>-218856.9481</v>
      </c>
      <c r="I277" s="81">
        <f t="shared" si="1"/>
        <v>-2309.92184</v>
      </c>
      <c r="J277" s="81">
        <f t="shared" si="2"/>
        <v>-556.2614096</v>
      </c>
      <c r="K277" s="81">
        <f t="shared" si="3"/>
        <v>-2866.18325</v>
      </c>
      <c r="L277" s="81">
        <f t="shared" si="8"/>
        <v>-607</v>
      </c>
      <c r="M277" s="81">
        <f t="shared" si="9"/>
        <v>-601</v>
      </c>
      <c r="N277" s="81">
        <f t="shared" si="10"/>
        <v>-140</v>
      </c>
      <c r="O277" s="81">
        <f t="shared" si="11"/>
        <v>4000</v>
      </c>
      <c r="P277" s="81">
        <f t="shared" si="4"/>
        <v>-214.1832499</v>
      </c>
    </row>
    <row r="278">
      <c r="D278" s="92">
        <v>23.0</v>
      </c>
      <c r="E278" s="103">
        <f t="shared" si="5"/>
        <v>84</v>
      </c>
      <c r="F278" s="81">
        <f t="shared" si="6"/>
        <v>485768.7667</v>
      </c>
      <c r="G278" s="99"/>
      <c r="H278" s="81">
        <f t="shared" si="7"/>
        <v>-216547.0262</v>
      </c>
      <c r="I278" s="81">
        <f t="shared" si="1"/>
        <v>-2315.792892</v>
      </c>
      <c r="J278" s="81">
        <f t="shared" si="2"/>
        <v>-550.3903583</v>
      </c>
      <c r="K278" s="81">
        <f t="shared" si="3"/>
        <v>-2866.18325</v>
      </c>
      <c r="L278" s="81">
        <f t="shared" si="8"/>
        <v>-607</v>
      </c>
      <c r="M278" s="81">
        <f t="shared" si="9"/>
        <v>-601</v>
      </c>
      <c r="N278" s="81">
        <f t="shared" si="10"/>
        <v>-140</v>
      </c>
      <c r="O278" s="81">
        <f t="shared" si="11"/>
        <v>4000</v>
      </c>
      <c r="P278" s="81">
        <f t="shared" si="4"/>
        <v>-214.1832499</v>
      </c>
    </row>
    <row r="279">
      <c r="D279" s="96"/>
      <c r="E279" s="103">
        <f t="shared" si="5"/>
        <v>83</v>
      </c>
      <c r="F279" s="81">
        <f t="shared" si="6"/>
        <v>488090.4455</v>
      </c>
      <c r="G279" s="99"/>
      <c r="H279" s="81">
        <f t="shared" si="7"/>
        <v>-214231.2333</v>
      </c>
      <c r="I279" s="81">
        <f t="shared" si="1"/>
        <v>-2321.678865</v>
      </c>
      <c r="J279" s="81">
        <f t="shared" si="2"/>
        <v>-544.5043847</v>
      </c>
      <c r="K279" s="81">
        <f t="shared" si="3"/>
        <v>-2866.18325</v>
      </c>
      <c r="L279" s="81">
        <f t="shared" si="8"/>
        <v>-607</v>
      </c>
      <c r="M279" s="81">
        <f t="shared" si="9"/>
        <v>-601</v>
      </c>
      <c r="N279" s="81">
        <f t="shared" si="10"/>
        <v>-140</v>
      </c>
      <c r="O279" s="81">
        <f t="shared" si="11"/>
        <v>4000</v>
      </c>
      <c r="P279" s="81">
        <f t="shared" si="4"/>
        <v>-214.1832499</v>
      </c>
    </row>
    <row r="280">
      <c r="D280" s="96"/>
      <c r="E280" s="103">
        <f t="shared" si="5"/>
        <v>82</v>
      </c>
      <c r="F280" s="81">
        <f t="shared" si="6"/>
        <v>490418.0253</v>
      </c>
      <c r="G280" s="99"/>
      <c r="H280" s="81">
        <f t="shared" si="7"/>
        <v>-211909.5545</v>
      </c>
      <c r="I280" s="81">
        <f t="shared" si="1"/>
        <v>-2327.579799</v>
      </c>
      <c r="J280" s="81">
        <f t="shared" si="2"/>
        <v>-538.6034509</v>
      </c>
      <c r="K280" s="81">
        <f t="shared" si="3"/>
        <v>-2866.18325</v>
      </c>
      <c r="L280" s="81">
        <f t="shared" si="8"/>
        <v>-607</v>
      </c>
      <c r="M280" s="81">
        <f t="shared" si="9"/>
        <v>-601</v>
      </c>
      <c r="N280" s="81">
        <f t="shared" si="10"/>
        <v>-140</v>
      </c>
      <c r="O280" s="81">
        <f t="shared" si="11"/>
        <v>4000</v>
      </c>
      <c r="P280" s="81">
        <f t="shared" si="4"/>
        <v>-214.1832499</v>
      </c>
    </row>
    <row r="281">
      <c r="D281" s="96"/>
      <c r="E281" s="103">
        <f t="shared" si="5"/>
        <v>81</v>
      </c>
      <c r="F281" s="81">
        <f t="shared" si="6"/>
        <v>492751.5211</v>
      </c>
      <c r="G281" s="99"/>
      <c r="H281" s="81">
        <f t="shared" si="7"/>
        <v>-209581.9747</v>
      </c>
      <c r="I281" s="81">
        <f t="shared" si="1"/>
        <v>-2333.495731</v>
      </c>
      <c r="J281" s="81">
        <f t="shared" si="2"/>
        <v>-532.6875189</v>
      </c>
      <c r="K281" s="81">
        <f t="shared" si="3"/>
        <v>-2866.18325</v>
      </c>
      <c r="L281" s="81">
        <f t="shared" si="8"/>
        <v>-607</v>
      </c>
      <c r="M281" s="81">
        <f t="shared" si="9"/>
        <v>-601</v>
      </c>
      <c r="N281" s="81">
        <f t="shared" si="10"/>
        <v>-140</v>
      </c>
      <c r="O281" s="81">
        <f t="shared" si="11"/>
        <v>4000</v>
      </c>
      <c r="P281" s="81">
        <f t="shared" si="4"/>
        <v>-214.1832499</v>
      </c>
    </row>
    <row r="282">
      <c r="D282" s="96"/>
      <c r="E282" s="103">
        <f t="shared" si="5"/>
        <v>80</v>
      </c>
      <c r="F282" s="81">
        <f t="shared" si="6"/>
        <v>495090.9478</v>
      </c>
      <c r="G282" s="99"/>
      <c r="H282" s="81">
        <f t="shared" si="7"/>
        <v>-207248.4789</v>
      </c>
      <c r="I282" s="81">
        <f t="shared" si="1"/>
        <v>-2339.426699</v>
      </c>
      <c r="J282" s="81">
        <f t="shared" si="2"/>
        <v>-526.7565506</v>
      </c>
      <c r="K282" s="81">
        <f t="shared" si="3"/>
        <v>-2866.18325</v>
      </c>
      <c r="L282" s="81">
        <f t="shared" si="8"/>
        <v>-607</v>
      </c>
      <c r="M282" s="81">
        <f t="shared" si="9"/>
        <v>-601</v>
      </c>
      <c r="N282" s="81">
        <f t="shared" si="10"/>
        <v>-140</v>
      </c>
      <c r="O282" s="81">
        <f t="shared" si="11"/>
        <v>4000</v>
      </c>
      <c r="P282" s="81">
        <f t="shared" si="4"/>
        <v>-214.1832499</v>
      </c>
    </row>
    <row r="283">
      <c r="D283" s="96"/>
      <c r="E283" s="103">
        <f t="shared" si="5"/>
        <v>79</v>
      </c>
      <c r="F283" s="81">
        <f t="shared" si="6"/>
        <v>497436.3205</v>
      </c>
      <c r="G283" s="99"/>
      <c r="H283" s="81">
        <f t="shared" si="7"/>
        <v>-204909.0522</v>
      </c>
      <c r="I283" s="81">
        <f t="shared" si="1"/>
        <v>-2345.372742</v>
      </c>
      <c r="J283" s="81">
        <f t="shared" si="2"/>
        <v>-520.8105078</v>
      </c>
      <c r="K283" s="81">
        <f t="shared" si="3"/>
        <v>-2866.18325</v>
      </c>
      <c r="L283" s="81">
        <f t="shared" si="8"/>
        <v>-607</v>
      </c>
      <c r="M283" s="81">
        <f t="shared" si="9"/>
        <v>-601</v>
      </c>
      <c r="N283" s="81">
        <f t="shared" si="10"/>
        <v>-140</v>
      </c>
      <c r="O283" s="81">
        <f t="shared" si="11"/>
        <v>4000</v>
      </c>
      <c r="P283" s="81">
        <f t="shared" si="4"/>
        <v>-214.1832499</v>
      </c>
    </row>
    <row r="284">
      <c r="D284" s="96"/>
      <c r="E284" s="103">
        <f t="shared" si="5"/>
        <v>78</v>
      </c>
      <c r="F284" s="81">
        <f t="shared" si="6"/>
        <v>499787.6544</v>
      </c>
      <c r="G284" s="99"/>
      <c r="H284" s="81">
        <f t="shared" si="7"/>
        <v>-202563.6795</v>
      </c>
      <c r="I284" s="81">
        <f t="shared" si="1"/>
        <v>-2351.333898</v>
      </c>
      <c r="J284" s="81">
        <f t="shared" si="2"/>
        <v>-514.849352</v>
      </c>
      <c r="K284" s="81">
        <f t="shared" si="3"/>
        <v>-2866.18325</v>
      </c>
      <c r="L284" s="81">
        <f t="shared" si="8"/>
        <v>-607</v>
      </c>
      <c r="M284" s="81">
        <f t="shared" si="9"/>
        <v>-601</v>
      </c>
      <c r="N284" s="81">
        <f t="shared" si="10"/>
        <v>-140</v>
      </c>
      <c r="O284" s="81">
        <f t="shared" si="11"/>
        <v>4000</v>
      </c>
      <c r="P284" s="81">
        <f t="shared" si="4"/>
        <v>-214.1832499</v>
      </c>
    </row>
    <row r="285">
      <c r="D285" s="96"/>
      <c r="E285" s="103">
        <f t="shared" si="5"/>
        <v>77</v>
      </c>
      <c r="F285" s="81">
        <f t="shared" si="6"/>
        <v>502144.9646</v>
      </c>
      <c r="G285" s="99"/>
      <c r="H285" s="81">
        <f t="shared" si="7"/>
        <v>-200212.3456</v>
      </c>
      <c r="I285" s="81">
        <f t="shared" si="1"/>
        <v>-2357.310205</v>
      </c>
      <c r="J285" s="81">
        <f t="shared" si="2"/>
        <v>-508.873045</v>
      </c>
      <c r="K285" s="81">
        <f t="shared" si="3"/>
        <v>-2866.18325</v>
      </c>
      <c r="L285" s="81">
        <f t="shared" si="8"/>
        <v>-607</v>
      </c>
      <c r="M285" s="81">
        <f t="shared" si="9"/>
        <v>-601</v>
      </c>
      <c r="N285" s="81">
        <f t="shared" si="10"/>
        <v>-140</v>
      </c>
      <c r="O285" s="81">
        <f t="shared" si="11"/>
        <v>4000</v>
      </c>
      <c r="P285" s="81">
        <f t="shared" si="4"/>
        <v>-214.1832499</v>
      </c>
    </row>
    <row r="286">
      <c r="D286" s="96"/>
      <c r="E286" s="103">
        <f t="shared" si="5"/>
        <v>76</v>
      </c>
      <c r="F286" s="81">
        <f t="shared" si="6"/>
        <v>504508.2663</v>
      </c>
      <c r="G286" s="99"/>
      <c r="H286" s="81">
        <f t="shared" si="7"/>
        <v>-197855.0354</v>
      </c>
      <c r="I286" s="81">
        <f t="shared" si="1"/>
        <v>-2363.301702</v>
      </c>
      <c r="J286" s="81">
        <f t="shared" si="2"/>
        <v>-502.8815483</v>
      </c>
      <c r="K286" s="81">
        <f t="shared" si="3"/>
        <v>-2866.18325</v>
      </c>
      <c r="L286" s="81">
        <f t="shared" si="8"/>
        <v>-607</v>
      </c>
      <c r="M286" s="81">
        <f t="shared" si="9"/>
        <v>-601</v>
      </c>
      <c r="N286" s="81">
        <f t="shared" si="10"/>
        <v>-140</v>
      </c>
      <c r="O286" s="81">
        <f t="shared" si="11"/>
        <v>4000</v>
      </c>
      <c r="P286" s="81">
        <f t="shared" si="4"/>
        <v>-214.1832499</v>
      </c>
    </row>
    <row r="287">
      <c r="D287" s="96"/>
      <c r="E287" s="103">
        <f t="shared" si="5"/>
        <v>75</v>
      </c>
      <c r="F287" s="81">
        <f t="shared" si="6"/>
        <v>506877.5747</v>
      </c>
      <c r="G287" s="99"/>
      <c r="H287" s="81">
        <f t="shared" si="7"/>
        <v>-195491.7337</v>
      </c>
      <c r="I287" s="81">
        <f t="shared" si="1"/>
        <v>-2369.308427</v>
      </c>
      <c r="J287" s="81">
        <f t="shared" si="2"/>
        <v>-496.8748231</v>
      </c>
      <c r="K287" s="81">
        <f t="shared" si="3"/>
        <v>-2866.18325</v>
      </c>
      <c r="L287" s="81">
        <f t="shared" si="8"/>
        <v>-607</v>
      </c>
      <c r="M287" s="81">
        <f t="shared" si="9"/>
        <v>-601</v>
      </c>
      <c r="N287" s="81">
        <f t="shared" si="10"/>
        <v>-140</v>
      </c>
      <c r="O287" s="81">
        <f t="shared" si="11"/>
        <v>4000</v>
      </c>
      <c r="P287" s="81">
        <f t="shared" si="4"/>
        <v>-214.1832499</v>
      </c>
    </row>
    <row r="288">
      <c r="D288" s="96"/>
      <c r="E288" s="103">
        <f t="shared" si="5"/>
        <v>74</v>
      </c>
      <c r="F288" s="81">
        <f t="shared" si="6"/>
        <v>509252.9052</v>
      </c>
      <c r="G288" s="99"/>
      <c r="H288" s="81">
        <f t="shared" si="7"/>
        <v>-193122.4253</v>
      </c>
      <c r="I288" s="81">
        <f t="shared" si="1"/>
        <v>-2375.330419</v>
      </c>
      <c r="J288" s="81">
        <f t="shared" si="2"/>
        <v>-490.8528309</v>
      </c>
      <c r="K288" s="81">
        <f t="shared" si="3"/>
        <v>-2866.18325</v>
      </c>
      <c r="L288" s="81">
        <f t="shared" si="8"/>
        <v>-607</v>
      </c>
      <c r="M288" s="81">
        <f t="shared" si="9"/>
        <v>-601</v>
      </c>
      <c r="N288" s="81">
        <f t="shared" si="10"/>
        <v>-140</v>
      </c>
      <c r="O288" s="81">
        <f t="shared" si="11"/>
        <v>4000</v>
      </c>
      <c r="P288" s="81">
        <f t="shared" si="4"/>
        <v>-214.1832499</v>
      </c>
    </row>
    <row r="289">
      <c r="D289" s="96"/>
      <c r="E289" s="103">
        <f t="shared" si="5"/>
        <v>73</v>
      </c>
      <c r="F289" s="81">
        <f t="shared" si="6"/>
        <v>511634.2729</v>
      </c>
      <c r="G289" s="99"/>
      <c r="H289" s="81">
        <f t="shared" si="7"/>
        <v>-190747.0948</v>
      </c>
      <c r="I289" s="81">
        <f t="shared" si="1"/>
        <v>-2381.367717</v>
      </c>
      <c r="J289" s="81">
        <f t="shared" si="2"/>
        <v>-484.8155327</v>
      </c>
      <c r="K289" s="81">
        <f t="shared" si="3"/>
        <v>-2866.18325</v>
      </c>
      <c r="L289" s="81">
        <f t="shared" si="8"/>
        <v>-607</v>
      </c>
      <c r="M289" s="81">
        <f t="shared" si="9"/>
        <v>-601</v>
      </c>
      <c r="N289" s="81">
        <f t="shared" si="10"/>
        <v>-140</v>
      </c>
      <c r="O289" s="81">
        <f t="shared" si="11"/>
        <v>4000</v>
      </c>
      <c r="P289" s="81">
        <f t="shared" si="4"/>
        <v>-214.1832499</v>
      </c>
    </row>
    <row r="290">
      <c r="D290" s="92">
        <v>24.0</v>
      </c>
      <c r="E290" s="103">
        <f t="shared" si="5"/>
        <v>72</v>
      </c>
      <c r="F290" s="81">
        <f t="shared" si="6"/>
        <v>514021.6932</v>
      </c>
      <c r="G290" s="99"/>
      <c r="H290" s="81">
        <f t="shared" si="7"/>
        <v>-188365.7271</v>
      </c>
      <c r="I290" s="81">
        <f t="shared" si="1"/>
        <v>-2387.42036</v>
      </c>
      <c r="J290" s="81">
        <f t="shared" si="2"/>
        <v>-478.7628898</v>
      </c>
      <c r="K290" s="81">
        <f t="shared" si="3"/>
        <v>-2866.18325</v>
      </c>
      <c r="L290" s="81">
        <f t="shared" si="8"/>
        <v>-607</v>
      </c>
      <c r="M290" s="81">
        <f t="shared" si="9"/>
        <v>-601</v>
      </c>
      <c r="N290" s="81">
        <f t="shared" si="10"/>
        <v>-140</v>
      </c>
      <c r="O290" s="81">
        <f t="shared" si="11"/>
        <v>4000</v>
      </c>
      <c r="P290" s="81">
        <f t="shared" si="4"/>
        <v>-214.1832499</v>
      </c>
    </row>
    <row r="291">
      <c r="D291" s="96"/>
      <c r="E291" s="103">
        <f t="shared" si="5"/>
        <v>71</v>
      </c>
      <c r="F291" s="81">
        <f t="shared" si="6"/>
        <v>516415.1816</v>
      </c>
      <c r="G291" s="99"/>
      <c r="H291" s="81">
        <f t="shared" si="7"/>
        <v>-185978.3068</v>
      </c>
      <c r="I291" s="81">
        <f t="shared" si="1"/>
        <v>-2393.488387</v>
      </c>
      <c r="J291" s="81">
        <f t="shared" si="2"/>
        <v>-472.694863</v>
      </c>
      <c r="K291" s="81">
        <f t="shared" si="3"/>
        <v>-2866.18325</v>
      </c>
      <c r="L291" s="81">
        <f t="shared" si="8"/>
        <v>-607</v>
      </c>
      <c r="M291" s="81">
        <f t="shared" si="9"/>
        <v>-601</v>
      </c>
      <c r="N291" s="81">
        <f t="shared" si="10"/>
        <v>-140</v>
      </c>
      <c r="O291" s="81">
        <f t="shared" si="11"/>
        <v>4000</v>
      </c>
      <c r="P291" s="81">
        <f t="shared" si="4"/>
        <v>-214.1832499</v>
      </c>
    </row>
    <row r="292">
      <c r="D292" s="96"/>
      <c r="E292" s="103">
        <f t="shared" si="5"/>
        <v>70</v>
      </c>
      <c r="F292" s="81">
        <f t="shared" si="6"/>
        <v>518814.7535</v>
      </c>
      <c r="G292" s="99"/>
      <c r="H292" s="81">
        <f t="shared" si="7"/>
        <v>-183584.8184</v>
      </c>
      <c r="I292" s="81">
        <f t="shared" si="1"/>
        <v>-2399.571837</v>
      </c>
      <c r="J292" s="81">
        <f t="shared" si="2"/>
        <v>-466.6114134</v>
      </c>
      <c r="K292" s="81">
        <f t="shared" si="3"/>
        <v>-2866.18325</v>
      </c>
      <c r="L292" s="81">
        <f t="shared" si="8"/>
        <v>-607</v>
      </c>
      <c r="M292" s="81">
        <f t="shared" si="9"/>
        <v>-601</v>
      </c>
      <c r="N292" s="81">
        <f t="shared" si="10"/>
        <v>-140</v>
      </c>
      <c r="O292" s="81">
        <f t="shared" si="11"/>
        <v>4000</v>
      </c>
      <c r="P292" s="81">
        <f t="shared" si="4"/>
        <v>-214.1832499</v>
      </c>
    </row>
    <row r="293">
      <c r="D293" s="96"/>
      <c r="E293" s="103">
        <f t="shared" si="5"/>
        <v>69</v>
      </c>
      <c r="F293" s="81">
        <f t="shared" si="6"/>
        <v>521220.4242</v>
      </c>
      <c r="G293" s="99"/>
      <c r="H293" s="81">
        <f t="shared" si="7"/>
        <v>-181185.2465</v>
      </c>
      <c r="I293" s="81">
        <f t="shared" si="1"/>
        <v>-2405.670748</v>
      </c>
      <c r="J293" s="81">
        <f t="shared" si="2"/>
        <v>-460.5125016</v>
      </c>
      <c r="K293" s="81">
        <f t="shared" si="3"/>
        <v>-2866.18325</v>
      </c>
      <c r="L293" s="81">
        <f t="shared" si="8"/>
        <v>-607</v>
      </c>
      <c r="M293" s="81">
        <f t="shared" si="9"/>
        <v>-601</v>
      </c>
      <c r="N293" s="81">
        <f t="shared" si="10"/>
        <v>-140</v>
      </c>
      <c r="O293" s="81">
        <f t="shared" si="11"/>
        <v>4000</v>
      </c>
      <c r="P293" s="81">
        <f t="shared" si="4"/>
        <v>-214.1832499</v>
      </c>
    </row>
    <row r="294">
      <c r="D294" s="96"/>
      <c r="E294" s="103">
        <f t="shared" si="5"/>
        <v>68</v>
      </c>
      <c r="F294" s="81">
        <f t="shared" si="6"/>
        <v>523632.2094</v>
      </c>
      <c r="G294" s="99"/>
      <c r="H294" s="81">
        <f t="shared" si="7"/>
        <v>-178779.5758</v>
      </c>
      <c r="I294" s="81">
        <f t="shared" si="1"/>
        <v>-2411.785161</v>
      </c>
      <c r="J294" s="81">
        <f t="shared" si="2"/>
        <v>-454.3980885</v>
      </c>
      <c r="K294" s="81">
        <f t="shared" si="3"/>
        <v>-2866.18325</v>
      </c>
      <c r="L294" s="81">
        <f t="shared" si="8"/>
        <v>-607</v>
      </c>
      <c r="M294" s="81">
        <f t="shared" si="9"/>
        <v>-601</v>
      </c>
      <c r="N294" s="81">
        <f t="shared" si="10"/>
        <v>-140</v>
      </c>
      <c r="O294" s="81">
        <f t="shared" si="11"/>
        <v>4000</v>
      </c>
      <c r="P294" s="81">
        <f t="shared" si="4"/>
        <v>-214.1832499</v>
      </c>
    </row>
    <row r="295">
      <c r="D295" s="96"/>
      <c r="E295" s="103">
        <f t="shared" si="5"/>
        <v>67</v>
      </c>
      <c r="F295" s="81">
        <f t="shared" si="6"/>
        <v>526050.1245</v>
      </c>
      <c r="G295" s="99"/>
      <c r="H295" s="81">
        <f t="shared" si="7"/>
        <v>-176367.7906</v>
      </c>
      <c r="I295" s="81">
        <f t="shared" si="1"/>
        <v>-2417.915115</v>
      </c>
      <c r="J295" s="81">
        <f t="shared" si="2"/>
        <v>-448.2681345</v>
      </c>
      <c r="K295" s="81">
        <f t="shared" si="3"/>
        <v>-2866.18325</v>
      </c>
      <c r="L295" s="81">
        <f t="shared" si="8"/>
        <v>-607</v>
      </c>
      <c r="M295" s="81">
        <f t="shared" si="9"/>
        <v>-601</v>
      </c>
      <c r="N295" s="81">
        <f t="shared" si="10"/>
        <v>-140</v>
      </c>
      <c r="O295" s="81">
        <f t="shared" si="11"/>
        <v>4000</v>
      </c>
      <c r="P295" s="81">
        <f t="shared" si="4"/>
        <v>-214.1832499</v>
      </c>
    </row>
    <row r="296">
      <c r="D296" s="96"/>
      <c r="E296" s="103">
        <f t="shared" si="5"/>
        <v>66</v>
      </c>
      <c r="F296" s="81">
        <f t="shared" si="6"/>
        <v>528474.1851</v>
      </c>
      <c r="G296" s="99"/>
      <c r="H296" s="81">
        <f t="shared" si="7"/>
        <v>-173949.8755</v>
      </c>
      <c r="I296" s="81">
        <f t="shared" si="1"/>
        <v>-2424.06065</v>
      </c>
      <c r="J296" s="81">
        <f t="shared" si="2"/>
        <v>-442.1226003</v>
      </c>
      <c r="K296" s="81">
        <f t="shared" si="3"/>
        <v>-2866.18325</v>
      </c>
      <c r="L296" s="81">
        <f t="shared" si="8"/>
        <v>-607</v>
      </c>
      <c r="M296" s="81">
        <f t="shared" si="9"/>
        <v>-601</v>
      </c>
      <c r="N296" s="81">
        <f t="shared" si="10"/>
        <v>-140</v>
      </c>
      <c r="O296" s="81">
        <f t="shared" si="11"/>
        <v>4000</v>
      </c>
      <c r="P296" s="81">
        <f t="shared" si="4"/>
        <v>-214.1832499</v>
      </c>
    </row>
    <row r="297">
      <c r="D297" s="96"/>
      <c r="E297" s="103">
        <f t="shared" si="5"/>
        <v>65</v>
      </c>
      <c r="F297" s="81">
        <f t="shared" si="6"/>
        <v>530904.4069</v>
      </c>
      <c r="G297" s="99"/>
      <c r="H297" s="81">
        <f t="shared" si="7"/>
        <v>-171525.8149</v>
      </c>
      <c r="I297" s="81">
        <f t="shared" si="1"/>
        <v>-2430.221804</v>
      </c>
      <c r="J297" s="81">
        <f t="shared" si="2"/>
        <v>-435.9614461</v>
      </c>
      <c r="K297" s="81">
        <f t="shared" si="3"/>
        <v>-2866.18325</v>
      </c>
      <c r="L297" s="81">
        <f t="shared" si="8"/>
        <v>-607</v>
      </c>
      <c r="M297" s="81">
        <f t="shared" si="9"/>
        <v>-601</v>
      </c>
      <c r="N297" s="81">
        <f t="shared" si="10"/>
        <v>-140</v>
      </c>
      <c r="O297" s="81">
        <f t="shared" si="11"/>
        <v>4000</v>
      </c>
      <c r="P297" s="81">
        <f t="shared" si="4"/>
        <v>-214.1832499</v>
      </c>
    </row>
    <row r="298">
      <c r="D298" s="96"/>
      <c r="E298" s="103">
        <f t="shared" si="5"/>
        <v>64</v>
      </c>
      <c r="F298" s="81">
        <f t="shared" si="6"/>
        <v>533340.8056</v>
      </c>
      <c r="G298" s="99"/>
      <c r="H298" s="81">
        <f t="shared" si="7"/>
        <v>-169095.5931</v>
      </c>
      <c r="I298" s="81">
        <f t="shared" si="1"/>
        <v>-2436.398618</v>
      </c>
      <c r="J298" s="81">
        <f t="shared" si="2"/>
        <v>-429.7846324</v>
      </c>
      <c r="K298" s="81">
        <f t="shared" si="3"/>
        <v>-2866.18325</v>
      </c>
      <c r="L298" s="81">
        <f t="shared" si="8"/>
        <v>-607</v>
      </c>
      <c r="M298" s="81">
        <f t="shared" si="9"/>
        <v>-601</v>
      </c>
      <c r="N298" s="81">
        <f t="shared" si="10"/>
        <v>-140</v>
      </c>
      <c r="O298" s="81">
        <f t="shared" si="11"/>
        <v>4000</v>
      </c>
      <c r="P298" s="81">
        <f t="shared" si="4"/>
        <v>-214.1832499</v>
      </c>
    </row>
    <row r="299">
      <c r="D299" s="96"/>
      <c r="E299" s="103">
        <f t="shared" si="5"/>
        <v>63</v>
      </c>
      <c r="F299" s="81">
        <f t="shared" si="6"/>
        <v>535783.3967</v>
      </c>
      <c r="G299" s="99"/>
      <c r="H299" s="81">
        <f t="shared" si="7"/>
        <v>-166659.1944</v>
      </c>
      <c r="I299" s="81">
        <f t="shared" si="1"/>
        <v>-2442.591131</v>
      </c>
      <c r="J299" s="81">
        <f t="shared" si="2"/>
        <v>-423.5921192</v>
      </c>
      <c r="K299" s="81">
        <f t="shared" si="3"/>
        <v>-2866.18325</v>
      </c>
      <c r="L299" s="81">
        <f t="shared" si="8"/>
        <v>-607</v>
      </c>
      <c r="M299" s="81">
        <f t="shared" si="9"/>
        <v>-601</v>
      </c>
      <c r="N299" s="81">
        <f t="shared" si="10"/>
        <v>-140</v>
      </c>
      <c r="O299" s="81">
        <f t="shared" si="11"/>
        <v>4000</v>
      </c>
      <c r="P299" s="81">
        <f t="shared" si="4"/>
        <v>-214.1832499</v>
      </c>
    </row>
    <row r="300">
      <c r="D300" s="96"/>
      <c r="E300" s="103">
        <f t="shared" si="5"/>
        <v>62</v>
      </c>
      <c r="F300" s="81">
        <f t="shared" si="6"/>
        <v>538232.1961</v>
      </c>
      <c r="G300" s="99"/>
      <c r="H300" s="81">
        <f t="shared" si="7"/>
        <v>-164216.6033</v>
      </c>
      <c r="I300" s="81">
        <f t="shared" si="1"/>
        <v>-2448.799383</v>
      </c>
      <c r="J300" s="81">
        <f t="shared" si="2"/>
        <v>-417.3838668</v>
      </c>
      <c r="K300" s="81">
        <f t="shared" si="3"/>
        <v>-2866.18325</v>
      </c>
      <c r="L300" s="81">
        <f t="shared" si="8"/>
        <v>-607</v>
      </c>
      <c r="M300" s="81">
        <f t="shared" si="9"/>
        <v>-601</v>
      </c>
      <c r="N300" s="81">
        <f t="shared" si="10"/>
        <v>-140</v>
      </c>
      <c r="O300" s="81">
        <f t="shared" si="11"/>
        <v>4000</v>
      </c>
      <c r="P300" s="81">
        <f t="shared" si="4"/>
        <v>-214.1832499</v>
      </c>
    </row>
    <row r="301">
      <c r="D301" s="96"/>
      <c r="E301" s="103">
        <f t="shared" si="5"/>
        <v>61</v>
      </c>
      <c r="F301" s="81">
        <f t="shared" si="6"/>
        <v>540687.2195</v>
      </c>
      <c r="G301" s="99"/>
      <c r="H301" s="81">
        <f t="shared" si="7"/>
        <v>-161767.8039</v>
      </c>
      <c r="I301" s="81">
        <f t="shared" si="1"/>
        <v>-2455.023415</v>
      </c>
      <c r="J301" s="81">
        <f t="shared" si="2"/>
        <v>-411.159835</v>
      </c>
      <c r="K301" s="81">
        <f t="shared" si="3"/>
        <v>-2866.18325</v>
      </c>
      <c r="L301" s="81">
        <f t="shared" si="8"/>
        <v>-607</v>
      </c>
      <c r="M301" s="81">
        <f t="shared" si="9"/>
        <v>-601</v>
      </c>
      <c r="N301" s="81">
        <f t="shared" si="10"/>
        <v>-140</v>
      </c>
      <c r="O301" s="81">
        <f t="shared" si="11"/>
        <v>4000</v>
      </c>
      <c r="P301" s="81">
        <f t="shared" si="4"/>
        <v>-214.1832499</v>
      </c>
    </row>
    <row r="302">
      <c r="D302" s="92">
        <v>25.0</v>
      </c>
      <c r="E302" s="103">
        <f t="shared" si="5"/>
        <v>60</v>
      </c>
      <c r="F302" s="81">
        <f t="shared" si="6"/>
        <v>543148.4828</v>
      </c>
      <c r="G302" s="99"/>
      <c r="H302" s="81">
        <f t="shared" si="7"/>
        <v>-159312.7805</v>
      </c>
      <c r="I302" s="81">
        <f t="shared" si="1"/>
        <v>-2461.263266</v>
      </c>
      <c r="J302" s="81">
        <f t="shared" si="2"/>
        <v>-404.9199838</v>
      </c>
      <c r="K302" s="81">
        <f t="shared" si="3"/>
        <v>-2866.18325</v>
      </c>
      <c r="L302" s="81">
        <f t="shared" si="8"/>
        <v>-607</v>
      </c>
      <c r="M302" s="81">
        <f t="shared" si="9"/>
        <v>-601</v>
      </c>
      <c r="N302" s="81">
        <f t="shared" si="10"/>
        <v>-140</v>
      </c>
      <c r="O302" s="81">
        <f t="shared" si="11"/>
        <v>4000</v>
      </c>
      <c r="P302" s="81">
        <f t="shared" si="4"/>
        <v>-214.1832499</v>
      </c>
    </row>
    <row r="303">
      <c r="D303" s="96"/>
      <c r="E303" s="103">
        <f t="shared" si="5"/>
        <v>59</v>
      </c>
      <c r="F303" s="81">
        <f t="shared" si="6"/>
        <v>545616.0017</v>
      </c>
      <c r="G303" s="99"/>
      <c r="H303" s="81">
        <f t="shared" si="7"/>
        <v>-156851.5172</v>
      </c>
      <c r="I303" s="81">
        <f t="shared" si="1"/>
        <v>-2467.518977</v>
      </c>
      <c r="J303" s="81">
        <f t="shared" si="2"/>
        <v>-398.664273</v>
      </c>
      <c r="K303" s="81">
        <f t="shared" si="3"/>
        <v>-2866.18325</v>
      </c>
      <c r="L303" s="81">
        <f t="shared" si="8"/>
        <v>-607</v>
      </c>
      <c r="M303" s="81">
        <f t="shared" si="9"/>
        <v>-601</v>
      </c>
      <c r="N303" s="81">
        <f t="shared" si="10"/>
        <v>-140</v>
      </c>
      <c r="O303" s="81">
        <f t="shared" si="11"/>
        <v>4000</v>
      </c>
      <c r="P303" s="81">
        <f t="shared" si="4"/>
        <v>-214.1832499</v>
      </c>
    </row>
    <row r="304">
      <c r="D304" s="96"/>
      <c r="E304" s="103">
        <f t="shared" si="5"/>
        <v>58</v>
      </c>
      <c r="F304" s="81">
        <f t="shared" si="6"/>
        <v>548089.7923</v>
      </c>
      <c r="G304" s="99"/>
      <c r="H304" s="81">
        <f t="shared" si="7"/>
        <v>-154383.9983</v>
      </c>
      <c r="I304" s="81">
        <f t="shared" si="1"/>
        <v>-2473.790588</v>
      </c>
      <c r="J304" s="81">
        <f t="shared" si="2"/>
        <v>-392.3926623</v>
      </c>
      <c r="K304" s="81">
        <f t="shared" si="3"/>
        <v>-2866.18325</v>
      </c>
      <c r="L304" s="81">
        <f t="shared" si="8"/>
        <v>-607</v>
      </c>
      <c r="M304" s="81">
        <f t="shared" si="9"/>
        <v>-601</v>
      </c>
      <c r="N304" s="81">
        <f t="shared" si="10"/>
        <v>-140</v>
      </c>
      <c r="O304" s="81">
        <f t="shared" si="11"/>
        <v>4000</v>
      </c>
      <c r="P304" s="81">
        <f t="shared" si="4"/>
        <v>-214.1832499</v>
      </c>
    </row>
    <row r="305">
      <c r="D305" s="96"/>
      <c r="E305" s="103">
        <f t="shared" si="5"/>
        <v>57</v>
      </c>
      <c r="F305" s="81">
        <f t="shared" si="6"/>
        <v>550569.8705</v>
      </c>
      <c r="G305" s="99"/>
      <c r="H305" s="81">
        <f t="shared" si="7"/>
        <v>-151910.2077</v>
      </c>
      <c r="I305" s="81">
        <f t="shared" si="1"/>
        <v>-2480.078139</v>
      </c>
      <c r="J305" s="81">
        <f t="shared" si="2"/>
        <v>-386.1051112</v>
      </c>
      <c r="K305" s="81">
        <f t="shared" si="3"/>
        <v>-2866.18325</v>
      </c>
      <c r="L305" s="81">
        <f t="shared" si="8"/>
        <v>-607</v>
      </c>
      <c r="M305" s="81">
        <f t="shared" si="9"/>
        <v>-601</v>
      </c>
      <c r="N305" s="81">
        <f t="shared" si="10"/>
        <v>-140</v>
      </c>
      <c r="O305" s="81">
        <f t="shared" si="11"/>
        <v>4000</v>
      </c>
      <c r="P305" s="81">
        <f t="shared" si="4"/>
        <v>-214.1832499</v>
      </c>
    </row>
    <row r="306">
      <c r="D306" s="96"/>
      <c r="E306" s="103">
        <f t="shared" si="5"/>
        <v>56</v>
      </c>
      <c r="F306" s="81">
        <f t="shared" si="6"/>
        <v>553056.2521</v>
      </c>
      <c r="G306" s="99"/>
      <c r="H306" s="81">
        <f t="shared" si="7"/>
        <v>-149430.1295</v>
      </c>
      <c r="I306" s="81">
        <f t="shared" si="1"/>
        <v>-2486.381671</v>
      </c>
      <c r="J306" s="81">
        <f t="shared" si="2"/>
        <v>-379.8015793</v>
      </c>
      <c r="K306" s="81">
        <f t="shared" si="3"/>
        <v>-2866.18325</v>
      </c>
      <c r="L306" s="81">
        <f t="shared" si="8"/>
        <v>-607</v>
      </c>
      <c r="M306" s="81">
        <f t="shared" si="9"/>
        <v>-601</v>
      </c>
      <c r="N306" s="81">
        <f t="shared" si="10"/>
        <v>-140</v>
      </c>
      <c r="O306" s="81">
        <f t="shared" si="11"/>
        <v>4000</v>
      </c>
      <c r="P306" s="81">
        <f t="shared" si="4"/>
        <v>-214.1832499</v>
      </c>
    </row>
    <row r="307">
      <c r="D307" s="96"/>
      <c r="E307" s="103">
        <f t="shared" si="5"/>
        <v>55</v>
      </c>
      <c r="F307" s="81">
        <f t="shared" si="6"/>
        <v>555548.9533</v>
      </c>
      <c r="G307" s="99"/>
      <c r="H307" s="81">
        <f t="shared" si="7"/>
        <v>-146943.7479</v>
      </c>
      <c r="I307" s="81">
        <f t="shared" si="1"/>
        <v>-2492.701224</v>
      </c>
      <c r="J307" s="81">
        <f t="shared" si="2"/>
        <v>-373.4820258</v>
      </c>
      <c r="K307" s="81">
        <f t="shared" si="3"/>
        <v>-2866.18325</v>
      </c>
      <c r="L307" s="81">
        <f t="shared" si="8"/>
        <v>-607</v>
      </c>
      <c r="M307" s="81">
        <f t="shared" si="9"/>
        <v>-601</v>
      </c>
      <c r="N307" s="81">
        <f t="shared" si="10"/>
        <v>-140</v>
      </c>
      <c r="O307" s="81">
        <f t="shared" si="11"/>
        <v>4000</v>
      </c>
      <c r="P307" s="81">
        <f t="shared" si="4"/>
        <v>-214.1832499</v>
      </c>
    </row>
    <row r="308">
      <c r="D308" s="96"/>
      <c r="E308" s="103">
        <f t="shared" si="5"/>
        <v>54</v>
      </c>
      <c r="F308" s="81">
        <f t="shared" si="6"/>
        <v>558047.9902</v>
      </c>
      <c r="G308" s="99"/>
      <c r="H308" s="81">
        <f t="shared" si="7"/>
        <v>-144451.0467</v>
      </c>
      <c r="I308" s="81">
        <f t="shared" si="1"/>
        <v>-2499.03684</v>
      </c>
      <c r="J308" s="81">
        <f t="shared" si="2"/>
        <v>-367.1464102</v>
      </c>
      <c r="K308" s="81">
        <f t="shared" si="3"/>
        <v>-2866.18325</v>
      </c>
      <c r="L308" s="81">
        <f t="shared" si="8"/>
        <v>-607</v>
      </c>
      <c r="M308" s="81">
        <f t="shared" si="9"/>
        <v>-601</v>
      </c>
      <c r="N308" s="81">
        <f t="shared" si="10"/>
        <v>-140</v>
      </c>
      <c r="O308" s="81">
        <f t="shared" si="11"/>
        <v>4000</v>
      </c>
      <c r="P308" s="81">
        <f t="shared" si="4"/>
        <v>-214.1832499</v>
      </c>
    </row>
    <row r="309">
      <c r="D309" s="96"/>
      <c r="E309" s="103">
        <f t="shared" si="5"/>
        <v>53</v>
      </c>
      <c r="F309" s="81">
        <f t="shared" si="6"/>
        <v>560553.3787</v>
      </c>
      <c r="G309" s="99"/>
      <c r="H309" s="81">
        <f t="shared" si="7"/>
        <v>-141952.0098</v>
      </c>
      <c r="I309" s="81">
        <f t="shared" si="1"/>
        <v>-2505.388558</v>
      </c>
      <c r="J309" s="81">
        <f t="shared" si="2"/>
        <v>-360.7946916</v>
      </c>
      <c r="K309" s="81">
        <f t="shared" si="3"/>
        <v>-2866.18325</v>
      </c>
      <c r="L309" s="81">
        <f t="shared" si="8"/>
        <v>-607</v>
      </c>
      <c r="M309" s="81">
        <f t="shared" si="9"/>
        <v>-601</v>
      </c>
      <c r="N309" s="81">
        <f t="shared" si="10"/>
        <v>-140</v>
      </c>
      <c r="O309" s="81">
        <f t="shared" si="11"/>
        <v>4000</v>
      </c>
      <c r="P309" s="81">
        <f t="shared" si="4"/>
        <v>-214.1832499</v>
      </c>
    </row>
    <row r="310">
      <c r="D310" s="96"/>
      <c r="E310" s="103">
        <f t="shared" si="5"/>
        <v>52</v>
      </c>
      <c r="F310" s="81">
        <f t="shared" si="6"/>
        <v>563065.1352</v>
      </c>
      <c r="G310" s="99"/>
      <c r="H310" s="81">
        <f t="shared" si="7"/>
        <v>-139446.6213</v>
      </c>
      <c r="I310" s="81">
        <f t="shared" si="1"/>
        <v>-2511.756421</v>
      </c>
      <c r="J310" s="81">
        <f t="shared" si="2"/>
        <v>-354.426829</v>
      </c>
      <c r="K310" s="81">
        <f t="shared" si="3"/>
        <v>-2866.18325</v>
      </c>
      <c r="L310" s="81">
        <f t="shared" si="8"/>
        <v>-607</v>
      </c>
      <c r="M310" s="81">
        <f t="shared" si="9"/>
        <v>-601</v>
      </c>
      <c r="N310" s="81">
        <f t="shared" si="10"/>
        <v>-140</v>
      </c>
      <c r="O310" s="81">
        <f t="shared" si="11"/>
        <v>4000</v>
      </c>
      <c r="P310" s="81">
        <f t="shared" si="4"/>
        <v>-214.1832499</v>
      </c>
    </row>
    <row r="311">
      <c r="D311" s="96"/>
      <c r="E311" s="103">
        <f t="shared" si="5"/>
        <v>51</v>
      </c>
      <c r="F311" s="81">
        <f t="shared" si="6"/>
        <v>565583.2756</v>
      </c>
      <c r="G311" s="99"/>
      <c r="H311" s="81">
        <f t="shared" si="7"/>
        <v>-136934.8648</v>
      </c>
      <c r="I311" s="81">
        <f t="shared" si="1"/>
        <v>-2518.140468</v>
      </c>
      <c r="J311" s="81">
        <f t="shared" si="2"/>
        <v>-348.0427814</v>
      </c>
      <c r="K311" s="81">
        <f t="shared" si="3"/>
        <v>-2866.18325</v>
      </c>
      <c r="L311" s="81">
        <f t="shared" si="8"/>
        <v>-607</v>
      </c>
      <c r="M311" s="81">
        <f t="shared" si="9"/>
        <v>-601</v>
      </c>
      <c r="N311" s="81">
        <f t="shared" si="10"/>
        <v>-140</v>
      </c>
      <c r="O311" s="81">
        <f t="shared" si="11"/>
        <v>4000</v>
      </c>
      <c r="P311" s="81">
        <f t="shared" si="4"/>
        <v>-214.1832499</v>
      </c>
    </row>
    <row r="312">
      <c r="D312" s="96"/>
      <c r="E312" s="103">
        <f t="shared" si="5"/>
        <v>50</v>
      </c>
      <c r="F312" s="81">
        <f t="shared" si="6"/>
        <v>568107.8164</v>
      </c>
      <c r="G312" s="99"/>
      <c r="H312" s="81">
        <f t="shared" si="7"/>
        <v>-134416.7244</v>
      </c>
      <c r="I312" s="81">
        <f t="shared" si="1"/>
        <v>-2524.540742</v>
      </c>
      <c r="J312" s="81">
        <f t="shared" si="2"/>
        <v>-341.6425078</v>
      </c>
      <c r="K312" s="81">
        <f t="shared" si="3"/>
        <v>-2866.18325</v>
      </c>
      <c r="L312" s="81">
        <f t="shared" si="8"/>
        <v>-607</v>
      </c>
      <c r="M312" s="81">
        <f t="shared" si="9"/>
        <v>-601</v>
      </c>
      <c r="N312" s="81">
        <f t="shared" si="10"/>
        <v>-140</v>
      </c>
      <c r="O312" s="81">
        <f t="shared" si="11"/>
        <v>4000</v>
      </c>
      <c r="P312" s="81">
        <f t="shared" si="4"/>
        <v>-214.1832499</v>
      </c>
    </row>
    <row r="313">
      <c r="D313" s="96"/>
      <c r="E313" s="103">
        <f t="shared" si="5"/>
        <v>49</v>
      </c>
      <c r="F313" s="81">
        <f t="shared" si="6"/>
        <v>570638.7737</v>
      </c>
      <c r="G313" s="99"/>
      <c r="H313" s="81">
        <f t="shared" si="7"/>
        <v>-131892.1836</v>
      </c>
      <c r="I313" s="81">
        <f t="shared" si="1"/>
        <v>-2530.957283</v>
      </c>
      <c r="J313" s="81">
        <f t="shared" si="2"/>
        <v>-335.2259667</v>
      </c>
      <c r="K313" s="81">
        <f t="shared" si="3"/>
        <v>-2866.18325</v>
      </c>
      <c r="L313" s="81">
        <f t="shared" si="8"/>
        <v>-607</v>
      </c>
      <c r="M313" s="81">
        <f t="shared" si="9"/>
        <v>-601</v>
      </c>
      <c r="N313" s="81">
        <f t="shared" si="10"/>
        <v>-140</v>
      </c>
      <c r="O313" s="81">
        <f t="shared" si="11"/>
        <v>4000</v>
      </c>
      <c r="P313" s="81">
        <f t="shared" si="4"/>
        <v>-214.1832499</v>
      </c>
    </row>
    <row r="314">
      <c r="D314" s="92">
        <v>26.0</v>
      </c>
      <c r="E314" s="103">
        <f t="shared" si="5"/>
        <v>48</v>
      </c>
      <c r="F314" s="81">
        <f t="shared" si="6"/>
        <v>573176.1638</v>
      </c>
      <c r="G314" s="99"/>
      <c r="H314" s="81">
        <f t="shared" si="7"/>
        <v>-129361.2263</v>
      </c>
      <c r="I314" s="81">
        <f t="shared" si="1"/>
        <v>-2537.390133</v>
      </c>
      <c r="J314" s="81">
        <f t="shared" si="2"/>
        <v>-328.7931169</v>
      </c>
      <c r="K314" s="81">
        <f t="shared" si="3"/>
        <v>-2866.18325</v>
      </c>
      <c r="L314" s="81">
        <f t="shared" si="8"/>
        <v>-607</v>
      </c>
      <c r="M314" s="81">
        <f t="shared" si="9"/>
        <v>-601</v>
      </c>
      <c r="N314" s="81">
        <f t="shared" si="10"/>
        <v>-140</v>
      </c>
      <c r="O314" s="81">
        <f t="shared" si="11"/>
        <v>4000</v>
      </c>
      <c r="P314" s="81">
        <f t="shared" si="4"/>
        <v>-214.1832499</v>
      </c>
    </row>
    <row r="315">
      <c r="D315" s="96"/>
      <c r="E315" s="103">
        <f t="shared" si="5"/>
        <v>47</v>
      </c>
      <c r="F315" s="81">
        <f t="shared" si="6"/>
        <v>575720.0031</v>
      </c>
      <c r="G315" s="99"/>
      <c r="H315" s="81">
        <f t="shared" si="7"/>
        <v>-126823.8362</v>
      </c>
      <c r="I315" s="81">
        <f t="shared" si="1"/>
        <v>-2543.839333</v>
      </c>
      <c r="J315" s="81">
        <f t="shared" si="2"/>
        <v>-322.343917</v>
      </c>
      <c r="K315" s="81">
        <f t="shared" si="3"/>
        <v>-2866.18325</v>
      </c>
      <c r="L315" s="81">
        <f t="shared" si="8"/>
        <v>-607</v>
      </c>
      <c r="M315" s="81">
        <f t="shared" si="9"/>
        <v>-601</v>
      </c>
      <c r="N315" s="81">
        <f t="shared" si="10"/>
        <v>-140</v>
      </c>
      <c r="O315" s="81">
        <f t="shared" si="11"/>
        <v>4000</v>
      </c>
      <c r="P315" s="81">
        <f t="shared" si="4"/>
        <v>-214.1832499</v>
      </c>
    </row>
    <row r="316">
      <c r="D316" s="96"/>
      <c r="E316" s="103">
        <f t="shared" si="5"/>
        <v>46</v>
      </c>
      <c r="F316" s="81">
        <f t="shared" si="6"/>
        <v>578270.3081</v>
      </c>
      <c r="G316" s="99"/>
      <c r="H316" s="81">
        <f t="shared" si="7"/>
        <v>-124279.9969</v>
      </c>
      <c r="I316" s="81">
        <f t="shared" si="1"/>
        <v>-2550.304924</v>
      </c>
      <c r="J316" s="81">
        <f t="shared" si="2"/>
        <v>-315.8783254</v>
      </c>
      <c r="K316" s="81">
        <f t="shared" si="3"/>
        <v>-2866.18325</v>
      </c>
      <c r="L316" s="81">
        <f t="shared" si="8"/>
        <v>-607</v>
      </c>
      <c r="M316" s="81">
        <f t="shared" si="9"/>
        <v>-601</v>
      </c>
      <c r="N316" s="81">
        <f t="shared" si="10"/>
        <v>-140</v>
      </c>
      <c r="O316" s="81">
        <f t="shared" si="11"/>
        <v>4000</v>
      </c>
      <c r="P316" s="81">
        <f t="shared" si="4"/>
        <v>-214.1832499</v>
      </c>
    </row>
    <row r="317">
      <c r="D317" s="96"/>
      <c r="E317" s="103">
        <f t="shared" si="5"/>
        <v>45</v>
      </c>
      <c r="F317" s="81">
        <f t="shared" si="6"/>
        <v>580827.095</v>
      </c>
      <c r="G317" s="99"/>
      <c r="H317" s="81">
        <f t="shared" si="7"/>
        <v>-121729.6919</v>
      </c>
      <c r="I317" s="81">
        <f t="shared" si="1"/>
        <v>-2556.78695</v>
      </c>
      <c r="J317" s="81">
        <f t="shared" si="2"/>
        <v>-309.3963004</v>
      </c>
      <c r="K317" s="81">
        <f t="shared" si="3"/>
        <v>-2866.18325</v>
      </c>
      <c r="L317" s="81">
        <f t="shared" si="8"/>
        <v>-607</v>
      </c>
      <c r="M317" s="81">
        <f t="shared" si="9"/>
        <v>-601</v>
      </c>
      <c r="N317" s="81">
        <f t="shared" si="10"/>
        <v>-140</v>
      </c>
      <c r="O317" s="81">
        <f t="shared" si="11"/>
        <v>4000</v>
      </c>
      <c r="P317" s="81">
        <f t="shared" si="4"/>
        <v>-214.1832499</v>
      </c>
    </row>
    <row r="318">
      <c r="D318" s="96"/>
      <c r="E318" s="103">
        <f t="shared" si="5"/>
        <v>44</v>
      </c>
      <c r="F318" s="81">
        <f t="shared" si="6"/>
        <v>583390.3805</v>
      </c>
      <c r="G318" s="99"/>
      <c r="H318" s="81">
        <f t="shared" si="7"/>
        <v>-119172.905</v>
      </c>
      <c r="I318" s="81">
        <f t="shared" si="1"/>
        <v>-2563.28545</v>
      </c>
      <c r="J318" s="81">
        <f t="shared" si="2"/>
        <v>-302.8978002</v>
      </c>
      <c r="K318" s="81">
        <f t="shared" si="3"/>
        <v>-2866.18325</v>
      </c>
      <c r="L318" s="81">
        <f t="shared" si="8"/>
        <v>-607</v>
      </c>
      <c r="M318" s="81">
        <f t="shared" si="9"/>
        <v>-601</v>
      </c>
      <c r="N318" s="81">
        <f t="shared" si="10"/>
        <v>-140</v>
      </c>
      <c r="O318" s="81">
        <f t="shared" si="11"/>
        <v>4000</v>
      </c>
      <c r="P318" s="81">
        <f t="shared" si="4"/>
        <v>-214.1832499</v>
      </c>
    </row>
    <row r="319">
      <c r="D319" s="96"/>
      <c r="E319" s="103">
        <f t="shared" si="5"/>
        <v>43</v>
      </c>
      <c r="F319" s="81">
        <f t="shared" si="6"/>
        <v>585960.1809</v>
      </c>
      <c r="G319" s="99"/>
      <c r="H319" s="81">
        <f t="shared" si="7"/>
        <v>-116609.6195</v>
      </c>
      <c r="I319" s="81">
        <f t="shared" si="1"/>
        <v>-2569.800467</v>
      </c>
      <c r="J319" s="81">
        <f t="shared" si="2"/>
        <v>-296.382783</v>
      </c>
      <c r="K319" s="81">
        <f t="shared" si="3"/>
        <v>-2866.18325</v>
      </c>
      <c r="L319" s="81">
        <f t="shared" si="8"/>
        <v>-607</v>
      </c>
      <c r="M319" s="81">
        <f t="shared" si="9"/>
        <v>-601</v>
      </c>
      <c r="N319" s="81">
        <f t="shared" si="10"/>
        <v>-140</v>
      </c>
      <c r="O319" s="81">
        <f t="shared" si="11"/>
        <v>4000</v>
      </c>
      <c r="P319" s="81">
        <f t="shared" si="4"/>
        <v>-214.1832499</v>
      </c>
    </row>
    <row r="320">
      <c r="D320" s="96"/>
      <c r="E320" s="103">
        <f t="shared" si="5"/>
        <v>42</v>
      </c>
      <c r="F320" s="81">
        <f t="shared" si="6"/>
        <v>588536.513</v>
      </c>
      <c r="G320" s="99"/>
      <c r="H320" s="81">
        <f t="shared" si="7"/>
        <v>-114039.8191</v>
      </c>
      <c r="I320" s="81">
        <f t="shared" si="1"/>
        <v>-2576.332043</v>
      </c>
      <c r="J320" s="81">
        <f t="shared" si="2"/>
        <v>-289.8512068</v>
      </c>
      <c r="K320" s="81">
        <f t="shared" si="3"/>
        <v>-2866.18325</v>
      </c>
      <c r="L320" s="81">
        <f t="shared" si="8"/>
        <v>-607</v>
      </c>
      <c r="M320" s="81">
        <f t="shared" si="9"/>
        <v>-601</v>
      </c>
      <c r="N320" s="81">
        <f t="shared" si="10"/>
        <v>-140</v>
      </c>
      <c r="O320" s="81">
        <f t="shared" si="11"/>
        <v>4000</v>
      </c>
      <c r="P320" s="81">
        <f t="shared" si="4"/>
        <v>-214.1832499</v>
      </c>
    </row>
    <row r="321">
      <c r="D321" s="96"/>
      <c r="E321" s="103">
        <f t="shared" si="5"/>
        <v>41</v>
      </c>
      <c r="F321" s="81">
        <f t="shared" si="6"/>
        <v>591119.3932</v>
      </c>
      <c r="G321" s="99"/>
      <c r="H321" s="81">
        <f t="shared" si="7"/>
        <v>-111463.487</v>
      </c>
      <c r="I321" s="81">
        <f t="shared" si="1"/>
        <v>-2582.88022</v>
      </c>
      <c r="J321" s="81">
        <f t="shared" si="2"/>
        <v>-283.3030296</v>
      </c>
      <c r="K321" s="81">
        <f t="shared" si="3"/>
        <v>-2866.18325</v>
      </c>
      <c r="L321" s="81">
        <f t="shared" si="8"/>
        <v>-607</v>
      </c>
      <c r="M321" s="81">
        <f t="shared" si="9"/>
        <v>-601</v>
      </c>
      <c r="N321" s="81">
        <f t="shared" si="10"/>
        <v>-140</v>
      </c>
      <c r="O321" s="81">
        <f t="shared" si="11"/>
        <v>4000</v>
      </c>
      <c r="P321" s="81">
        <f t="shared" si="4"/>
        <v>-214.1832499</v>
      </c>
    </row>
    <row r="322">
      <c r="D322" s="96"/>
      <c r="E322" s="103">
        <f t="shared" si="5"/>
        <v>40</v>
      </c>
      <c r="F322" s="81">
        <f t="shared" si="6"/>
        <v>593708.8382</v>
      </c>
      <c r="G322" s="99"/>
      <c r="H322" s="81">
        <f t="shared" si="7"/>
        <v>-108880.6068</v>
      </c>
      <c r="I322" s="81">
        <f t="shared" si="1"/>
        <v>-2589.445041</v>
      </c>
      <c r="J322" s="81">
        <f t="shared" si="2"/>
        <v>-276.738209</v>
      </c>
      <c r="K322" s="81">
        <f t="shared" si="3"/>
        <v>-2866.18325</v>
      </c>
      <c r="L322" s="81">
        <f t="shared" si="8"/>
        <v>-607</v>
      </c>
      <c r="M322" s="81">
        <f t="shared" si="9"/>
        <v>-601</v>
      </c>
      <c r="N322" s="81">
        <f t="shared" si="10"/>
        <v>-140</v>
      </c>
      <c r="O322" s="81">
        <f t="shared" si="11"/>
        <v>4000</v>
      </c>
      <c r="P322" s="81">
        <f t="shared" si="4"/>
        <v>-214.1832499</v>
      </c>
    </row>
    <row r="323">
      <c r="D323" s="96"/>
      <c r="E323" s="103">
        <f t="shared" si="5"/>
        <v>39</v>
      </c>
      <c r="F323" s="81">
        <f t="shared" si="6"/>
        <v>596304.8648</v>
      </c>
      <c r="G323" s="99"/>
      <c r="H323" s="81">
        <f t="shared" si="7"/>
        <v>-106291.1618</v>
      </c>
      <c r="I323" s="81">
        <f t="shared" si="1"/>
        <v>-2596.026547</v>
      </c>
      <c r="J323" s="81">
        <f t="shared" si="2"/>
        <v>-270.1567029</v>
      </c>
      <c r="K323" s="81">
        <f t="shared" si="3"/>
        <v>-2866.18325</v>
      </c>
      <c r="L323" s="81">
        <f t="shared" si="8"/>
        <v>-607</v>
      </c>
      <c r="M323" s="81">
        <f t="shared" si="9"/>
        <v>-601</v>
      </c>
      <c r="N323" s="81">
        <f t="shared" si="10"/>
        <v>-140</v>
      </c>
      <c r="O323" s="81">
        <f t="shared" si="11"/>
        <v>4000</v>
      </c>
      <c r="P323" s="81">
        <f t="shared" si="4"/>
        <v>-214.1832499</v>
      </c>
    </row>
    <row r="324">
      <c r="D324" s="96"/>
      <c r="E324" s="103">
        <f t="shared" si="5"/>
        <v>38</v>
      </c>
      <c r="F324" s="81">
        <f t="shared" si="6"/>
        <v>598907.4895</v>
      </c>
      <c r="G324" s="99"/>
      <c r="H324" s="81">
        <f t="shared" si="7"/>
        <v>-103695.1352</v>
      </c>
      <c r="I324" s="81">
        <f t="shared" si="1"/>
        <v>-2602.624781</v>
      </c>
      <c r="J324" s="81">
        <f t="shared" si="2"/>
        <v>-263.5584687</v>
      </c>
      <c r="K324" s="81">
        <f t="shared" si="3"/>
        <v>-2866.18325</v>
      </c>
      <c r="L324" s="81">
        <f t="shared" si="8"/>
        <v>-607</v>
      </c>
      <c r="M324" s="81">
        <f t="shared" si="9"/>
        <v>-601</v>
      </c>
      <c r="N324" s="81">
        <f t="shared" si="10"/>
        <v>-140</v>
      </c>
      <c r="O324" s="81">
        <f t="shared" si="11"/>
        <v>4000</v>
      </c>
      <c r="P324" s="81">
        <f t="shared" si="4"/>
        <v>-214.1832499</v>
      </c>
    </row>
    <row r="325">
      <c r="D325" s="96"/>
      <c r="E325" s="103">
        <f t="shared" si="5"/>
        <v>37</v>
      </c>
      <c r="F325" s="81">
        <f t="shared" si="6"/>
        <v>601516.7293</v>
      </c>
      <c r="G325" s="99"/>
      <c r="H325" s="81">
        <f t="shared" si="7"/>
        <v>-101092.5105</v>
      </c>
      <c r="I325" s="81">
        <f t="shared" si="1"/>
        <v>-2609.239786</v>
      </c>
      <c r="J325" s="81">
        <f t="shared" si="2"/>
        <v>-256.9434641</v>
      </c>
      <c r="K325" s="81">
        <f t="shared" si="3"/>
        <v>-2866.18325</v>
      </c>
      <c r="L325" s="81">
        <f t="shared" si="8"/>
        <v>-607</v>
      </c>
      <c r="M325" s="81">
        <f t="shared" si="9"/>
        <v>-601</v>
      </c>
      <c r="N325" s="81">
        <f t="shared" si="10"/>
        <v>-140</v>
      </c>
      <c r="O325" s="81">
        <f t="shared" si="11"/>
        <v>4000</v>
      </c>
      <c r="P325" s="81">
        <f t="shared" si="4"/>
        <v>-214.1832499</v>
      </c>
    </row>
    <row r="326">
      <c r="D326" s="92">
        <v>27.0</v>
      </c>
      <c r="E326" s="103">
        <f t="shared" si="5"/>
        <v>36</v>
      </c>
      <c r="F326" s="81">
        <f t="shared" si="6"/>
        <v>604132.6009</v>
      </c>
      <c r="G326" s="99"/>
      <c r="H326" s="81">
        <f t="shared" si="7"/>
        <v>-98483.27066</v>
      </c>
      <c r="I326" s="81">
        <f t="shared" si="1"/>
        <v>-2615.871604</v>
      </c>
      <c r="J326" s="81">
        <f t="shared" si="2"/>
        <v>-250.3116463</v>
      </c>
      <c r="K326" s="81">
        <f t="shared" si="3"/>
        <v>-2866.18325</v>
      </c>
      <c r="L326" s="81">
        <f t="shared" si="8"/>
        <v>-607</v>
      </c>
      <c r="M326" s="81">
        <f t="shared" si="9"/>
        <v>-601</v>
      </c>
      <c r="N326" s="81">
        <f t="shared" si="10"/>
        <v>-140</v>
      </c>
      <c r="O326" s="81">
        <f t="shared" si="11"/>
        <v>4000</v>
      </c>
      <c r="P326" s="81">
        <f t="shared" si="4"/>
        <v>-214.1832499</v>
      </c>
    </row>
    <row r="327">
      <c r="D327" s="96"/>
      <c r="E327" s="103">
        <f t="shared" si="5"/>
        <v>35</v>
      </c>
      <c r="F327" s="81">
        <f t="shared" si="6"/>
        <v>606755.1212</v>
      </c>
      <c r="G327" s="99"/>
      <c r="H327" s="81">
        <f t="shared" si="7"/>
        <v>-95867.39906</v>
      </c>
      <c r="I327" s="81">
        <f t="shared" si="1"/>
        <v>-2622.520277</v>
      </c>
      <c r="J327" s="81">
        <f t="shared" si="2"/>
        <v>-243.6629726</v>
      </c>
      <c r="K327" s="81">
        <f t="shared" si="3"/>
        <v>-2866.18325</v>
      </c>
      <c r="L327" s="81">
        <f t="shared" si="8"/>
        <v>-607</v>
      </c>
      <c r="M327" s="81">
        <f t="shared" si="9"/>
        <v>-601</v>
      </c>
      <c r="N327" s="81">
        <f t="shared" si="10"/>
        <v>-140</v>
      </c>
      <c r="O327" s="81">
        <f t="shared" si="11"/>
        <v>4000</v>
      </c>
      <c r="P327" s="81">
        <f t="shared" si="4"/>
        <v>-214.1832499</v>
      </c>
    </row>
    <row r="328">
      <c r="D328" s="96"/>
      <c r="E328" s="103">
        <f t="shared" si="5"/>
        <v>34</v>
      </c>
      <c r="F328" s="81">
        <f t="shared" si="6"/>
        <v>609384.3071</v>
      </c>
      <c r="G328" s="99"/>
      <c r="H328" s="81">
        <f t="shared" si="7"/>
        <v>-93244.87878</v>
      </c>
      <c r="I328" s="81">
        <f t="shared" si="1"/>
        <v>-2629.18585</v>
      </c>
      <c r="J328" s="81">
        <f t="shared" si="2"/>
        <v>-236.9974002</v>
      </c>
      <c r="K328" s="81">
        <f t="shared" si="3"/>
        <v>-2866.18325</v>
      </c>
      <c r="L328" s="81">
        <f t="shared" si="8"/>
        <v>-607</v>
      </c>
      <c r="M328" s="81">
        <f t="shared" si="9"/>
        <v>-601</v>
      </c>
      <c r="N328" s="81">
        <f t="shared" si="10"/>
        <v>-140</v>
      </c>
      <c r="O328" s="81">
        <f t="shared" si="11"/>
        <v>4000</v>
      </c>
      <c r="P328" s="81">
        <f t="shared" si="4"/>
        <v>-214.1832499</v>
      </c>
    </row>
    <row r="329">
      <c r="D329" s="96"/>
      <c r="E329" s="103">
        <f t="shared" si="5"/>
        <v>33</v>
      </c>
      <c r="F329" s="81">
        <f t="shared" si="6"/>
        <v>612020.1754</v>
      </c>
      <c r="G329" s="99"/>
      <c r="H329" s="81">
        <f t="shared" si="7"/>
        <v>-90615.69293</v>
      </c>
      <c r="I329" s="81">
        <f t="shared" si="1"/>
        <v>-2635.868364</v>
      </c>
      <c r="J329" s="81">
        <f t="shared" si="2"/>
        <v>-230.3148862</v>
      </c>
      <c r="K329" s="81">
        <f t="shared" si="3"/>
        <v>-2866.18325</v>
      </c>
      <c r="L329" s="81">
        <f t="shared" si="8"/>
        <v>-607</v>
      </c>
      <c r="M329" s="81">
        <f t="shared" si="9"/>
        <v>-601</v>
      </c>
      <c r="N329" s="81">
        <f t="shared" si="10"/>
        <v>-140</v>
      </c>
      <c r="O329" s="81">
        <f t="shared" si="11"/>
        <v>4000</v>
      </c>
      <c r="P329" s="81">
        <f t="shared" si="4"/>
        <v>-214.1832499</v>
      </c>
    </row>
    <row r="330">
      <c r="D330" s="96"/>
      <c r="E330" s="103">
        <f t="shared" si="5"/>
        <v>32</v>
      </c>
      <c r="F330" s="81">
        <f t="shared" si="6"/>
        <v>614662.7433</v>
      </c>
      <c r="G330" s="99"/>
      <c r="H330" s="81">
        <f t="shared" si="7"/>
        <v>-87979.82457</v>
      </c>
      <c r="I330" s="81">
        <f t="shared" si="1"/>
        <v>-2642.567862</v>
      </c>
      <c r="J330" s="81">
        <f t="shared" si="2"/>
        <v>-223.6153874</v>
      </c>
      <c r="K330" s="81">
        <f t="shared" si="3"/>
        <v>-2866.18325</v>
      </c>
      <c r="L330" s="81">
        <f t="shared" si="8"/>
        <v>-607</v>
      </c>
      <c r="M330" s="81">
        <f t="shared" si="9"/>
        <v>-601</v>
      </c>
      <c r="N330" s="81">
        <f t="shared" si="10"/>
        <v>-140</v>
      </c>
      <c r="O330" s="81">
        <f t="shared" si="11"/>
        <v>4000</v>
      </c>
      <c r="P330" s="81">
        <f t="shared" si="4"/>
        <v>-214.1832499</v>
      </c>
    </row>
    <row r="331">
      <c r="D331" s="96"/>
      <c r="E331" s="103">
        <f t="shared" si="5"/>
        <v>31</v>
      </c>
      <c r="F331" s="81">
        <f t="shared" si="6"/>
        <v>617312.0277</v>
      </c>
      <c r="G331" s="99"/>
      <c r="H331" s="81">
        <f t="shared" si="7"/>
        <v>-85337.25671</v>
      </c>
      <c r="I331" s="81">
        <f t="shared" si="1"/>
        <v>-2649.284389</v>
      </c>
      <c r="J331" s="81">
        <f t="shared" si="2"/>
        <v>-216.8988608</v>
      </c>
      <c r="K331" s="81">
        <f t="shared" si="3"/>
        <v>-2866.18325</v>
      </c>
      <c r="L331" s="81">
        <f t="shared" si="8"/>
        <v>-607</v>
      </c>
      <c r="M331" s="81">
        <f t="shared" si="9"/>
        <v>-601</v>
      </c>
      <c r="N331" s="81">
        <f t="shared" si="10"/>
        <v>-140</v>
      </c>
      <c r="O331" s="81">
        <f t="shared" si="11"/>
        <v>4000</v>
      </c>
      <c r="P331" s="81">
        <f t="shared" si="4"/>
        <v>-214.1832499</v>
      </c>
    </row>
    <row r="332">
      <c r="D332" s="96"/>
      <c r="E332" s="103">
        <f t="shared" si="5"/>
        <v>30</v>
      </c>
      <c r="F332" s="81">
        <f t="shared" si="6"/>
        <v>619968.0457</v>
      </c>
      <c r="G332" s="99"/>
      <c r="H332" s="81">
        <f t="shared" si="7"/>
        <v>-82687.97232</v>
      </c>
      <c r="I332" s="81">
        <f t="shared" si="1"/>
        <v>-2656.017987</v>
      </c>
      <c r="J332" s="81">
        <f t="shared" si="2"/>
        <v>-210.165263</v>
      </c>
      <c r="K332" s="81">
        <f t="shared" si="3"/>
        <v>-2866.18325</v>
      </c>
      <c r="L332" s="81">
        <f t="shared" si="8"/>
        <v>-607</v>
      </c>
      <c r="M332" s="81">
        <f t="shared" si="9"/>
        <v>-601</v>
      </c>
      <c r="N332" s="81">
        <f t="shared" si="10"/>
        <v>-140</v>
      </c>
      <c r="O332" s="81">
        <f t="shared" si="11"/>
        <v>4000</v>
      </c>
      <c r="P332" s="81">
        <f t="shared" si="4"/>
        <v>-214.1832499</v>
      </c>
    </row>
    <row r="333">
      <c r="D333" s="96"/>
      <c r="E333" s="103">
        <f t="shared" si="5"/>
        <v>29</v>
      </c>
      <c r="F333" s="81">
        <f t="shared" si="6"/>
        <v>622630.8144</v>
      </c>
      <c r="G333" s="99"/>
      <c r="H333" s="81">
        <f t="shared" si="7"/>
        <v>-80031.95433</v>
      </c>
      <c r="I333" s="81">
        <f t="shared" si="1"/>
        <v>-2662.768699</v>
      </c>
      <c r="J333" s="81">
        <f t="shared" si="2"/>
        <v>-203.4145506</v>
      </c>
      <c r="K333" s="81">
        <f t="shared" si="3"/>
        <v>-2866.18325</v>
      </c>
      <c r="L333" s="81">
        <f t="shared" si="8"/>
        <v>-607</v>
      </c>
      <c r="M333" s="81">
        <f t="shared" si="9"/>
        <v>-601</v>
      </c>
      <c r="N333" s="81">
        <f t="shared" si="10"/>
        <v>-140</v>
      </c>
      <c r="O333" s="81">
        <f t="shared" si="11"/>
        <v>4000</v>
      </c>
      <c r="P333" s="81">
        <f t="shared" si="4"/>
        <v>-214.1832499</v>
      </c>
    </row>
    <row r="334">
      <c r="D334" s="96"/>
      <c r="E334" s="103">
        <f t="shared" si="5"/>
        <v>28</v>
      </c>
      <c r="F334" s="81">
        <f t="shared" si="6"/>
        <v>625300.3509</v>
      </c>
      <c r="G334" s="99"/>
      <c r="H334" s="81">
        <f t="shared" si="7"/>
        <v>-77369.18563</v>
      </c>
      <c r="I334" s="81">
        <f t="shared" si="1"/>
        <v>-2669.53657</v>
      </c>
      <c r="J334" s="81">
        <f t="shared" si="2"/>
        <v>-196.6466801</v>
      </c>
      <c r="K334" s="81">
        <f t="shared" si="3"/>
        <v>-2866.18325</v>
      </c>
      <c r="L334" s="81">
        <f t="shared" si="8"/>
        <v>-607</v>
      </c>
      <c r="M334" s="81">
        <f t="shared" si="9"/>
        <v>-601</v>
      </c>
      <c r="N334" s="81">
        <f t="shared" si="10"/>
        <v>-140</v>
      </c>
      <c r="O334" s="81">
        <f t="shared" si="11"/>
        <v>4000</v>
      </c>
      <c r="P334" s="81">
        <f t="shared" si="4"/>
        <v>-214.1832499</v>
      </c>
    </row>
    <row r="335">
      <c r="D335" s="96"/>
      <c r="E335" s="103">
        <f t="shared" si="5"/>
        <v>27</v>
      </c>
      <c r="F335" s="81">
        <f t="shared" si="6"/>
        <v>627976.6726</v>
      </c>
      <c r="G335" s="99"/>
      <c r="H335" s="81">
        <f t="shared" si="7"/>
        <v>-74699.64906</v>
      </c>
      <c r="I335" s="81">
        <f t="shared" si="1"/>
        <v>-2676.321642</v>
      </c>
      <c r="J335" s="81">
        <f t="shared" si="2"/>
        <v>-189.861608</v>
      </c>
      <c r="K335" s="81">
        <f t="shared" si="3"/>
        <v>-2866.18325</v>
      </c>
      <c r="L335" s="81">
        <f t="shared" si="8"/>
        <v>-607</v>
      </c>
      <c r="M335" s="81">
        <f t="shared" si="9"/>
        <v>-601</v>
      </c>
      <c r="N335" s="81">
        <f t="shared" si="10"/>
        <v>-140</v>
      </c>
      <c r="O335" s="81">
        <f t="shared" si="11"/>
        <v>4000</v>
      </c>
      <c r="P335" s="81">
        <f t="shared" si="4"/>
        <v>-214.1832499</v>
      </c>
    </row>
    <row r="336">
      <c r="D336" s="96"/>
      <c r="E336" s="103">
        <f t="shared" si="5"/>
        <v>26</v>
      </c>
      <c r="F336" s="81">
        <f t="shared" si="6"/>
        <v>630659.7965</v>
      </c>
      <c r="G336" s="99"/>
      <c r="H336" s="81">
        <f t="shared" si="7"/>
        <v>-72023.32742</v>
      </c>
      <c r="I336" s="81">
        <f t="shared" si="1"/>
        <v>-2683.123959</v>
      </c>
      <c r="J336" s="81">
        <f t="shared" si="2"/>
        <v>-183.0592905</v>
      </c>
      <c r="K336" s="81">
        <f t="shared" si="3"/>
        <v>-2866.18325</v>
      </c>
      <c r="L336" s="81">
        <f t="shared" si="8"/>
        <v>-607</v>
      </c>
      <c r="M336" s="81">
        <f t="shared" si="9"/>
        <v>-601</v>
      </c>
      <c r="N336" s="81">
        <f t="shared" si="10"/>
        <v>-140</v>
      </c>
      <c r="O336" s="81">
        <f t="shared" si="11"/>
        <v>4000</v>
      </c>
      <c r="P336" s="81">
        <f t="shared" si="4"/>
        <v>-214.1832499</v>
      </c>
    </row>
    <row r="337">
      <c r="D337" s="96"/>
      <c r="E337" s="103">
        <f t="shared" si="5"/>
        <v>25</v>
      </c>
      <c r="F337" s="81">
        <f t="shared" si="6"/>
        <v>633349.7401</v>
      </c>
      <c r="G337" s="99"/>
      <c r="H337" s="81">
        <f t="shared" si="7"/>
        <v>-69340.20346</v>
      </c>
      <c r="I337" s="81">
        <f t="shared" si="1"/>
        <v>-2689.943566</v>
      </c>
      <c r="J337" s="81">
        <f t="shared" si="2"/>
        <v>-176.2396838</v>
      </c>
      <c r="K337" s="81">
        <f t="shared" si="3"/>
        <v>-2866.18325</v>
      </c>
      <c r="L337" s="81">
        <f t="shared" si="8"/>
        <v>-607</v>
      </c>
      <c r="M337" s="81">
        <f t="shared" si="9"/>
        <v>-601</v>
      </c>
      <c r="N337" s="81">
        <f t="shared" si="10"/>
        <v>-140</v>
      </c>
      <c r="O337" s="81">
        <f t="shared" si="11"/>
        <v>4000</v>
      </c>
      <c r="P337" s="81">
        <f t="shared" si="4"/>
        <v>-214.1832499</v>
      </c>
    </row>
    <row r="338">
      <c r="D338" s="92">
        <v>28.0</v>
      </c>
      <c r="E338" s="103">
        <f t="shared" si="5"/>
        <v>24</v>
      </c>
      <c r="F338" s="81">
        <f t="shared" si="6"/>
        <v>636046.5206</v>
      </c>
      <c r="G338" s="99"/>
      <c r="H338" s="81">
        <f t="shared" si="7"/>
        <v>-66650.2599</v>
      </c>
      <c r="I338" s="81">
        <f t="shared" si="1"/>
        <v>-2696.780506</v>
      </c>
      <c r="J338" s="81">
        <f t="shared" si="2"/>
        <v>-169.4027439</v>
      </c>
      <c r="K338" s="81">
        <f t="shared" si="3"/>
        <v>-2866.18325</v>
      </c>
      <c r="L338" s="81">
        <f t="shared" si="8"/>
        <v>-607</v>
      </c>
      <c r="M338" s="81">
        <f t="shared" si="9"/>
        <v>-601</v>
      </c>
      <c r="N338" s="81">
        <f t="shared" si="10"/>
        <v>-140</v>
      </c>
      <c r="O338" s="81">
        <f t="shared" si="11"/>
        <v>4000</v>
      </c>
      <c r="P338" s="81">
        <f t="shared" si="4"/>
        <v>-214.1832499</v>
      </c>
    </row>
    <row r="339">
      <c r="D339" s="96"/>
      <c r="E339" s="103">
        <f t="shared" si="5"/>
        <v>23</v>
      </c>
      <c r="F339" s="81">
        <f t="shared" si="6"/>
        <v>638750.1554</v>
      </c>
      <c r="G339" s="99"/>
      <c r="H339" s="81">
        <f t="shared" si="7"/>
        <v>-63953.47939</v>
      </c>
      <c r="I339" s="81">
        <f t="shared" si="1"/>
        <v>-2703.634823</v>
      </c>
      <c r="J339" s="81">
        <f t="shared" si="2"/>
        <v>-162.5484268</v>
      </c>
      <c r="K339" s="81">
        <f t="shared" si="3"/>
        <v>-2866.18325</v>
      </c>
      <c r="L339" s="81">
        <f t="shared" si="8"/>
        <v>-607</v>
      </c>
      <c r="M339" s="81">
        <f t="shared" si="9"/>
        <v>-601</v>
      </c>
      <c r="N339" s="81">
        <f t="shared" si="10"/>
        <v>-140</v>
      </c>
      <c r="O339" s="81">
        <f t="shared" si="11"/>
        <v>4000</v>
      </c>
      <c r="P339" s="81">
        <f t="shared" si="4"/>
        <v>-214.1832499</v>
      </c>
    </row>
    <row r="340">
      <c r="D340" s="96"/>
      <c r="E340" s="103">
        <f t="shared" si="5"/>
        <v>22</v>
      </c>
      <c r="F340" s="81">
        <f t="shared" si="6"/>
        <v>641460.662</v>
      </c>
      <c r="G340" s="99"/>
      <c r="H340" s="81">
        <f t="shared" si="7"/>
        <v>-61249.84457</v>
      </c>
      <c r="I340" s="81">
        <f t="shared" si="1"/>
        <v>-2710.506562</v>
      </c>
      <c r="J340" s="81">
        <f t="shared" si="2"/>
        <v>-155.6766883</v>
      </c>
      <c r="K340" s="81">
        <f t="shared" si="3"/>
        <v>-2866.18325</v>
      </c>
      <c r="L340" s="81">
        <f t="shared" si="8"/>
        <v>-607</v>
      </c>
      <c r="M340" s="81">
        <f t="shared" si="9"/>
        <v>-601</v>
      </c>
      <c r="N340" s="81">
        <f t="shared" si="10"/>
        <v>-140</v>
      </c>
      <c r="O340" s="81">
        <f t="shared" si="11"/>
        <v>4000</v>
      </c>
      <c r="P340" s="81">
        <f t="shared" si="4"/>
        <v>-214.1832499</v>
      </c>
    </row>
    <row r="341">
      <c r="D341" s="96"/>
      <c r="E341" s="103">
        <f t="shared" si="5"/>
        <v>21</v>
      </c>
      <c r="F341" s="81">
        <f t="shared" si="6"/>
        <v>644178.0578</v>
      </c>
      <c r="G341" s="99"/>
      <c r="H341" s="81">
        <f t="shared" si="7"/>
        <v>-58539.338</v>
      </c>
      <c r="I341" s="81">
        <f t="shared" si="1"/>
        <v>-2717.395766</v>
      </c>
      <c r="J341" s="81">
        <f t="shared" si="2"/>
        <v>-148.7874841</v>
      </c>
      <c r="K341" s="81">
        <f t="shared" si="3"/>
        <v>-2866.18325</v>
      </c>
      <c r="L341" s="81">
        <f t="shared" si="8"/>
        <v>-607</v>
      </c>
      <c r="M341" s="81">
        <f t="shared" si="9"/>
        <v>-601</v>
      </c>
      <c r="N341" s="81">
        <f t="shared" si="10"/>
        <v>-140</v>
      </c>
      <c r="O341" s="81">
        <f t="shared" si="11"/>
        <v>4000</v>
      </c>
      <c r="P341" s="81">
        <f t="shared" si="4"/>
        <v>-214.1832499</v>
      </c>
    </row>
    <row r="342">
      <c r="D342" s="96"/>
      <c r="E342" s="103">
        <f t="shared" si="5"/>
        <v>20</v>
      </c>
      <c r="F342" s="81">
        <f t="shared" si="6"/>
        <v>646902.3602</v>
      </c>
      <c r="G342" s="99"/>
      <c r="H342" s="81">
        <f t="shared" si="7"/>
        <v>-55821.94224</v>
      </c>
      <c r="I342" s="81">
        <f t="shared" si="1"/>
        <v>-2724.30248</v>
      </c>
      <c r="J342" s="81">
        <f t="shared" si="2"/>
        <v>-141.8807699</v>
      </c>
      <c r="K342" s="81">
        <f t="shared" si="3"/>
        <v>-2866.18325</v>
      </c>
      <c r="L342" s="81">
        <f t="shared" si="8"/>
        <v>-607</v>
      </c>
      <c r="M342" s="81">
        <f t="shared" si="9"/>
        <v>-601</v>
      </c>
      <c r="N342" s="81">
        <f t="shared" si="10"/>
        <v>-140</v>
      </c>
      <c r="O342" s="81">
        <f t="shared" si="11"/>
        <v>4000</v>
      </c>
      <c r="P342" s="81">
        <f t="shared" si="4"/>
        <v>-214.1832499</v>
      </c>
    </row>
    <row r="343">
      <c r="D343" s="96"/>
      <c r="E343" s="103">
        <f t="shared" si="5"/>
        <v>19</v>
      </c>
      <c r="F343" s="81">
        <f t="shared" si="6"/>
        <v>649633.587</v>
      </c>
      <c r="G343" s="99"/>
      <c r="H343" s="81">
        <f t="shared" si="7"/>
        <v>-53097.63976</v>
      </c>
      <c r="I343" s="81">
        <f t="shared" si="1"/>
        <v>-2731.226749</v>
      </c>
      <c r="J343" s="81">
        <f t="shared" si="2"/>
        <v>-134.9565011</v>
      </c>
      <c r="K343" s="81">
        <f t="shared" si="3"/>
        <v>-2866.18325</v>
      </c>
      <c r="L343" s="81">
        <f t="shared" si="8"/>
        <v>-607</v>
      </c>
      <c r="M343" s="81">
        <f t="shared" si="9"/>
        <v>-601</v>
      </c>
      <c r="N343" s="81">
        <f t="shared" si="10"/>
        <v>-140</v>
      </c>
      <c r="O343" s="81">
        <f t="shared" si="11"/>
        <v>4000</v>
      </c>
      <c r="P343" s="81">
        <f t="shared" si="4"/>
        <v>-214.1832499</v>
      </c>
    </row>
    <row r="344">
      <c r="D344" s="96"/>
      <c r="E344" s="103">
        <f t="shared" si="5"/>
        <v>18</v>
      </c>
      <c r="F344" s="81">
        <f t="shared" si="6"/>
        <v>652371.7556</v>
      </c>
      <c r="G344" s="99"/>
      <c r="H344" s="81">
        <f t="shared" si="7"/>
        <v>-50366.41301</v>
      </c>
      <c r="I344" s="81">
        <f t="shared" si="1"/>
        <v>-2738.168617</v>
      </c>
      <c r="J344" s="81">
        <f t="shared" si="2"/>
        <v>-128.0146331</v>
      </c>
      <c r="K344" s="81">
        <f t="shared" si="3"/>
        <v>-2866.18325</v>
      </c>
      <c r="L344" s="81">
        <f t="shared" si="8"/>
        <v>-607</v>
      </c>
      <c r="M344" s="81">
        <f t="shared" si="9"/>
        <v>-601</v>
      </c>
      <c r="N344" s="81">
        <f t="shared" si="10"/>
        <v>-140</v>
      </c>
      <c r="O344" s="81">
        <f t="shared" si="11"/>
        <v>4000</v>
      </c>
      <c r="P344" s="81">
        <f t="shared" si="4"/>
        <v>-214.1832499</v>
      </c>
    </row>
    <row r="345">
      <c r="D345" s="96"/>
      <c r="E345" s="103">
        <f t="shared" si="5"/>
        <v>17</v>
      </c>
      <c r="F345" s="81">
        <f t="shared" si="6"/>
        <v>655116.8837</v>
      </c>
      <c r="G345" s="99"/>
      <c r="H345" s="81">
        <f t="shared" si="7"/>
        <v>-47628.24439</v>
      </c>
      <c r="I345" s="81">
        <f t="shared" si="1"/>
        <v>-2745.128129</v>
      </c>
      <c r="J345" s="81">
        <f t="shared" si="2"/>
        <v>-121.0551212</v>
      </c>
      <c r="K345" s="81">
        <f t="shared" si="3"/>
        <v>-2866.18325</v>
      </c>
      <c r="L345" s="81">
        <f t="shared" si="8"/>
        <v>-607</v>
      </c>
      <c r="M345" s="81">
        <f t="shared" si="9"/>
        <v>-601</v>
      </c>
      <c r="N345" s="81">
        <f t="shared" si="10"/>
        <v>-140</v>
      </c>
      <c r="O345" s="81">
        <f t="shared" si="11"/>
        <v>4000</v>
      </c>
      <c r="P345" s="81">
        <f t="shared" si="4"/>
        <v>-214.1832499</v>
      </c>
    </row>
    <row r="346">
      <c r="D346" s="96"/>
      <c r="E346" s="103">
        <f t="shared" si="5"/>
        <v>16</v>
      </c>
      <c r="F346" s="81">
        <f t="shared" si="6"/>
        <v>657868.9891</v>
      </c>
      <c r="G346" s="99"/>
      <c r="H346" s="81">
        <f t="shared" si="7"/>
        <v>-44883.11626</v>
      </c>
      <c r="I346" s="81">
        <f t="shared" si="1"/>
        <v>-2752.105329</v>
      </c>
      <c r="J346" s="81">
        <f t="shared" si="2"/>
        <v>-114.0779205</v>
      </c>
      <c r="K346" s="81">
        <f t="shared" si="3"/>
        <v>-2866.18325</v>
      </c>
      <c r="L346" s="81">
        <f t="shared" si="8"/>
        <v>-607</v>
      </c>
      <c r="M346" s="81">
        <f t="shared" si="9"/>
        <v>-601</v>
      </c>
      <c r="N346" s="81">
        <f t="shared" si="10"/>
        <v>-140</v>
      </c>
      <c r="O346" s="81">
        <f t="shared" si="11"/>
        <v>4000</v>
      </c>
      <c r="P346" s="81">
        <f t="shared" si="4"/>
        <v>-214.1832499</v>
      </c>
    </row>
    <row r="347">
      <c r="D347" s="96"/>
      <c r="E347" s="103">
        <f t="shared" si="5"/>
        <v>15</v>
      </c>
      <c r="F347" s="81">
        <f t="shared" si="6"/>
        <v>660628.0893</v>
      </c>
      <c r="G347" s="99"/>
      <c r="H347" s="81">
        <f t="shared" si="7"/>
        <v>-42131.01094</v>
      </c>
      <c r="I347" s="81">
        <f t="shared" si="1"/>
        <v>-2759.100264</v>
      </c>
      <c r="J347" s="81">
        <f t="shared" si="2"/>
        <v>-107.0829861</v>
      </c>
      <c r="K347" s="81">
        <f t="shared" si="3"/>
        <v>-2866.18325</v>
      </c>
      <c r="L347" s="81">
        <f t="shared" si="8"/>
        <v>-607</v>
      </c>
      <c r="M347" s="81">
        <f t="shared" si="9"/>
        <v>-601</v>
      </c>
      <c r="N347" s="81">
        <f t="shared" si="10"/>
        <v>-140</v>
      </c>
      <c r="O347" s="81">
        <f t="shared" si="11"/>
        <v>4000</v>
      </c>
      <c r="P347" s="81">
        <f t="shared" si="4"/>
        <v>-214.1832499</v>
      </c>
    </row>
    <row r="348">
      <c r="D348" s="96"/>
      <c r="E348" s="103">
        <f t="shared" si="5"/>
        <v>14</v>
      </c>
      <c r="F348" s="81">
        <f t="shared" si="6"/>
        <v>663394.2023</v>
      </c>
      <c r="G348" s="99"/>
      <c r="H348" s="81">
        <f t="shared" si="7"/>
        <v>-39371.91067</v>
      </c>
      <c r="I348" s="81">
        <f t="shared" si="1"/>
        <v>-2766.112977</v>
      </c>
      <c r="J348" s="81">
        <f t="shared" si="2"/>
        <v>-100.070273</v>
      </c>
      <c r="K348" s="81">
        <f t="shared" si="3"/>
        <v>-2866.18325</v>
      </c>
      <c r="L348" s="81">
        <f t="shared" si="8"/>
        <v>-607</v>
      </c>
      <c r="M348" s="81">
        <f t="shared" si="9"/>
        <v>-601</v>
      </c>
      <c r="N348" s="81">
        <f t="shared" si="10"/>
        <v>-140</v>
      </c>
      <c r="O348" s="81">
        <f t="shared" si="11"/>
        <v>4000</v>
      </c>
      <c r="P348" s="81">
        <f t="shared" si="4"/>
        <v>-214.1832499</v>
      </c>
    </row>
    <row r="349">
      <c r="D349" s="96"/>
      <c r="E349" s="103">
        <f t="shared" si="5"/>
        <v>13</v>
      </c>
      <c r="F349" s="81">
        <f t="shared" si="6"/>
        <v>666167.3458</v>
      </c>
      <c r="G349" s="99"/>
      <c r="H349" s="81">
        <f t="shared" si="7"/>
        <v>-36605.79769</v>
      </c>
      <c r="I349" s="81">
        <f t="shared" si="1"/>
        <v>-2773.143514</v>
      </c>
      <c r="J349" s="81">
        <f t="shared" si="2"/>
        <v>-93.03973581</v>
      </c>
      <c r="K349" s="81">
        <f t="shared" si="3"/>
        <v>-2866.18325</v>
      </c>
      <c r="L349" s="81">
        <f t="shared" si="8"/>
        <v>-607</v>
      </c>
      <c r="M349" s="81">
        <f t="shared" si="9"/>
        <v>-601</v>
      </c>
      <c r="N349" s="81">
        <f t="shared" si="10"/>
        <v>-140</v>
      </c>
      <c r="O349" s="81">
        <f t="shared" si="11"/>
        <v>4000</v>
      </c>
      <c r="P349" s="81">
        <f t="shared" si="4"/>
        <v>-214.1832499</v>
      </c>
    </row>
    <row r="350">
      <c r="D350" s="92">
        <v>29.0</v>
      </c>
      <c r="E350" s="103">
        <f t="shared" si="5"/>
        <v>12</v>
      </c>
      <c r="F350" s="81">
        <f t="shared" si="6"/>
        <v>668947.5377</v>
      </c>
      <c r="G350" s="99"/>
      <c r="H350" s="81">
        <f t="shared" si="7"/>
        <v>-33832.65418</v>
      </c>
      <c r="I350" s="81">
        <f t="shared" si="1"/>
        <v>-2780.191921</v>
      </c>
      <c r="J350" s="81">
        <f t="shared" si="2"/>
        <v>-85.99132938</v>
      </c>
      <c r="K350" s="81">
        <f t="shared" si="3"/>
        <v>-2866.18325</v>
      </c>
      <c r="L350" s="81">
        <f t="shared" si="8"/>
        <v>-607</v>
      </c>
      <c r="M350" s="81">
        <f t="shared" si="9"/>
        <v>-601</v>
      </c>
      <c r="N350" s="81">
        <f t="shared" si="10"/>
        <v>-140</v>
      </c>
      <c r="O350" s="81">
        <f t="shared" si="11"/>
        <v>4000</v>
      </c>
      <c r="P350" s="81">
        <f t="shared" si="4"/>
        <v>-214.1832499</v>
      </c>
    </row>
    <row r="351">
      <c r="D351" s="96"/>
      <c r="E351" s="103">
        <f t="shared" si="5"/>
        <v>11</v>
      </c>
      <c r="F351" s="81">
        <f t="shared" si="6"/>
        <v>671734.796</v>
      </c>
      <c r="G351" s="99"/>
      <c r="H351" s="81">
        <f t="shared" si="7"/>
        <v>-31052.46226</v>
      </c>
      <c r="I351" s="81">
        <f t="shared" si="1"/>
        <v>-2787.258242</v>
      </c>
      <c r="J351" s="81">
        <f t="shared" si="2"/>
        <v>-78.92500824</v>
      </c>
      <c r="K351" s="81">
        <f t="shared" si="3"/>
        <v>-2866.18325</v>
      </c>
      <c r="L351" s="81">
        <f t="shared" si="8"/>
        <v>-607</v>
      </c>
      <c r="M351" s="81">
        <f t="shared" si="9"/>
        <v>-601</v>
      </c>
      <c r="N351" s="81">
        <f t="shared" si="10"/>
        <v>-140</v>
      </c>
      <c r="O351" s="81">
        <f t="shared" si="11"/>
        <v>4000</v>
      </c>
      <c r="P351" s="81">
        <f t="shared" si="4"/>
        <v>-214.1832499</v>
      </c>
    </row>
    <row r="352">
      <c r="D352" s="96"/>
      <c r="E352" s="103">
        <f t="shared" si="5"/>
        <v>10</v>
      </c>
      <c r="F352" s="81">
        <f t="shared" si="6"/>
        <v>674529.1385</v>
      </c>
      <c r="G352" s="99"/>
      <c r="H352" s="81">
        <f t="shared" si="7"/>
        <v>-28265.20402</v>
      </c>
      <c r="I352" s="81">
        <f t="shared" si="1"/>
        <v>-2794.342523</v>
      </c>
      <c r="J352" s="81">
        <f t="shared" si="2"/>
        <v>-71.84072688</v>
      </c>
      <c r="K352" s="81">
        <f t="shared" si="3"/>
        <v>-2866.18325</v>
      </c>
      <c r="L352" s="81">
        <f t="shared" si="8"/>
        <v>-607</v>
      </c>
      <c r="M352" s="81">
        <f t="shared" si="9"/>
        <v>-601</v>
      </c>
      <c r="N352" s="81">
        <f t="shared" si="10"/>
        <v>-140</v>
      </c>
      <c r="O352" s="81">
        <f t="shared" si="11"/>
        <v>4000</v>
      </c>
      <c r="P352" s="81">
        <f t="shared" si="4"/>
        <v>-214.1832499</v>
      </c>
    </row>
    <row r="353">
      <c r="D353" s="96"/>
      <c r="E353" s="103">
        <f t="shared" si="5"/>
        <v>9</v>
      </c>
      <c r="F353" s="81">
        <f t="shared" si="6"/>
        <v>677330.5833</v>
      </c>
      <c r="G353" s="99"/>
      <c r="H353" s="81">
        <f t="shared" si="7"/>
        <v>-25470.8615</v>
      </c>
      <c r="I353" s="81">
        <f t="shared" si="1"/>
        <v>-2801.44481</v>
      </c>
      <c r="J353" s="81">
        <f t="shared" si="2"/>
        <v>-64.73843963</v>
      </c>
      <c r="K353" s="81">
        <f t="shared" si="3"/>
        <v>-2866.18325</v>
      </c>
      <c r="L353" s="81">
        <f t="shared" si="8"/>
        <v>-607</v>
      </c>
      <c r="M353" s="81">
        <f t="shared" si="9"/>
        <v>-601</v>
      </c>
      <c r="N353" s="81">
        <f t="shared" si="10"/>
        <v>-140</v>
      </c>
      <c r="O353" s="81">
        <f t="shared" si="11"/>
        <v>4000</v>
      </c>
      <c r="P353" s="81">
        <f t="shared" si="4"/>
        <v>-214.1832499</v>
      </c>
    </row>
    <row r="354">
      <c r="D354" s="96"/>
      <c r="E354" s="103">
        <f t="shared" si="5"/>
        <v>8</v>
      </c>
      <c r="F354" s="81">
        <f t="shared" si="6"/>
        <v>680139.1485</v>
      </c>
      <c r="G354" s="99"/>
      <c r="H354" s="81">
        <f t="shared" si="7"/>
        <v>-22669.41668</v>
      </c>
      <c r="I354" s="81">
        <f t="shared" si="1"/>
        <v>-2808.565149</v>
      </c>
      <c r="J354" s="81">
        <f t="shared" si="2"/>
        <v>-57.61810074</v>
      </c>
      <c r="K354" s="81">
        <f t="shared" si="3"/>
        <v>-2866.18325</v>
      </c>
      <c r="L354" s="81">
        <f t="shared" si="8"/>
        <v>-607</v>
      </c>
      <c r="M354" s="81">
        <f t="shared" si="9"/>
        <v>-601</v>
      </c>
      <c r="N354" s="81">
        <f t="shared" si="10"/>
        <v>-140</v>
      </c>
      <c r="O354" s="81">
        <f t="shared" si="11"/>
        <v>4000</v>
      </c>
      <c r="P354" s="81">
        <f t="shared" si="4"/>
        <v>-214.1832499</v>
      </c>
    </row>
    <row r="355">
      <c r="D355" s="96"/>
      <c r="E355" s="103">
        <f t="shared" si="5"/>
        <v>7</v>
      </c>
      <c r="F355" s="81">
        <f t="shared" si="6"/>
        <v>682954.852</v>
      </c>
      <c r="G355" s="99"/>
      <c r="H355" s="81">
        <f t="shared" si="7"/>
        <v>-19860.85154</v>
      </c>
      <c r="I355" s="81">
        <f t="shared" si="1"/>
        <v>-2815.703586</v>
      </c>
      <c r="J355" s="81">
        <f t="shared" si="2"/>
        <v>-50.47966432</v>
      </c>
      <c r="K355" s="81">
        <f t="shared" si="3"/>
        <v>-2866.18325</v>
      </c>
      <c r="L355" s="81">
        <f t="shared" si="8"/>
        <v>-607</v>
      </c>
      <c r="M355" s="81">
        <f t="shared" si="9"/>
        <v>-601</v>
      </c>
      <c r="N355" s="81">
        <f t="shared" si="10"/>
        <v>-140</v>
      </c>
      <c r="O355" s="81">
        <f t="shared" si="11"/>
        <v>4000</v>
      </c>
      <c r="P355" s="81">
        <f t="shared" si="4"/>
        <v>-214.1832499</v>
      </c>
    </row>
    <row r="356">
      <c r="D356" s="96"/>
      <c r="E356" s="103">
        <f t="shared" si="5"/>
        <v>6</v>
      </c>
      <c r="F356" s="81">
        <f t="shared" si="6"/>
        <v>685777.7122</v>
      </c>
      <c r="G356" s="99"/>
      <c r="H356" s="81">
        <f t="shared" si="7"/>
        <v>-17045.14795</v>
      </c>
      <c r="I356" s="81">
        <f t="shared" si="1"/>
        <v>-2822.860166</v>
      </c>
      <c r="J356" s="81">
        <f t="shared" si="2"/>
        <v>-43.32308437</v>
      </c>
      <c r="K356" s="81">
        <f t="shared" si="3"/>
        <v>-2866.18325</v>
      </c>
      <c r="L356" s="81">
        <f t="shared" si="8"/>
        <v>-607</v>
      </c>
      <c r="M356" s="81">
        <f t="shared" si="9"/>
        <v>-601</v>
      </c>
      <c r="N356" s="81">
        <f t="shared" si="10"/>
        <v>-140</v>
      </c>
      <c r="O356" s="81">
        <f t="shared" si="11"/>
        <v>4000</v>
      </c>
      <c r="P356" s="81">
        <f t="shared" si="4"/>
        <v>-214.1832499</v>
      </c>
    </row>
    <row r="357">
      <c r="D357" s="96"/>
      <c r="E357" s="103">
        <f t="shared" si="5"/>
        <v>5</v>
      </c>
      <c r="F357" s="81">
        <f t="shared" si="6"/>
        <v>688607.7472</v>
      </c>
      <c r="G357" s="99"/>
      <c r="H357" s="81">
        <f t="shared" si="7"/>
        <v>-14222.28778</v>
      </c>
      <c r="I357" s="81">
        <f t="shared" si="1"/>
        <v>-2830.034935</v>
      </c>
      <c r="J357" s="81">
        <f t="shared" si="2"/>
        <v>-36.14831479</v>
      </c>
      <c r="K357" s="81">
        <f t="shared" si="3"/>
        <v>-2866.18325</v>
      </c>
      <c r="L357" s="81">
        <f t="shared" si="8"/>
        <v>-607</v>
      </c>
      <c r="M357" s="81">
        <f t="shared" si="9"/>
        <v>-601</v>
      </c>
      <c r="N357" s="81">
        <f t="shared" si="10"/>
        <v>-140</v>
      </c>
      <c r="O357" s="81">
        <f t="shared" si="11"/>
        <v>4000</v>
      </c>
      <c r="P357" s="81">
        <f t="shared" si="4"/>
        <v>-214.1832499</v>
      </c>
    </row>
    <row r="358">
      <c r="D358" s="96"/>
      <c r="E358" s="103">
        <f t="shared" si="5"/>
        <v>4</v>
      </c>
      <c r="F358" s="81">
        <f t="shared" si="6"/>
        <v>691444.9751</v>
      </c>
      <c r="G358" s="99"/>
      <c r="H358" s="81">
        <f t="shared" si="7"/>
        <v>-11392.25285</v>
      </c>
      <c r="I358" s="81">
        <f t="shared" si="1"/>
        <v>-2837.227941</v>
      </c>
      <c r="J358" s="81">
        <f t="shared" si="2"/>
        <v>-28.95530933</v>
      </c>
      <c r="K358" s="81">
        <f t="shared" si="3"/>
        <v>-2866.18325</v>
      </c>
      <c r="L358" s="81">
        <f t="shared" si="8"/>
        <v>-607</v>
      </c>
      <c r="M358" s="81">
        <f t="shared" si="9"/>
        <v>-601</v>
      </c>
      <c r="N358" s="81">
        <f t="shared" si="10"/>
        <v>-140</v>
      </c>
      <c r="O358" s="81">
        <f t="shared" si="11"/>
        <v>4000</v>
      </c>
      <c r="P358" s="81">
        <f t="shared" si="4"/>
        <v>-214.1832499</v>
      </c>
    </row>
    <row r="359">
      <c r="D359" s="96"/>
      <c r="E359" s="103">
        <f t="shared" si="5"/>
        <v>3</v>
      </c>
      <c r="F359" s="81">
        <f t="shared" si="6"/>
        <v>694289.4143</v>
      </c>
      <c r="G359" s="99"/>
      <c r="H359" s="81">
        <f t="shared" si="7"/>
        <v>-8555.024909</v>
      </c>
      <c r="I359" s="81">
        <f t="shared" si="1"/>
        <v>-2844.439228</v>
      </c>
      <c r="J359" s="81">
        <f t="shared" si="2"/>
        <v>-21.74402164</v>
      </c>
      <c r="K359" s="81">
        <f t="shared" si="3"/>
        <v>-2866.18325</v>
      </c>
      <c r="L359" s="81">
        <f t="shared" si="8"/>
        <v>-607</v>
      </c>
      <c r="M359" s="81">
        <f t="shared" si="9"/>
        <v>-601</v>
      </c>
      <c r="N359" s="81">
        <f t="shared" si="10"/>
        <v>-140</v>
      </c>
      <c r="O359" s="81">
        <f t="shared" si="11"/>
        <v>4000</v>
      </c>
      <c r="P359" s="81">
        <f t="shared" si="4"/>
        <v>-214.1832499</v>
      </c>
    </row>
    <row r="360">
      <c r="D360" s="96"/>
      <c r="E360" s="103">
        <f t="shared" si="5"/>
        <v>2</v>
      </c>
      <c r="F360" s="81">
        <f t="shared" si="6"/>
        <v>697141.0832</v>
      </c>
      <c r="G360" s="99"/>
      <c r="H360" s="81">
        <f t="shared" si="7"/>
        <v>-5710.585681</v>
      </c>
      <c r="I360" s="81">
        <f t="shared" si="1"/>
        <v>-2851.668845</v>
      </c>
      <c r="J360" s="81">
        <f t="shared" si="2"/>
        <v>-14.51440527</v>
      </c>
      <c r="K360" s="81">
        <f t="shared" si="3"/>
        <v>-2866.18325</v>
      </c>
      <c r="L360" s="81">
        <f t="shared" si="8"/>
        <v>-607</v>
      </c>
      <c r="M360" s="81">
        <f t="shared" si="9"/>
        <v>-601</v>
      </c>
      <c r="N360" s="81">
        <f t="shared" si="10"/>
        <v>-140</v>
      </c>
      <c r="O360" s="81">
        <f t="shared" si="11"/>
        <v>4000</v>
      </c>
      <c r="P360" s="81">
        <f t="shared" si="4"/>
        <v>-214.1832499</v>
      </c>
    </row>
    <row r="361">
      <c r="D361" s="96"/>
      <c r="E361" s="103">
        <f t="shared" si="5"/>
        <v>1</v>
      </c>
      <c r="F361" s="81">
        <f t="shared" si="6"/>
        <v>700000</v>
      </c>
      <c r="G361" s="99"/>
      <c r="H361" s="81">
        <f t="shared" si="7"/>
        <v>-2858.916836</v>
      </c>
      <c r="I361" s="81">
        <f t="shared" si="1"/>
        <v>-2858.916836</v>
      </c>
      <c r="J361" s="81">
        <f t="shared" si="2"/>
        <v>-7.266413625</v>
      </c>
      <c r="K361" s="81">
        <f t="shared" si="3"/>
        <v>-2866.18325</v>
      </c>
      <c r="L361" s="81">
        <f t="shared" si="8"/>
        <v>-607</v>
      </c>
      <c r="M361" s="81">
        <f t="shared" si="9"/>
        <v>-601</v>
      </c>
      <c r="N361" s="81">
        <f t="shared" si="10"/>
        <v>-140</v>
      </c>
      <c r="O361" s="81">
        <f t="shared" si="11"/>
        <v>4000</v>
      </c>
      <c r="P361" s="81">
        <f t="shared" si="4"/>
        <v>-214.1832499</v>
      </c>
    </row>
    <row r="362">
      <c r="D362" s="92">
        <v>30.0</v>
      </c>
      <c r="E362" s="103">
        <f t="shared" si="5"/>
        <v>0</v>
      </c>
      <c r="F362" s="81">
        <f t="shared" si="6"/>
        <v>702866.1832</v>
      </c>
      <c r="G362" s="99"/>
      <c r="H362" s="81">
        <f t="shared" si="7"/>
        <v>0.000000002407432476</v>
      </c>
      <c r="I362" s="81">
        <f t="shared" si="1"/>
        <v>-2866.18325</v>
      </c>
      <c r="J362" s="81">
        <f t="shared" si="2"/>
        <v>0</v>
      </c>
      <c r="K362" s="81">
        <f t="shared" si="3"/>
        <v>-2866.18325</v>
      </c>
      <c r="L362" s="81">
        <f t="shared" si="8"/>
        <v>-607</v>
      </c>
      <c r="M362" s="81">
        <f t="shared" si="9"/>
        <v>-601</v>
      </c>
      <c r="N362" s="81">
        <f t="shared" si="10"/>
        <v>-140</v>
      </c>
      <c r="O362" s="81">
        <f t="shared" si="11"/>
        <v>4000</v>
      </c>
      <c r="P362" s="81">
        <f t="shared" si="4"/>
        <v>-214.1832499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33.88"/>
    <col customWidth="1" min="3" max="3" width="10.25"/>
    <col customWidth="1" min="4" max="4" width="9.25"/>
    <col customWidth="1" min="5" max="5" width="9.38"/>
    <col customWidth="1" min="6" max="6" width="9.88"/>
    <col customWidth="1" min="7" max="7" width="9.38"/>
    <col customWidth="1" min="8" max="10" width="12.63"/>
    <col customWidth="1" min="11" max="11" width="19.5"/>
    <col customWidth="1" min="12" max="12" width="33.13"/>
    <col customWidth="1" min="13" max="13" width="14.75"/>
    <col customWidth="1" min="14" max="14" width="15.5"/>
    <col customWidth="1" min="15" max="15" width="14.75"/>
    <col customWidth="1" min="16" max="16" width="11.0"/>
    <col customWidth="1" min="17" max="17" width="16.25"/>
  </cols>
  <sheetData>
    <row r="1">
      <c r="A1" s="1"/>
      <c r="B1" s="15"/>
      <c r="C1" s="16"/>
      <c r="D1" s="17" t="s">
        <v>31</v>
      </c>
      <c r="E1" s="15"/>
    </row>
    <row r="2">
      <c r="A2" s="18" t="s">
        <v>32</v>
      </c>
      <c r="B2" s="19">
        <v>11000.0</v>
      </c>
      <c r="D2" s="20" t="s">
        <v>33</v>
      </c>
      <c r="E2" s="21">
        <f>281.43/4516.61</f>
        <v>0.06231000684</v>
      </c>
    </row>
    <row r="3">
      <c r="A3" s="18" t="s">
        <v>34</v>
      </c>
      <c r="B3" s="22">
        <f>-CEILING(Income!C28, 50)</f>
        <v>3050</v>
      </c>
      <c r="D3" s="20" t="s">
        <v>35</v>
      </c>
      <c r="E3" s="21">
        <f>65.82/4516.61</f>
        <v>0.01457287656</v>
      </c>
    </row>
    <row r="4">
      <c r="A4" s="18" t="s">
        <v>36</v>
      </c>
      <c r="B4" s="22">
        <v>51.92</v>
      </c>
      <c r="D4" s="20" t="s">
        <v>37</v>
      </c>
      <c r="E4" s="21">
        <f>703.07/4516.61</f>
        <v>0.1556632076</v>
      </c>
    </row>
    <row r="5">
      <c r="A5" s="1"/>
      <c r="B5" s="15"/>
      <c r="D5" s="20" t="s">
        <v>38</v>
      </c>
      <c r="E5" s="21">
        <v>0.0</v>
      </c>
    </row>
    <row r="6">
      <c r="D6" s="20" t="s">
        <v>39</v>
      </c>
      <c r="E6" s="21">
        <f>361.33/4516.61</f>
        <v>0.08000026569</v>
      </c>
    </row>
    <row r="7">
      <c r="D7" s="20" t="s">
        <v>40</v>
      </c>
      <c r="E7" s="21">
        <f>(1.83+9.85)/4516.61</f>
        <v>0.002586010304</v>
      </c>
    </row>
    <row r="8">
      <c r="D8" s="17" t="s">
        <v>41</v>
      </c>
      <c r="E8" s="23">
        <f>SUM(E2:E7)</f>
        <v>0.315132367</v>
      </c>
    </row>
    <row r="10">
      <c r="A10" s="1" t="s">
        <v>42</v>
      </c>
      <c r="B10" s="24" t="s">
        <v>43</v>
      </c>
      <c r="C10" s="15" t="s">
        <v>44</v>
      </c>
      <c r="D10" s="24" t="s">
        <v>45</v>
      </c>
      <c r="E10" s="15" t="s">
        <v>46</v>
      </c>
      <c r="F10" s="15" t="s">
        <v>29</v>
      </c>
      <c r="G10" s="24" t="s">
        <v>47</v>
      </c>
      <c r="H10" s="24" t="s">
        <v>48</v>
      </c>
      <c r="I10" s="24" t="s">
        <v>49</v>
      </c>
      <c r="J10" s="15" t="s">
        <v>50</v>
      </c>
      <c r="K10" s="24" t="s">
        <v>51</v>
      </c>
      <c r="L10" s="24" t="s">
        <v>52</v>
      </c>
      <c r="M10" s="24" t="s">
        <v>53</v>
      </c>
      <c r="N10" s="24" t="s">
        <v>54</v>
      </c>
      <c r="O10" s="24" t="s">
        <v>55</v>
      </c>
      <c r="P10" s="15" t="s">
        <v>56</v>
      </c>
      <c r="Q10" s="15" t="s">
        <v>57</v>
      </c>
    </row>
    <row r="11">
      <c r="A11" s="18" t="s">
        <v>58</v>
      </c>
      <c r="B11" s="25">
        <v>2078.33</v>
      </c>
      <c r="C11" s="25">
        <v>0.0</v>
      </c>
      <c r="D11" s="25">
        <v>0.0</v>
      </c>
      <c r="E11" s="25">
        <v>0.0</v>
      </c>
      <c r="F11" s="25">
        <v>-124.65</v>
      </c>
      <c r="G11" s="25">
        <f t="shared" ref="G11:G63" si="1">E11+F11</f>
        <v>-124.65</v>
      </c>
      <c r="H11" s="25">
        <f t="shared" ref="H11:H63" si="2">B11+G11</f>
        <v>1953.68</v>
      </c>
      <c r="I11" s="25">
        <f t="shared" ref="I11:I44" si="3">if(AND(H11&gt;$B$3, L10&lt;$B$2), H11-$B$3, 0)</f>
        <v>0</v>
      </c>
      <c r="J11" s="25">
        <v>0.0</v>
      </c>
      <c r="K11" s="25">
        <v>2078.33</v>
      </c>
      <c r="L11" s="25">
        <v>0.0</v>
      </c>
      <c r="M11" s="25">
        <v>0.0</v>
      </c>
      <c r="N11" s="25">
        <v>0.0</v>
      </c>
      <c r="O11" s="25">
        <v>0.0</v>
      </c>
      <c r="P11" s="25">
        <v>46804.4</v>
      </c>
      <c r="Q11" s="26" t="str">
        <f>text(DATE(2022,1,1)-WEEKDAY("01/01/2022",2)+1, "MMMM-d-YYYY")</f>
        <v>December-27-2021</v>
      </c>
    </row>
    <row r="12">
      <c r="A12" s="18" t="s">
        <v>59</v>
      </c>
      <c r="B12" s="25">
        <v>2078.33</v>
      </c>
      <c r="C12" s="25">
        <v>0.0</v>
      </c>
      <c r="D12" s="25">
        <v>0.0</v>
      </c>
      <c r="E12" s="25">
        <v>0.0</v>
      </c>
      <c r="F12" s="25">
        <v>-261.03</v>
      </c>
      <c r="G12" s="25">
        <f t="shared" si="1"/>
        <v>-261.03</v>
      </c>
      <c r="H12" s="25">
        <f t="shared" si="2"/>
        <v>1817.3</v>
      </c>
      <c r="I12" s="25">
        <f t="shared" si="3"/>
        <v>0</v>
      </c>
      <c r="J12" s="25">
        <v>0.0</v>
      </c>
      <c r="K12" s="25">
        <v>2178.33</v>
      </c>
      <c r="L12" s="25">
        <v>0.0</v>
      </c>
      <c r="M12" s="25">
        <v>0.0</v>
      </c>
      <c r="N12" s="25">
        <f t="shared" ref="N12:O12" si="4">N11+M12</f>
        <v>0</v>
      </c>
      <c r="O12" s="25">
        <f t="shared" si="4"/>
        <v>0</v>
      </c>
      <c r="P12" s="25">
        <v>46881.75</v>
      </c>
      <c r="Q12" s="26" t="str">
        <f t="shared" ref="Q12:Q62" si="5">Text(Q11+7, "mmmm-dd-yyyy")</f>
        <v>January-03-2022</v>
      </c>
    </row>
    <row r="13">
      <c r="A13" s="18" t="s">
        <v>60</v>
      </c>
      <c r="B13" s="25">
        <v>2178.33</v>
      </c>
      <c r="C13" s="25">
        <v>0.0</v>
      </c>
      <c r="D13" s="25">
        <v>0.0</v>
      </c>
      <c r="E13" s="25">
        <v>0.0</v>
      </c>
      <c r="F13" s="25">
        <v>-441.78</v>
      </c>
      <c r="G13" s="25">
        <f t="shared" si="1"/>
        <v>-441.78</v>
      </c>
      <c r="H13" s="25">
        <f t="shared" si="2"/>
        <v>1736.55</v>
      </c>
      <c r="I13" s="25">
        <f t="shared" si="3"/>
        <v>0</v>
      </c>
      <c r="J13" s="25">
        <v>0.0</v>
      </c>
      <c r="K13" s="25">
        <v>2376.35</v>
      </c>
      <c r="L13" s="25">
        <v>0.0</v>
      </c>
      <c r="M13" s="25">
        <v>0.0</v>
      </c>
      <c r="N13" s="25">
        <f t="shared" ref="N13:N63" si="6">N12+M13</f>
        <v>0</v>
      </c>
      <c r="O13" s="25">
        <v>0.0</v>
      </c>
      <c r="P13" s="25">
        <v>45914.17</v>
      </c>
      <c r="Q13" s="26" t="str">
        <f t="shared" si="5"/>
        <v>January-10-2022</v>
      </c>
    </row>
    <row r="14">
      <c r="A14" s="18" t="s">
        <v>61</v>
      </c>
      <c r="B14" s="25">
        <v>2376.35</v>
      </c>
      <c r="C14" s="25">
        <v>0.0</v>
      </c>
      <c r="D14" s="25">
        <v>0.0</v>
      </c>
      <c r="E14" s="25">
        <v>0.0</v>
      </c>
      <c r="F14" s="25">
        <v>-277.36</v>
      </c>
      <c r="G14" s="25">
        <f t="shared" si="1"/>
        <v>-277.36</v>
      </c>
      <c r="H14" s="25">
        <f t="shared" si="2"/>
        <v>2098.99</v>
      </c>
      <c r="I14" s="25">
        <f t="shared" si="3"/>
        <v>0</v>
      </c>
      <c r="J14" s="25">
        <v>0.0</v>
      </c>
      <c r="K14" s="25">
        <v>2356.35</v>
      </c>
      <c r="L14" s="25">
        <v>0.0</v>
      </c>
      <c r="M14" s="25">
        <v>0.0</v>
      </c>
      <c r="N14" s="25">
        <f t="shared" si="6"/>
        <v>0</v>
      </c>
      <c r="O14" s="25">
        <v>0.0</v>
      </c>
      <c r="P14" s="25">
        <v>45590.06</v>
      </c>
      <c r="Q14" s="26" t="str">
        <f t="shared" si="5"/>
        <v>January-17-2022</v>
      </c>
    </row>
    <row r="15">
      <c r="A15" s="18" t="s">
        <v>62</v>
      </c>
      <c r="B15" s="25">
        <v>2356.35</v>
      </c>
      <c r="C15" s="25">
        <v>0.0</v>
      </c>
      <c r="D15" s="25">
        <v>0.0</v>
      </c>
      <c r="E15" s="25">
        <v>0.0</v>
      </c>
      <c r="F15" s="25">
        <v>-207.66</v>
      </c>
      <c r="G15" s="25">
        <f t="shared" si="1"/>
        <v>-207.66</v>
      </c>
      <c r="H15" s="25">
        <f t="shared" si="2"/>
        <v>2148.69</v>
      </c>
      <c r="I15" s="25">
        <f t="shared" si="3"/>
        <v>0</v>
      </c>
      <c r="J15" s="25">
        <v>0.0</v>
      </c>
      <c r="K15" s="25">
        <v>2330.48</v>
      </c>
      <c r="L15" s="25">
        <v>0.0</v>
      </c>
      <c r="M15" s="25">
        <v>0.0</v>
      </c>
      <c r="N15" s="25">
        <f t="shared" si="6"/>
        <v>0</v>
      </c>
      <c r="O15" s="25">
        <v>0.0</v>
      </c>
      <c r="P15" s="25">
        <v>43974.39</v>
      </c>
      <c r="Q15" s="26" t="str">
        <f t="shared" si="5"/>
        <v>January-24-2022</v>
      </c>
    </row>
    <row r="16">
      <c r="A16" s="18" t="s">
        <v>63</v>
      </c>
      <c r="B16" s="25">
        <v>2330.48</v>
      </c>
      <c r="C16" s="25">
        <v>0.0</v>
      </c>
      <c r="D16" s="25">
        <v>0.0</v>
      </c>
      <c r="E16" s="25">
        <v>0.0</v>
      </c>
      <c r="F16" s="25">
        <v>-194.38</v>
      </c>
      <c r="G16" s="25">
        <f t="shared" si="1"/>
        <v>-194.38</v>
      </c>
      <c r="H16" s="25">
        <f t="shared" si="2"/>
        <v>2136.1</v>
      </c>
      <c r="I16" s="25">
        <f t="shared" si="3"/>
        <v>0</v>
      </c>
      <c r="J16" s="25">
        <v>0.0</v>
      </c>
      <c r="K16" s="25">
        <v>2212.92</v>
      </c>
      <c r="L16" s="25">
        <v>0.0</v>
      </c>
      <c r="M16" s="25">
        <v>0.0</v>
      </c>
      <c r="N16" s="25">
        <f t="shared" si="6"/>
        <v>0</v>
      </c>
      <c r="O16" s="25">
        <v>0.0</v>
      </c>
      <c r="P16" s="25">
        <v>44103.48</v>
      </c>
      <c r="Q16" s="26" t="str">
        <f t="shared" si="5"/>
        <v>January-31-2022</v>
      </c>
    </row>
    <row r="17">
      <c r="A17" s="18" t="s">
        <v>64</v>
      </c>
      <c r="B17" s="25">
        <v>2212.92</v>
      </c>
      <c r="C17" s="25">
        <v>0.0</v>
      </c>
      <c r="D17" s="25">
        <v>0.0</v>
      </c>
      <c r="E17" s="25">
        <v>0.0</v>
      </c>
      <c r="F17" s="25">
        <v>-305.88</v>
      </c>
      <c r="G17" s="25">
        <f t="shared" si="1"/>
        <v>-305.88</v>
      </c>
      <c r="H17" s="25">
        <f t="shared" si="2"/>
        <v>1907.04</v>
      </c>
      <c r="I17" s="25">
        <f t="shared" si="3"/>
        <v>0</v>
      </c>
      <c r="J17" s="25">
        <v>0.0</v>
      </c>
      <c r="K17" s="25">
        <v>2212.92</v>
      </c>
      <c r="L17" s="25">
        <v>0.0</v>
      </c>
      <c r="M17" s="25">
        <v>0.0</v>
      </c>
      <c r="N17" s="25">
        <f t="shared" si="6"/>
        <v>0</v>
      </c>
      <c r="O17" s="25">
        <v>0.0</v>
      </c>
      <c r="P17" s="25">
        <v>44289.57</v>
      </c>
      <c r="Q17" s="26" t="str">
        <f t="shared" si="5"/>
        <v>February-07-2022</v>
      </c>
    </row>
    <row r="18">
      <c r="A18" s="18" t="s">
        <v>65</v>
      </c>
      <c r="B18" s="25">
        <v>2212.92</v>
      </c>
      <c r="C18" s="25">
        <v>0.0</v>
      </c>
      <c r="D18" s="25">
        <v>0.0</v>
      </c>
      <c r="E18" s="25">
        <v>0.0</v>
      </c>
      <c r="F18" s="25">
        <v>-169.63</v>
      </c>
      <c r="G18" s="25">
        <f t="shared" si="1"/>
        <v>-169.63</v>
      </c>
      <c r="H18" s="25">
        <f t="shared" si="2"/>
        <v>2043.29</v>
      </c>
      <c r="I18" s="25">
        <f t="shared" si="3"/>
        <v>0</v>
      </c>
      <c r="J18" s="25">
        <v>0.0</v>
      </c>
      <c r="K18" s="25">
        <v>3212.92</v>
      </c>
      <c r="L18" s="25">
        <v>0.0</v>
      </c>
      <c r="M18" s="25">
        <v>0.0</v>
      </c>
      <c r="N18" s="25">
        <f t="shared" si="6"/>
        <v>0</v>
      </c>
      <c r="O18" s="25">
        <v>0.0</v>
      </c>
      <c r="P18" s="25">
        <v>44002.84</v>
      </c>
      <c r="Q18" s="26" t="str">
        <f t="shared" si="5"/>
        <v>February-14-2022</v>
      </c>
    </row>
    <row r="19">
      <c r="A19" s="18" t="s">
        <v>66</v>
      </c>
      <c r="B19" s="25">
        <v>3212.92</v>
      </c>
      <c r="C19" s="25">
        <v>0.0</v>
      </c>
      <c r="D19" s="25">
        <v>0.0</v>
      </c>
      <c r="E19" s="25">
        <v>0.0</v>
      </c>
      <c r="F19" s="25">
        <v>-183.25</v>
      </c>
      <c r="G19" s="25">
        <f t="shared" si="1"/>
        <v>-183.25</v>
      </c>
      <c r="H19" s="25">
        <f t="shared" si="2"/>
        <v>3029.67</v>
      </c>
      <c r="I19" s="25">
        <f t="shared" si="3"/>
        <v>0</v>
      </c>
      <c r="J19" s="25">
        <v>0.0</v>
      </c>
      <c r="K19" s="25">
        <v>3212.92</v>
      </c>
      <c r="L19" s="25">
        <v>0.0</v>
      </c>
      <c r="M19" s="25">
        <v>0.0</v>
      </c>
      <c r="N19" s="25">
        <f t="shared" si="6"/>
        <v>0</v>
      </c>
      <c r="O19" s="25">
        <v>0.0</v>
      </c>
      <c r="P19" s="25">
        <v>43955.64</v>
      </c>
      <c r="Q19" s="26" t="str">
        <f t="shared" si="5"/>
        <v>February-21-2022</v>
      </c>
    </row>
    <row r="20">
      <c r="A20" s="18" t="s">
        <v>67</v>
      </c>
      <c r="B20" s="25">
        <v>3212.92</v>
      </c>
      <c r="C20" s="25">
        <v>0.0</v>
      </c>
      <c r="D20" s="25">
        <v>0.0</v>
      </c>
      <c r="E20" s="25">
        <v>0.0</v>
      </c>
      <c r="F20" s="25">
        <v>-143.8</v>
      </c>
      <c r="G20" s="25">
        <f t="shared" si="1"/>
        <v>-143.8</v>
      </c>
      <c r="H20" s="25">
        <f t="shared" si="2"/>
        <v>3069.12</v>
      </c>
      <c r="I20" s="25">
        <f t="shared" si="3"/>
        <v>19.12</v>
      </c>
      <c r="J20" s="25">
        <v>0.0</v>
      </c>
      <c r="K20" s="25">
        <v>3358.05</v>
      </c>
      <c r="L20" s="25">
        <v>0.0</v>
      </c>
      <c r="M20" s="25">
        <v>0.0</v>
      </c>
      <c r="N20" s="25">
        <f t="shared" si="6"/>
        <v>0</v>
      </c>
      <c r="O20" s="25">
        <v>0.0</v>
      </c>
      <c r="P20" s="25">
        <v>43638.04</v>
      </c>
      <c r="Q20" s="26" t="str">
        <f t="shared" si="5"/>
        <v>February-28-2022</v>
      </c>
    </row>
    <row r="21">
      <c r="A21" s="18" t="s">
        <v>68</v>
      </c>
      <c r="B21" s="25">
        <v>3358.05</v>
      </c>
      <c r="C21" s="25">
        <v>0.0</v>
      </c>
      <c r="D21" s="25">
        <v>0.0</v>
      </c>
      <c r="E21" s="25">
        <v>0.0</v>
      </c>
      <c r="F21" s="25">
        <v>-233.23</v>
      </c>
      <c r="G21" s="25">
        <f t="shared" si="1"/>
        <v>-233.23</v>
      </c>
      <c r="H21" s="25">
        <f t="shared" si="2"/>
        <v>3124.82</v>
      </c>
      <c r="I21" s="25">
        <f t="shared" si="3"/>
        <v>74.82</v>
      </c>
      <c r="J21" s="25">
        <v>0.0</v>
      </c>
      <c r="K21" s="25">
        <v>3358.05</v>
      </c>
      <c r="L21" s="25">
        <v>0.0</v>
      </c>
      <c r="M21" s="25">
        <v>0.0</v>
      </c>
      <c r="N21" s="25">
        <f t="shared" si="6"/>
        <v>0</v>
      </c>
      <c r="O21" s="25">
        <v>0.0</v>
      </c>
      <c r="P21" s="25">
        <v>42290.42</v>
      </c>
      <c r="Q21" s="26" t="str">
        <f t="shared" si="5"/>
        <v>March-07-2022</v>
      </c>
    </row>
    <row r="22">
      <c r="A22" s="18" t="s">
        <v>69</v>
      </c>
      <c r="B22" s="25">
        <v>3358.05</v>
      </c>
      <c r="C22" s="25">
        <v>0.0</v>
      </c>
      <c r="D22" s="25">
        <v>0.0</v>
      </c>
      <c r="E22" s="25">
        <v>0.0</v>
      </c>
      <c r="F22" s="25">
        <v>-575.86</v>
      </c>
      <c r="G22" s="25">
        <f t="shared" si="1"/>
        <v>-575.86</v>
      </c>
      <c r="H22" s="25">
        <f t="shared" si="2"/>
        <v>2782.19</v>
      </c>
      <c r="I22" s="25">
        <f t="shared" si="3"/>
        <v>0</v>
      </c>
      <c r="J22" s="25">
        <v>0.0</v>
      </c>
      <c r="K22" s="25">
        <v>3338.05</v>
      </c>
      <c r="L22" s="25">
        <v>0.0</v>
      </c>
      <c r="M22" s="25">
        <v>0.0</v>
      </c>
      <c r="N22" s="25">
        <f t="shared" si="6"/>
        <v>0</v>
      </c>
      <c r="O22" s="25">
        <v>0.0</v>
      </c>
      <c r="P22" s="25">
        <v>42026.83</v>
      </c>
      <c r="Q22" s="26" t="str">
        <f t="shared" si="5"/>
        <v>March-14-2022</v>
      </c>
    </row>
    <row r="23">
      <c r="A23" s="18" t="s">
        <v>70</v>
      </c>
      <c r="B23" s="25">
        <v>3338.05</v>
      </c>
      <c r="C23" s="25">
        <v>0.0</v>
      </c>
      <c r="D23" s="25">
        <v>0.0</v>
      </c>
      <c r="E23" s="25">
        <v>0.0</v>
      </c>
      <c r="F23" s="25">
        <v>-310.96</v>
      </c>
      <c r="G23" s="25">
        <f t="shared" si="1"/>
        <v>-310.96</v>
      </c>
      <c r="H23" s="25">
        <f t="shared" si="2"/>
        <v>3027.09</v>
      </c>
      <c r="I23" s="25">
        <f t="shared" si="3"/>
        <v>0</v>
      </c>
      <c r="J23" s="25">
        <v>0.0</v>
      </c>
      <c r="K23" s="25">
        <v>3523.05</v>
      </c>
      <c r="L23" s="25">
        <v>0.0</v>
      </c>
      <c r="M23" s="25">
        <v>0.0</v>
      </c>
      <c r="N23" s="25">
        <f t="shared" si="6"/>
        <v>0</v>
      </c>
      <c r="O23" s="25">
        <v>0.0</v>
      </c>
      <c r="P23" s="25">
        <v>43578.81</v>
      </c>
      <c r="Q23" s="26" t="str">
        <f t="shared" si="5"/>
        <v>March-21-2022</v>
      </c>
    </row>
    <row r="24">
      <c r="A24" s="18" t="s">
        <v>71</v>
      </c>
      <c r="B24" s="25">
        <v>3523.05</v>
      </c>
      <c r="C24" s="25">
        <v>0.0</v>
      </c>
      <c r="D24" s="25">
        <v>0.0</v>
      </c>
      <c r="E24" s="25">
        <v>0.0</v>
      </c>
      <c r="F24" s="25">
        <v>-207.56</v>
      </c>
      <c r="G24" s="25">
        <f t="shared" si="1"/>
        <v>-207.56</v>
      </c>
      <c r="H24" s="25">
        <f t="shared" si="2"/>
        <v>3315.49</v>
      </c>
      <c r="I24" s="25">
        <f t="shared" si="3"/>
        <v>265.49</v>
      </c>
      <c r="J24" s="25">
        <v>0.0</v>
      </c>
      <c r="K24" s="25">
        <v>2820.1</v>
      </c>
      <c r="L24" s="25">
        <v>0.0</v>
      </c>
      <c r="M24" s="25">
        <v>0.0</v>
      </c>
      <c r="N24" s="25">
        <f t="shared" si="6"/>
        <v>0</v>
      </c>
      <c r="O24" s="25">
        <v>0.0</v>
      </c>
      <c r="P24" s="25">
        <v>43683.07</v>
      </c>
      <c r="Q24" s="26" t="str">
        <f t="shared" si="5"/>
        <v>March-28-2022</v>
      </c>
    </row>
    <row r="25">
      <c r="A25" s="18" t="s">
        <v>72</v>
      </c>
      <c r="B25" s="25">
        <v>2820.1</v>
      </c>
      <c r="C25" s="25">
        <v>934.56</v>
      </c>
      <c r="D25" s="25">
        <v>0.0</v>
      </c>
      <c r="E25" s="25">
        <v>757.06</v>
      </c>
      <c r="F25" s="25">
        <v>-174.06</v>
      </c>
      <c r="G25" s="25">
        <f t="shared" si="1"/>
        <v>583</v>
      </c>
      <c r="H25" s="25">
        <f t="shared" si="2"/>
        <v>3403.1</v>
      </c>
      <c r="I25" s="25">
        <f t="shared" si="3"/>
        <v>353.1</v>
      </c>
      <c r="J25" s="25">
        <v>0.0</v>
      </c>
      <c r="K25" s="25">
        <v>3577.16</v>
      </c>
      <c r="L25" s="25">
        <v>0.0</v>
      </c>
      <c r="M25" s="25">
        <v>0.0</v>
      </c>
      <c r="N25" s="25">
        <f t="shared" si="6"/>
        <v>0</v>
      </c>
      <c r="O25" s="25">
        <v>0.0</v>
      </c>
      <c r="P25" s="25">
        <v>43723.85</v>
      </c>
      <c r="Q25" s="26" t="str">
        <f t="shared" si="5"/>
        <v>April-04-2022</v>
      </c>
    </row>
    <row r="26">
      <c r="A26" s="18" t="s">
        <v>73</v>
      </c>
      <c r="B26" s="25">
        <v>3577.16</v>
      </c>
      <c r="C26" s="25">
        <v>0.0</v>
      </c>
      <c r="D26" s="25">
        <v>0.0</v>
      </c>
      <c r="E26" s="25">
        <v>0.0</v>
      </c>
      <c r="F26" s="25">
        <v>-433.41</v>
      </c>
      <c r="G26" s="25">
        <f t="shared" si="1"/>
        <v>-433.41</v>
      </c>
      <c r="H26" s="25">
        <f t="shared" si="2"/>
        <v>3143.75</v>
      </c>
      <c r="I26" s="25">
        <f t="shared" si="3"/>
        <v>93.75</v>
      </c>
      <c r="J26" s="25">
        <v>0.0</v>
      </c>
      <c r="K26" s="25">
        <v>3577.16</v>
      </c>
      <c r="L26" s="25">
        <v>0.0</v>
      </c>
      <c r="M26" s="25">
        <v>0.0</v>
      </c>
      <c r="N26" s="25">
        <f t="shared" si="6"/>
        <v>0</v>
      </c>
      <c r="O26" s="25">
        <v>0.0</v>
      </c>
      <c r="P26" s="25">
        <v>42176.18</v>
      </c>
      <c r="Q26" s="26" t="str">
        <f t="shared" si="5"/>
        <v>April-11-2022</v>
      </c>
    </row>
    <row r="27">
      <c r="A27" s="18" t="s">
        <v>74</v>
      </c>
      <c r="B27" s="25">
        <v>3576.16</v>
      </c>
      <c r="C27" s="25">
        <v>2440.24</v>
      </c>
      <c r="D27" s="25">
        <v>195.22</v>
      </c>
      <c r="E27" s="25">
        <v>1598.22</v>
      </c>
      <c r="F27" s="25">
        <v>-253.61</v>
      </c>
      <c r="G27" s="25">
        <f t="shared" si="1"/>
        <v>1344.61</v>
      </c>
      <c r="H27" s="25">
        <f t="shared" si="2"/>
        <v>4920.77</v>
      </c>
      <c r="I27" s="25">
        <f t="shared" si="3"/>
        <v>1870.77</v>
      </c>
      <c r="J27" s="25">
        <v>0.0</v>
      </c>
      <c r="K27" s="25">
        <v>4583.65</v>
      </c>
      <c r="L27" s="25">
        <v>0.0</v>
      </c>
      <c r="M27" s="25">
        <v>0.0</v>
      </c>
      <c r="N27" s="25">
        <f t="shared" si="6"/>
        <v>0</v>
      </c>
      <c r="O27" s="25">
        <v>0.0</v>
      </c>
      <c r="P27" s="25">
        <v>41714.59</v>
      </c>
      <c r="Q27" s="26" t="str">
        <f t="shared" si="5"/>
        <v>April-18-2022</v>
      </c>
    </row>
    <row r="28">
      <c r="A28" s="18" t="s">
        <v>75</v>
      </c>
      <c r="B28" s="25">
        <v>4583.65</v>
      </c>
      <c r="C28" s="25">
        <v>0.0</v>
      </c>
      <c r="D28" s="25">
        <v>0.0</v>
      </c>
      <c r="E28" s="25">
        <v>0.0</v>
      </c>
      <c r="F28" s="25">
        <v>-222.67</v>
      </c>
      <c r="G28" s="25">
        <f t="shared" si="1"/>
        <v>-222.67</v>
      </c>
      <c r="H28" s="25">
        <f t="shared" si="2"/>
        <v>4360.98</v>
      </c>
      <c r="I28" s="25">
        <f t="shared" si="3"/>
        <v>1310.98</v>
      </c>
      <c r="J28" s="25">
        <v>0.0</v>
      </c>
      <c r="K28" s="25">
        <v>4281.98</v>
      </c>
      <c r="L28" s="25">
        <v>0.0</v>
      </c>
      <c r="M28" s="25">
        <v>0.0</v>
      </c>
      <c r="N28" s="25">
        <f t="shared" si="6"/>
        <v>0</v>
      </c>
      <c r="O28" s="25">
        <v>0.0</v>
      </c>
      <c r="P28" s="25">
        <v>39721.56</v>
      </c>
      <c r="Q28" s="26" t="str">
        <f t="shared" si="5"/>
        <v>April-25-2022</v>
      </c>
    </row>
    <row r="29">
      <c r="A29" s="18" t="s">
        <v>76</v>
      </c>
      <c r="B29" s="25">
        <v>4281.98</v>
      </c>
      <c r="C29" s="25">
        <v>2388.32</v>
      </c>
      <c r="D29" s="25">
        <v>191.07</v>
      </c>
      <c r="E29" s="25">
        <v>1588.33</v>
      </c>
      <c r="F29" s="25">
        <v>-247.92</v>
      </c>
      <c r="G29" s="25">
        <f t="shared" si="1"/>
        <v>1340.41</v>
      </c>
      <c r="H29" s="25">
        <f t="shared" si="2"/>
        <v>5622.39</v>
      </c>
      <c r="I29" s="25">
        <f t="shared" si="3"/>
        <v>2572.39</v>
      </c>
      <c r="J29" s="25">
        <v>0.0</v>
      </c>
      <c r="K29" s="25">
        <v>6346.29</v>
      </c>
      <c r="L29" s="25">
        <v>0.0</v>
      </c>
      <c r="M29" s="25">
        <v>0.0</v>
      </c>
      <c r="N29" s="25">
        <f t="shared" si="6"/>
        <v>0</v>
      </c>
      <c r="O29" s="25">
        <v>3685.0</v>
      </c>
      <c r="P29" s="25">
        <v>39721.56</v>
      </c>
      <c r="Q29" s="26" t="str">
        <f t="shared" si="5"/>
        <v>May-02-2022</v>
      </c>
    </row>
    <row r="30">
      <c r="A30" s="18" t="s">
        <v>77</v>
      </c>
      <c r="B30" s="25">
        <v>6346.29</v>
      </c>
      <c r="C30" s="25">
        <v>0.0</v>
      </c>
      <c r="D30" s="25">
        <v>0.0</v>
      </c>
      <c r="E30" s="25">
        <v>0.0</v>
      </c>
      <c r="F30" s="25">
        <v>56.11</v>
      </c>
      <c r="G30" s="25">
        <f t="shared" si="1"/>
        <v>56.11</v>
      </c>
      <c r="H30" s="25">
        <f t="shared" si="2"/>
        <v>6402.4</v>
      </c>
      <c r="I30" s="25">
        <f t="shared" si="3"/>
        <v>3352.4</v>
      </c>
      <c r="J30" s="27">
        <v>3000.0</v>
      </c>
      <c r="K30" s="25">
        <v>5924.96</v>
      </c>
      <c r="L30" s="28">
        <f t="shared" ref="L30:L63" si="7">L29+J30</f>
        <v>3000</v>
      </c>
      <c r="M30" s="25">
        <v>0.0</v>
      </c>
      <c r="N30" s="25">
        <f t="shared" si="6"/>
        <v>0</v>
      </c>
      <c r="O30" s="27">
        <v>0.0</v>
      </c>
      <c r="P30" s="27">
        <f> 38247.61-L30</f>
        <v>35247.61</v>
      </c>
      <c r="Q30" s="26" t="str">
        <f t="shared" si="5"/>
        <v>May-09-2022</v>
      </c>
    </row>
    <row r="31">
      <c r="A31" s="18" t="s">
        <v>78</v>
      </c>
      <c r="B31" s="25">
        <v>5924.96</v>
      </c>
      <c r="C31" s="25">
        <v>2492.16</v>
      </c>
      <c r="D31" s="25">
        <v>199.38</v>
      </c>
      <c r="E31" s="25">
        <v>1644.82</v>
      </c>
      <c r="F31" s="25">
        <v>-268.47</v>
      </c>
      <c r="G31" s="25">
        <f t="shared" si="1"/>
        <v>1376.35</v>
      </c>
      <c r="H31" s="25">
        <f t="shared" si="2"/>
        <v>7301.31</v>
      </c>
      <c r="I31" s="25">
        <f t="shared" si="3"/>
        <v>4251.31</v>
      </c>
      <c r="J31" s="25">
        <v>0.0</v>
      </c>
      <c r="K31" s="25">
        <v>7756.9</v>
      </c>
      <c r="L31" s="28">
        <f t="shared" si="7"/>
        <v>3000</v>
      </c>
      <c r="M31" s="25">
        <v>0.0</v>
      </c>
      <c r="N31" s="25">
        <f t="shared" si="6"/>
        <v>0</v>
      </c>
      <c r="O31" s="27">
        <v>0.0</v>
      </c>
      <c r="P31" s="27">
        <f>38430.14-L31</f>
        <v>35430.14</v>
      </c>
      <c r="Q31" s="26" t="str">
        <f t="shared" si="5"/>
        <v>May-16-2022</v>
      </c>
    </row>
    <row r="32">
      <c r="A32" s="18" t="s">
        <v>79</v>
      </c>
      <c r="B32" s="25">
        <v>7746.87</v>
      </c>
      <c r="C32" s="25">
        <v>0.0</v>
      </c>
      <c r="D32" s="25">
        <v>0.0</v>
      </c>
      <c r="E32" s="25">
        <v>0.0</v>
      </c>
      <c r="F32" s="25">
        <v>-979.05</v>
      </c>
      <c r="G32" s="25">
        <f t="shared" si="1"/>
        <v>-979.05</v>
      </c>
      <c r="H32" s="25">
        <f t="shared" si="2"/>
        <v>6767.82</v>
      </c>
      <c r="I32" s="25">
        <f t="shared" si="3"/>
        <v>3717.82</v>
      </c>
      <c r="J32" s="25">
        <v>0.0</v>
      </c>
      <c r="K32" s="25">
        <v>7146.24</v>
      </c>
      <c r="L32" s="28">
        <f t="shared" si="7"/>
        <v>3000</v>
      </c>
      <c r="M32" s="25">
        <v>0.0</v>
      </c>
      <c r="N32" s="25">
        <f t="shared" si="6"/>
        <v>0</v>
      </c>
      <c r="O32" s="27">
        <v>0.0</v>
      </c>
      <c r="P32" s="27">
        <f>38137.17-L32</f>
        <v>35137.17</v>
      </c>
      <c r="Q32" s="26" t="str">
        <f t="shared" si="5"/>
        <v>May-23-2022</v>
      </c>
    </row>
    <row r="33">
      <c r="A33" s="18" t="s">
        <v>80</v>
      </c>
      <c r="B33" s="25">
        <v>7146.24</v>
      </c>
      <c r="C33" s="25">
        <v>0.0</v>
      </c>
      <c r="D33" s="25">
        <v>0.0</v>
      </c>
      <c r="E33" s="25">
        <v>0.0</v>
      </c>
      <c r="F33" s="25">
        <v>-2352.47</v>
      </c>
      <c r="G33" s="25">
        <f t="shared" si="1"/>
        <v>-2352.47</v>
      </c>
      <c r="H33" s="25">
        <f t="shared" si="2"/>
        <v>4793.77</v>
      </c>
      <c r="I33" s="25">
        <f t="shared" si="3"/>
        <v>1743.77</v>
      </c>
      <c r="J33" s="25">
        <v>0.0</v>
      </c>
      <c r="K33" s="25">
        <v>5315.2</v>
      </c>
      <c r="L33" s="28">
        <f t="shared" si="7"/>
        <v>3000</v>
      </c>
      <c r="M33" s="25">
        <v>0.0</v>
      </c>
      <c r="N33" s="25">
        <f t="shared" si="6"/>
        <v>0</v>
      </c>
      <c r="O33" s="27">
        <v>0.0</v>
      </c>
      <c r="P33" s="27">
        <f>39576.44-L33</f>
        <v>36576.44</v>
      </c>
      <c r="Q33" s="26" t="str">
        <f t="shared" si="5"/>
        <v>May-30-2022</v>
      </c>
    </row>
    <row r="34">
      <c r="A34" s="18" t="s">
        <v>81</v>
      </c>
      <c r="B34" s="25">
        <v>5315.2</v>
      </c>
      <c r="C34" s="25">
        <v>2907.52</v>
      </c>
      <c r="D34" s="25">
        <v>232.61</v>
      </c>
      <c r="E34" s="25">
        <v>1870.77</v>
      </c>
      <c r="F34" s="25">
        <v>-2562.58</v>
      </c>
      <c r="G34" s="25">
        <f t="shared" si="1"/>
        <v>-691.81</v>
      </c>
      <c r="H34" s="25">
        <f t="shared" si="2"/>
        <v>4623.39</v>
      </c>
      <c r="I34" s="25">
        <f t="shared" si="3"/>
        <v>1573.39</v>
      </c>
      <c r="J34" s="25">
        <v>0.0</v>
      </c>
      <c r="K34" s="25">
        <v>7613.66</v>
      </c>
      <c r="L34" s="28">
        <f t="shared" si="7"/>
        <v>3000</v>
      </c>
      <c r="M34" s="25">
        <v>0.0</v>
      </c>
      <c r="N34" s="25">
        <f t="shared" si="6"/>
        <v>0</v>
      </c>
      <c r="O34" s="27">
        <v>0.0</v>
      </c>
      <c r="P34" s="27">
        <f>39377.23-L34</f>
        <v>36377.23</v>
      </c>
      <c r="Q34" s="26" t="str">
        <f t="shared" si="5"/>
        <v>June-06-2022</v>
      </c>
    </row>
    <row r="35">
      <c r="A35" s="18" t="s">
        <v>82</v>
      </c>
      <c r="B35" s="25">
        <v>7613.66</v>
      </c>
      <c r="C35" s="25">
        <v>0.0</v>
      </c>
      <c r="D35" s="25">
        <v>0.0</v>
      </c>
      <c r="E35" s="25">
        <v>0.0</v>
      </c>
      <c r="F35" s="25">
        <v>-848.74</v>
      </c>
      <c r="G35" s="25">
        <f t="shared" si="1"/>
        <v>-848.74</v>
      </c>
      <c r="H35" s="25">
        <f t="shared" si="2"/>
        <v>6764.92</v>
      </c>
      <c r="I35" s="25">
        <f t="shared" si="3"/>
        <v>3714.92</v>
      </c>
      <c r="J35" s="25">
        <v>0.0</v>
      </c>
      <c r="K35" s="25">
        <v>7813.66</v>
      </c>
      <c r="L35" s="28">
        <f t="shared" si="7"/>
        <v>3000</v>
      </c>
      <c r="M35" s="25">
        <v>0.0</v>
      </c>
      <c r="N35" s="25">
        <f t="shared" si="6"/>
        <v>0</v>
      </c>
      <c r="O35" s="27">
        <v>0.0</v>
      </c>
      <c r="P35" s="27">
        <f>37040.78-L35</f>
        <v>34040.78</v>
      </c>
      <c r="Q35" s="26" t="str">
        <f t="shared" si="5"/>
        <v>June-13-2022</v>
      </c>
    </row>
    <row r="36">
      <c r="A36" s="18" t="s">
        <v>83</v>
      </c>
      <c r="B36" s="25">
        <v>7813.66</v>
      </c>
      <c r="C36" s="25">
        <v>2699.84</v>
      </c>
      <c r="D36" s="29">
        <f t="shared" ref="D36:D38" si="8">C36*0.08</f>
        <v>215.9872</v>
      </c>
      <c r="E36" s="25">
        <v>1966.28</v>
      </c>
      <c r="F36" s="25">
        <v>-311.53</v>
      </c>
      <c r="G36" s="25">
        <f t="shared" si="1"/>
        <v>1654.75</v>
      </c>
      <c r="H36" s="25">
        <f t="shared" si="2"/>
        <v>9468.41</v>
      </c>
      <c r="I36" s="25">
        <f t="shared" si="3"/>
        <v>6418.41</v>
      </c>
      <c r="J36" s="25">
        <v>0.0</v>
      </c>
      <c r="K36" s="25">
        <v>9760.96</v>
      </c>
      <c r="L36" s="28">
        <f t="shared" si="7"/>
        <v>3000</v>
      </c>
      <c r="M36" s="25">
        <v>0.0</v>
      </c>
      <c r="N36" s="25">
        <f t="shared" si="6"/>
        <v>0</v>
      </c>
      <c r="O36" s="27">
        <v>0.0</v>
      </c>
      <c r="P36" s="27">
        <f>36109.84-L36</f>
        <v>33109.84</v>
      </c>
      <c r="Q36" s="26" t="str">
        <f t="shared" si="5"/>
        <v>June-20-2022</v>
      </c>
    </row>
    <row r="37">
      <c r="A37" s="18" t="s">
        <v>84</v>
      </c>
      <c r="B37" s="25">
        <v>9760.96</v>
      </c>
      <c r="C37" s="25">
        <v>0.0</v>
      </c>
      <c r="D37" s="29">
        <f t="shared" si="8"/>
        <v>0</v>
      </c>
      <c r="E37" s="25">
        <v>0.0</v>
      </c>
      <c r="F37" s="25">
        <v>-2139.16</v>
      </c>
      <c r="G37" s="25">
        <f t="shared" si="1"/>
        <v>-2139.16</v>
      </c>
      <c r="H37" s="25">
        <f t="shared" si="2"/>
        <v>7621.8</v>
      </c>
      <c r="I37" s="25">
        <f t="shared" si="3"/>
        <v>4571.8</v>
      </c>
      <c r="J37" s="25">
        <v>0.0</v>
      </c>
      <c r="K37" s="25">
        <v>4045.01</v>
      </c>
      <c r="L37" s="28">
        <f t="shared" si="7"/>
        <v>3000</v>
      </c>
      <c r="M37" s="25">
        <v>0.0</v>
      </c>
      <c r="N37" s="25">
        <f t="shared" si="6"/>
        <v>0</v>
      </c>
      <c r="O37" s="27">
        <v>0.0</v>
      </c>
      <c r="P37" s="27">
        <f>37477.26-L37</f>
        <v>34477.26</v>
      </c>
      <c r="Q37" s="26" t="str">
        <f t="shared" si="5"/>
        <v>June-27-2022</v>
      </c>
    </row>
    <row r="38">
      <c r="A38" s="18" t="s">
        <v>85</v>
      </c>
      <c r="B38" s="25">
        <v>4045.01</v>
      </c>
      <c r="C38" s="25">
        <v>4516.61</v>
      </c>
      <c r="D38" s="29">
        <f t="shared" si="8"/>
        <v>361.3288</v>
      </c>
      <c r="E38" s="25">
        <v>3093.28</v>
      </c>
      <c r="F38" s="25">
        <v>-977.95</v>
      </c>
      <c r="G38" s="25">
        <f t="shared" si="1"/>
        <v>2115.33</v>
      </c>
      <c r="H38" s="25">
        <f t="shared" si="2"/>
        <v>6160.34</v>
      </c>
      <c r="I38" s="25">
        <f t="shared" si="3"/>
        <v>3110.34</v>
      </c>
      <c r="J38" s="25">
        <v>0.0</v>
      </c>
      <c r="K38" s="25">
        <v>6886.87</v>
      </c>
      <c r="L38" s="28">
        <f t="shared" si="7"/>
        <v>3000</v>
      </c>
      <c r="M38" s="25">
        <v>0.0</v>
      </c>
      <c r="N38" s="25">
        <f t="shared" si="6"/>
        <v>0</v>
      </c>
      <c r="O38" s="27">
        <v>0.0</v>
      </c>
      <c r="P38" s="27">
        <f>37148.44-L38</f>
        <v>34148.44</v>
      </c>
      <c r="Q38" s="26" t="str">
        <f t="shared" si="5"/>
        <v>July-04-2022</v>
      </c>
    </row>
    <row r="39">
      <c r="A39" s="18" t="s">
        <v>86</v>
      </c>
      <c r="B39" s="25">
        <v>6886.87</v>
      </c>
      <c r="C39" s="25">
        <v>0.0</v>
      </c>
      <c r="D39" s="25">
        <v>0.0</v>
      </c>
      <c r="E39" s="25">
        <v>0.0</v>
      </c>
      <c r="F39" s="25">
        <v>-532.33</v>
      </c>
      <c r="G39" s="25">
        <f t="shared" si="1"/>
        <v>-532.33</v>
      </c>
      <c r="H39" s="25">
        <f t="shared" si="2"/>
        <v>6354.54</v>
      </c>
      <c r="I39" s="25">
        <f t="shared" si="3"/>
        <v>3304.54</v>
      </c>
      <c r="J39" s="25">
        <v>0.0</v>
      </c>
      <c r="K39" s="25">
        <v>2928.21</v>
      </c>
      <c r="L39" s="28">
        <f t="shared" si="7"/>
        <v>3000</v>
      </c>
      <c r="M39" s="25">
        <v>0.0</v>
      </c>
      <c r="N39" s="25">
        <f t="shared" si="6"/>
        <v>0</v>
      </c>
      <c r="O39" s="27">
        <v>0.0</v>
      </c>
      <c r="P39" s="27">
        <f>37208.15-L39</f>
        <v>34208.15</v>
      </c>
      <c r="Q39" s="26" t="str">
        <f t="shared" si="5"/>
        <v>July-11-2022</v>
      </c>
    </row>
    <row r="40">
      <c r="A40" s="18" t="s">
        <v>87</v>
      </c>
      <c r="B40" s="27">
        <v>2928.21</v>
      </c>
      <c r="C40" s="27">
        <v>4516.61</v>
      </c>
      <c r="D40" s="28">
        <f>C40*0.08</f>
        <v>361.3288</v>
      </c>
      <c r="E40" s="27">
        <v>3909.91</v>
      </c>
      <c r="F40" s="27">
        <v>-218.69</v>
      </c>
      <c r="G40" s="25">
        <f t="shared" si="1"/>
        <v>3691.22</v>
      </c>
      <c r="H40" s="25">
        <f t="shared" si="2"/>
        <v>6619.43</v>
      </c>
      <c r="I40" s="25">
        <f t="shared" si="3"/>
        <v>3569.43</v>
      </c>
      <c r="J40" s="25">
        <v>0.0</v>
      </c>
      <c r="K40" s="27">
        <v>5212.74</v>
      </c>
      <c r="L40" s="28">
        <f t="shared" si="7"/>
        <v>3000</v>
      </c>
      <c r="M40" s="25">
        <v>0.0</v>
      </c>
      <c r="N40" s="25">
        <f t="shared" si="6"/>
        <v>0</v>
      </c>
      <c r="O40" s="27">
        <v>0.0</v>
      </c>
      <c r="P40" s="27">
        <f>40733.12-L40</f>
        <v>37733.12</v>
      </c>
      <c r="Q40" s="26" t="str">
        <f t="shared" si="5"/>
        <v>July-18-2022</v>
      </c>
    </row>
    <row r="41">
      <c r="A41" s="18" t="s">
        <v>88</v>
      </c>
      <c r="B41" s="25">
        <v>5212.74</v>
      </c>
      <c r="C41" s="25">
        <v>0.0</v>
      </c>
      <c r="D41" s="25">
        <v>0.0</v>
      </c>
      <c r="E41" s="25">
        <v>0.0</v>
      </c>
      <c r="F41" s="25">
        <v>-164.47</v>
      </c>
      <c r="G41" s="25">
        <f t="shared" si="1"/>
        <v>-164.47</v>
      </c>
      <c r="H41" s="25">
        <f t="shared" si="2"/>
        <v>5048.27</v>
      </c>
      <c r="I41" s="25">
        <f t="shared" si="3"/>
        <v>1998.27</v>
      </c>
      <c r="J41" s="25">
        <v>0.0</v>
      </c>
      <c r="K41" s="25">
        <v>2212.74</v>
      </c>
      <c r="L41" s="28">
        <f t="shared" si="7"/>
        <v>3000</v>
      </c>
      <c r="M41" s="25">
        <v>0.0</v>
      </c>
      <c r="N41" s="25">
        <f t="shared" si="6"/>
        <v>0</v>
      </c>
      <c r="O41" s="27">
        <v>0.0</v>
      </c>
      <c r="P41" s="27">
        <f>41829.57-L41</f>
        <v>38829.57</v>
      </c>
      <c r="Q41" s="26" t="str">
        <f t="shared" si="5"/>
        <v>July-25-2022</v>
      </c>
    </row>
    <row r="42">
      <c r="A42" s="18" t="s">
        <v>89</v>
      </c>
      <c r="B42" s="27">
        <v>2212.74</v>
      </c>
      <c r="C42" s="27">
        <v>4516.61</v>
      </c>
      <c r="D42" s="28">
        <f>C42*0.08</f>
        <v>361.3288</v>
      </c>
      <c r="E42" s="27">
        <v>3909.91</v>
      </c>
      <c r="F42" s="27">
        <v>-1899.54</v>
      </c>
      <c r="G42" s="25">
        <f t="shared" si="1"/>
        <v>2010.37</v>
      </c>
      <c r="H42" s="25">
        <f t="shared" si="2"/>
        <v>4223.11</v>
      </c>
      <c r="I42" s="25">
        <f t="shared" si="3"/>
        <v>1173.11</v>
      </c>
      <c r="J42" s="25">
        <v>0.0</v>
      </c>
      <c r="K42" s="27">
        <v>99.98</v>
      </c>
      <c r="L42" s="28">
        <f t="shared" si="7"/>
        <v>3000</v>
      </c>
      <c r="M42" s="25">
        <v>0.0</v>
      </c>
      <c r="N42" s="25">
        <f t="shared" si="6"/>
        <v>0</v>
      </c>
      <c r="O42" s="27">
        <v>0.0</v>
      </c>
      <c r="P42" s="27">
        <f>46281.23-L42</f>
        <v>43281.23</v>
      </c>
      <c r="Q42" s="26" t="str">
        <f t="shared" si="5"/>
        <v>August-01-2022</v>
      </c>
    </row>
    <row r="43">
      <c r="A43" s="18" t="s">
        <v>90</v>
      </c>
      <c r="B43" s="25">
        <v>3193.25</v>
      </c>
      <c r="C43" s="25">
        <v>0.0</v>
      </c>
      <c r="D43" s="25">
        <v>0.0</v>
      </c>
      <c r="E43" s="25">
        <v>0.0</v>
      </c>
      <c r="F43" s="25">
        <v>-329.34</v>
      </c>
      <c r="G43" s="25">
        <f t="shared" si="1"/>
        <v>-329.34</v>
      </c>
      <c r="H43" s="25">
        <f t="shared" si="2"/>
        <v>2863.91</v>
      </c>
      <c r="I43" s="25">
        <f t="shared" si="3"/>
        <v>0</v>
      </c>
      <c r="J43" s="25">
        <v>0.0</v>
      </c>
      <c r="K43" s="25">
        <v>3193.25</v>
      </c>
      <c r="L43" s="28">
        <f t="shared" si="7"/>
        <v>3000</v>
      </c>
      <c r="M43" s="25">
        <v>0.0</v>
      </c>
      <c r="N43" s="25">
        <f t="shared" si="6"/>
        <v>0</v>
      </c>
      <c r="O43" s="27">
        <v>0.0</v>
      </c>
      <c r="P43" s="27">
        <f>46695.24-L43</f>
        <v>43695.24</v>
      </c>
      <c r="Q43" s="26" t="str">
        <f t="shared" si="5"/>
        <v>August-08-2022</v>
      </c>
    </row>
    <row r="44">
      <c r="A44" s="18" t="s">
        <v>91</v>
      </c>
      <c r="B44" s="27">
        <v>3193.25</v>
      </c>
      <c r="C44" s="30">
        <v>4516.61</v>
      </c>
      <c r="D44" s="30">
        <f>C44*0.08</f>
        <v>361.3288</v>
      </c>
      <c r="E44" s="30">
        <v>3909.91</v>
      </c>
      <c r="F44" s="30">
        <v>-291.61</v>
      </c>
      <c r="G44" s="25">
        <f t="shared" si="1"/>
        <v>3618.3</v>
      </c>
      <c r="H44" s="25">
        <f t="shared" si="2"/>
        <v>6811.55</v>
      </c>
      <c r="I44" s="25">
        <f t="shared" si="3"/>
        <v>3761.55</v>
      </c>
      <c r="J44" s="30">
        <f t="shared" ref="J44:J63" si="9">IF(L43+I44&gt;=$B$2, $B$2-L43, if(L43+I44&lt;=$B$2, I44, 0))</f>
        <v>3761.55</v>
      </c>
      <c r="K44" s="30">
        <f t="shared" ref="K44:K47" si="10">H44-if(AND(J44 = 0, O44 = 0), J44, I44)</f>
        <v>3050</v>
      </c>
      <c r="L44" s="30">
        <f t="shared" si="7"/>
        <v>6761.55</v>
      </c>
      <c r="M44" s="30">
        <v>0.0</v>
      </c>
      <c r="N44" s="30">
        <f t="shared" si="6"/>
        <v>0</v>
      </c>
      <c r="O44" s="30">
        <v>0.0</v>
      </c>
      <c r="P44" s="27">
        <f>48044.52-L44</f>
        <v>41282.97</v>
      </c>
      <c r="Q44" s="26" t="str">
        <f t="shared" si="5"/>
        <v>August-15-2022</v>
      </c>
    </row>
    <row r="45">
      <c r="A45" s="31" t="s">
        <v>92</v>
      </c>
      <c r="B45" s="32">
        <f t="shared" ref="B45:B63" si="11">K44</f>
        <v>3050</v>
      </c>
      <c r="C45" s="30">
        <v>0.0</v>
      </c>
      <c r="D45" s="30">
        <v>0.0</v>
      </c>
      <c r="E45" s="30">
        <v>0.0</v>
      </c>
      <c r="F45" s="30">
        <f>AVERAGE(F11:F44)</f>
        <v>-552.6035294</v>
      </c>
      <c r="G45" s="30">
        <f t="shared" si="1"/>
        <v>-552.6035294</v>
      </c>
      <c r="H45" s="30">
        <f t="shared" si="2"/>
        <v>2497.396471</v>
      </c>
      <c r="I45" s="30">
        <f t="shared" ref="I45:I63" si="12">if(AND(H45&gt;=$B$3, L44&lt;=$B$2), H45-$B$3, 0)</f>
        <v>0</v>
      </c>
      <c r="J45" s="30">
        <f t="shared" si="9"/>
        <v>0</v>
      </c>
      <c r="K45" s="30">
        <f t="shared" si="10"/>
        <v>2497.396471</v>
      </c>
      <c r="L45" s="30">
        <f t="shared" si="7"/>
        <v>6761.55</v>
      </c>
      <c r="M45" s="30">
        <v>0.0</v>
      </c>
      <c r="N45" s="30">
        <f t="shared" si="6"/>
        <v>0</v>
      </c>
      <c r="O45" s="30">
        <f t="shared" ref="O45:O47" si="13">if(L44+I45&gt;=$B$2, I45-J45, if(L44+I45&lt;=$B$2, I45-J45, 0))</f>
        <v>0</v>
      </c>
      <c r="P45" s="30">
        <f t="shared" ref="P45:P63" si="14">48044.52-L45+O45</f>
        <v>41282.97</v>
      </c>
      <c r="Q45" s="31" t="str">
        <f t="shared" si="5"/>
        <v>August-22-2022</v>
      </c>
    </row>
    <row r="46">
      <c r="A46" s="31" t="s">
        <v>93</v>
      </c>
      <c r="B46" s="32">
        <f t="shared" si="11"/>
        <v>2497.396471</v>
      </c>
      <c r="C46" s="30">
        <v>4516.61</v>
      </c>
      <c r="D46" s="30">
        <f>C46*0.08</f>
        <v>361.3288</v>
      </c>
      <c r="E46" s="30">
        <v>3909.91</v>
      </c>
      <c r="F46" s="30">
        <f t="shared" ref="F46:F62" si="15">F45</f>
        <v>-552.6035294</v>
      </c>
      <c r="G46" s="30">
        <f t="shared" si="1"/>
        <v>3357.306471</v>
      </c>
      <c r="H46" s="30">
        <f t="shared" si="2"/>
        <v>5854.702941</v>
      </c>
      <c r="I46" s="30">
        <f t="shared" si="12"/>
        <v>2804.702941</v>
      </c>
      <c r="J46" s="30">
        <f t="shared" si="9"/>
        <v>2804.702941</v>
      </c>
      <c r="K46" s="30">
        <f t="shared" si="10"/>
        <v>3050</v>
      </c>
      <c r="L46" s="30">
        <f t="shared" si="7"/>
        <v>9566.252941</v>
      </c>
      <c r="M46" s="30">
        <v>0.0</v>
      </c>
      <c r="N46" s="30">
        <f t="shared" si="6"/>
        <v>0</v>
      </c>
      <c r="O46" s="30">
        <f t="shared" si="13"/>
        <v>0</v>
      </c>
      <c r="P46" s="30">
        <f t="shared" si="14"/>
        <v>38478.26706</v>
      </c>
      <c r="Q46" s="31" t="str">
        <f t="shared" si="5"/>
        <v>August-29-2022</v>
      </c>
    </row>
    <row r="47">
      <c r="A47" s="31" t="s">
        <v>94</v>
      </c>
      <c r="B47" s="32">
        <f t="shared" si="11"/>
        <v>3050</v>
      </c>
      <c r="C47" s="30">
        <v>0.0</v>
      </c>
      <c r="D47" s="30">
        <v>0.0</v>
      </c>
      <c r="E47" s="30">
        <v>0.0</v>
      </c>
      <c r="F47" s="30">
        <f t="shared" si="15"/>
        <v>-552.6035294</v>
      </c>
      <c r="G47" s="30">
        <f t="shared" si="1"/>
        <v>-552.6035294</v>
      </c>
      <c r="H47" s="30">
        <f t="shared" si="2"/>
        <v>2497.396471</v>
      </c>
      <c r="I47" s="30">
        <f t="shared" si="12"/>
        <v>0</v>
      </c>
      <c r="J47" s="30">
        <f t="shared" si="9"/>
        <v>0</v>
      </c>
      <c r="K47" s="30">
        <f t="shared" si="10"/>
        <v>2497.396471</v>
      </c>
      <c r="L47" s="30">
        <f t="shared" si="7"/>
        <v>9566.252941</v>
      </c>
      <c r="M47" s="30">
        <v>0.0</v>
      </c>
      <c r="N47" s="30">
        <f t="shared" si="6"/>
        <v>0</v>
      </c>
      <c r="O47" s="30">
        <f t="shared" si="13"/>
        <v>0</v>
      </c>
      <c r="P47" s="30">
        <f t="shared" si="14"/>
        <v>38478.26706</v>
      </c>
      <c r="Q47" s="31" t="str">
        <f t="shared" si="5"/>
        <v>September-05-2022</v>
      </c>
    </row>
    <row r="48">
      <c r="A48" s="31" t="s">
        <v>95</v>
      </c>
      <c r="B48" s="32">
        <f t="shared" si="11"/>
        <v>2497.396471</v>
      </c>
      <c r="C48" s="30">
        <v>4516.61</v>
      </c>
      <c r="D48" s="30">
        <f>C48*0.08</f>
        <v>361.3288</v>
      </c>
      <c r="E48" s="30">
        <v>3909.91</v>
      </c>
      <c r="F48" s="30">
        <f t="shared" si="15"/>
        <v>-552.6035294</v>
      </c>
      <c r="G48" s="30">
        <f t="shared" si="1"/>
        <v>3357.306471</v>
      </c>
      <c r="H48" s="30">
        <f t="shared" si="2"/>
        <v>5854.702941</v>
      </c>
      <c r="I48" s="30">
        <f t="shared" si="12"/>
        <v>2804.702941</v>
      </c>
      <c r="J48" s="30">
        <f t="shared" si="9"/>
        <v>1433.747059</v>
      </c>
      <c r="K48" s="30">
        <f t="shared" ref="K48:K63" si="16">H48-if(AND(J48 = 0, M48 = 0), J48, I48)</f>
        <v>3050</v>
      </c>
      <c r="L48" s="30">
        <f t="shared" si="7"/>
        <v>11000</v>
      </c>
      <c r="M48" s="30">
        <f t="shared" ref="M48:M63" si="17">if(L47+I48&gt;=$B$2, I48-J48, if(L47+I48&lt;=$B$2, I48-J48, 0))</f>
        <v>1370.955882</v>
      </c>
      <c r="N48" s="30">
        <f t="shared" si="6"/>
        <v>1370.955882</v>
      </c>
      <c r="O48" s="30">
        <v>0.0</v>
      </c>
      <c r="P48" s="30">
        <f t="shared" si="14"/>
        <v>37044.52</v>
      </c>
      <c r="Q48" s="31" t="str">
        <f t="shared" si="5"/>
        <v>September-12-2022</v>
      </c>
    </row>
    <row r="49">
      <c r="A49" s="31" t="s">
        <v>96</v>
      </c>
      <c r="B49" s="32">
        <f t="shared" si="11"/>
        <v>3050</v>
      </c>
      <c r="C49" s="30">
        <v>0.0</v>
      </c>
      <c r="D49" s="30">
        <v>0.0</v>
      </c>
      <c r="E49" s="30">
        <v>0.0</v>
      </c>
      <c r="F49" s="30">
        <f t="shared" si="15"/>
        <v>-552.6035294</v>
      </c>
      <c r="G49" s="30">
        <f t="shared" si="1"/>
        <v>-552.6035294</v>
      </c>
      <c r="H49" s="30">
        <f t="shared" si="2"/>
        <v>2497.396471</v>
      </c>
      <c r="I49" s="30">
        <f t="shared" si="12"/>
        <v>0</v>
      </c>
      <c r="J49" s="30">
        <f t="shared" si="9"/>
        <v>0</v>
      </c>
      <c r="K49" s="30">
        <f t="shared" si="16"/>
        <v>2497.396471</v>
      </c>
      <c r="L49" s="30">
        <f t="shared" si="7"/>
        <v>11000</v>
      </c>
      <c r="M49" s="30">
        <f t="shared" si="17"/>
        <v>0</v>
      </c>
      <c r="N49" s="30">
        <f t="shared" si="6"/>
        <v>1370.955882</v>
      </c>
      <c r="O49" s="30">
        <v>0.0</v>
      </c>
      <c r="P49" s="30">
        <f t="shared" si="14"/>
        <v>37044.52</v>
      </c>
      <c r="Q49" s="31" t="str">
        <f t="shared" si="5"/>
        <v>September-19-2022</v>
      </c>
    </row>
    <row r="50">
      <c r="A50" s="31" t="s">
        <v>97</v>
      </c>
      <c r="B50" s="32">
        <f t="shared" si="11"/>
        <v>2497.396471</v>
      </c>
      <c r="C50" s="30">
        <v>4516.61</v>
      </c>
      <c r="D50" s="30">
        <f>C50*0.08</f>
        <v>361.3288</v>
      </c>
      <c r="E50" s="30">
        <v>3909.91</v>
      </c>
      <c r="F50" s="30">
        <f t="shared" si="15"/>
        <v>-552.6035294</v>
      </c>
      <c r="G50" s="30">
        <f t="shared" si="1"/>
        <v>3357.306471</v>
      </c>
      <c r="H50" s="30">
        <f t="shared" si="2"/>
        <v>5854.702941</v>
      </c>
      <c r="I50" s="30">
        <f t="shared" si="12"/>
        <v>2804.702941</v>
      </c>
      <c r="J50" s="30">
        <f t="shared" si="9"/>
        <v>0</v>
      </c>
      <c r="K50" s="30">
        <f t="shared" si="16"/>
        <v>3050</v>
      </c>
      <c r="L50" s="30">
        <f t="shared" si="7"/>
        <v>11000</v>
      </c>
      <c r="M50" s="30">
        <f t="shared" si="17"/>
        <v>2804.702941</v>
      </c>
      <c r="N50" s="30">
        <f t="shared" si="6"/>
        <v>4175.658824</v>
      </c>
      <c r="O50" s="30">
        <v>0.0</v>
      </c>
      <c r="P50" s="30">
        <f t="shared" si="14"/>
        <v>37044.52</v>
      </c>
      <c r="Q50" s="31" t="str">
        <f t="shared" si="5"/>
        <v>September-26-2022</v>
      </c>
    </row>
    <row r="51">
      <c r="A51" s="31" t="s">
        <v>98</v>
      </c>
      <c r="B51" s="32">
        <f t="shared" si="11"/>
        <v>3050</v>
      </c>
      <c r="C51" s="30">
        <v>0.0</v>
      </c>
      <c r="D51" s="30">
        <v>0.0</v>
      </c>
      <c r="E51" s="30">
        <v>0.0</v>
      </c>
      <c r="F51" s="30">
        <f t="shared" si="15"/>
        <v>-552.6035294</v>
      </c>
      <c r="G51" s="30">
        <f t="shared" si="1"/>
        <v>-552.6035294</v>
      </c>
      <c r="H51" s="30">
        <f t="shared" si="2"/>
        <v>2497.396471</v>
      </c>
      <c r="I51" s="30">
        <f t="shared" si="12"/>
        <v>0</v>
      </c>
      <c r="J51" s="30">
        <f t="shared" si="9"/>
        <v>0</v>
      </c>
      <c r="K51" s="30">
        <f t="shared" si="16"/>
        <v>2497.396471</v>
      </c>
      <c r="L51" s="30">
        <f t="shared" si="7"/>
        <v>11000</v>
      </c>
      <c r="M51" s="30">
        <f t="shared" si="17"/>
        <v>0</v>
      </c>
      <c r="N51" s="30">
        <f t="shared" si="6"/>
        <v>4175.658824</v>
      </c>
      <c r="O51" s="30">
        <v>0.0</v>
      </c>
      <c r="P51" s="30">
        <f t="shared" si="14"/>
        <v>37044.52</v>
      </c>
      <c r="Q51" s="31" t="str">
        <f t="shared" si="5"/>
        <v>October-03-2022</v>
      </c>
    </row>
    <row r="52">
      <c r="A52" s="31" t="s">
        <v>99</v>
      </c>
      <c r="B52" s="32">
        <f t="shared" si="11"/>
        <v>2497.396471</v>
      </c>
      <c r="C52" s="30">
        <v>4516.61</v>
      </c>
      <c r="D52" s="30">
        <f>C52*0.08</f>
        <v>361.3288</v>
      </c>
      <c r="E52" s="30">
        <v>3909.91</v>
      </c>
      <c r="F52" s="30">
        <f t="shared" si="15"/>
        <v>-552.6035294</v>
      </c>
      <c r="G52" s="30">
        <f t="shared" si="1"/>
        <v>3357.306471</v>
      </c>
      <c r="H52" s="30">
        <f t="shared" si="2"/>
        <v>5854.702941</v>
      </c>
      <c r="I52" s="30">
        <f t="shared" si="12"/>
        <v>2804.702941</v>
      </c>
      <c r="J52" s="30">
        <f t="shared" si="9"/>
        <v>0</v>
      </c>
      <c r="K52" s="30">
        <f t="shared" si="16"/>
        <v>3050</v>
      </c>
      <c r="L52" s="30">
        <f t="shared" si="7"/>
        <v>11000</v>
      </c>
      <c r="M52" s="30">
        <f t="shared" si="17"/>
        <v>2804.702941</v>
      </c>
      <c r="N52" s="30">
        <f t="shared" si="6"/>
        <v>6980.361765</v>
      </c>
      <c r="O52" s="30">
        <v>0.0</v>
      </c>
      <c r="P52" s="30">
        <f t="shared" si="14"/>
        <v>37044.52</v>
      </c>
      <c r="Q52" s="31" t="str">
        <f t="shared" si="5"/>
        <v>October-10-2022</v>
      </c>
    </row>
    <row r="53">
      <c r="A53" s="31" t="s">
        <v>100</v>
      </c>
      <c r="B53" s="32">
        <f t="shared" si="11"/>
        <v>3050</v>
      </c>
      <c r="C53" s="30">
        <v>0.0</v>
      </c>
      <c r="D53" s="30">
        <v>0.0</v>
      </c>
      <c r="E53" s="30">
        <v>0.0</v>
      </c>
      <c r="F53" s="30">
        <f t="shared" si="15"/>
        <v>-552.6035294</v>
      </c>
      <c r="G53" s="30">
        <f t="shared" si="1"/>
        <v>-552.6035294</v>
      </c>
      <c r="H53" s="30">
        <f t="shared" si="2"/>
        <v>2497.396471</v>
      </c>
      <c r="I53" s="30">
        <f t="shared" si="12"/>
        <v>0</v>
      </c>
      <c r="J53" s="30">
        <f t="shared" si="9"/>
        <v>0</v>
      </c>
      <c r="K53" s="30">
        <f t="shared" si="16"/>
        <v>2497.396471</v>
      </c>
      <c r="L53" s="30">
        <f t="shared" si="7"/>
        <v>11000</v>
      </c>
      <c r="M53" s="30">
        <f t="shared" si="17"/>
        <v>0</v>
      </c>
      <c r="N53" s="30">
        <f t="shared" si="6"/>
        <v>6980.361765</v>
      </c>
      <c r="O53" s="30">
        <v>0.0</v>
      </c>
      <c r="P53" s="30">
        <f t="shared" si="14"/>
        <v>37044.52</v>
      </c>
      <c r="Q53" s="31" t="str">
        <f t="shared" si="5"/>
        <v>October-17-2022</v>
      </c>
    </row>
    <row r="54">
      <c r="A54" s="31" t="s">
        <v>101</v>
      </c>
      <c r="B54" s="32">
        <f t="shared" si="11"/>
        <v>2497.396471</v>
      </c>
      <c r="C54" s="30">
        <v>4516.61</v>
      </c>
      <c r="D54" s="30">
        <f>C54*0.08</f>
        <v>361.3288</v>
      </c>
      <c r="E54" s="30">
        <v>3909.91</v>
      </c>
      <c r="F54" s="30">
        <f t="shared" si="15"/>
        <v>-552.6035294</v>
      </c>
      <c r="G54" s="30">
        <f t="shared" si="1"/>
        <v>3357.306471</v>
      </c>
      <c r="H54" s="30">
        <f t="shared" si="2"/>
        <v>5854.702941</v>
      </c>
      <c r="I54" s="30">
        <f t="shared" si="12"/>
        <v>2804.702941</v>
      </c>
      <c r="J54" s="30">
        <f t="shared" si="9"/>
        <v>0</v>
      </c>
      <c r="K54" s="30">
        <f t="shared" si="16"/>
        <v>3050</v>
      </c>
      <c r="L54" s="30">
        <f t="shared" si="7"/>
        <v>11000</v>
      </c>
      <c r="M54" s="30">
        <f t="shared" si="17"/>
        <v>2804.702941</v>
      </c>
      <c r="N54" s="30">
        <f t="shared" si="6"/>
        <v>9785.064706</v>
      </c>
      <c r="O54" s="30">
        <v>0.0</v>
      </c>
      <c r="P54" s="30">
        <f t="shared" si="14"/>
        <v>37044.52</v>
      </c>
      <c r="Q54" s="31" t="str">
        <f t="shared" si="5"/>
        <v>October-24-2022</v>
      </c>
    </row>
    <row r="55">
      <c r="A55" s="31" t="s">
        <v>102</v>
      </c>
      <c r="B55" s="32">
        <f t="shared" si="11"/>
        <v>3050</v>
      </c>
      <c r="C55" s="30">
        <v>0.0</v>
      </c>
      <c r="D55" s="30">
        <v>0.0</v>
      </c>
      <c r="E55" s="30">
        <v>0.0</v>
      </c>
      <c r="F55" s="30">
        <f t="shared" si="15"/>
        <v>-552.6035294</v>
      </c>
      <c r="G55" s="30">
        <f t="shared" si="1"/>
        <v>-552.6035294</v>
      </c>
      <c r="H55" s="30">
        <f t="shared" si="2"/>
        <v>2497.396471</v>
      </c>
      <c r="I55" s="30">
        <f t="shared" si="12"/>
        <v>0</v>
      </c>
      <c r="J55" s="30">
        <f t="shared" si="9"/>
        <v>0</v>
      </c>
      <c r="K55" s="30">
        <f t="shared" si="16"/>
        <v>2497.396471</v>
      </c>
      <c r="L55" s="30">
        <f t="shared" si="7"/>
        <v>11000</v>
      </c>
      <c r="M55" s="30">
        <f t="shared" si="17"/>
        <v>0</v>
      </c>
      <c r="N55" s="30">
        <f t="shared" si="6"/>
        <v>9785.064706</v>
      </c>
      <c r="O55" s="30">
        <v>0.0</v>
      </c>
      <c r="P55" s="30">
        <f t="shared" si="14"/>
        <v>37044.52</v>
      </c>
      <c r="Q55" s="31" t="str">
        <f t="shared" si="5"/>
        <v>October-31-2022</v>
      </c>
    </row>
    <row r="56">
      <c r="A56" s="31" t="s">
        <v>103</v>
      </c>
      <c r="B56" s="32">
        <f t="shared" si="11"/>
        <v>2497.396471</v>
      </c>
      <c r="C56" s="30">
        <v>4516.61</v>
      </c>
      <c r="D56" s="30">
        <f>C56*0.08</f>
        <v>361.3288</v>
      </c>
      <c r="E56" s="30">
        <v>3909.91</v>
      </c>
      <c r="F56" s="30">
        <f t="shared" si="15"/>
        <v>-552.6035294</v>
      </c>
      <c r="G56" s="30">
        <f t="shared" si="1"/>
        <v>3357.306471</v>
      </c>
      <c r="H56" s="30">
        <f t="shared" si="2"/>
        <v>5854.702941</v>
      </c>
      <c r="I56" s="30">
        <f t="shared" si="12"/>
        <v>2804.702941</v>
      </c>
      <c r="J56" s="30">
        <f t="shared" si="9"/>
        <v>0</v>
      </c>
      <c r="K56" s="30">
        <f t="shared" si="16"/>
        <v>3050</v>
      </c>
      <c r="L56" s="30">
        <f t="shared" si="7"/>
        <v>11000</v>
      </c>
      <c r="M56" s="30">
        <f t="shared" si="17"/>
        <v>2804.702941</v>
      </c>
      <c r="N56" s="30">
        <f t="shared" si="6"/>
        <v>12589.76765</v>
      </c>
      <c r="O56" s="30">
        <v>0.0</v>
      </c>
      <c r="P56" s="30">
        <f t="shared" si="14"/>
        <v>37044.52</v>
      </c>
      <c r="Q56" s="31" t="str">
        <f t="shared" si="5"/>
        <v>November-07-2022</v>
      </c>
    </row>
    <row r="57">
      <c r="A57" s="31" t="s">
        <v>104</v>
      </c>
      <c r="B57" s="32">
        <f t="shared" si="11"/>
        <v>3050</v>
      </c>
      <c r="C57" s="30">
        <v>0.0</v>
      </c>
      <c r="D57" s="30">
        <v>0.0</v>
      </c>
      <c r="E57" s="30">
        <v>0.0</v>
      </c>
      <c r="F57" s="30">
        <f t="shared" si="15"/>
        <v>-552.6035294</v>
      </c>
      <c r="G57" s="30">
        <f t="shared" si="1"/>
        <v>-552.6035294</v>
      </c>
      <c r="H57" s="30">
        <f t="shared" si="2"/>
        <v>2497.396471</v>
      </c>
      <c r="I57" s="30">
        <f t="shared" si="12"/>
        <v>0</v>
      </c>
      <c r="J57" s="30">
        <f t="shared" si="9"/>
        <v>0</v>
      </c>
      <c r="K57" s="30">
        <f t="shared" si="16"/>
        <v>2497.396471</v>
      </c>
      <c r="L57" s="30">
        <f t="shared" si="7"/>
        <v>11000</v>
      </c>
      <c r="M57" s="30">
        <f t="shared" si="17"/>
        <v>0</v>
      </c>
      <c r="N57" s="30">
        <f t="shared" si="6"/>
        <v>12589.76765</v>
      </c>
      <c r="O57" s="30">
        <v>0.0</v>
      </c>
      <c r="P57" s="30">
        <f t="shared" si="14"/>
        <v>37044.52</v>
      </c>
      <c r="Q57" s="31" t="str">
        <f t="shared" si="5"/>
        <v>November-14-2022</v>
      </c>
    </row>
    <row r="58">
      <c r="A58" s="31" t="s">
        <v>105</v>
      </c>
      <c r="B58" s="32">
        <f t="shared" si="11"/>
        <v>2497.396471</v>
      </c>
      <c r="C58" s="30">
        <v>4516.61</v>
      </c>
      <c r="D58" s="30">
        <f>C58*0.08</f>
        <v>361.3288</v>
      </c>
      <c r="E58" s="30">
        <v>3909.91</v>
      </c>
      <c r="F58" s="30">
        <f t="shared" si="15"/>
        <v>-552.6035294</v>
      </c>
      <c r="G58" s="30">
        <f t="shared" si="1"/>
        <v>3357.306471</v>
      </c>
      <c r="H58" s="30">
        <f t="shared" si="2"/>
        <v>5854.702941</v>
      </c>
      <c r="I58" s="30">
        <f t="shared" si="12"/>
        <v>2804.702941</v>
      </c>
      <c r="J58" s="30">
        <f t="shared" si="9"/>
        <v>0</v>
      </c>
      <c r="K58" s="30">
        <f t="shared" si="16"/>
        <v>3050</v>
      </c>
      <c r="L58" s="30">
        <f t="shared" si="7"/>
        <v>11000</v>
      </c>
      <c r="M58" s="30">
        <f t="shared" si="17"/>
        <v>2804.702941</v>
      </c>
      <c r="N58" s="30">
        <f t="shared" si="6"/>
        <v>15394.47059</v>
      </c>
      <c r="O58" s="30">
        <v>0.0</v>
      </c>
      <c r="P58" s="30">
        <f t="shared" si="14"/>
        <v>37044.52</v>
      </c>
      <c r="Q58" s="31" t="str">
        <f t="shared" si="5"/>
        <v>November-21-2022</v>
      </c>
    </row>
    <row r="59">
      <c r="A59" s="31" t="s">
        <v>106</v>
      </c>
      <c r="B59" s="32">
        <f t="shared" si="11"/>
        <v>3050</v>
      </c>
      <c r="C59" s="30">
        <v>0.0</v>
      </c>
      <c r="D59" s="30">
        <v>0.0</v>
      </c>
      <c r="E59" s="30">
        <v>0.0</v>
      </c>
      <c r="F59" s="30">
        <f t="shared" si="15"/>
        <v>-552.6035294</v>
      </c>
      <c r="G59" s="30">
        <f t="shared" si="1"/>
        <v>-552.6035294</v>
      </c>
      <c r="H59" s="30">
        <f t="shared" si="2"/>
        <v>2497.396471</v>
      </c>
      <c r="I59" s="30">
        <f t="shared" si="12"/>
        <v>0</v>
      </c>
      <c r="J59" s="30">
        <f t="shared" si="9"/>
        <v>0</v>
      </c>
      <c r="K59" s="30">
        <f t="shared" si="16"/>
        <v>2497.396471</v>
      </c>
      <c r="L59" s="30">
        <f t="shared" si="7"/>
        <v>11000</v>
      </c>
      <c r="M59" s="30">
        <f t="shared" si="17"/>
        <v>0</v>
      </c>
      <c r="N59" s="30">
        <f t="shared" si="6"/>
        <v>15394.47059</v>
      </c>
      <c r="O59" s="30">
        <v>0.0</v>
      </c>
      <c r="P59" s="30">
        <f t="shared" si="14"/>
        <v>37044.52</v>
      </c>
      <c r="Q59" s="31" t="str">
        <f t="shared" si="5"/>
        <v>November-28-2022</v>
      </c>
    </row>
    <row r="60">
      <c r="A60" s="31" t="s">
        <v>107</v>
      </c>
      <c r="B60" s="32">
        <f t="shared" si="11"/>
        <v>2497.396471</v>
      </c>
      <c r="C60" s="30">
        <v>4516.61</v>
      </c>
      <c r="D60" s="30">
        <f>C60*0.08</f>
        <v>361.3288</v>
      </c>
      <c r="E60" s="30">
        <v>3909.91</v>
      </c>
      <c r="F60" s="30">
        <f t="shared" si="15"/>
        <v>-552.6035294</v>
      </c>
      <c r="G60" s="30">
        <f t="shared" si="1"/>
        <v>3357.306471</v>
      </c>
      <c r="H60" s="30">
        <f t="shared" si="2"/>
        <v>5854.702941</v>
      </c>
      <c r="I60" s="30">
        <f t="shared" si="12"/>
        <v>2804.702941</v>
      </c>
      <c r="J60" s="30">
        <f t="shared" si="9"/>
        <v>0</v>
      </c>
      <c r="K60" s="30">
        <f t="shared" si="16"/>
        <v>3050</v>
      </c>
      <c r="L60" s="30">
        <f t="shared" si="7"/>
        <v>11000</v>
      </c>
      <c r="M60" s="30">
        <f t="shared" si="17"/>
        <v>2804.702941</v>
      </c>
      <c r="N60" s="30">
        <f t="shared" si="6"/>
        <v>18199.17353</v>
      </c>
      <c r="O60" s="30">
        <v>0.0</v>
      </c>
      <c r="P60" s="30">
        <f t="shared" si="14"/>
        <v>37044.52</v>
      </c>
      <c r="Q60" s="31" t="str">
        <f t="shared" si="5"/>
        <v>December-05-2022</v>
      </c>
    </row>
    <row r="61">
      <c r="A61" s="31" t="s">
        <v>108</v>
      </c>
      <c r="B61" s="32">
        <f t="shared" si="11"/>
        <v>3050</v>
      </c>
      <c r="C61" s="30">
        <v>0.0</v>
      </c>
      <c r="D61" s="30">
        <v>0.0</v>
      </c>
      <c r="E61" s="30">
        <v>0.0</v>
      </c>
      <c r="F61" s="30">
        <f t="shared" si="15"/>
        <v>-552.6035294</v>
      </c>
      <c r="G61" s="30">
        <f t="shared" si="1"/>
        <v>-552.6035294</v>
      </c>
      <c r="H61" s="30">
        <f t="shared" si="2"/>
        <v>2497.396471</v>
      </c>
      <c r="I61" s="30">
        <f t="shared" si="12"/>
        <v>0</v>
      </c>
      <c r="J61" s="30">
        <f t="shared" si="9"/>
        <v>0</v>
      </c>
      <c r="K61" s="30">
        <f t="shared" si="16"/>
        <v>2497.396471</v>
      </c>
      <c r="L61" s="30">
        <f t="shared" si="7"/>
        <v>11000</v>
      </c>
      <c r="M61" s="30">
        <f t="shared" si="17"/>
        <v>0</v>
      </c>
      <c r="N61" s="30">
        <f t="shared" si="6"/>
        <v>18199.17353</v>
      </c>
      <c r="O61" s="30">
        <v>0.0</v>
      </c>
      <c r="P61" s="30">
        <f t="shared" si="14"/>
        <v>37044.52</v>
      </c>
      <c r="Q61" s="31" t="str">
        <f t="shared" si="5"/>
        <v>December-12-2022</v>
      </c>
    </row>
    <row r="62">
      <c r="A62" s="31" t="s">
        <v>109</v>
      </c>
      <c r="B62" s="32">
        <f t="shared" si="11"/>
        <v>2497.396471</v>
      </c>
      <c r="C62" s="30">
        <v>4516.61</v>
      </c>
      <c r="D62" s="30">
        <f>C62*0.08</f>
        <v>361.3288</v>
      </c>
      <c r="E62" s="30">
        <v>3909.91</v>
      </c>
      <c r="F62" s="30">
        <f t="shared" si="15"/>
        <v>-552.6035294</v>
      </c>
      <c r="G62" s="30">
        <f t="shared" si="1"/>
        <v>3357.306471</v>
      </c>
      <c r="H62" s="30">
        <f t="shared" si="2"/>
        <v>5854.702941</v>
      </c>
      <c r="I62" s="30">
        <f t="shared" si="12"/>
        <v>2804.702941</v>
      </c>
      <c r="J62" s="30">
        <f t="shared" si="9"/>
        <v>0</v>
      </c>
      <c r="K62" s="30">
        <f t="shared" si="16"/>
        <v>3050</v>
      </c>
      <c r="L62" s="30">
        <f t="shared" si="7"/>
        <v>11000</v>
      </c>
      <c r="M62" s="30">
        <f t="shared" si="17"/>
        <v>2804.702941</v>
      </c>
      <c r="N62" s="30">
        <f t="shared" si="6"/>
        <v>21003.87647</v>
      </c>
      <c r="O62" s="30">
        <v>0.0</v>
      </c>
      <c r="P62" s="30">
        <f t="shared" si="14"/>
        <v>37044.52</v>
      </c>
      <c r="Q62" s="31" t="str">
        <f t="shared" si="5"/>
        <v>December-19-2022</v>
      </c>
    </row>
    <row r="63">
      <c r="A63" s="33" t="s">
        <v>110</v>
      </c>
      <c r="B63" s="32">
        <f t="shared" si="11"/>
        <v>3050</v>
      </c>
      <c r="C63" s="30">
        <v>30000.0</v>
      </c>
      <c r="D63" s="15"/>
      <c r="E63" s="32">
        <v>30000.0</v>
      </c>
      <c r="F63" s="15"/>
      <c r="G63" s="30">
        <f t="shared" si="1"/>
        <v>30000</v>
      </c>
      <c r="H63" s="30">
        <f t="shared" si="2"/>
        <v>33050</v>
      </c>
      <c r="I63" s="30">
        <f t="shared" si="12"/>
        <v>30000</v>
      </c>
      <c r="J63" s="30">
        <f t="shared" si="9"/>
        <v>0</v>
      </c>
      <c r="K63" s="30">
        <f t="shared" si="16"/>
        <v>3050</v>
      </c>
      <c r="L63" s="30">
        <f t="shared" si="7"/>
        <v>11000</v>
      </c>
      <c r="M63" s="30">
        <f t="shared" si="17"/>
        <v>30000</v>
      </c>
      <c r="N63" s="30">
        <f t="shared" si="6"/>
        <v>51003.87647</v>
      </c>
      <c r="O63" s="30">
        <v>0.0</v>
      </c>
      <c r="P63" s="30">
        <f t="shared" si="14"/>
        <v>37044.52</v>
      </c>
      <c r="Q63" s="15"/>
    </row>
    <row r="64">
      <c r="A64" s="1" t="s">
        <v>41</v>
      </c>
      <c r="B64" s="1"/>
      <c r="C64" s="15">
        <f t="shared" ref="C64:G64" si="18">SUM(C20:C63)</f>
        <v>102578.57</v>
      </c>
      <c r="D64" s="15">
        <f t="shared" si="18"/>
        <v>5731.5416</v>
      </c>
      <c r="E64" s="15">
        <f t="shared" si="18"/>
        <v>89437.68</v>
      </c>
      <c r="F64" s="15">
        <f t="shared" si="18"/>
        <v>-26569.76353</v>
      </c>
      <c r="G64" s="15">
        <f t="shared" si="18"/>
        <v>62867.91647</v>
      </c>
      <c r="H64" s="15"/>
      <c r="I64" s="15"/>
      <c r="J64" s="15">
        <f>SUM(J20:J62)</f>
        <v>11000</v>
      </c>
      <c r="K64" s="15"/>
      <c r="L64" s="15"/>
      <c r="M64" s="15">
        <f>SUM(M20:M63)</f>
        <v>51003.87647</v>
      </c>
      <c r="N64" s="15"/>
      <c r="O64" s="15">
        <f>SUM(O20:O63)</f>
        <v>3685</v>
      </c>
      <c r="P64" s="15"/>
      <c r="Q64" s="15"/>
    </row>
  </sheetData>
  <mergeCells count="4">
    <mergeCell ref="C1:C8"/>
    <mergeCell ref="A6:B8"/>
    <mergeCell ref="F1:Q8"/>
    <mergeCell ref="A9:Q9"/>
  </mergeCells>
  <conditionalFormatting sqref="A1:E64 F9:Q64">
    <cfRule type="cellIs" dxfId="1" priority="1" operator="lessThan">
      <formula>0</formula>
    </cfRule>
  </conditionalFormatting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0.25"/>
    <col customWidth="1" min="3" max="3" width="9.38"/>
    <col customWidth="1" min="4" max="4" width="9.88"/>
    <col customWidth="1" min="5" max="5" width="9.38"/>
    <col customWidth="1" min="6" max="6" width="9.0"/>
    <col customWidth="1" min="7" max="7" width="11.5"/>
    <col customWidth="1" min="8" max="9" width="12.63"/>
    <col customWidth="1" min="10" max="10" width="13.5"/>
    <col customWidth="1" min="11" max="11" width="12.63"/>
  </cols>
  <sheetData>
    <row r="1">
      <c r="A1" s="1"/>
      <c r="B1" s="3"/>
      <c r="C1" s="34"/>
    </row>
    <row r="2">
      <c r="A2" s="8" t="s">
        <v>111</v>
      </c>
      <c r="B2" s="35" t="s">
        <v>112</v>
      </c>
    </row>
    <row r="3">
      <c r="A3" s="8" t="s">
        <v>113</v>
      </c>
      <c r="B3" s="7">
        <f>Income!B2</f>
        <v>108397.58</v>
      </c>
    </row>
    <row r="4">
      <c r="A4" s="8" t="s">
        <v>114</v>
      </c>
      <c r="B4" s="7">
        <f>Income!B9</f>
        <v>74237.78279</v>
      </c>
    </row>
    <row r="5">
      <c r="A5" s="8" t="s">
        <v>29</v>
      </c>
      <c r="B5" s="7">
        <f>SUM(Income!B10:B26)</f>
        <v>-36747.48</v>
      </c>
    </row>
    <row r="6">
      <c r="A6" s="8" t="s">
        <v>30</v>
      </c>
      <c r="B6" s="36">
        <v>10000.0</v>
      </c>
    </row>
    <row r="7">
      <c r="A7" s="8" t="s">
        <v>115</v>
      </c>
      <c r="B7" s="7">
        <f>(B5+B4-B6)</f>
        <v>27490.30279</v>
      </c>
    </row>
    <row r="8">
      <c r="A8" s="8" t="s">
        <v>116</v>
      </c>
      <c r="B8" s="7">
        <f>-B5*25</f>
        <v>918687</v>
      </c>
    </row>
    <row r="9">
      <c r="A9" s="1"/>
      <c r="B9" s="3"/>
    </row>
    <row r="10">
      <c r="A10" s="37"/>
    </row>
    <row r="11">
      <c r="A11" s="12" t="s">
        <v>117</v>
      </c>
      <c r="B11" s="38" t="s">
        <v>118</v>
      </c>
      <c r="C11" s="13" t="s">
        <v>119</v>
      </c>
      <c r="D11" s="39" t="s">
        <v>29</v>
      </c>
      <c r="E11" s="13" t="s">
        <v>30</v>
      </c>
      <c r="F11" s="13" t="s">
        <v>120</v>
      </c>
      <c r="G11" s="13" t="s">
        <v>56</v>
      </c>
      <c r="H11" s="13" t="s">
        <v>115</v>
      </c>
      <c r="I11" s="39" t="s">
        <v>121</v>
      </c>
      <c r="J11" s="39" t="s">
        <v>122</v>
      </c>
      <c r="K11" s="13" t="s">
        <v>123</v>
      </c>
    </row>
    <row r="12">
      <c r="A12" s="40">
        <v>2022.0</v>
      </c>
      <c r="B12" s="41">
        <v>0.1</v>
      </c>
      <c r="C12" s="42">
        <f>'2022'!E64</f>
        <v>89437.68</v>
      </c>
      <c r="D12" s="42">
        <f>'2022'!F64</f>
        <v>-26569.76353</v>
      </c>
      <c r="E12" s="36">
        <f t="shared" ref="E12:E49" si="1">$B$6</f>
        <v>10000</v>
      </c>
      <c r="F12" s="7">
        <f>'2022'!K53</f>
        <v>2497.396471</v>
      </c>
      <c r="G12" s="42">
        <f>'2022'!O64</f>
        <v>3685</v>
      </c>
      <c r="H12" s="7">
        <f>'2022'!P63</f>
        <v>37044.52</v>
      </c>
      <c r="I12" s="7">
        <f>'2022'!D64</f>
        <v>5731.5416</v>
      </c>
      <c r="J12" s="7">
        <f>I12*0.5</f>
        <v>2865.7708</v>
      </c>
      <c r="K12" s="7">
        <f t="shared" ref="K12:K49" si="2">H12+SUM(F12,E12,I12,J12)</f>
        <v>58139.22887</v>
      </c>
    </row>
    <row r="13">
      <c r="A13" s="5">
        <f t="shared" ref="A13:A49" si="3">A12+1</f>
        <v>2023</v>
      </c>
      <c r="B13" s="43"/>
      <c r="C13" s="7">
        <f>if(K13*0.04 &gt; Income!$B$9, 0, Income!$B$9)+20000</f>
        <v>94237.78279</v>
      </c>
      <c r="D13" s="7">
        <f>Income!$B$28</f>
        <v>-36747.48</v>
      </c>
      <c r="E13" s="36">
        <f t="shared" si="1"/>
        <v>10000</v>
      </c>
      <c r="F13" s="7">
        <f t="shared" ref="F13:F49" si="4">2850</f>
        <v>2850</v>
      </c>
      <c r="G13" s="7">
        <f>$B$7+20000</f>
        <v>47490.30279</v>
      </c>
      <c r="H13" s="7">
        <f t="shared" ref="H13:H49" si="5">(H12+G13)*(1+$B$12)</f>
        <v>92988.30507</v>
      </c>
      <c r="I13" s="7">
        <f>-Income!$B$3</f>
        <v>8671.8064</v>
      </c>
      <c r="J13" s="7">
        <f t="shared" ref="J13:J49" si="6">I13/2</f>
        <v>4335.9032</v>
      </c>
      <c r="K13" s="7">
        <f t="shared" si="2"/>
        <v>118846.0147</v>
      </c>
    </row>
    <row r="14">
      <c r="A14" s="5">
        <f t="shared" si="3"/>
        <v>2024</v>
      </c>
      <c r="C14" s="7">
        <f>if(K14*0.04 &gt; Income!$B$9, 0, Income!$B$9)</f>
        <v>74237.78279</v>
      </c>
      <c r="D14" s="7">
        <f>Income!$B$28</f>
        <v>-36747.48</v>
      </c>
      <c r="E14" s="36">
        <f t="shared" si="1"/>
        <v>10000</v>
      </c>
      <c r="F14" s="7">
        <f t="shared" si="4"/>
        <v>2850</v>
      </c>
      <c r="G14" s="7">
        <f t="shared" ref="G14:G49" si="7">$B$7</f>
        <v>27490.30279</v>
      </c>
      <c r="H14" s="7">
        <f t="shared" si="5"/>
        <v>132526.4687</v>
      </c>
      <c r="I14" s="7">
        <f>-Income!$B$3</f>
        <v>8671.8064</v>
      </c>
      <c r="J14" s="7">
        <f t="shared" si="6"/>
        <v>4335.9032</v>
      </c>
      <c r="K14" s="7">
        <f t="shared" si="2"/>
        <v>158384.1783</v>
      </c>
    </row>
    <row r="15">
      <c r="A15" s="5">
        <f t="shared" si="3"/>
        <v>2025</v>
      </c>
      <c r="C15" s="7">
        <f>if(K15*0.04 &gt; Income!$B$9, 0, Income!$B$9)</f>
        <v>74237.78279</v>
      </c>
      <c r="D15" s="7">
        <f>Income!$B$28</f>
        <v>-36747.48</v>
      </c>
      <c r="E15" s="36">
        <f t="shared" si="1"/>
        <v>10000</v>
      </c>
      <c r="F15" s="7">
        <f t="shared" si="4"/>
        <v>2850</v>
      </c>
      <c r="G15" s="7">
        <f t="shared" si="7"/>
        <v>27490.30279</v>
      </c>
      <c r="H15" s="7">
        <f t="shared" si="5"/>
        <v>176018.4486</v>
      </c>
      <c r="I15" s="7">
        <f>-Income!$B$3</f>
        <v>8671.8064</v>
      </c>
      <c r="J15" s="7">
        <f t="shared" si="6"/>
        <v>4335.9032</v>
      </c>
      <c r="K15" s="7">
        <f t="shared" si="2"/>
        <v>201876.1582</v>
      </c>
    </row>
    <row r="16">
      <c r="A16" s="5">
        <f t="shared" si="3"/>
        <v>2026</v>
      </c>
      <c r="C16" s="7">
        <f>if(K16*0.04 &gt; Income!$B$9, 0, Income!$B$9)</f>
        <v>74237.78279</v>
      </c>
      <c r="D16" s="7">
        <f>Income!$B$28</f>
        <v>-36747.48</v>
      </c>
      <c r="E16" s="36">
        <f t="shared" si="1"/>
        <v>10000</v>
      </c>
      <c r="F16" s="7">
        <f t="shared" si="4"/>
        <v>2850</v>
      </c>
      <c r="G16" s="7">
        <f t="shared" si="7"/>
        <v>27490.30279</v>
      </c>
      <c r="H16" s="7">
        <f t="shared" si="5"/>
        <v>223859.6265</v>
      </c>
      <c r="I16" s="7">
        <f>-Income!$B$3</f>
        <v>8671.8064</v>
      </c>
      <c r="J16" s="7">
        <f t="shared" si="6"/>
        <v>4335.9032</v>
      </c>
      <c r="K16" s="7">
        <f t="shared" si="2"/>
        <v>249717.3361</v>
      </c>
    </row>
    <row r="17">
      <c r="A17" s="5">
        <f t="shared" si="3"/>
        <v>2027</v>
      </c>
      <c r="C17" s="7">
        <f>if(K17*0.04 &gt; Income!$B$9, 0, Income!$B$9)</f>
        <v>74237.78279</v>
      </c>
      <c r="D17" s="7">
        <f>Income!$B$28</f>
        <v>-36747.48</v>
      </c>
      <c r="E17" s="36">
        <f t="shared" si="1"/>
        <v>10000</v>
      </c>
      <c r="F17" s="7">
        <f t="shared" si="4"/>
        <v>2850</v>
      </c>
      <c r="G17" s="7">
        <f t="shared" si="7"/>
        <v>27490.30279</v>
      </c>
      <c r="H17" s="7">
        <f t="shared" si="5"/>
        <v>276484.9222</v>
      </c>
      <c r="I17" s="7">
        <f>-Income!$B$3</f>
        <v>8671.8064</v>
      </c>
      <c r="J17" s="7">
        <f t="shared" si="6"/>
        <v>4335.9032</v>
      </c>
      <c r="K17" s="7">
        <f t="shared" si="2"/>
        <v>302342.6318</v>
      </c>
    </row>
    <row r="18">
      <c r="A18" s="5">
        <f t="shared" si="3"/>
        <v>2028</v>
      </c>
      <c r="C18" s="7">
        <f>if(K18*0.04 &gt; Income!$B$9, 0, Income!$B$9)</f>
        <v>74237.78279</v>
      </c>
      <c r="D18" s="7">
        <f>Income!$B$28</f>
        <v>-36747.48</v>
      </c>
      <c r="E18" s="36">
        <f t="shared" si="1"/>
        <v>10000</v>
      </c>
      <c r="F18" s="7">
        <f t="shared" si="4"/>
        <v>2850</v>
      </c>
      <c r="G18" s="7">
        <f t="shared" si="7"/>
        <v>27490.30279</v>
      </c>
      <c r="H18" s="7">
        <f t="shared" si="5"/>
        <v>334372.7475</v>
      </c>
      <c r="I18" s="7">
        <f>-Income!$B$3</f>
        <v>8671.8064</v>
      </c>
      <c r="J18" s="7">
        <f t="shared" si="6"/>
        <v>4335.9032</v>
      </c>
      <c r="K18" s="7">
        <f t="shared" si="2"/>
        <v>360230.4571</v>
      </c>
    </row>
    <row r="19">
      <c r="A19" s="5">
        <f t="shared" si="3"/>
        <v>2029</v>
      </c>
      <c r="C19" s="7">
        <f>if(K19*0.04 &gt; Income!$B$9, 0, Income!$B$9)</f>
        <v>74237.78279</v>
      </c>
      <c r="D19" s="7">
        <f>Income!$B$28</f>
        <v>-36747.48</v>
      </c>
      <c r="E19" s="36">
        <f t="shared" si="1"/>
        <v>10000</v>
      </c>
      <c r="F19" s="7">
        <f t="shared" si="4"/>
        <v>2850</v>
      </c>
      <c r="G19" s="7">
        <f t="shared" si="7"/>
        <v>27490.30279</v>
      </c>
      <c r="H19" s="7">
        <f t="shared" si="5"/>
        <v>398049.3554</v>
      </c>
      <c r="I19" s="7">
        <f>-Income!$B$3</f>
        <v>8671.8064</v>
      </c>
      <c r="J19" s="7">
        <f t="shared" si="6"/>
        <v>4335.9032</v>
      </c>
      <c r="K19" s="7">
        <f t="shared" si="2"/>
        <v>423907.065</v>
      </c>
    </row>
    <row r="20">
      <c r="A20" s="5">
        <f t="shared" si="3"/>
        <v>2030</v>
      </c>
      <c r="C20" s="7">
        <f>if(K20*0.04 &gt; Income!$B$9, 0, Income!$B$9)</f>
        <v>74237.78279</v>
      </c>
      <c r="D20" s="7">
        <f>Income!$B$28</f>
        <v>-36747.48</v>
      </c>
      <c r="E20" s="36">
        <f t="shared" si="1"/>
        <v>10000</v>
      </c>
      <c r="F20" s="7">
        <f t="shared" si="4"/>
        <v>2850</v>
      </c>
      <c r="G20" s="7">
        <f t="shared" si="7"/>
        <v>27490.30279</v>
      </c>
      <c r="H20" s="7">
        <f t="shared" si="5"/>
        <v>468093.624</v>
      </c>
      <c r="I20" s="7">
        <f>-Income!$B$3</f>
        <v>8671.8064</v>
      </c>
      <c r="J20" s="7">
        <f t="shared" si="6"/>
        <v>4335.9032</v>
      </c>
      <c r="K20" s="7">
        <f t="shared" si="2"/>
        <v>493951.3336</v>
      </c>
    </row>
    <row r="21">
      <c r="A21" s="5">
        <f t="shared" si="3"/>
        <v>2031</v>
      </c>
      <c r="C21" s="7">
        <f>if(K21*0.04 &gt; Income!$B$9, 0, Income!$B$9)</f>
        <v>74237.78279</v>
      </c>
      <c r="D21" s="7">
        <f>Income!$B$28</f>
        <v>-36747.48</v>
      </c>
      <c r="E21" s="36">
        <f t="shared" si="1"/>
        <v>10000</v>
      </c>
      <c r="F21" s="7">
        <f t="shared" si="4"/>
        <v>2850</v>
      </c>
      <c r="G21" s="7">
        <f t="shared" si="7"/>
        <v>27490.30279</v>
      </c>
      <c r="H21" s="7">
        <f t="shared" si="5"/>
        <v>545142.3194</v>
      </c>
      <c r="I21" s="7">
        <f>-Income!$B$3</f>
        <v>8671.8064</v>
      </c>
      <c r="J21" s="7">
        <f t="shared" si="6"/>
        <v>4335.9032</v>
      </c>
      <c r="K21" s="7">
        <f t="shared" si="2"/>
        <v>571000.029</v>
      </c>
    </row>
    <row r="22">
      <c r="A22" s="5">
        <f t="shared" si="3"/>
        <v>2032</v>
      </c>
      <c r="C22" s="7">
        <f>if(K22*0.04 &gt; Income!$B$9, 0, Income!$B$9)</f>
        <v>74237.78279</v>
      </c>
      <c r="D22" s="7">
        <f>Income!$B$28</f>
        <v>-36747.48</v>
      </c>
      <c r="E22" s="36">
        <f t="shared" si="1"/>
        <v>10000</v>
      </c>
      <c r="F22" s="7">
        <f t="shared" si="4"/>
        <v>2850</v>
      </c>
      <c r="G22" s="7">
        <f t="shared" si="7"/>
        <v>27490.30279</v>
      </c>
      <c r="H22" s="7">
        <f t="shared" si="5"/>
        <v>629895.8845</v>
      </c>
      <c r="I22" s="7">
        <f>-Income!$B$3</f>
        <v>8671.8064</v>
      </c>
      <c r="J22" s="7">
        <f t="shared" si="6"/>
        <v>4335.9032</v>
      </c>
      <c r="K22" s="7">
        <f t="shared" si="2"/>
        <v>655753.5941</v>
      </c>
    </row>
    <row r="23">
      <c r="A23" s="5">
        <f t="shared" si="3"/>
        <v>2033</v>
      </c>
      <c r="C23" s="7">
        <f>if(K23*0.04 &gt; Income!$B$9, 0, Income!$B$9)</f>
        <v>74237.78279</v>
      </c>
      <c r="D23" s="7">
        <f>Income!$B$28</f>
        <v>-36747.48</v>
      </c>
      <c r="E23" s="36">
        <f t="shared" si="1"/>
        <v>10000</v>
      </c>
      <c r="F23" s="7">
        <f t="shared" si="4"/>
        <v>2850</v>
      </c>
      <c r="G23" s="7">
        <f t="shared" si="7"/>
        <v>27490.30279</v>
      </c>
      <c r="H23" s="7">
        <f t="shared" si="5"/>
        <v>723124.806</v>
      </c>
      <c r="I23" s="7">
        <f>-Income!$B$3</f>
        <v>8671.8064</v>
      </c>
      <c r="J23" s="7">
        <f t="shared" si="6"/>
        <v>4335.9032</v>
      </c>
      <c r="K23" s="7">
        <f t="shared" si="2"/>
        <v>748982.5156</v>
      </c>
    </row>
    <row r="24">
      <c r="A24" s="5">
        <f t="shared" si="3"/>
        <v>2034</v>
      </c>
      <c r="C24" s="7">
        <f>if(K24*0.04 &gt; Income!$B$9, 0, Income!$B$9)</f>
        <v>74237.78279</v>
      </c>
      <c r="D24" s="7">
        <f>Income!$B$28</f>
        <v>-36747.48</v>
      </c>
      <c r="E24" s="36">
        <f t="shared" si="1"/>
        <v>10000</v>
      </c>
      <c r="F24" s="7">
        <f t="shared" si="4"/>
        <v>2850</v>
      </c>
      <c r="G24" s="7">
        <f t="shared" si="7"/>
        <v>27490.30279</v>
      </c>
      <c r="H24" s="7">
        <f t="shared" si="5"/>
        <v>825676.6196</v>
      </c>
      <c r="I24" s="7">
        <f>-Income!$B$3</f>
        <v>8671.8064</v>
      </c>
      <c r="J24" s="7">
        <f t="shared" si="6"/>
        <v>4335.9032</v>
      </c>
      <c r="K24" s="7">
        <f t="shared" si="2"/>
        <v>851534.3292</v>
      </c>
    </row>
    <row r="25">
      <c r="A25" s="5">
        <f t="shared" si="3"/>
        <v>2035</v>
      </c>
      <c r="C25" s="7">
        <f>if(K25*0.04 &gt; Income!$B$9, 0, Income!$B$9)</f>
        <v>74237.78279</v>
      </c>
      <c r="D25" s="7">
        <f>Income!$B$28</f>
        <v>-36747.48</v>
      </c>
      <c r="E25" s="36">
        <f t="shared" si="1"/>
        <v>10000</v>
      </c>
      <c r="F25" s="7">
        <f t="shared" si="4"/>
        <v>2850</v>
      </c>
      <c r="G25" s="7">
        <f t="shared" si="7"/>
        <v>27490.30279</v>
      </c>
      <c r="H25" s="7">
        <f t="shared" si="5"/>
        <v>938483.6147</v>
      </c>
      <c r="I25" s="7">
        <f>-Income!$B$3</f>
        <v>8671.8064</v>
      </c>
      <c r="J25" s="7">
        <f t="shared" si="6"/>
        <v>4335.9032</v>
      </c>
      <c r="K25" s="7">
        <f t="shared" si="2"/>
        <v>964341.3243</v>
      </c>
    </row>
    <row r="26">
      <c r="A26" s="5">
        <f t="shared" si="3"/>
        <v>2036</v>
      </c>
      <c r="C26" s="7">
        <f>if(K26*0.04 &gt; Income!$B$9, 0, Income!$B$9)</f>
        <v>74237.78279</v>
      </c>
      <c r="D26" s="7">
        <f>Income!$B$28</f>
        <v>-36747.48</v>
      </c>
      <c r="E26" s="36">
        <f t="shared" si="1"/>
        <v>10000</v>
      </c>
      <c r="F26" s="7">
        <f t="shared" si="4"/>
        <v>2850</v>
      </c>
      <c r="G26" s="7">
        <f t="shared" si="7"/>
        <v>27490.30279</v>
      </c>
      <c r="H26" s="7">
        <f t="shared" si="5"/>
        <v>1062571.309</v>
      </c>
      <c r="I26" s="7">
        <f>-Income!$B$3</f>
        <v>8671.8064</v>
      </c>
      <c r="J26" s="7">
        <f t="shared" si="6"/>
        <v>4335.9032</v>
      </c>
      <c r="K26" s="7">
        <f t="shared" si="2"/>
        <v>1088429.019</v>
      </c>
    </row>
    <row r="27">
      <c r="A27" s="5">
        <f t="shared" si="3"/>
        <v>2037</v>
      </c>
      <c r="C27" s="7">
        <f>if(K27*0.04 &gt; Income!$B$9, 0, Income!$B$9)</f>
        <v>74237.78279</v>
      </c>
      <c r="D27" s="7">
        <f>Income!$B$28</f>
        <v>-36747.48</v>
      </c>
      <c r="E27" s="36">
        <f t="shared" si="1"/>
        <v>10000</v>
      </c>
      <c r="F27" s="7">
        <f t="shared" si="4"/>
        <v>2850</v>
      </c>
      <c r="G27" s="7">
        <f t="shared" si="7"/>
        <v>27490.30279</v>
      </c>
      <c r="H27" s="7">
        <f t="shared" si="5"/>
        <v>1199067.773</v>
      </c>
      <c r="I27" s="7">
        <f>-Income!$B$3</f>
        <v>8671.8064</v>
      </c>
      <c r="J27" s="7">
        <f t="shared" si="6"/>
        <v>4335.9032</v>
      </c>
      <c r="K27" s="7">
        <f t="shared" si="2"/>
        <v>1224925.483</v>
      </c>
    </row>
    <row r="28">
      <c r="A28" s="5">
        <f t="shared" si="3"/>
        <v>2038</v>
      </c>
      <c r="C28" s="7">
        <f>if(K28*0.04 &gt; Income!$B$9, 0, Income!$B$9)</f>
        <v>74237.78279</v>
      </c>
      <c r="D28" s="7">
        <f>Income!$B$28</f>
        <v>-36747.48</v>
      </c>
      <c r="E28" s="36">
        <f t="shared" si="1"/>
        <v>10000</v>
      </c>
      <c r="F28" s="7">
        <f t="shared" si="4"/>
        <v>2850</v>
      </c>
      <c r="G28" s="7">
        <f t="shared" si="7"/>
        <v>27490.30279</v>
      </c>
      <c r="H28" s="7">
        <f t="shared" si="5"/>
        <v>1349213.884</v>
      </c>
      <c r="I28" s="7">
        <f>-Income!$B$3</f>
        <v>8671.8064</v>
      </c>
      <c r="J28" s="7">
        <f t="shared" si="6"/>
        <v>4335.9032</v>
      </c>
      <c r="K28" s="7">
        <f t="shared" si="2"/>
        <v>1375071.593</v>
      </c>
    </row>
    <row r="29">
      <c r="A29" s="5">
        <f t="shared" si="3"/>
        <v>2039</v>
      </c>
      <c r="C29" s="7">
        <f>if(K29*0.04 &gt; Income!$B$9, 0, Income!$B$9)</f>
        <v>74237.78279</v>
      </c>
      <c r="D29" s="7">
        <f>Income!$B$28</f>
        <v>-36747.48</v>
      </c>
      <c r="E29" s="36">
        <f t="shared" si="1"/>
        <v>10000</v>
      </c>
      <c r="F29" s="7">
        <f t="shared" si="4"/>
        <v>2850</v>
      </c>
      <c r="G29" s="7">
        <f t="shared" si="7"/>
        <v>27490.30279</v>
      </c>
      <c r="H29" s="7">
        <f t="shared" si="5"/>
        <v>1514374.605</v>
      </c>
      <c r="I29" s="7">
        <f>-Income!$B$3</f>
        <v>8671.8064</v>
      </c>
      <c r="J29" s="7">
        <f t="shared" si="6"/>
        <v>4335.9032</v>
      </c>
      <c r="K29" s="7">
        <f t="shared" si="2"/>
        <v>1540232.315</v>
      </c>
    </row>
    <row r="30">
      <c r="A30" s="5">
        <f t="shared" si="3"/>
        <v>2040</v>
      </c>
      <c r="C30" s="7">
        <f>if(K30*0.04 &gt; Income!$B$9, 0, Income!$B$9)</f>
        <v>74237.78279</v>
      </c>
      <c r="D30" s="7">
        <f>Income!$B$28</f>
        <v>-36747.48</v>
      </c>
      <c r="E30" s="36">
        <f t="shared" si="1"/>
        <v>10000</v>
      </c>
      <c r="F30" s="7">
        <f t="shared" si="4"/>
        <v>2850</v>
      </c>
      <c r="G30" s="7">
        <f t="shared" si="7"/>
        <v>27490.30279</v>
      </c>
      <c r="H30" s="7">
        <f t="shared" si="5"/>
        <v>1696051.399</v>
      </c>
      <c r="I30" s="7">
        <f>-Income!$B$3</f>
        <v>8671.8064</v>
      </c>
      <c r="J30" s="7">
        <f t="shared" si="6"/>
        <v>4335.9032</v>
      </c>
      <c r="K30" s="7">
        <f t="shared" si="2"/>
        <v>1721909.108</v>
      </c>
    </row>
    <row r="31">
      <c r="A31" s="5">
        <f t="shared" si="3"/>
        <v>2041</v>
      </c>
      <c r="C31" s="7">
        <f>if(K31*0.04 &gt; Income!$B$9, 0, Income!$B$9)</f>
        <v>0</v>
      </c>
      <c r="D31" s="7">
        <f>Income!$B$28</f>
        <v>-36747.48</v>
      </c>
      <c r="E31" s="36">
        <f t="shared" si="1"/>
        <v>10000</v>
      </c>
      <c r="F31" s="7">
        <f t="shared" si="4"/>
        <v>2850</v>
      </c>
      <c r="G31" s="7">
        <f t="shared" si="7"/>
        <v>27490.30279</v>
      </c>
      <c r="H31" s="7">
        <f t="shared" si="5"/>
        <v>1895895.872</v>
      </c>
      <c r="I31" s="7">
        <f>-Income!$B$3</f>
        <v>8671.8064</v>
      </c>
      <c r="J31" s="7">
        <f t="shared" si="6"/>
        <v>4335.9032</v>
      </c>
      <c r="K31" s="7">
        <f t="shared" si="2"/>
        <v>1921753.581</v>
      </c>
    </row>
    <row r="32">
      <c r="A32" s="5">
        <f t="shared" si="3"/>
        <v>2042</v>
      </c>
      <c r="C32" s="7">
        <f>if(K32*0.04 &gt; Income!$B$9, 0, Income!$B$9)</f>
        <v>0</v>
      </c>
      <c r="D32" s="7">
        <f>Income!$B$28</f>
        <v>-36747.48</v>
      </c>
      <c r="E32" s="36">
        <f t="shared" si="1"/>
        <v>10000</v>
      </c>
      <c r="F32" s="7">
        <f t="shared" si="4"/>
        <v>2850</v>
      </c>
      <c r="G32" s="7">
        <f t="shared" si="7"/>
        <v>27490.30279</v>
      </c>
      <c r="H32" s="7">
        <f t="shared" si="5"/>
        <v>2115724.792</v>
      </c>
      <c r="I32" s="7">
        <f>-Income!$B$3</f>
        <v>8671.8064</v>
      </c>
      <c r="J32" s="7">
        <f t="shared" si="6"/>
        <v>4335.9032</v>
      </c>
      <c r="K32" s="7">
        <f t="shared" si="2"/>
        <v>2141582.501</v>
      </c>
    </row>
    <row r="33">
      <c r="A33" s="5">
        <f t="shared" si="3"/>
        <v>2043</v>
      </c>
      <c r="C33" s="7">
        <f>if(K33*0.04 &gt; Income!$B$9, 0, Income!$B$9)</f>
        <v>0</v>
      </c>
      <c r="D33" s="7">
        <f>Income!$B$28</f>
        <v>-36747.48</v>
      </c>
      <c r="E33" s="36">
        <f t="shared" si="1"/>
        <v>10000</v>
      </c>
      <c r="F33" s="7">
        <f t="shared" si="4"/>
        <v>2850</v>
      </c>
      <c r="G33" s="7">
        <f t="shared" si="7"/>
        <v>27490.30279</v>
      </c>
      <c r="H33" s="7">
        <f t="shared" si="5"/>
        <v>2357536.604</v>
      </c>
      <c r="I33" s="7">
        <f>-Income!$B$3</f>
        <v>8671.8064</v>
      </c>
      <c r="J33" s="7">
        <f t="shared" si="6"/>
        <v>4335.9032</v>
      </c>
      <c r="K33" s="7">
        <f t="shared" si="2"/>
        <v>2383394.314</v>
      </c>
    </row>
    <row r="34">
      <c r="A34" s="5">
        <f t="shared" si="3"/>
        <v>2044</v>
      </c>
      <c r="C34" s="7">
        <f>if(K34*0.04 &gt; Income!$B$9, 0, Income!$B$9)</f>
        <v>0</v>
      </c>
      <c r="D34" s="7">
        <f>Income!$B$28</f>
        <v>-36747.48</v>
      </c>
      <c r="E34" s="36">
        <f t="shared" si="1"/>
        <v>10000</v>
      </c>
      <c r="F34" s="7">
        <f t="shared" si="4"/>
        <v>2850</v>
      </c>
      <c r="G34" s="7">
        <f t="shared" si="7"/>
        <v>27490.30279</v>
      </c>
      <c r="H34" s="7">
        <f t="shared" si="5"/>
        <v>2623529.597</v>
      </c>
      <c r="I34" s="7">
        <f>-Income!$B$3</f>
        <v>8671.8064</v>
      </c>
      <c r="J34" s="7">
        <f t="shared" si="6"/>
        <v>4335.9032</v>
      </c>
      <c r="K34" s="7">
        <f t="shared" si="2"/>
        <v>2649387.307</v>
      </c>
    </row>
    <row r="35">
      <c r="A35" s="5">
        <f t="shared" si="3"/>
        <v>2045</v>
      </c>
      <c r="C35" s="7">
        <f>if(K35*0.04 &gt; Income!$B$9, 0, Income!$B$9)</f>
        <v>0</v>
      </c>
      <c r="D35" s="7">
        <f>Income!$B$28</f>
        <v>-36747.48</v>
      </c>
      <c r="E35" s="36">
        <f t="shared" si="1"/>
        <v>10000</v>
      </c>
      <c r="F35" s="7">
        <f t="shared" si="4"/>
        <v>2850</v>
      </c>
      <c r="G35" s="7">
        <f t="shared" si="7"/>
        <v>27490.30279</v>
      </c>
      <c r="H35" s="7">
        <f t="shared" si="5"/>
        <v>2916121.89</v>
      </c>
      <c r="I35" s="7">
        <f>-Income!$B$3</f>
        <v>8671.8064</v>
      </c>
      <c r="J35" s="7">
        <f t="shared" si="6"/>
        <v>4335.9032</v>
      </c>
      <c r="K35" s="7">
        <f t="shared" si="2"/>
        <v>2941979.6</v>
      </c>
    </row>
    <row r="36">
      <c r="A36" s="5">
        <f t="shared" si="3"/>
        <v>2046</v>
      </c>
      <c r="C36" s="7">
        <f>if(K36*0.04 &gt; Income!$B$9, 0, Income!$B$9)</f>
        <v>0</v>
      </c>
      <c r="D36" s="7">
        <f>Income!$B$28</f>
        <v>-36747.48</v>
      </c>
      <c r="E36" s="36">
        <f t="shared" si="1"/>
        <v>10000</v>
      </c>
      <c r="F36" s="7">
        <f t="shared" si="4"/>
        <v>2850</v>
      </c>
      <c r="G36" s="7">
        <f t="shared" si="7"/>
        <v>27490.30279</v>
      </c>
      <c r="H36" s="7">
        <f t="shared" si="5"/>
        <v>3237973.412</v>
      </c>
      <c r="I36" s="7">
        <f>-Income!$B$3</f>
        <v>8671.8064</v>
      </c>
      <c r="J36" s="7">
        <f t="shared" si="6"/>
        <v>4335.9032</v>
      </c>
      <c r="K36" s="7">
        <f t="shared" si="2"/>
        <v>3263831.122</v>
      </c>
    </row>
    <row r="37">
      <c r="A37" s="5">
        <f t="shared" si="3"/>
        <v>2047</v>
      </c>
      <c r="C37" s="7">
        <f>if(K37*0.04 &gt; Income!$B$9, 0, Income!$B$9)</f>
        <v>0</v>
      </c>
      <c r="D37" s="7">
        <f>Income!$B$28</f>
        <v>-36747.48</v>
      </c>
      <c r="E37" s="36">
        <f t="shared" si="1"/>
        <v>10000</v>
      </c>
      <c r="F37" s="7">
        <f t="shared" si="4"/>
        <v>2850</v>
      </c>
      <c r="G37" s="7">
        <f t="shared" si="7"/>
        <v>27490.30279</v>
      </c>
      <c r="H37" s="7">
        <f t="shared" si="5"/>
        <v>3592010.087</v>
      </c>
      <c r="I37" s="7">
        <f>-Income!$B$3</f>
        <v>8671.8064</v>
      </c>
      <c r="J37" s="7">
        <f t="shared" si="6"/>
        <v>4335.9032</v>
      </c>
      <c r="K37" s="7">
        <f t="shared" si="2"/>
        <v>3617867.796</v>
      </c>
    </row>
    <row r="38">
      <c r="A38" s="5">
        <f t="shared" si="3"/>
        <v>2048</v>
      </c>
      <c r="C38" s="7">
        <f>if(K38*0.04 &gt; Income!$B$9, 0, Income!$B$9)</f>
        <v>0</v>
      </c>
      <c r="D38" s="7">
        <f>Income!$B$28</f>
        <v>-36747.48</v>
      </c>
      <c r="E38" s="36">
        <f t="shared" si="1"/>
        <v>10000</v>
      </c>
      <c r="F38" s="7">
        <f t="shared" si="4"/>
        <v>2850</v>
      </c>
      <c r="G38" s="7">
        <f t="shared" si="7"/>
        <v>27490.30279</v>
      </c>
      <c r="H38" s="7">
        <f t="shared" si="5"/>
        <v>3981450.428</v>
      </c>
      <c r="I38" s="7">
        <f>-Income!$B$3</f>
        <v>8671.8064</v>
      </c>
      <c r="J38" s="7">
        <f t="shared" si="6"/>
        <v>4335.9032</v>
      </c>
      <c r="K38" s="7">
        <f t="shared" si="2"/>
        <v>4007308.138</v>
      </c>
    </row>
    <row r="39">
      <c r="A39" s="5">
        <f t="shared" si="3"/>
        <v>2049</v>
      </c>
      <c r="C39" s="7">
        <f>if(K39*0.04 &gt; Income!$B$9, 0, Income!$B$9)</f>
        <v>0</v>
      </c>
      <c r="D39" s="7">
        <f>Income!$B$28</f>
        <v>-36747.48</v>
      </c>
      <c r="E39" s="36">
        <f t="shared" si="1"/>
        <v>10000</v>
      </c>
      <c r="F39" s="7">
        <f t="shared" si="4"/>
        <v>2850</v>
      </c>
      <c r="G39" s="7">
        <f t="shared" si="7"/>
        <v>27490.30279</v>
      </c>
      <c r="H39" s="7">
        <f t="shared" si="5"/>
        <v>4409834.804</v>
      </c>
      <c r="I39" s="7">
        <f>-Income!$B$3</f>
        <v>8671.8064</v>
      </c>
      <c r="J39" s="7">
        <f t="shared" si="6"/>
        <v>4335.9032</v>
      </c>
      <c r="K39" s="7">
        <f t="shared" si="2"/>
        <v>4435692.514</v>
      </c>
    </row>
    <row r="40">
      <c r="A40" s="5">
        <f t="shared" si="3"/>
        <v>2050</v>
      </c>
      <c r="C40" s="7">
        <f>if(K40*0.04 &gt; Income!$B$9, 0, Income!$B$9)</f>
        <v>0</v>
      </c>
      <c r="D40" s="7">
        <f>Income!$B$28</f>
        <v>-36747.48</v>
      </c>
      <c r="E40" s="36">
        <f t="shared" si="1"/>
        <v>10000</v>
      </c>
      <c r="F40" s="7">
        <f t="shared" si="4"/>
        <v>2850</v>
      </c>
      <c r="G40" s="7">
        <f t="shared" si="7"/>
        <v>27490.30279</v>
      </c>
      <c r="H40" s="7">
        <f t="shared" si="5"/>
        <v>4881057.618</v>
      </c>
      <c r="I40" s="7">
        <f>-Income!$B$3</f>
        <v>8671.8064</v>
      </c>
      <c r="J40" s="7">
        <f t="shared" si="6"/>
        <v>4335.9032</v>
      </c>
      <c r="K40" s="7">
        <f t="shared" si="2"/>
        <v>4906915.327</v>
      </c>
    </row>
    <row r="41">
      <c r="A41" s="5">
        <f t="shared" si="3"/>
        <v>2051</v>
      </c>
      <c r="C41" s="7">
        <f>if(K41*0.04 &gt; Income!$B$9, 0, Income!$B$9)</f>
        <v>0</v>
      </c>
      <c r="D41" s="7">
        <f>Income!$B$28</f>
        <v>-36747.48</v>
      </c>
      <c r="E41" s="36">
        <f t="shared" si="1"/>
        <v>10000</v>
      </c>
      <c r="F41" s="7">
        <f t="shared" si="4"/>
        <v>2850</v>
      </c>
      <c r="G41" s="7">
        <f t="shared" si="7"/>
        <v>27490.30279</v>
      </c>
      <c r="H41" s="7">
        <f t="shared" si="5"/>
        <v>5399402.713</v>
      </c>
      <c r="I41" s="7">
        <f>-Income!$B$3</f>
        <v>8671.8064</v>
      </c>
      <c r="J41" s="7">
        <f t="shared" si="6"/>
        <v>4335.9032</v>
      </c>
      <c r="K41" s="7">
        <f t="shared" si="2"/>
        <v>5425260.422</v>
      </c>
    </row>
    <row r="42">
      <c r="A42" s="5">
        <f t="shared" si="3"/>
        <v>2052</v>
      </c>
      <c r="C42" s="7">
        <f>if(K42*0.04 &gt; Income!$B$9, 0, Income!$B$9)</f>
        <v>0</v>
      </c>
      <c r="D42" s="7">
        <f>Income!$B$28</f>
        <v>-36747.48</v>
      </c>
      <c r="E42" s="36">
        <f t="shared" si="1"/>
        <v>10000</v>
      </c>
      <c r="F42" s="7">
        <f t="shared" si="4"/>
        <v>2850</v>
      </c>
      <c r="G42" s="7">
        <f t="shared" si="7"/>
        <v>27490.30279</v>
      </c>
      <c r="H42" s="7">
        <f t="shared" si="5"/>
        <v>5969582.317</v>
      </c>
      <c r="I42" s="7">
        <f>-Income!$B$3</f>
        <v>8671.8064</v>
      </c>
      <c r="J42" s="7">
        <f t="shared" si="6"/>
        <v>4335.9032</v>
      </c>
      <c r="K42" s="7">
        <f t="shared" si="2"/>
        <v>5995440.027</v>
      </c>
    </row>
    <row r="43">
      <c r="A43" s="5">
        <f t="shared" si="3"/>
        <v>2053</v>
      </c>
      <c r="C43" s="7">
        <f>if(K43*0.04 &gt; Income!$B$9, 0, Income!$B$9)</f>
        <v>0</v>
      </c>
      <c r="D43" s="7">
        <f>Income!$B$28</f>
        <v>-36747.48</v>
      </c>
      <c r="E43" s="36">
        <f t="shared" si="1"/>
        <v>10000</v>
      </c>
      <c r="F43" s="7">
        <f t="shared" si="4"/>
        <v>2850</v>
      </c>
      <c r="G43" s="7">
        <f t="shared" si="7"/>
        <v>27490.30279</v>
      </c>
      <c r="H43" s="7">
        <f t="shared" si="5"/>
        <v>6596779.882</v>
      </c>
      <c r="I43" s="7">
        <f>-Income!$B$3</f>
        <v>8671.8064</v>
      </c>
      <c r="J43" s="7">
        <f t="shared" si="6"/>
        <v>4335.9032</v>
      </c>
      <c r="K43" s="7">
        <f t="shared" si="2"/>
        <v>6622637.591</v>
      </c>
    </row>
    <row r="44">
      <c r="A44" s="5">
        <f t="shared" si="3"/>
        <v>2054</v>
      </c>
      <c r="C44" s="7">
        <f>if(K44*0.04 &gt; Income!$B$9, 0, Income!$B$9)</f>
        <v>0</v>
      </c>
      <c r="D44" s="7">
        <f>Income!$B$28</f>
        <v>-36747.48</v>
      </c>
      <c r="E44" s="36">
        <f t="shared" si="1"/>
        <v>10000</v>
      </c>
      <c r="F44" s="7">
        <f t="shared" si="4"/>
        <v>2850</v>
      </c>
      <c r="G44" s="7">
        <f t="shared" si="7"/>
        <v>27490.30279</v>
      </c>
      <c r="H44" s="7">
        <f t="shared" si="5"/>
        <v>7286697.203</v>
      </c>
      <c r="I44" s="7">
        <f>-Income!$B$3</f>
        <v>8671.8064</v>
      </c>
      <c r="J44" s="7">
        <f t="shared" si="6"/>
        <v>4335.9032</v>
      </c>
      <c r="K44" s="7">
        <f t="shared" si="2"/>
        <v>7312554.913</v>
      </c>
    </row>
    <row r="45">
      <c r="A45" s="5">
        <f t="shared" si="3"/>
        <v>2055</v>
      </c>
      <c r="C45" s="7">
        <f>if(K45*0.04 &gt; Income!$B$9, 0, Income!$B$9)</f>
        <v>0</v>
      </c>
      <c r="D45" s="7">
        <f>Income!$B$28</f>
        <v>-36747.48</v>
      </c>
      <c r="E45" s="36">
        <f t="shared" si="1"/>
        <v>10000</v>
      </c>
      <c r="F45" s="7">
        <f t="shared" si="4"/>
        <v>2850</v>
      </c>
      <c r="G45" s="7">
        <f t="shared" si="7"/>
        <v>27490.30279</v>
      </c>
      <c r="H45" s="7">
        <f t="shared" si="5"/>
        <v>8045606.257</v>
      </c>
      <c r="I45" s="7">
        <f>-Income!$B$3</f>
        <v>8671.8064</v>
      </c>
      <c r="J45" s="7">
        <f t="shared" si="6"/>
        <v>4335.9032</v>
      </c>
      <c r="K45" s="7">
        <f t="shared" si="2"/>
        <v>8071463.966</v>
      </c>
    </row>
    <row r="46">
      <c r="A46" s="5">
        <f t="shared" si="3"/>
        <v>2056</v>
      </c>
      <c r="C46" s="7">
        <f>if(K46*0.04 &gt; Income!$B$9, 0, Income!$B$9)</f>
        <v>0</v>
      </c>
      <c r="D46" s="7">
        <f>Income!$B$28</f>
        <v>-36747.48</v>
      </c>
      <c r="E46" s="36">
        <f t="shared" si="1"/>
        <v>10000</v>
      </c>
      <c r="F46" s="7">
        <f t="shared" si="4"/>
        <v>2850</v>
      </c>
      <c r="G46" s="7">
        <f t="shared" si="7"/>
        <v>27490.30279</v>
      </c>
      <c r="H46" s="7">
        <f t="shared" si="5"/>
        <v>8880406.215</v>
      </c>
      <c r="I46" s="7">
        <f>-Income!$B$3</f>
        <v>8671.8064</v>
      </c>
      <c r="J46" s="7">
        <f t="shared" si="6"/>
        <v>4335.9032</v>
      </c>
      <c r="K46" s="7">
        <f t="shared" si="2"/>
        <v>8906263.925</v>
      </c>
    </row>
    <row r="47">
      <c r="A47" s="5">
        <f t="shared" si="3"/>
        <v>2057</v>
      </c>
      <c r="C47" s="7">
        <f>if(K47*0.04 &gt; Income!$B$9, 0, Income!$B$9)</f>
        <v>0</v>
      </c>
      <c r="D47" s="7">
        <f>Income!$B$28</f>
        <v>-36747.48</v>
      </c>
      <c r="E47" s="36">
        <f t="shared" si="1"/>
        <v>10000</v>
      </c>
      <c r="F47" s="7">
        <f t="shared" si="4"/>
        <v>2850</v>
      </c>
      <c r="G47" s="7">
        <f t="shared" si="7"/>
        <v>27490.30279</v>
      </c>
      <c r="H47" s="7">
        <f t="shared" si="5"/>
        <v>9798686.17</v>
      </c>
      <c r="I47" s="7">
        <f>-Income!$B$3</f>
        <v>8671.8064</v>
      </c>
      <c r="J47" s="7">
        <f t="shared" si="6"/>
        <v>4335.9032</v>
      </c>
      <c r="K47" s="7">
        <f t="shared" si="2"/>
        <v>9824543.879</v>
      </c>
    </row>
    <row r="48">
      <c r="A48" s="5">
        <f t="shared" si="3"/>
        <v>2058</v>
      </c>
      <c r="C48" s="7">
        <f>if(K48*0.04 &gt; Income!$B$9, 0, Income!$B$9)</f>
        <v>0</v>
      </c>
      <c r="D48" s="7">
        <f>Income!$B$28</f>
        <v>-36747.48</v>
      </c>
      <c r="E48" s="36">
        <f t="shared" si="1"/>
        <v>10000</v>
      </c>
      <c r="F48" s="7">
        <f t="shared" si="4"/>
        <v>2850</v>
      </c>
      <c r="G48" s="7">
        <f t="shared" si="7"/>
        <v>27490.30279</v>
      </c>
      <c r="H48" s="7">
        <f t="shared" si="5"/>
        <v>10808794.12</v>
      </c>
      <c r="I48" s="7">
        <f>-Income!$B$3</f>
        <v>8671.8064</v>
      </c>
      <c r="J48" s="7">
        <f t="shared" si="6"/>
        <v>4335.9032</v>
      </c>
      <c r="K48" s="7">
        <f t="shared" si="2"/>
        <v>10834651.83</v>
      </c>
    </row>
    <row r="49">
      <c r="A49" s="5">
        <f t="shared" si="3"/>
        <v>2059</v>
      </c>
      <c r="C49" s="7">
        <f>if(K49*0.04 &gt; Income!$B$9, 0, Income!$B$9)</f>
        <v>0</v>
      </c>
      <c r="D49" s="7">
        <f>Income!$B$28</f>
        <v>-36747.48</v>
      </c>
      <c r="E49" s="36">
        <f t="shared" si="1"/>
        <v>10000</v>
      </c>
      <c r="F49" s="7">
        <f t="shared" si="4"/>
        <v>2850</v>
      </c>
      <c r="G49" s="7">
        <f t="shared" si="7"/>
        <v>27490.30279</v>
      </c>
      <c r="H49" s="7">
        <f t="shared" si="5"/>
        <v>11919912.86</v>
      </c>
      <c r="I49" s="7">
        <f>-Income!$B$3</f>
        <v>8671.8064</v>
      </c>
      <c r="J49" s="7">
        <f t="shared" si="6"/>
        <v>4335.9032</v>
      </c>
      <c r="K49" s="7">
        <f t="shared" si="2"/>
        <v>11945770.57</v>
      </c>
    </row>
  </sheetData>
  <mergeCells count="3">
    <mergeCell ref="A10:B10"/>
    <mergeCell ref="B13:B49"/>
    <mergeCell ref="C1:K10"/>
  </mergeCells>
  <conditionalFormatting sqref="A1:K49">
    <cfRule type="cellIs" dxfId="1" priority="1" operator="lessThan">
      <formula>0</formula>
    </cfRule>
  </conditionalFormatting>
  <conditionalFormatting sqref="A11:K49">
    <cfRule type="expression" dxfId="6" priority="2">
      <formula>$H11&gt;=(-$B$5*25)</formula>
    </cfRule>
  </conditionalFormatting>
  <conditionalFormatting sqref="A11:K49">
    <cfRule type="expression" dxfId="7" priority="3">
      <formula>$C11=0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0.25"/>
    <col customWidth="1" min="4" max="4" width="11.25"/>
    <col customWidth="1" min="5" max="6" width="10.25"/>
    <col customWidth="1" min="7" max="7" width="14.38"/>
    <col customWidth="1" min="8" max="8" width="11.5"/>
    <col customWidth="1" min="9" max="9" width="11.75"/>
    <col customWidth="1" min="10" max="10" width="13.0"/>
    <col customWidth="1" min="11" max="11" width="12.63"/>
    <col customWidth="1" min="12" max="12" width="9.38"/>
    <col customWidth="1" min="13" max="14" width="8.38"/>
    <col customWidth="1" min="15" max="15" width="13.5"/>
    <col customWidth="1" min="16" max="16" width="12.63"/>
  </cols>
  <sheetData>
    <row r="1">
      <c r="A1" s="1"/>
      <c r="B1" s="3"/>
      <c r="D1" s="1"/>
      <c r="E1" s="3"/>
      <c r="F1" s="34"/>
      <c r="G1" s="1"/>
      <c r="H1" s="3"/>
    </row>
    <row r="2">
      <c r="A2" s="8" t="s">
        <v>111</v>
      </c>
      <c r="B2" s="35" t="s">
        <v>112</v>
      </c>
      <c r="D2" s="8" t="s">
        <v>111</v>
      </c>
      <c r="E2" s="36" t="str">
        <f>Properties!B2</f>
        <v>Cincinnati</v>
      </c>
      <c r="G2" s="8" t="s">
        <v>124</v>
      </c>
      <c r="H2" s="36">
        <f>Properties!F2</f>
        <v>200000</v>
      </c>
    </row>
    <row r="3">
      <c r="A3" s="8" t="s">
        <v>113</v>
      </c>
      <c r="B3" s="7">
        <f>Income!B2</f>
        <v>108397.58</v>
      </c>
      <c r="D3" s="8" t="s">
        <v>125</v>
      </c>
      <c r="E3" s="36">
        <f>Properties!B3</f>
        <v>0.03</v>
      </c>
      <c r="G3" s="8" t="s">
        <v>126</v>
      </c>
      <c r="H3" s="44">
        <f>Properties!F3</f>
        <v>0.0547</v>
      </c>
    </row>
    <row r="4">
      <c r="A4" s="8" t="s">
        <v>114</v>
      </c>
      <c r="B4" s="7">
        <f>Income!B9</f>
        <v>74237.78279</v>
      </c>
      <c r="D4" s="8" t="s">
        <v>127</v>
      </c>
      <c r="E4" s="36">
        <f>Properties!B4</f>
        <v>470.2669554</v>
      </c>
      <c r="G4" s="8" t="s">
        <v>128</v>
      </c>
      <c r="H4" s="3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129</v>
      </c>
      <c r="E5" s="36">
        <f>Properties!B5</f>
        <v>250000</v>
      </c>
      <c r="G5" s="8" t="s">
        <v>27</v>
      </c>
      <c r="H5" s="36">
        <f>Properties!F5</f>
        <v>2500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115</v>
      </c>
      <c r="B7" s="7">
        <f>(B5+B4-B6)+30000/COUNT(A12:A48)</f>
        <v>28301.1136</v>
      </c>
      <c r="D7" s="34"/>
    </row>
    <row r="8">
      <c r="A8" s="1"/>
      <c r="B8" s="3"/>
    </row>
    <row r="9">
      <c r="A9" s="37"/>
    </row>
    <row r="10">
      <c r="A10" s="12" t="s">
        <v>117</v>
      </c>
      <c r="B10" s="38" t="s">
        <v>118</v>
      </c>
      <c r="C10" s="13" t="s">
        <v>119</v>
      </c>
      <c r="D10" s="45" t="s">
        <v>127</v>
      </c>
      <c r="E10" s="39" t="s">
        <v>29</v>
      </c>
      <c r="F10" s="46" t="s">
        <v>130</v>
      </c>
      <c r="G10" s="45" t="s">
        <v>131</v>
      </c>
      <c r="H10" s="13" t="s">
        <v>56</v>
      </c>
      <c r="I10" s="39" t="s">
        <v>53</v>
      </c>
      <c r="J10" s="39" t="s">
        <v>132</v>
      </c>
      <c r="K10" s="39" t="s">
        <v>133</v>
      </c>
      <c r="L10" s="13" t="s">
        <v>30</v>
      </c>
      <c r="M10" s="13" t="s">
        <v>120</v>
      </c>
      <c r="N10" s="39" t="s">
        <v>121</v>
      </c>
      <c r="O10" s="39" t="s">
        <v>122</v>
      </c>
      <c r="P10" s="13" t="s">
        <v>123</v>
      </c>
    </row>
    <row r="11">
      <c r="A11" s="40">
        <v>2022.0</v>
      </c>
      <c r="B11" s="41">
        <f>Budget!B12</f>
        <v>0.1</v>
      </c>
      <c r="C11" s="42">
        <f>'2022'!E64</f>
        <v>89437.68</v>
      </c>
      <c r="D11" s="47">
        <f>Properties!$H$9*(F11)</f>
        <v>0</v>
      </c>
      <c r="E11" s="42">
        <f>'2022'!F64</f>
        <v>-26569.76353</v>
      </c>
      <c r="F11" s="48">
        <v>0.0</v>
      </c>
      <c r="G11" s="47">
        <f>($E$5-$H$2)*F11</f>
        <v>0</v>
      </c>
      <c r="H11" s="42">
        <v>0.0</v>
      </c>
      <c r="I11" s="42">
        <f>'2022'!O64</f>
        <v>3685</v>
      </c>
      <c r="J11" s="7">
        <f>'2022'!P63</f>
        <v>37044.52</v>
      </c>
      <c r="K11" s="7">
        <v>0.0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62376.8324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Properties!$H$9*(F12)</f>
        <v>5643.203465</v>
      </c>
      <c r="E12" s="7">
        <f>Income!$B$28</f>
        <v>-36747.48</v>
      </c>
      <c r="F12" s="48">
        <v>1.0</v>
      </c>
      <c r="G12" s="47">
        <f t="shared" ref="G12:G48" si="4">($E$5-$H$2)*(F12-F11)</f>
        <v>50000</v>
      </c>
      <c r="H12" s="36">
        <v>0.0</v>
      </c>
      <c r="I12" s="7">
        <f>B$7+I11+D12-G12+20000</f>
        <v>7629.317068</v>
      </c>
      <c r="J12" s="7">
        <f t="shared" ref="J12:J48" si="5">(J11+H12)*(1+$B$11)</f>
        <v>40748.972</v>
      </c>
      <c r="K12" s="36">
        <f t="shared" ref="K12:K48" si="6">N51</f>
        <v>60209.04533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134445.044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Properties!$H$9*(F13)</f>
        <v>11286.40693</v>
      </c>
      <c r="E13" s="7">
        <f>Income!$B$28</f>
        <v>-36747.48</v>
      </c>
      <c r="F13" s="48">
        <v>2.0</v>
      </c>
      <c r="G13" s="47">
        <f t="shared" si="4"/>
        <v>50000</v>
      </c>
      <c r="H13" s="36">
        <v>0.0</v>
      </c>
      <c r="I13" s="7">
        <f t="shared" ref="I13:I15" si="9">B$7+I12+D13-G13</f>
        <v>-2783.1624</v>
      </c>
      <c r="J13" s="7">
        <f t="shared" si="5"/>
        <v>44823.8692</v>
      </c>
      <c r="K13" s="36">
        <f t="shared" si="6"/>
        <v>130627.136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198525.5524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Properties!$H$9*(F14)</f>
        <v>16929.61039</v>
      </c>
      <c r="E14" s="7">
        <f>Income!$B$28</f>
        <v>-36747.48</v>
      </c>
      <c r="F14" s="48">
        <v>3.0</v>
      </c>
      <c r="G14" s="47">
        <f t="shared" si="4"/>
        <v>50000</v>
      </c>
      <c r="H14" s="36">
        <v>0.0</v>
      </c>
      <c r="I14" s="7">
        <f t="shared" si="9"/>
        <v>-7552.438403</v>
      </c>
      <c r="J14" s="7">
        <f t="shared" si="5"/>
        <v>49306.25612</v>
      </c>
      <c r="K14" s="36">
        <f t="shared" si="6"/>
        <v>211406.2289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279017.7562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Properties!$H$9*(F15)</f>
        <v>22572.81386</v>
      </c>
      <c r="E15" s="7">
        <f>Income!$B$28</f>
        <v>-36747.48</v>
      </c>
      <c r="F15" s="48">
        <v>4.0</v>
      </c>
      <c r="G15" s="47">
        <f t="shared" si="4"/>
        <v>50000</v>
      </c>
      <c r="H15" s="36">
        <v>0.0</v>
      </c>
      <c r="I15" s="7">
        <f t="shared" si="9"/>
        <v>-6678.510941</v>
      </c>
      <c r="J15" s="7">
        <f t="shared" si="5"/>
        <v>54236.88173</v>
      </c>
      <c r="K15" s="36">
        <f t="shared" si="6"/>
        <v>302706.8047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376122.8851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Properties!$H$9*(F16)</f>
        <v>28216.01732</v>
      </c>
      <c r="E16" s="7">
        <f>Income!$B$28</f>
        <v>-36747.48</v>
      </c>
      <c r="F16" s="48">
        <v>5.0</v>
      </c>
      <c r="G16" s="47">
        <f t="shared" si="4"/>
        <v>50000</v>
      </c>
      <c r="H16" s="36">
        <f t="shared" ref="H16:H48" si="10">if(I16 &gt; SUM(G17:G18), I16-SUM(G17:G18), 0)</f>
        <v>0</v>
      </c>
      <c r="I16" s="7">
        <f t="shared" ref="I16:I48" si="11">B$7+I15+D16-G16-H15</f>
        <v>-161.3800152</v>
      </c>
      <c r="J16" s="7">
        <f t="shared" si="5"/>
        <v>59660.56991</v>
      </c>
      <c r="K16" s="36">
        <f t="shared" si="6"/>
        <v>404698.3455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490055.245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Properties!$H$9*(F17)</f>
        <v>39502.42425</v>
      </c>
      <c r="E17" s="7">
        <f>Income!$B$28</f>
        <v>-36747.48</v>
      </c>
      <c r="F17" s="48">
        <v>7.0</v>
      </c>
      <c r="G17" s="47">
        <f t="shared" si="4"/>
        <v>100000</v>
      </c>
      <c r="H17" s="36">
        <f t="shared" si="10"/>
        <v>0</v>
      </c>
      <c r="I17" s="7">
        <f t="shared" si="11"/>
        <v>-32357.84216</v>
      </c>
      <c r="J17" s="7">
        <f t="shared" si="5"/>
        <v>65626.6269</v>
      </c>
      <c r="K17" s="36">
        <f t="shared" si="6"/>
        <v>517559.8405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576686.3349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Properties!$H$9*(F18)</f>
        <v>45145.62772</v>
      </c>
      <c r="E18" s="7">
        <f>Income!$B$28</f>
        <v>-36747.48</v>
      </c>
      <c r="F18" s="48">
        <v>8.0</v>
      </c>
      <c r="G18" s="47">
        <f t="shared" si="4"/>
        <v>50000</v>
      </c>
      <c r="H18" s="36">
        <f t="shared" si="10"/>
        <v>0</v>
      </c>
      <c r="I18" s="7">
        <f t="shared" si="11"/>
        <v>-8911.10084</v>
      </c>
      <c r="J18" s="7">
        <f t="shared" si="5"/>
        <v>72189.28959</v>
      </c>
      <c r="K18" s="36">
        <f t="shared" si="6"/>
        <v>641480.3185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730616.2168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Properties!$H$9*(F19)</f>
        <v>56432.03465</v>
      </c>
      <c r="E19" s="7">
        <f>Income!$B$28</f>
        <v>-36747.48</v>
      </c>
      <c r="F19" s="48">
        <v>10.0</v>
      </c>
      <c r="G19" s="47">
        <f t="shared" si="4"/>
        <v>100000</v>
      </c>
      <c r="H19" s="36">
        <f t="shared" si="10"/>
        <v>0</v>
      </c>
      <c r="I19" s="7">
        <f t="shared" si="11"/>
        <v>-24177.95259</v>
      </c>
      <c r="J19" s="7">
        <f t="shared" si="5"/>
        <v>79408.21854</v>
      </c>
      <c r="K19" s="36">
        <f t="shared" si="6"/>
        <v>836868.4568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917956.4324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Properties!$H$9*(F20)</f>
        <v>62075.23811</v>
      </c>
      <c r="E20" s="7">
        <f>Income!$B$28</f>
        <v>-36747.48</v>
      </c>
      <c r="F20" s="48">
        <v>11.0</v>
      </c>
      <c r="G20" s="47">
        <f t="shared" si="4"/>
        <v>50000</v>
      </c>
      <c r="H20" s="36">
        <f t="shared" si="10"/>
        <v>0</v>
      </c>
      <c r="I20" s="7">
        <f t="shared" si="11"/>
        <v>16198.39912</v>
      </c>
      <c r="J20" s="7">
        <f t="shared" si="5"/>
        <v>87349.0404</v>
      </c>
      <c r="K20" s="36">
        <f t="shared" si="6"/>
        <v>993726.04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1123131.189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Properties!$H$9*(F21)</f>
        <v>73361.64504</v>
      </c>
      <c r="E21" s="7">
        <f>Income!$B$28</f>
        <v>-36747.48</v>
      </c>
      <c r="F21" s="48">
        <v>13.0</v>
      </c>
      <c r="G21" s="47">
        <f t="shared" si="4"/>
        <v>100000</v>
      </c>
      <c r="H21" s="36">
        <f t="shared" si="10"/>
        <v>0</v>
      </c>
      <c r="I21" s="7">
        <f t="shared" si="11"/>
        <v>17861.15777</v>
      </c>
      <c r="J21" s="7">
        <f t="shared" si="5"/>
        <v>96083.94444</v>
      </c>
      <c r="K21" s="36">
        <f t="shared" si="6"/>
        <v>1222636.726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1362439.538</v>
      </c>
    </row>
    <row r="22">
      <c r="A22" s="5">
        <f t="shared" si="3"/>
        <v>2033</v>
      </c>
      <c r="B22" s="50"/>
      <c r="C22" s="7">
        <f>if(D22 &gt; Income!$B$9, 0, Income!$B$9)</f>
        <v>0</v>
      </c>
      <c r="D22" s="47">
        <f>Properties!$H$9*(F22)</f>
        <v>79004.8485</v>
      </c>
      <c r="E22" s="7">
        <f>Income!$B$28</f>
        <v>-36747.48</v>
      </c>
      <c r="F22" s="48">
        <v>14.0</v>
      </c>
      <c r="G22" s="47">
        <f t="shared" si="4"/>
        <v>50000</v>
      </c>
      <c r="H22" s="36">
        <f t="shared" si="10"/>
        <v>25167.11987</v>
      </c>
      <c r="I22" s="7">
        <f t="shared" si="11"/>
        <v>75167.11987</v>
      </c>
      <c r="J22" s="7">
        <f t="shared" si="5"/>
        <v>133376.1707</v>
      </c>
      <c r="K22" s="36">
        <f t="shared" si="6"/>
        <v>1413635.138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1648036.139</v>
      </c>
    </row>
    <row r="23">
      <c r="A23" s="5">
        <f t="shared" si="3"/>
        <v>2034</v>
      </c>
      <c r="B23" s="50"/>
      <c r="C23" s="7">
        <f>if(D23 &gt; Income!$B$9, 0, Income!$B$9)</f>
        <v>0</v>
      </c>
      <c r="D23" s="47">
        <f>Properties!$H$9*(F23)</f>
        <v>84648.05197</v>
      </c>
      <c r="E23" s="7">
        <f>Income!$B$28</f>
        <v>-36747.48</v>
      </c>
      <c r="F23" s="48">
        <v>15.0</v>
      </c>
      <c r="G23" s="47">
        <f t="shared" si="4"/>
        <v>50000</v>
      </c>
      <c r="H23" s="36">
        <f t="shared" si="10"/>
        <v>112949.1656</v>
      </c>
      <c r="I23" s="7">
        <f t="shared" si="11"/>
        <v>112949.1656</v>
      </c>
      <c r="J23" s="7">
        <f t="shared" si="5"/>
        <v>270957.8699</v>
      </c>
      <c r="K23" s="36">
        <f t="shared" si="6"/>
        <v>1617130.571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2026895.316</v>
      </c>
    </row>
    <row r="24">
      <c r="A24" s="5">
        <f t="shared" si="3"/>
        <v>2035</v>
      </c>
      <c r="B24" s="50"/>
      <c r="C24" s="7">
        <f>if(D24 &gt; Income!$B$9, 0, Income!$B$9)</f>
        <v>0</v>
      </c>
      <c r="D24" s="47">
        <f>Properties!$H$9*(F24)</f>
        <v>84648.05197</v>
      </c>
      <c r="E24" s="7">
        <f>Income!$B$28</f>
        <v>-36747.48</v>
      </c>
      <c r="F24" s="48">
        <v>15.0</v>
      </c>
      <c r="G24" s="47">
        <f t="shared" si="4"/>
        <v>0</v>
      </c>
      <c r="H24" s="36">
        <f t="shared" si="10"/>
        <v>112949.1656</v>
      </c>
      <c r="I24" s="7">
        <f t="shared" si="11"/>
        <v>112949.1656</v>
      </c>
      <c r="J24" s="7">
        <f t="shared" si="5"/>
        <v>422297.7391</v>
      </c>
      <c r="K24" s="36">
        <f t="shared" si="6"/>
        <v>1773194.273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2334298.887</v>
      </c>
    </row>
    <row r="25">
      <c r="A25" s="5">
        <f t="shared" si="3"/>
        <v>2036</v>
      </c>
      <c r="B25" s="50"/>
      <c r="C25" s="7">
        <f>if(D25 &gt; Income!$B$9, 0, Income!$B$9)</f>
        <v>0</v>
      </c>
      <c r="D25" s="47">
        <f>Properties!$H$9*(F25)</f>
        <v>84648.05197</v>
      </c>
      <c r="E25" s="7">
        <f>Income!$B$28</f>
        <v>-36747.48</v>
      </c>
      <c r="F25" s="48">
        <v>15.0</v>
      </c>
      <c r="G25" s="47">
        <f t="shared" si="4"/>
        <v>0</v>
      </c>
      <c r="H25" s="36">
        <f t="shared" si="10"/>
        <v>112949.1656</v>
      </c>
      <c r="I25" s="7">
        <f t="shared" si="11"/>
        <v>112949.1656</v>
      </c>
      <c r="J25" s="7">
        <f t="shared" si="5"/>
        <v>588771.5951</v>
      </c>
      <c r="K25" s="36">
        <f t="shared" si="6"/>
        <v>1932122.261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2659700.732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84648.05197</v>
      </c>
      <c r="E26" s="7">
        <f>Income!$B$28</f>
        <v>-36747.48</v>
      </c>
      <c r="F26" s="48">
        <v>15.0</v>
      </c>
      <c r="G26" s="47">
        <f t="shared" si="4"/>
        <v>0</v>
      </c>
      <c r="H26" s="36">
        <f t="shared" si="10"/>
        <v>112949.1656</v>
      </c>
      <c r="I26" s="7">
        <f t="shared" si="11"/>
        <v>112949.1656</v>
      </c>
      <c r="J26" s="7">
        <f t="shared" si="5"/>
        <v>771892.8367</v>
      </c>
      <c r="K26" s="36">
        <f t="shared" si="6"/>
        <v>2094075.202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3004774.914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84648.05197</v>
      </c>
      <c r="E27" s="7">
        <f>Income!$B$28</f>
        <v>-36747.48</v>
      </c>
      <c r="F27" s="48">
        <v>15.0</v>
      </c>
      <c r="G27" s="47">
        <f t="shared" si="4"/>
        <v>0</v>
      </c>
      <c r="H27" s="36">
        <f t="shared" si="10"/>
        <v>112949.1656</v>
      </c>
      <c r="I27" s="7">
        <f t="shared" si="11"/>
        <v>112949.1656</v>
      </c>
      <c r="J27" s="7">
        <f t="shared" si="5"/>
        <v>973326.2026</v>
      </c>
      <c r="K27" s="36">
        <f t="shared" si="6"/>
        <v>2259222.771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3371355.849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84648.05197</v>
      </c>
      <c r="E28" s="7">
        <f>Income!$B$28</f>
        <v>-36747.48</v>
      </c>
      <c r="F28" s="48">
        <v>15.0</v>
      </c>
      <c r="G28" s="47">
        <f t="shared" si="4"/>
        <v>0</v>
      </c>
      <c r="H28" s="36">
        <f t="shared" si="10"/>
        <v>112949.1656</v>
      </c>
      <c r="I28" s="7">
        <f t="shared" si="11"/>
        <v>112949.1656</v>
      </c>
      <c r="J28" s="7">
        <f t="shared" si="5"/>
        <v>1194902.905</v>
      </c>
      <c r="K28" s="36">
        <f t="shared" si="6"/>
        <v>2427744.164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3761453.944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84648.05197</v>
      </c>
      <c r="E29" s="7">
        <f>Income!$B$28</f>
        <v>-36747.48</v>
      </c>
      <c r="F29" s="48">
        <v>15.0</v>
      </c>
      <c r="G29" s="47">
        <f t="shared" si="4"/>
        <v>0</v>
      </c>
      <c r="H29" s="36">
        <f t="shared" si="10"/>
        <v>112949.1656</v>
      </c>
      <c r="I29" s="7">
        <f t="shared" si="11"/>
        <v>112949.1656</v>
      </c>
      <c r="J29" s="7">
        <f t="shared" si="5"/>
        <v>1438637.278</v>
      </c>
      <c r="K29" s="36">
        <f t="shared" si="6"/>
        <v>2599828.625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4177272.778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84648.05197</v>
      </c>
      <c r="E30" s="7">
        <f>Income!$B$28</f>
        <v>-36747.48</v>
      </c>
      <c r="F30" s="48">
        <v>15.0</v>
      </c>
      <c r="G30" s="47">
        <f t="shared" si="4"/>
        <v>0</v>
      </c>
      <c r="H30" s="36">
        <f t="shared" si="10"/>
        <v>112949.1656</v>
      </c>
      <c r="I30" s="7">
        <f t="shared" si="11"/>
        <v>112949.1656</v>
      </c>
      <c r="J30" s="7">
        <f t="shared" si="5"/>
        <v>1706745.087</v>
      </c>
      <c r="K30" s="36">
        <f t="shared" si="6"/>
        <v>2775676.017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4621227.98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84648.05197</v>
      </c>
      <c r="E31" s="7">
        <f>Income!$B$28</f>
        <v>-36747.48</v>
      </c>
      <c r="F31" s="48">
        <v>15.0</v>
      </c>
      <c r="G31" s="47">
        <f t="shared" si="4"/>
        <v>0</v>
      </c>
      <c r="H31" s="36">
        <f t="shared" si="10"/>
        <v>112949.1656</v>
      </c>
      <c r="I31" s="7">
        <f t="shared" si="11"/>
        <v>112949.1656</v>
      </c>
      <c r="J31" s="7">
        <f t="shared" si="5"/>
        <v>2001663.678</v>
      </c>
      <c r="K31" s="36">
        <f t="shared" si="6"/>
        <v>2955497.411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5095967.965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84648.05197</v>
      </c>
      <c r="E32" s="7">
        <f>Income!$B$28</f>
        <v>-36747.48</v>
      </c>
      <c r="F32" s="48">
        <v>15.0</v>
      </c>
      <c r="G32" s="47">
        <f t="shared" si="4"/>
        <v>0</v>
      </c>
      <c r="H32" s="36">
        <f t="shared" si="10"/>
        <v>112949.1656</v>
      </c>
      <c r="I32" s="7">
        <f t="shared" si="11"/>
        <v>112949.1656</v>
      </c>
      <c r="J32" s="7">
        <f t="shared" si="5"/>
        <v>2326074.128</v>
      </c>
      <c r="K32" s="36">
        <f t="shared" si="6"/>
        <v>3139515.719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5604396.722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84648.05197</v>
      </c>
      <c r="E33" s="7">
        <f>Income!$B$28</f>
        <v>-36747.48</v>
      </c>
      <c r="F33" s="48">
        <v>15.0</v>
      </c>
      <c r="G33" s="47">
        <f t="shared" si="4"/>
        <v>0</v>
      </c>
      <c r="H33" s="36">
        <f t="shared" si="10"/>
        <v>112949.1656</v>
      </c>
      <c r="I33" s="7">
        <f t="shared" si="11"/>
        <v>112949.1656</v>
      </c>
      <c r="J33" s="7">
        <f t="shared" si="5"/>
        <v>2682925.623</v>
      </c>
      <c r="K33" s="36">
        <f t="shared" si="6"/>
        <v>3327966.355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6149698.853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84648.05197</v>
      </c>
      <c r="E34" s="7">
        <f>Income!$B$28</f>
        <v>-36747.48</v>
      </c>
      <c r="F34" s="48">
        <v>15.0</v>
      </c>
      <c r="G34" s="47">
        <f t="shared" si="4"/>
        <v>0</v>
      </c>
      <c r="H34" s="36">
        <f t="shared" si="10"/>
        <v>112949.1656</v>
      </c>
      <c r="I34" s="7">
        <f t="shared" si="11"/>
        <v>112949.1656</v>
      </c>
      <c r="J34" s="7">
        <f t="shared" si="5"/>
        <v>3075462.268</v>
      </c>
      <c r="K34" s="36">
        <f t="shared" si="6"/>
        <v>3521097.94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6735367.083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84648.05197</v>
      </c>
      <c r="E35" s="7">
        <f>Income!$B$28</f>
        <v>-36747.48</v>
      </c>
      <c r="F35" s="48">
        <v>15.0</v>
      </c>
      <c r="G35" s="47">
        <f t="shared" si="4"/>
        <v>0</v>
      </c>
      <c r="H35" s="36">
        <f t="shared" si="10"/>
        <v>112949.1656</v>
      </c>
      <c r="I35" s="7">
        <f t="shared" si="11"/>
        <v>112949.1656</v>
      </c>
      <c r="J35" s="7">
        <f t="shared" si="5"/>
        <v>3507252.577</v>
      </c>
      <c r="K35" s="36">
        <f t="shared" si="6"/>
        <v>3719173.039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7365232.491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84648.05197</v>
      </c>
      <c r="E36" s="7">
        <f>Income!$B$28</f>
        <v>-36747.48</v>
      </c>
      <c r="F36" s="48">
        <v>15.0</v>
      </c>
      <c r="G36" s="47">
        <f t="shared" si="4"/>
        <v>0</v>
      </c>
      <c r="H36" s="36">
        <f t="shared" si="10"/>
        <v>112949.1656</v>
      </c>
      <c r="I36" s="7">
        <f t="shared" si="11"/>
        <v>112949.1656</v>
      </c>
      <c r="J36" s="7">
        <f t="shared" si="5"/>
        <v>3982221.916</v>
      </c>
      <c r="K36" s="36">
        <f t="shared" si="6"/>
        <v>3922468.947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8043497.739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84648.05197</v>
      </c>
      <c r="E37" s="7">
        <f>Income!$B$28</f>
        <v>-36747.48</v>
      </c>
      <c r="F37" s="48">
        <v>15.0</v>
      </c>
      <c r="G37" s="47">
        <f t="shared" si="4"/>
        <v>0</v>
      </c>
      <c r="H37" s="36">
        <f t="shared" si="10"/>
        <v>112949.1656</v>
      </c>
      <c r="I37" s="7">
        <f t="shared" si="11"/>
        <v>112949.1656</v>
      </c>
      <c r="J37" s="7">
        <f t="shared" si="5"/>
        <v>4504688.19</v>
      </c>
      <c r="K37" s="36">
        <f t="shared" si="6"/>
        <v>4131278.511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8774773.576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84648.05197</v>
      </c>
      <c r="E38" s="7">
        <f>Income!$B$28</f>
        <v>-36747.48</v>
      </c>
      <c r="F38" s="48">
        <v>15.0</v>
      </c>
      <c r="G38" s="47">
        <f t="shared" si="4"/>
        <v>0</v>
      </c>
      <c r="H38" s="36">
        <f t="shared" si="10"/>
        <v>112949.1656</v>
      </c>
      <c r="I38" s="7">
        <f t="shared" si="11"/>
        <v>112949.1656</v>
      </c>
      <c r="J38" s="7">
        <f t="shared" si="5"/>
        <v>5079401.091</v>
      </c>
      <c r="K38" s="36">
        <f t="shared" si="6"/>
        <v>4345911.005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9564118.971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84648.05197</v>
      </c>
      <c r="E39" s="7">
        <f>Income!$B$28</f>
        <v>-36747.48</v>
      </c>
      <c r="F39" s="48">
        <v>15.0</v>
      </c>
      <c r="G39" s="47">
        <f t="shared" si="4"/>
        <v>0</v>
      </c>
      <c r="H39" s="36">
        <f t="shared" si="10"/>
        <v>112949.1656</v>
      </c>
      <c r="I39" s="7">
        <f t="shared" si="11"/>
        <v>112949.1656</v>
      </c>
      <c r="J39" s="7">
        <f t="shared" si="5"/>
        <v>5711585.283</v>
      </c>
      <c r="K39" s="36">
        <f t="shared" si="6"/>
        <v>4566693.052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10417085.21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84648.05197</v>
      </c>
      <c r="E40" s="7">
        <f>Income!$B$28</f>
        <v>-36747.48</v>
      </c>
      <c r="F40" s="48">
        <v>15.0</v>
      </c>
      <c r="G40" s="47">
        <f t="shared" si="4"/>
        <v>0</v>
      </c>
      <c r="H40" s="36">
        <f t="shared" si="10"/>
        <v>112949.1656</v>
      </c>
      <c r="I40" s="7">
        <f t="shared" si="11"/>
        <v>112949.1656</v>
      </c>
      <c r="J40" s="7">
        <f t="shared" si="5"/>
        <v>6406987.893</v>
      </c>
      <c r="K40" s="36">
        <f t="shared" si="6"/>
        <v>4793969.594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11339764.36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84648.05197</v>
      </c>
      <c r="E41" s="7">
        <f>Income!$B$28</f>
        <v>-36747.48</v>
      </c>
      <c r="F41" s="48">
        <v>15.0</v>
      </c>
      <c r="G41" s="47">
        <f t="shared" si="4"/>
        <v>0</v>
      </c>
      <c r="H41" s="36">
        <f t="shared" si="10"/>
        <v>112949.1656</v>
      </c>
      <c r="I41" s="7">
        <f t="shared" si="11"/>
        <v>112949.1656</v>
      </c>
      <c r="J41" s="7">
        <f t="shared" si="5"/>
        <v>7171930.764</v>
      </c>
      <c r="K41" s="36">
        <f t="shared" si="6"/>
        <v>5028104.925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12338842.56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84648.05197</v>
      </c>
      <c r="E42" s="7">
        <f>Income!$B$28</f>
        <v>-36747.48</v>
      </c>
      <c r="F42" s="48">
        <v>15.0</v>
      </c>
      <c r="G42" s="47">
        <f t="shared" si="4"/>
        <v>0</v>
      </c>
      <c r="H42" s="36">
        <f t="shared" si="10"/>
        <v>112949.1656</v>
      </c>
      <c r="I42" s="7">
        <f t="shared" si="11"/>
        <v>112949.1656</v>
      </c>
      <c r="J42" s="7">
        <f t="shared" si="5"/>
        <v>8013367.923</v>
      </c>
      <c r="K42" s="36">
        <f t="shared" si="6"/>
        <v>5262731.613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13414906.41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84648.05197</v>
      </c>
      <c r="E43" s="7">
        <f>Income!$B$28</f>
        <v>-36747.48</v>
      </c>
      <c r="F43" s="48">
        <v>15.0</v>
      </c>
      <c r="G43" s="47">
        <f t="shared" si="4"/>
        <v>0</v>
      </c>
      <c r="H43" s="36">
        <f t="shared" si="10"/>
        <v>112949.1656</v>
      </c>
      <c r="I43" s="7">
        <f t="shared" si="11"/>
        <v>112949.1656</v>
      </c>
      <c r="J43" s="7">
        <f t="shared" si="5"/>
        <v>8938948.797</v>
      </c>
      <c r="K43" s="36">
        <f t="shared" si="6"/>
        <v>5497934.296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14575689.97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84648.05197</v>
      </c>
      <c r="E44" s="7">
        <f>Income!$B$28</f>
        <v>-36747.48</v>
      </c>
      <c r="F44" s="48">
        <v>15.0</v>
      </c>
      <c r="G44" s="47">
        <f t="shared" si="4"/>
        <v>0</v>
      </c>
      <c r="H44" s="36">
        <f t="shared" si="10"/>
        <v>112949.1656</v>
      </c>
      <c r="I44" s="7">
        <f t="shared" si="11"/>
        <v>112949.1656</v>
      </c>
      <c r="J44" s="7">
        <f t="shared" si="5"/>
        <v>9957087.759</v>
      </c>
      <c r="K44" s="36">
        <f t="shared" si="6"/>
        <v>5733791.455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15829686.09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84648.05197</v>
      </c>
      <c r="E45" s="7">
        <f>Income!$B$28</f>
        <v>-36747.48</v>
      </c>
      <c r="F45" s="48">
        <v>15.0</v>
      </c>
      <c r="G45" s="47">
        <f t="shared" si="4"/>
        <v>0</v>
      </c>
      <c r="H45" s="36">
        <f t="shared" si="10"/>
        <v>112949.1656</v>
      </c>
      <c r="I45" s="7">
        <f t="shared" si="11"/>
        <v>112949.1656</v>
      </c>
      <c r="J45" s="7">
        <f t="shared" si="5"/>
        <v>11077040.62</v>
      </c>
      <c r="K45" s="36">
        <f t="shared" si="6"/>
        <v>5970374.735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17186222.23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84648.05197</v>
      </c>
      <c r="E46" s="7">
        <f>Income!$B$28</f>
        <v>-36747.48</v>
      </c>
      <c r="F46" s="48">
        <v>15.0</v>
      </c>
      <c r="G46" s="47">
        <f t="shared" si="4"/>
        <v>0</v>
      </c>
      <c r="H46" s="36">
        <f t="shared" si="10"/>
        <v>112949.1656</v>
      </c>
      <c r="I46" s="7">
        <f t="shared" si="11"/>
        <v>112949.1656</v>
      </c>
      <c r="J46" s="7">
        <f t="shared" si="5"/>
        <v>12308988.76</v>
      </c>
      <c r="K46" s="36">
        <f t="shared" si="6"/>
        <v>6207748.228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18655543.86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84648.05197</v>
      </c>
      <c r="E47" s="7">
        <f>Income!$B$28</f>
        <v>-36747.48</v>
      </c>
      <c r="F47" s="48">
        <v>15.0</v>
      </c>
      <c r="G47" s="47">
        <f t="shared" si="4"/>
        <v>0</v>
      </c>
      <c r="H47" s="36">
        <f t="shared" si="10"/>
        <v>112949.1656</v>
      </c>
      <c r="I47" s="7">
        <f t="shared" si="11"/>
        <v>112949.1656</v>
      </c>
      <c r="J47" s="7">
        <f t="shared" si="5"/>
        <v>13664131.72</v>
      </c>
      <c r="K47" s="36">
        <f t="shared" si="6"/>
        <v>6445967.7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20248906.29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84648.05197</v>
      </c>
      <c r="E48" s="7">
        <f>Income!$B$28</f>
        <v>-36747.48</v>
      </c>
      <c r="F48" s="48">
        <v>15.0</v>
      </c>
      <c r="G48" s="36">
        <f t="shared" si="4"/>
        <v>0</v>
      </c>
      <c r="H48" s="36">
        <f t="shared" si="10"/>
        <v>112949.1656</v>
      </c>
      <c r="I48" s="7">
        <f t="shared" si="11"/>
        <v>112949.1656</v>
      </c>
      <c r="J48" s="7">
        <f t="shared" si="5"/>
        <v>15154788.97</v>
      </c>
      <c r="K48" s="36">
        <f t="shared" si="6"/>
        <v>6685079.769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21978675.62</v>
      </c>
    </row>
    <row r="49" hidden="1">
      <c r="A49" s="52"/>
    </row>
    <row r="50" hidden="1">
      <c r="A50" s="12" t="str">
        <f>Properties!A8</f>
        <v>Year</v>
      </c>
      <c r="B50" s="10" t="str">
        <f>Properties!$L$8&amp;" "&amp;F12</f>
        <v>Equity 1</v>
      </c>
      <c r="C50" s="10" t="str">
        <f>Properties!$L$8&amp;" "&amp;F13</f>
        <v>Equity 2</v>
      </c>
      <c r="D50" s="10" t="str">
        <f>Properties!$L$8&amp;" "&amp;F14</f>
        <v>Equity 3</v>
      </c>
      <c r="E50" s="10" t="str">
        <f>Properties!$L$8&amp;" "&amp;F15</f>
        <v>Equity 4</v>
      </c>
      <c r="F50" s="10" t="str">
        <f>Properties!$L$8&amp;" "&amp;F16</f>
        <v>Equity 5</v>
      </c>
      <c r="G50" s="10" t="str">
        <f>Properties!$L$8&amp;" "&amp;F17</f>
        <v>Equity 7</v>
      </c>
      <c r="H50" s="10" t="str">
        <f>Properties!$L$8&amp;" "&amp;F18</f>
        <v>Equity 8</v>
      </c>
      <c r="I50" s="10" t="str">
        <f>Properties!$L$8&amp;" "&amp;F19</f>
        <v>Equity 10</v>
      </c>
      <c r="J50" s="10" t="str">
        <f>Properties!$L$8&amp;" "&amp;F20</f>
        <v>Equity 11</v>
      </c>
      <c r="K50" s="10" t="str">
        <f>Properties!$L$8&amp;" "&amp;F21</f>
        <v>Equity 13</v>
      </c>
      <c r="L50" s="10" t="str">
        <f>Properties!$L$8&amp;" "&amp;F22</f>
        <v>Equity 14</v>
      </c>
      <c r="M50" s="10" t="str">
        <f>Properties!$L$8&amp;" "&amp;F23</f>
        <v>Equity 15</v>
      </c>
      <c r="N50" s="12" t="s">
        <v>134</v>
      </c>
    </row>
    <row r="51" hidden="1">
      <c r="A51" s="5">
        <f>Properties!A9</f>
        <v>1</v>
      </c>
      <c r="B51" s="53">
        <f>Properties!L9</f>
        <v>60209.04533</v>
      </c>
      <c r="C51" s="54">
        <v>0.0</v>
      </c>
      <c r="D51" s="54">
        <v>0.0</v>
      </c>
      <c r="E51" s="54">
        <v>0.0</v>
      </c>
      <c r="F51" s="54">
        <v>0.0</v>
      </c>
      <c r="G51" s="54">
        <v>0.0</v>
      </c>
      <c r="H51" s="54">
        <v>0.0</v>
      </c>
      <c r="I51" s="54">
        <v>0.0</v>
      </c>
      <c r="J51" s="54">
        <v>0.0</v>
      </c>
      <c r="K51" s="54">
        <v>0.0</v>
      </c>
      <c r="L51" s="54">
        <v>0.0</v>
      </c>
      <c r="M51" s="54">
        <v>0.0</v>
      </c>
      <c r="N51" s="55">
        <f t="shared" ref="N51:N87" si="12">SUM(B51:M51)</f>
        <v>60209.04533</v>
      </c>
    </row>
    <row r="52" hidden="1">
      <c r="A52" s="5">
        <f>Properties!A10</f>
        <v>2</v>
      </c>
      <c r="B52" s="53">
        <f>Properties!L10</f>
        <v>70418.09066</v>
      </c>
      <c r="C52" s="53">
        <f t="shared" ref="C52:C87" si="13">B51</f>
        <v>60209.04533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5">
        <f t="shared" si="12"/>
        <v>130627.136</v>
      </c>
    </row>
    <row r="53" hidden="1">
      <c r="A53" s="5">
        <f>Properties!A11</f>
        <v>3</v>
      </c>
      <c r="B53" s="53">
        <f>Properties!L11</f>
        <v>80779.09292</v>
      </c>
      <c r="C53" s="53">
        <f t="shared" si="13"/>
        <v>70418.09066</v>
      </c>
      <c r="D53" s="53">
        <f t="shared" ref="D53:D87" si="14">C52</f>
        <v>60209.04533</v>
      </c>
      <c r="E53" s="54">
        <v>0.0</v>
      </c>
      <c r="F53" s="54">
        <v>0.0</v>
      </c>
      <c r="G53" s="54">
        <v>0.0</v>
      </c>
      <c r="H53" s="54">
        <v>0.0</v>
      </c>
      <c r="I53" s="54">
        <v>0.0</v>
      </c>
      <c r="J53" s="54">
        <v>0.0</v>
      </c>
      <c r="K53" s="54">
        <v>0.0</v>
      </c>
      <c r="L53" s="54">
        <v>0.0</v>
      </c>
      <c r="M53" s="54">
        <v>0.0</v>
      </c>
      <c r="N53" s="55">
        <f t="shared" si="12"/>
        <v>211406.2289</v>
      </c>
    </row>
    <row r="54" hidden="1">
      <c r="A54" s="5">
        <f>Properties!A12</f>
        <v>4</v>
      </c>
      <c r="B54" s="53">
        <f>Properties!L12</f>
        <v>91300.57575</v>
      </c>
      <c r="C54" s="53">
        <f t="shared" si="13"/>
        <v>80779.09292</v>
      </c>
      <c r="D54" s="53">
        <f t="shared" si="14"/>
        <v>70418.09066</v>
      </c>
      <c r="E54" s="53">
        <f t="shared" ref="E54:E87" si="15">D53</f>
        <v>60209.04533</v>
      </c>
      <c r="F54" s="54">
        <v>0.0</v>
      </c>
      <c r="G54" s="54">
        <v>0.0</v>
      </c>
      <c r="H54" s="54">
        <v>0.0</v>
      </c>
      <c r="I54" s="54">
        <v>0.0</v>
      </c>
      <c r="J54" s="54">
        <v>0.0</v>
      </c>
      <c r="K54" s="54">
        <v>0.0</v>
      </c>
      <c r="L54" s="54">
        <v>0.0</v>
      </c>
      <c r="M54" s="54">
        <v>0.0</v>
      </c>
      <c r="N54" s="55">
        <f t="shared" si="12"/>
        <v>302706.8047</v>
      </c>
    </row>
    <row r="55" hidden="1">
      <c r="A55" s="5">
        <f>Properties!A13</f>
        <v>5</v>
      </c>
      <c r="B55" s="53">
        <f>Properties!L13</f>
        <v>101991.5409</v>
      </c>
      <c r="C55" s="53">
        <f t="shared" si="13"/>
        <v>91300.57575</v>
      </c>
      <c r="D55" s="53">
        <f t="shared" si="14"/>
        <v>80779.09292</v>
      </c>
      <c r="E55" s="53">
        <f t="shared" si="15"/>
        <v>70418.09066</v>
      </c>
      <c r="F55" s="53">
        <f t="shared" ref="F55:G55" si="16">E54</f>
        <v>60209.04533</v>
      </c>
      <c r="G55" s="53">
        <f t="shared" si="16"/>
        <v>0</v>
      </c>
      <c r="H55" s="54">
        <v>0.0</v>
      </c>
      <c r="I55" s="54">
        <v>0.0</v>
      </c>
      <c r="J55" s="54">
        <v>0.0</v>
      </c>
      <c r="K55" s="54">
        <v>0.0</v>
      </c>
      <c r="L55" s="54">
        <v>0.0</v>
      </c>
      <c r="M55" s="54">
        <v>0.0</v>
      </c>
      <c r="N55" s="55">
        <f t="shared" si="12"/>
        <v>404698.3455</v>
      </c>
    </row>
    <row r="56" hidden="1">
      <c r="A56" s="5">
        <f>Properties!A14</f>
        <v>6</v>
      </c>
      <c r="B56" s="53">
        <f>Properties!L14</f>
        <v>112861.495</v>
      </c>
      <c r="C56" s="53">
        <f t="shared" si="13"/>
        <v>101991.5409</v>
      </c>
      <c r="D56" s="53">
        <f t="shared" si="14"/>
        <v>91300.57575</v>
      </c>
      <c r="E56" s="53">
        <f t="shared" si="15"/>
        <v>80779.09292</v>
      </c>
      <c r="F56" s="53">
        <f t="shared" ref="F56:H56" si="17">E55</f>
        <v>70418.09066</v>
      </c>
      <c r="G56" s="53">
        <f t="shared" si="17"/>
        <v>60209.04533</v>
      </c>
      <c r="H56" s="53">
        <f t="shared" si="17"/>
        <v>0</v>
      </c>
      <c r="I56" s="54">
        <v>0.0</v>
      </c>
      <c r="J56" s="54">
        <v>0.0</v>
      </c>
      <c r="K56" s="54">
        <v>0.0</v>
      </c>
      <c r="L56" s="54">
        <v>0.0</v>
      </c>
      <c r="M56" s="54">
        <v>0.0</v>
      </c>
      <c r="N56" s="55">
        <f t="shared" si="12"/>
        <v>517559.8405</v>
      </c>
    </row>
    <row r="57" hidden="1">
      <c r="A57" s="5">
        <f>Properties!A15</f>
        <v>7</v>
      </c>
      <c r="B57" s="53">
        <f>Properties!L15</f>
        <v>123920.478</v>
      </c>
      <c r="C57" s="53">
        <f t="shared" si="13"/>
        <v>112861.495</v>
      </c>
      <c r="D57" s="53">
        <f t="shared" si="14"/>
        <v>101991.5409</v>
      </c>
      <c r="E57" s="53">
        <f t="shared" si="15"/>
        <v>91300.57575</v>
      </c>
      <c r="F57" s="53">
        <f t="shared" ref="F57:H57" si="18">E56</f>
        <v>80779.09292</v>
      </c>
      <c r="G57" s="53">
        <f t="shared" si="18"/>
        <v>70418.09066</v>
      </c>
      <c r="H57" s="53">
        <f t="shared" si="18"/>
        <v>60209.04533</v>
      </c>
      <c r="I57" s="54">
        <v>0.0</v>
      </c>
      <c r="J57" s="54">
        <v>0.0</v>
      </c>
      <c r="K57" s="54">
        <v>0.0</v>
      </c>
      <c r="L57" s="54">
        <v>0.0</v>
      </c>
      <c r="M57" s="54">
        <v>0.0</v>
      </c>
      <c r="N57" s="55">
        <f t="shared" si="12"/>
        <v>641480.3185</v>
      </c>
    </row>
    <row r="58" hidden="1">
      <c r="A58" s="5">
        <f>Properties!A16</f>
        <v>8</v>
      </c>
      <c r="B58" s="53">
        <f>Properties!L16</f>
        <v>135179.093</v>
      </c>
      <c r="C58" s="53">
        <f t="shared" si="13"/>
        <v>123920.478</v>
      </c>
      <c r="D58" s="53">
        <f t="shared" si="14"/>
        <v>112861.495</v>
      </c>
      <c r="E58" s="53">
        <f t="shared" si="15"/>
        <v>101991.5409</v>
      </c>
      <c r="F58" s="53">
        <f t="shared" ref="F58:H58" si="19">E57</f>
        <v>91300.57575</v>
      </c>
      <c r="G58" s="53">
        <f t="shared" si="19"/>
        <v>80779.09292</v>
      </c>
      <c r="H58" s="53">
        <f t="shared" si="19"/>
        <v>70418.09066</v>
      </c>
      <c r="I58" s="53">
        <f t="shared" ref="I58:I87" si="21">H57*2</f>
        <v>120418.0907</v>
      </c>
      <c r="J58" s="54">
        <v>0.0</v>
      </c>
      <c r="K58" s="54">
        <v>0.0</v>
      </c>
      <c r="L58" s="54">
        <v>0.0</v>
      </c>
      <c r="M58" s="54">
        <v>0.0</v>
      </c>
      <c r="N58" s="55">
        <f t="shared" si="12"/>
        <v>836868.4568</v>
      </c>
    </row>
    <row r="59" hidden="1">
      <c r="A59" s="5">
        <f>Properties!A17</f>
        <v>9</v>
      </c>
      <c r="B59" s="53">
        <f>Properties!L17</f>
        <v>146648.5378</v>
      </c>
      <c r="C59" s="53">
        <f t="shared" si="13"/>
        <v>135179.093</v>
      </c>
      <c r="D59" s="53">
        <f t="shared" si="14"/>
        <v>123920.478</v>
      </c>
      <c r="E59" s="53">
        <f t="shared" si="15"/>
        <v>112861.495</v>
      </c>
      <c r="F59" s="53">
        <f t="shared" ref="F59:H59" si="20">E58</f>
        <v>101991.5409</v>
      </c>
      <c r="G59" s="53">
        <f t="shared" si="20"/>
        <v>91300.57575</v>
      </c>
      <c r="H59" s="53">
        <f t="shared" si="20"/>
        <v>80779.09292</v>
      </c>
      <c r="I59" s="53">
        <f t="shared" si="21"/>
        <v>140836.1813</v>
      </c>
      <c r="J59" s="53">
        <f t="shared" ref="J59:J87" si="23">H57</f>
        <v>60209.04533</v>
      </c>
      <c r="K59" s="54">
        <v>0.0</v>
      </c>
      <c r="L59" s="54">
        <v>0.0</v>
      </c>
      <c r="M59" s="54">
        <v>0.0</v>
      </c>
      <c r="N59" s="55">
        <f t="shared" si="12"/>
        <v>993726.04</v>
      </c>
    </row>
    <row r="60" hidden="1">
      <c r="A60" s="5">
        <f>Properties!A18</f>
        <v>10</v>
      </c>
      <c r="B60" s="53">
        <f>Properties!L18</f>
        <v>158340.6385</v>
      </c>
      <c r="C60" s="53">
        <f t="shared" si="13"/>
        <v>146648.5378</v>
      </c>
      <c r="D60" s="53">
        <f t="shared" si="14"/>
        <v>135179.093</v>
      </c>
      <c r="E60" s="53">
        <f t="shared" si="15"/>
        <v>123920.478</v>
      </c>
      <c r="F60" s="53">
        <f t="shared" ref="F60:H60" si="22">E59</f>
        <v>112861.495</v>
      </c>
      <c r="G60" s="53">
        <f t="shared" si="22"/>
        <v>101991.5409</v>
      </c>
      <c r="H60" s="53">
        <f t="shared" si="22"/>
        <v>91300.57575</v>
      </c>
      <c r="I60" s="53">
        <f t="shared" si="21"/>
        <v>161558.1858</v>
      </c>
      <c r="J60" s="53">
        <f t="shared" si="23"/>
        <v>70418.09066</v>
      </c>
      <c r="K60" s="53">
        <f t="shared" ref="K60:K87" si="25">I58</f>
        <v>120418.0907</v>
      </c>
      <c r="L60" s="54">
        <v>0.0</v>
      </c>
      <c r="M60" s="54">
        <v>0.0</v>
      </c>
      <c r="N60" s="55">
        <f t="shared" si="12"/>
        <v>1222636.726</v>
      </c>
    </row>
    <row r="61" hidden="1">
      <c r="A61" s="5">
        <f>Properties!A19</f>
        <v>11</v>
      </c>
      <c r="B61" s="53">
        <f>Properties!L19</f>
        <v>170267.8842</v>
      </c>
      <c r="C61" s="53">
        <f t="shared" si="13"/>
        <v>158340.6385</v>
      </c>
      <c r="D61" s="53">
        <f t="shared" si="14"/>
        <v>146648.5378</v>
      </c>
      <c r="E61" s="53">
        <f t="shared" si="15"/>
        <v>135179.093</v>
      </c>
      <c r="F61" s="53">
        <f t="shared" ref="F61:H61" si="24">E60</f>
        <v>123920.478</v>
      </c>
      <c r="G61" s="53">
        <f t="shared" si="24"/>
        <v>112861.495</v>
      </c>
      <c r="H61" s="53">
        <f t="shared" si="24"/>
        <v>101991.5409</v>
      </c>
      <c r="I61" s="53">
        <f t="shared" si="21"/>
        <v>182601.1515</v>
      </c>
      <c r="J61" s="53">
        <f t="shared" si="23"/>
        <v>80779.09292</v>
      </c>
      <c r="K61" s="53">
        <f t="shared" si="25"/>
        <v>140836.1813</v>
      </c>
      <c r="L61" s="53">
        <f t="shared" ref="L61:L87" si="27">H57</f>
        <v>60209.04533</v>
      </c>
      <c r="M61" s="54">
        <v>0.0</v>
      </c>
      <c r="N61" s="55">
        <f t="shared" si="12"/>
        <v>1413635.138</v>
      </c>
    </row>
    <row r="62" hidden="1">
      <c r="A62" s="5">
        <f>Properties!A20</f>
        <v>12</v>
      </c>
      <c r="B62" s="53">
        <f>Properties!L20</f>
        <v>182443.4649</v>
      </c>
      <c r="C62" s="53">
        <f t="shared" si="13"/>
        <v>170267.8842</v>
      </c>
      <c r="D62" s="53">
        <f t="shared" si="14"/>
        <v>158340.6385</v>
      </c>
      <c r="E62" s="53">
        <f t="shared" si="15"/>
        <v>146648.5378</v>
      </c>
      <c r="F62" s="53">
        <f t="shared" ref="F62:H62" si="26">E61</f>
        <v>135179.093</v>
      </c>
      <c r="G62" s="53">
        <f t="shared" si="26"/>
        <v>123920.478</v>
      </c>
      <c r="H62" s="53">
        <f t="shared" si="26"/>
        <v>112861.495</v>
      </c>
      <c r="I62" s="53">
        <f t="shared" si="21"/>
        <v>203983.0817</v>
      </c>
      <c r="J62" s="53">
        <f t="shared" si="23"/>
        <v>91300.57575</v>
      </c>
      <c r="K62" s="53">
        <f t="shared" si="25"/>
        <v>161558.1858</v>
      </c>
      <c r="L62" s="53">
        <f t="shared" si="27"/>
        <v>70418.09066</v>
      </c>
      <c r="M62" s="54">
        <f t="shared" ref="M62:M87" si="29">L61</f>
        <v>60209.04533</v>
      </c>
      <c r="N62" s="55">
        <f t="shared" si="12"/>
        <v>1617130.571</v>
      </c>
    </row>
    <row r="63" hidden="1">
      <c r="A63" s="5">
        <f>Properties!A21</f>
        <v>13</v>
      </c>
      <c r="B63" s="53">
        <f>Properties!L21</f>
        <v>194881.3103</v>
      </c>
      <c r="C63" s="53">
        <f t="shared" si="13"/>
        <v>182443.4649</v>
      </c>
      <c r="D63" s="53">
        <f t="shared" si="14"/>
        <v>170267.8842</v>
      </c>
      <c r="E63" s="53">
        <f t="shared" si="15"/>
        <v>158340.6385</v>
      </c>
      <c r="F63" s="53">
        <f t="shared" ref="F63:H63" si="28">E62</f>
        <v>146648.5378</v>
      </c>
      <c r="G63" s="53">
        <f t="shared" si="28"/>
        <v>135179.093</v>
      </c>
      <c r="H63" s="53">
        <f t="shared" si="28"/>
        <v>123920.478</v>
      </c>
      <c r="I63" s="53">
        <f t="shared" si="21"/>
        <v>225722.99</v>
      </c>
      <c r="J63" s="53">
        <f t="shared" si="23"/>
        <v>101991.5409</v>
      </c>
      <c r="K63" s="53">
        <f t="shared" si="25"/>
        <v>182601.1515</v>
      </c>
      <c r="L63" s="53">
        <f t="shared" si="27"/>
        <v>80779.09292</v>
      </c>
      <c r="M63" s="54">
        <f t="shared" si="29"/>
        <v>70418.09066</v>
      </c>
      <c r="N63" s="55">
        <f t="shared" si="12"/>
        <v>1773194.273</v>
      </c>
    </row>
    <row r="64" hidden="1">
      <c r="A64" s="5">
        <f>Properties!A22</f>
        <v>14</v>
      </c>
      <c r="B64" s="53">
        <f>Properties!L22</f>
        <v>207596.1314</v>
      </c>
      <c r="C64" s="53">
        <f t="shared" si="13"/>
        <v>194881.3103</v>
      </c>
      <c r="D64" s="53">
        <f t="shared" si="14"/>
        <v>182443.4649</v>
      </c>
      <c r="E64" s="53">
        <f t="shared" si="15"/>
        <v>170267.8842</v>
      </c>
      <c r="F64" s="53">
        <f t="shared" ref="F64:H64" si="30">E63</f>
        <v>158340.6385</v>
      </c>
      <c r="G64" s="53">
        <f t="shared" si="30"/>
        <v>146648.5378</v>
      </c>
      <c r="H64" s="53">
        <f t="shared" si="30"/>
        <v>135179.093</v>
      </c>
      <c r="I64" s="53">
        <f t="shared" si="21"/>
        <v>247840.956</v>
      </c>
      <c r="J64" s="53">
        <f t="shared" si="23"/>
        <v>112861.495</v>
      </c>
      <c r="K64" s="53">
        <f t="shared" si="25"/>
        <v>203983.0817</v>
      </c>
      <c r="L64" s="53">
        <f t="shared" si="27"/>
        <v>91300.57575</v>
      </c>
      <c r="M64" s="54">
        <f t="shared" si="29"/>
        <v>80779.09292</v>
      </c>
      <c r="N64" s="55">
        <f t="shared" si="12"/>
        <v>1932122.261</v>
      </c>
    </row>
    <row r="65" hidden="1">
      <c r="A65" s="5">
        <f>Properties!A23</f>
        <v>15</v>
      </c>
      <c r="B65" s="53">
        <f>Properties!L23</f>
        <v>220603.4644</v>
      </c>
      <c r="C65" s="53">
        <f t="shared" si="13"/>
        <v>207596.1314</v>
      </c>
      <c r="D65" s="53">
        <f t="shared" si="14"/>
        <v>194881.3103</v>
      </c>
      <c r="E65" s="53">
        <f t="shared" si="15"/>
        <v>182443.4649</v>
      </c>
      <c r="F65" s="53">
        <f t="shared" ref="F65:H65" si="31">E64</f>
        <v>170267.8842</v>
      </c>
      <c r="G65" s="53">
        <f t="shared" si="31"/>
        <v>158340.6385</v>
      </c>
      <c r="H65" s="53">
        <f t="shared" si="31"/>
        <v>146648.5378</v>
      </c>
      <c r="I65" s="53">
        <f t="shared" si="21"/>
        <v>270358.186</v>
      </c>
      <c r="J65" s="53">
        <f t="shared" si="23"/>
        <v>123920.478</v>
      </c>
      <c r="K65" s="53">
        <f t="shared" si="25"/>
        <v>225722.99</v>
      </c>
      <c r="L65" s="53">
        <f t="shared" si="27"/>
        <v>101991.5409</v>
      </c>
      <c r="M65" s="54">
        <f t="shared" si="29"/>
        <v>91300.57575</v>
      </c>
      <c r="N65" s="55">
        <f t="shared" si="12"/>
        <v>2094075.202</v>
      </c>
    </row>
    <row r="66" hidden="1">
      <c r="A66" s="5">
        <f>Properties!A24</f>
        <v>16</v>
      </c>
      <c r="B66" s="53">
        <f>Properties!L24</f>
        <v>233919.7172</v>
      </c>
      <c r="C66" s="53">
        <f t="shared" si="13"/>
        <v>220603.4644</v>
      </c>
      <c r="D66" s="53">
        <f t="shared" si="14"/>
        <v>207596.1314</v>
      </c>
      <c r="E66" s="53">
        <f t="shared" si="15"/>
        <v>194881.3103</v>
      </c>
      <c r="F66" s="53">
        <f t="shared" ref="F66:H66" si="32">E65</f>
        <v>182443.4649</v>
      </c>
      <c r="G66" s="53">
        <f t="shared" si="32"/>
        <v>170267.8842</v>
      </c>
      <c r="H66" s="53">
        <f t="shared" si="32"/>
        <v>158340.6385</v>
      </c>
      <c r="I66" s="53">
        <f t="shared" si="21"/>
        <v>293297.0757</v>
      </c>
      <c r="J66" s="53">
        <f t="shared" si="23"/>
        <v>135179.093</v>
      </c>
      <c r="K66" s="53">
        <f t="shared" si="25"/>
        <v>247840.956</v>
      </c>
      <c r="L66" s="53">
        <f t="shared" si="27"/>
        <v>112861.495</v>
      </c>
      <c r="M66" s="54">
        <f t="shared" si="29"/>
        <v>101991.5409</v>
      </c>
      <c r="N66" s="55">
        <f t="shared" si="12"/>
        <v>2259222.771</v>
      </c>
    </row>
    <row r="67" hidden="1">
      <c r="A67" s="5">
        <f>Properties!A25</f>
        <v>17</v>
      </c>
      <c r="B67" s="53">
        <f>Properties!L25</f>
        <v>247562.2177</v>
      </c>
      <c r="C67" s="53">
        <f t="shared" si="13"/>
        <v>233919.7172</v>
      </c>
      <c r="D67" s="53">
        <f t="shared" si="14"/>
        <v>220603.4644</v>
      </c>
      <c r="E67" s="53">
        <f t="shared" si="15"/>
        <v>207596.1314</v>
      </c>
      <c r="F67" s="53">
        <f t="shared" ref="F67:H67" si="33">E66</f>
        <v>194881.3103</v>
      </c>
      <c r="G67" s="53">
        <f t="shared" si="33"/>
        <v>182443.4649</v>
      </c>
      <c r="H67" s="53">
        <f t="shared" si="33"/>
        <v>170267.8842</v>
      </c>
      <c r="I67" s="53">
        <f t="shared" si="21"/>
        <v>316681.2769</v>
      </c>
      <c r="J67" s="53">
        <f t="shared" si="23"/>
        <v>146648.5378</v>
      </c>
      <c r="K67" s="53">
        <f t="shared" si="25"/>
        <v>270358.186</v>
      </c>
      <c r="L67" s="53">
        <f t="shared" si="27"/>
        <v>123920.478</v>
      </c>
      <c r="M67" s="54">
        <f t="shared" si="29"/>
        <v>112861.495</v>
      </c>
      <c r="N67" s="55">
        <f t="shared" si="12"/>
        <v>2427744.164</v>
      </c>
    </row>
    <row r="68" hidden="1">
      <c r="A68" s="5">
        <f>Properties!A26</f>
        <v>18</v>
      </c>
      <c r="B68" s="53">
        <f>Properties!L26</f>
        <v>261549.2659</v>
      </c>
      <c r="C68" s="53">
        <f t="shared" si="13"/>
        <v>247562.2177</v>
      </c>
      <c r="D68" s="53">
        <f t="shared" si="14"/>
        <v>233919.7172</v>
      </c>
      <c r="E68" s="53">
        <f t="shared" si="15"/>
        <v>220603.4644</v>
      </c>
      <c r="F68" s="53">
        <f t="shared" ref="F68:H68" si="34">E67</f>
        <v>207596.1314</v>
      </c>
      <c r="G68" s="53">
        <f t="shared" si="34"/>
        <v>194881.3103</v>
      </c>
      <c r="H68" s="53">
        <f t="shared" si="34"/>
        <v>182443.4649</v>
      </c>
      <c r="I68" s="53">
        <f t="shared" si="21"/>
        <v>340535.7684</v>
      </c>
      <c r="J68" s="53">
        <f t="shared" si="23"/>
        <v>158340.6385</v>
      </c>
      <c r="K68" s="53">
        <f t="shared" si="25"/>
        <v>293297.0757</v>
      </c>
      <c r="L68" s="53">
        <f t="shared" si="27"/>
        <v>135179.093</v>
      </c>
      <c r="M68" s="54">
        <f t="shared" si="29"/>
        <v>123920.478</v>
      </c>
      <c r="N68" s="55">
        <f t="shared" si="12"/>
        <v>2599828.625</v>
      </c>
    </row>
    <row r="69" hidden="1">
      <c r="A69" s="5">
        <f>Properties!A27</f>
        <v>19</v>
      </c>
      <c r="B69" s="53">
        <f>Properties!L27</f>
        <v>275900.1885</v>
      </c>
      <c r="C69" s="53">
        <f t="shared" si="13"/>
        <v>261549.2659</v>
      </c>
      <c r="D69" s="53">
        <f t="shared" si="14"/>
        <v>247562.2177</v>
      </c>
      <c r="E69" s="53">
        <f t="shared" si="15"/>
        <v>233919.7172</v>
      </c>
      <c r="F69" s="53">
        <f t="shared" ref="F69:H69" si="35">E68</f>
        <v>220603.4644</v>
      </c>
      <c r="G69" s="53">
        <f t="shared" si="35"/>
        <v>207596.1314</v>
      </c>
      <c r="H69" s="53">
        <f t="shared" si="35"/>
        <v>194881.3103</v>
      </c>
      <c r="I69" s="53">
        <f t="shared" si="21"/>
        <v>364886.9298</v>
      </c>
      <c r="J69" s="53">
        <f t="shared" si="23"/>
        <v>170267.8842</v>
      </c>
      <c r="K69" s="53">
        <f t="shared" si="25"/>
        <v>316681.2769</v>
      </c>
      <c r="L69" s="53">
        <f t="shared" si="27"/>
        <v>146648.5378</v>
      </c>
      <c r="M69" s="54">
        <f t="shared" si="29"/>
        <v>135179.093</v>
      </c>
      <c r="N69" s="55">
        <f t="shared" si="12"/>
        <v>2775676.017</v>
      </c>
    </row>
    <row r="70" hidden="1">
      <c r="A70" s="5">
        <f>Properties!A28</f>
        <v>20</v>
      </c>
      <c r="B70" s="53">
        <f>Properties!L28</f>
        <v>290635.3958</v>
      </c>
      <c r="C70" s="53">
        <f t="shared" si="13"/>
        <v>275900.1885</v>
      </c>
      <c r="D70" s="53">
        <f t="shared" si="14"/>
        <v>261549.2659</v>
      </c>
      <c r="E70" s="53">
        <f t="shared" si="15"/>
        <v>247562.2177</v>
      </c>
      <c r="F70" s="53">
        <f t="shared" ref="F70:H70" si="36">E69</f>
        <v>233919.7172</v>
      </c>
      <c r="G70" s="53">
        <f t="shared" si="36"/>
        <v>220603.4644</v>
      </c>
      <c r="H70" s="53">
        <f t="shared" si="36"/>
        <v>207596.1314</v>
      </c>
      <c r="I70" s="53">
        <f t="shared" si="21"/>
        <v>389762.6206</v>
      </c>
      <c r="J70" s="53">
        <f t="shared" si="23"/>
        <v>182443.4649</v>
      </c>
      <c r="K70" s="53">
        <f t="shared" si="25"/>
        <v>340535.7684</v>
      </c>
      <c r="L70" s="53">
        <f t="shared" si="27"/>
        <v>158340.6385</v>
      </c>
      <c r="M70" s="54">
        <f t="shared" si="29"/>
        <v>146648.5378</v>
      </c>
      <c r="N70" s="55">
        <f t="shared" si="12"/>
        <v>2955497.411</v>
      </c>
    </row>
    <row r="71" hidden="1">
      <c r="A71" s="5">
        <f>Properties!A29</f>
        <v>21</v>
      </c>
      <c r="B71" s="53">
        <f>Properties!L29</f>
        <v>305776.4436</v>
      </c>
      <c r="C71" s="53">
        <f t="shared" si="13"/>
        <v>290635.3958</v>
      </c>
      <c r="D71" s="53">
        <f t="shared" si="14"/>
        <v>275900.1885</v>
      </c>
      <c r="E71" s="53">
        <f t="shared" si="15"/>
        <v>261549.2659</v>
      </c>
      <c r="F71" s="53">
        <f t="shared" ref="F71:H71" si="37">E70</f>
        <v>247562.2177</v>
      </c>
      <c r="G71" s="53">
        <f t="shared" si="37"/>
        <v>233919.7172</v>
      </c>
      <c r="H71" s="53">
        <f t="shared" si="37"/>
        <v>220603.4644</v>
      </c>
      <c r="I71" s="53">
        <f t="shared" si="21"/>
        <v>415192.2628</v>
      </c>
      <c r="J71" s="53">
        <f t="shared" si="23"/>
        <v>194881.3103</v>
      </c>
      <c r="K71" s="53">
        <f t="shared" si="25"/>
        <v>364886.9298</v>
      </c>
      <c r="L71" s="53">
        <f t="shared" si="27"/>
        <v>170267.8842</v>
      </c>
      <c r="M71" s="54">
        <f t="shared" si="29"/>
        <v>158340.6385</v>
      </c>
      <c r="N71" s="55">
        <f t="shared" si="12"/>
        <v>3139515.719</v>
      </c>
    </row>
    <row r="72" hidden="1">
      <c r="A72" s="5">
        <f>Properties!A30</f>
        <v>22</v>
      </c>
      <c r="B72" s="53">
        <f>Properties!L30</f>
        <v>321346.0962</v>
      </c>
      <c r="C72" s="53">
        <f t="shared" si="13"/>
        <v>305776.4436</v>
      </c>
      <c r="D72" s="53">
        <f t="shared" si="14"/>
        <v>290635.3958</v>
      </c>
      <c r="E72" s="53">
        <f t="shared" si="15"/>
        <v>275900.1885</v>
      </c>
      <c r="F72" s="53">
        <f t="shared" ref="F72:H72" si="38">E71</f>
        <v>261549.2659</v>
      </c>
      <c r="G72" s="53">
        <f t="shared" si="38"/>
        <v>247562.2177</v>
      </c>
      <c r="H72" s="53">
        <f t="shared" si="38"/>
        <v>233919.7172</v>
      </c>
      <c r="I72" s="53">
        <f t="shared" si="21"/>
        <v>441206.9289</v>
      </c>
      <c r="J72" s="53">
        <f t="shared" si="23"/>
        <v>207596.1314</v>
      </c>
      <c r="K72" s="53">
        <f t="shared" si="25"/>
        <v>389762.6206</v>
      </c>
      <c r="L72" s="53">
        <f t="shared" si="27"/>
        <v>182443.4649</v>
      </c>
      <c r="M72" s="54">
        <f t="shared" si="29"/>
        <v>170267.8842</v>
      </c>
      <c r="N72" s="55">
        <f t="shared" si="12"/>
        <v>3327966.355</v>
      </c>
    </row>
    <row r="73" hidden="1">
      <c r="A73" s="5">
        <f>Properties!A31</f>
        <v>23</v>
      </c>
      <c r="B73" s="53">
        <f>Properties!L31</f>
        <v>337368.3953</v>
      </c>
      <c r="C73" s="53">
        <f t="shared" si="13"/>
        <v>321346.0962</v>
      </c>
      <c r="D73" s="53">
        <f t="shared" si="14"/>
        <v>305776.4436</v>
      </c>
      <c r="E73" s="53">
        <f t="shared" si="15"/>
        <v>290635.3958</v>
      </c>
      <c r="F73" s="53">
        <f t="shared" ref="F73:H73" si="39">E72</f>
        <v>275900.1885</v>
      </c>
      <c r="G73" s="53">
        <f t="shared" si="39"/>
        <v>261549.2659</v>
      </c>
      <c r="H73" s="53">
        <f t="shared" si="39"/>
        <v>247562.2177</v>
      </c>
      <c r="I73" s="53">
        <f t="shared" si="21"/>
        <v>467839.4344</v>
      </c>
      <c r="J73" s="53">
        <f t="shared" si="23"/>
        <v>220603.4644</v>
      </c>
      <c r="K73" s="53">
        <f t="shared" si="25"/>
        <v>415192.2628</v>
      </c>
      <c r="L73" s="53">
        <f t="shared" si="27"/>
        <v>194881.3103</v>
      </c>
      <c r="M73" s="54">
        <f t="shared" si="29"/>
        <v>182443.4649</v>
      </c>
      <c r="N73" s="55">
        <f t="shared" si="12"/>
        <v>3521097.94</v>
      </c>
    </row>
    <row r="74" hidden="1">
      <c r="A74" s="5">
        <f>Properties!A32</f>
        <v>24</v>
      </c>
      <c r="B74" s="53">
        <f>Properties!L32</f>
        <v>353868.7308</v>
      </c>
      <c r="C74" s="53">
        <f t="shared" si="13"/>
        <v>337368.3953</v>
      </c>
      <c r="D74" s="53">
        <f t="shared" si="14"/>
        <v>321346.0962</v>
      </c>
      <c r="E74" s="53">
        <f t="shared" si="15"/>
        <v>305776.4436</v>
      </c>
      <c r="F74" s="53">
        <f t="shared" ref="F74:H74" si="40">E73</f>
        <v>290635.3958</v>
      </c>
      <c r="G74" s="53">
        <f t="shared" si="40"/>
        <v>275900.1885</v>
      </c>
      <c r="H74" s="53">
        <f t="shared" si="40"/>
        <v>261549.2659</v>
      </c>
      <c r="I74" s="53">
        <f t="shared" si="21"/>
        <v>495124.4354</v>
      </c>
      <c r="J74" s="53">
        <f t="shared" si="23"/>
        <v>233919.7172</v>
      </c>
      <c r="K74" s="53">
        <f t="shared" si="25"/>
        <v>441206.9289</v>
      </c>
      <c r="L74" s="53">
        <f t="shared" si="27"/>
        <v>207596.1314</v>
      </c>
      <c r="M74" s="54">
        <f t="shared" si="29"/>
        <v>194881.3103</v>
      </c>
      <c r="N74" s="55">
        <f t="shared" si="12"/>
        <v>3719173.039</v>
      </c>
    </row>
    <row r="75" hidden="1">
      <c r="A75" s="5">
        <f>Properties!A33</f>
        <v>25</v>
      </c>
      <c r="B75" s="53">
        <f>Properties!L33</f>
        <v>370873.917</v>
      </c>
      <c r="C75" s="53">
        <f t="shared" si="13"/>
        <v>353868.7308</v>
      </c>
      <c r="D75" s="53">
        <f t="shared" si="14"/>
        <v>337368.3953</v>
      </c>
      <c r="E75" s="53">
        <f t="shared" si="15"/>
        <v>321346.0962</v>
      </c>
      <c r="F75" s="53">
        <f t="shared" ref="F75:H75" si="41">E74</f>
        <v>305776.4436</v>
      </c>
      <c r="G75" s="53">
        <f t="shared" si="41"/>
        <v>290635.3958</v>
      </c>
      <c r="H75" s="53">
        <f t="shared" si="41"/>
        <v>275900.1885</v>
      </c>
      <c r="I75" s="53">
        <f t="shared" si="21"/>
        <v>523098.5319</v>
      </c>
      <c r="J75" s="53">
        <f t="shared" si="23"/>
        <v>247562.2177</v>
      </c>
      <c r="K75" s="53">
        <f t="shared" si="25"/>
        <v>467839.4344</v>
      </c>
      <c r="L75" s="53">
        <f t="shared" si="27"/>
        <v>220603.4644</v>
      </c>
      <c r="M75" s="54">
        <f t="shared" si="29"/>
        <v>207596.1314</v>
      </c>
      <c r="N75" s="55">
        <f t="shared" si="12"/>
        <v>3922468.947</v>
      </c>
    </row>
    <row r="76" hidden="1">
      <c r="A76" s="5">
        <f>Properties!A34</f>
        <v>26</v>
      </c>
      <c r="B76" s="53">
        <f>Properties!L34</f>
        <v>388412.2721</v>
      </c>
      <c r="C76" s="53">
        <f t="shared" si="13"/>
        <v>370873.917</v>
      </c>
      <c r="D76" s="53">
        <f t="shared" si="14"/>
        <v>353868.7308</v>
      </c>
      <c r="E76" s="53">
        <f t="shared" si="15"/>
        <v>337368.3953</v>
      </c>
      <c r="F76" s="53">
        <f t="shared" ref="F76:H76" si="42">E75</f>
        <v>321346.0962</v>
      </c>
      <c r="G76" s="53">
        <f t="shared" si="42"/>
        <v>305776.4436</v>
      </c>
      <c r="H76" s="53">
        <f t="shared" si="42"/>
        <v>290635.3958</v>
      </c>
      <c r="I76" s="53">
        <f t="shared" si="21"/>
        <v>551800.3769</v>
      </c>
      <c r="J76" s="53">
        <f t="shared" si="23"/>
        <v>261549.2659</v>
      </c>
      <c r="K76" s="53">
        <f t="shared" si="25"/>
        <v>495124.4354</v>
      </c>
      <c r="L76" s="53">
        <f t="shared" si="27"/>
        <v>233919.7172</v>
      </c>
      <c r="M76" s="54">
        <f t="shared" si="29"/>
        <v>220603.4644</v>
      </c>
      <c r="N76" s="55">
        <f t="shared" si="12"/>
        <v>4131278.511</v>
      </c>
    </row>
    <row r="77" hidden="1">
      <c r="A77" s="5">
        <f>Properties!A35</f>
        <v>27</v>
      </c>
      <c r="B77" s="53">
        <f>Properties!L35</f>
        <v>406513.7029</v>
      </c>
      <c r="C77" s="53">
        <f t="shared" si="13"/>
        <v>388412.2721</v>
      </c>
      <c r="D77" s="53">
        <f t="shared" si="14"/>
        <v>370873.917</v>
      </c>
      <c r="E77" s="53">
        <f t="shared" si="15"/>
        <v>353868.7308</v>
      </c>
      <c r="F77" s="53">
        <f t="shared" ref="F77:H77" si="43">E76</f>
        <v>337368.3953</v>
      </c>
      <c r="G77" s="53">
        <f t="shared" si="43"/>
        <v>321346.0962</v>
      </c>
      <c r="H77" s="53">
        <f t="shared" si="43"/>
        <v>305776.4436</v>
      </c>
      <c r="I77" s="53">
        <f t="shared" si="21"/>
        <v>581270.7917</v>
      </c>
      <c r="J77" s="53">
        <f t="shared" si="23"/>
        <v>275900.1885</v>
      </c>
      <c r="K77" s="53">
        <f t="shared" si="25"/>
        <v>523098.5319</v>
      </c>
      <c r="L77" s="53">
        <f t="shared" si="27"/>
        <v>247562.2177</v>
      </c>
      <c r="M77" s="54">
        <f t="shared" si="29"/>
        <v>233919.7172</v>
      </c>
      <c r="N77" s="55">
        <f t="shared" si="12"/>
        <v>4345911.005</v>
      </c>
    </row>
    <row r="78" hidden="1">
      <c r="A78" s="5">
        <f>Properties!A36</f>
        <v>28</v>
      </c>
      <c r="B78" s="53">
        <f>Properties!L36</f>
        <v>425209.7937</v>
      </c>
      <c r="C78" s="53">
        <f t="shared" si="13"/>
        <v>406513.7029</v>
      </c>
      <c r="D78" s="53">
        <f t="shared" si="14"/>
        <v>388412.2721</v>
      </c>
      <c r="E78" s="53">
        <f t="shared" si="15"/>
        <v>370873.917</v>
      </c>
      <c r="F78" s="53">
        <f t="shared" ref="F78:H78" si="44">E77</f>
        <v>353868.7308</v>
      </c>
      <c r="G78" s="53">
        <f t="shared" si="44"/>
        <v>337368.3953</v>
      </c>
      <c r="H78" s="53">
        <f t="shared" si="44"/>
        <v>321346.0962</v>
      </c>
      <c r="I78" s="53">
        <f t="shared" si="21"/>
        <v>611552.8872</v>
      </c>
      <c r="J78" s="53">
        <f t="shared" si="23"/>
        <v>290635.3958</v>
      </c>
      <c r="K78" s="53">
        <f t="shared" si="25"/>
        <v>551800.3769</v>
      </c>
      <c r="L78" s="53">
        <f t="shared" si="27"/>
        <v>261549.2659</v>
      </c>
      <c r="M78" s="54">
        <f t="shared" si="29"/>
        <v>247562.2177</v>
      </c>
      <c r="N78" s="55">
        <f t="shared" si="12"/>
        <v>4566693.052</v>
      </c>
    </row>
    <row r="79" hidden="1">
      <c r="A79" s="5">
        <f>Properties!A37</f>
        <v>29</v>
      </c>
      <c r="B79" s="53">
        <f>Properties!L37</f>
        <v>444533.9005</v>
      </c>
      <c r="C79" s="53">
        <f t="shared" si="13"/>
        <v>425209.7937</v>
      </c>
      <c r="D79" s="53">
        <f t="shared" si="14"/>
        <v>406513.7029</v>
      </c>
      <c r="E79" s="53">
        <f t="shared" si="15"/>
        <v>388412.2721</v>
      </c>
      <c r="F79" s="53">
        <f t="shared" ref="F79:H79" si="45">E78</f>
        <v>370873.917</v>
      </c>
      <c r="G79" s="53">
        <f t="shared" si="45"/>
        <v>353868.7308</v>
      </c>
      <c r="H79" s="53">
        <f t="shared" si="45"/>
        <v>337368.3953</v>
      </c>
      <c r="I79" s="53">
        <f t="shared" si="21"/>
        <v>642692.1925</v>
      </c>
      <c r="J79" s="53">
        <f t="shared" si="23"/>
        <v>305776.4436</v>
      </c>
      <c r="K79" s="53">
        <f t="shared" si="25"/>
        <v>581270.7917</v>
      </c>
      <c r="L79" s="53">
        <f t="shared" si="27"/>
        <v>275900.1885</v>
      </c>
      <c r="M79" s="54">
        <f t="shared" si="29"/>
        <v>261549.2659</v>
      </c>
      <c r="N79" s="55">
        <f t="shared" si="12"/>
        <v>4793969.594</v>
      </c>
    </row>
    <row r="80" hidden="1">
      <c r="A80" s="5">
        <f>Properties!A38</f>
        <v>30</v>
      </c>
      <c r="B80" s="53">
        <f>Properties!L38</f>
        <v>464521.25</v>
      </c>
      <c r="C80" s="53">
        <f t="shared" si="13"/>
        <v>444533.9005</v>
      </c>
      <c r="D80" s="53">
        <f t="shared" si="14"/>
        <v>425209.7937</v>
      </c>
      <c r="E80" s="53">
        <f t="shared" si="15"/>
        <v>406513.7029</v>
      </c>
      <c r="F80" s="53">
        <f t="shared" ref="F80:H80" si="46">E79</f>
        <v>388412.2721</v>
      </c>
      <c r="G80" s="53">
        <f t="shared" si="46"/>
        <v>370873.917</v>
      </c>
      <c r="H80" s="53">
        <f t="shared" si="46"/>
        <v>353868.7308</v>
      </c>
      <c r="I80" s="53">
        <f t="shared" si="21"/>
        <v>674736.7906</v>
      </c>
      <c r="J80" s="53">
        <f t="shared" si="23"/>
        <v>321346.0962</v>
      </c>
      <c r="K80" s="53">
        <f t="shared" si="25"/>
        <v>611552.8872</v>
      </c>
      <c r="L80" s="53">
        <f t="shared" si="27"/>
        <v>290635.3958</v>
      </c>
      <c r="M80" s="54">
        <f t="shared" si="29"/>
        <v>275900.1885</v>
      </c>
      <c r="N80" s="55">
        <f t="shared" si="12"/>
        <v>5028104.925</v>
      </c>
    </row>
    <row r="81" hidden="1">
      <c r="A81" s="5">
        <f t="shared" ref="A81:A87" si="48">A80+1</f>
        <v>31</v>
      </c>
      <c r="B81" s="53">
        <f>B80+(B80*Properties!$B$3)</f>
        <v>478456.8875</v>
      </c>
      <c r="C81" s="53">
        <f t="shared" si="13"/>
        <v>464521.25</v>
      </c>
      <c r="D81" s="53">
        <f t="shared" si="14"/>
        <v>444533.9005</v>
      </c>
      <c r="E81" s="53">
        <f t="shared" si="15"/>
        <v>425209.7937</v>
      </c>
      <c r="F81" s="53">
        <f t="shared" ref="F81:H81" si="47">E80</f>
        <v>406513.7029</v>
      </c>
      <c r="G81" s="53">
        <f t="shared" si="47"/>
        <v>388412.2721</v>
      </c>
      <c r="H81" s="53">
        <f t="shared" si="47"/>
        <v>370873.917</v>
      </c>
      <c r="I81" s="53">
        <f t="shared" si="21"/>
        <v>707737.4616</v>
      </c>
      <c r="J81" s="53">
        <f t="shared" si="23"/>
        <v>337368.3953</v>
      </c>
      <c r="K81" s="53">
        <f t="shared" si="25"/>
        <v>642692.1925</v>
      </c>
      <c r="L81" s="53">
        <f t="shared" si="27"/>
        <v>305776.4436</v>
      </c>
      <c r="M81" s="54">
        <f t="shared" si="29"/>
        <v>290635.3958</v>
      </c>
      <c r="N81" s="55">
        <f t="shared" si="12"/>
        <v>5262731.613</v>
      </c>
    </row>
    <row r="82" hidden="1">
      <c r="A82" s="5">
        <f t="shared" si="48"/>
        <v>32</v>
      </c>
      <c r="B82" s="53">
        <f>B81+(B81*Properties!$B$3)</f>
        <v>492810.5941</v>
      </c>
      <c r="C82" s="53">
        <f t="shared" si="13"/>
        <v>478456.8875</v>
      </c>
      <c r="D82" s="53">
        <f t="shared" si="14"/>
        <v>464521.25</v>
      </c>
      <c r="E82" s="53">
        <f t="shared" si="15"/>
        <v>444533.9005</v>
      </c>
      <c r="F82" s="53">
        <f t="shared" ref="F82:H82" si="49">E81</f>
        <v>425209.7937</v>
      </c>
      <c r="G82" s="53">
        <f t="shared" si="49"/>
        <v>406513.7029</v>
      </c>
      <c r="H82" s="53">
        <f t="shared" si="49"/>
        <v>388412.2721</v>
      </c>
      <c r="I82" s="53">
        <f t="shared" si="21"/>
        <v>741747.8339</v>
      </c>
      <c r="J82" s="53">
        <f t="shared" si="23"/>
        <v>353868.7308</v>
      </c>
      <c r="K82" s="53">
        <f t="shared" si="25"/>
        <v>674736.7906</v>
      </c>
      <c r="L82" s="53">
        <f t="shared" si="27"/>
        <v>321346.0962</v>
      </c>
      <c r="M82" s="54">
        <f t="shared" si="29"/>
        <v>305776.4436</v>
      </c>
      <c r="N82" s="55">
        <f t="shared" si="12"/>
        <v>5497934.296</v>
      </c>
    </row>
    <row r="83" hidden="1">
      <c r="A83" s="5">
        <f t="shared" si="48"/>
        <v>33</v>
      </c>
      <c r="B83" s="53">
        <f>B82+(B82*Properties!$B$3)</f>
        <v>507594.912</v>
      </c>
      <c r="C83" s="53">
        <f t="shared" si="13"/>
        <v>492810.5941</v>
      </c>
      <c r="D83" s="53">
        <f t="shared" si="14"/>
        <v>478456.8875</v>
      </c>
      <c r="E83" s="53">
        <f t="shared" si="15"/>
        <v>464521.25</v>
      </c>
      <c r="F83" s="53">
        <f t="shared" ref="F83:H83" si="50">E82</f>
        <v>444533.9005</v>
      </c>
      <c r="G83" s="53">
        <f t="shared" si="50"/>
        <v>425209.7937</v>
      </c>
      <c r="H83" s="53">
        <f t="shared" si="50"/>
        <v>406513.7029</v>
      </c>
      <c r="I83" s="53">
        <f t="shared" si="21"/>
        <v>776824.5442</v>
      </c>
      <c r="J83" s="53">
        <f t="shared" si="23"/>
        <v>370873.917</v>
      </c>
      <c r="K83" s="53">
        <f t="shared" si="25"/>
        <v>707737.4616</v>
      </c>
      <c r="L83" s="53">
        <f t="shared" si="27"/>
        <v>337368.3953</v>
      </c>
      <c r="M83" s="54">
        <f t="shared" si="29"/>
        <v>321346.0962</v>
      </c>
      <c r="N83" s="55">
        <f t="shared" si="12"/>
        <v>5733791.455</v>
      </c>
    </row>
    <row r="84" hidden="1">
      <c r="A84" s="5">
        <f t="shared" si="48"/>
        <v>34</v>
      </c>
      <c r="B84" s="53">
        <f>B83+(B83*Properties!$B$3)</f>
        <v>522822.7593</v>
      </c>
      <c r="C84" s="53">
        <f t="shared" si="13"/>
        <v>507594.912</v>
      </c>
      <c r="D84" s="53">
        <f t="shared" si="14"/>
        <v>492810.5941</v>
      </c>
      <c r="E84" s="53">
        <f t="shared" si="15"/>
        <v>478456.8875</v>
      </c>
      <c r="F84" s="53">
        <f t="shared" ref="F84:H84" si="51">E83</f>
        <v>464521.25</v>
      </c>
      <c r="G84" s="53">
        <f t="shared" si="51"/>
        <v>444533.9005</v>
      </c>
      <c r="H84" s="53">
        <f t="shared" si="51"/>
        <v>425209.7937</v>
      </c>
      <c r="I84" s="53">
        <f t="shared" si="21"/>
        <v>813027.4058</v>
      </c>
      <c r="J84" s="53">
        <f t="shared" si="23"/>
        <v>388412.2721</v>
      </c>
      <c r="K84" s="53">
        <f t="shared" si="25"/>
        <v>741747.8339</v>
      </c>
      <c r="L84" s="53">
        <f t="shared" si="27"/>
        <v>353868.7308</v>
      </c>
      <c r="M84" s="54">
        <f t="shared" si="29"/>
        <v>337368.3953</v>
      </c>
      <c r="N84" s="55">
        <f t="shared" si="12"/>
        <v>5970374.735</v>
      </c>
    </row>
    <row r="85" hidden="1">
      <c r="A85" s="5">
        <f t="shared" si="48"/>
        <v>35</v>
      </c>
      <c r="B85" s="53">
        <f>B84+(B84*Properties!$B$3)</f>
        <v>538507.4421</v>
      </c>
      <c r="C85" s="53">
        <f t="shared" si="13"/>
        <v>522822.7593</v>
      </c>
      <c r="D85" s="53">
        <f t="shared" si="14"/>
        <v>507594.912</v>
      </c>
      <c r="E85" s="53">
        <f t="shared" si="15"/>
        <v>492810.5941</v>
      </c>
      <c r="F85" s="53">
        <f t="shared" ref="F85:H85" si="52">E84</f>
        <v>478456.8875</v>
      </c>
      <c r="G85" s="53">
        <f t="shared" si="52"/>
        <v>464521.25</v>
      </c>
      <c r="H85" s="53">
        <f t="shared" si="52"/>
        <v>444533.9005</v>
      </c>
      <c r="I85" s="53">
        <f t="shared" si="21"/>
        <v>850419.5875</v>
      </c>
      <c r="J85" s="53">
        <f t="shared" si="23"/>
        <v>406513.7029</v>
      </c>
      <c r="K85" s="53">
        <f t="shared" si="25"/>
        <v>776824.5442</v>
      </c>
      <c r="L85" s="53">
        <f t="shared" si="27"/>
        <v>370873.917</v>
      </c>
      <c r="M85" s="54">
        <f t="shared" si="29"/>
        <v>353868.7308</v>
      </c>
      <c r="N85" s="55">
        <f t="shared" si="12"/>
        <v>6207748.228</v>
      </c>
    </row>
    <row r="86" hidden="1">
      <c r="A86" s="5">
        <f t="shared" si="48"/>
        <v>36</v>
      </c>
      <c r="B86" s="53">
        <f>B85+(B85*Properties!$B$3)</f>
        <v>554662.6654</v>
      </c>
      <c r="C86" s="53">
        <f t="shared" si="13"/>
        <v>538507.4421</v>
      </c>
      <c r="D86" s="53">
        <f t="shared" si="14"/>
        <v>522822.7593</v>
      </c>
      <c r="E86" s="53">
        <f t="shared" si="15"/>
        <v>507594.912</v>
      </c>
      <c r="F86" s="53">
        <f t="shared" ref="F86:H86" si="53">E85</f>
        <v>492810.5941</v>
      </c>
      <c r="G86" s="53">
        <f t="shared" si="53"/>
        <v>478456.8875</v>
      </c>
      <c r="H86" s="53">
        <f t="shared" si="53"/>
        <v>464521.25</v>
      </c>
      <c r="I86" s="53">
        <f t="shared" si="21"/>
        <v>889067.8009</v>
      </c>
      <c r="J86" s="53">
        <f t="shared" si="23"/>
        <v>425209.7937</v>
      </c>
      <c r="K86" s="53">
        <f t="shared" si="25"/>
        <v>813027.4058</v>
      </c>
      <c r="L86" s="53">
        <f t="shared" si="27"/>
        <v>388412.2721</v>
      </c>
      <c r="M86" s="54">
        <f t="shared" si="29"/>
        <v>370873.917</v>
      </c>
      <c r="N86" s="55">
        <f t="shared" si="12"/>
        <v>6445967.7</v>
      </c>
    </row>
    <row r="87" hidden="1">
      <c r="A87" s="5">
        <f t="shared" si="48"/>
        <v>37</v>
      </c>
      <c r="B87" s="53">
        <f>B86+(B86*Properties!$B$3)</f>
        <v>571302.5453</v>
      </c>
      <c r="C87" s="53">
        <f t="shared" si="13"/>
        <v>554662.6654</v>
      </c>
      <c r="D87" s="53">
        <f t="shared" si="14"/>
        <v>538507.4421</v>
      </c>
      <c r="E87" s="53">
        <f t="shared" si="15"/>
        <v>522822.7593</v>
      </c>
      <c r="F87" s="53">
        <f t="shared" ref="F87:H87" si="54">E86</f>
        <v>507594.912</v>
      </c>
      <c r="G87" s="53">
        <f t="shared" si="54"/>
        <v>492810.5941</v>
      </c>
      <c r="H87" s="53">
        <f t="shared" si="54"/>
        <v>478456.8875</v>
      </c>
      <c r="I87" s="53">
        <f t="shared" si="21"/>
        <v>929042.5</v>
      </c>
      <c r="J87" s="53">
        <f t="shared" si="23"/>
        <v>444533.9005</v>
      </c>
      <c r="K87" s="53">
        <f t="shared" si="25"/>
        <v>850419.5875</v>
      </c>
      <c r="L87" s="53">
        <f t="shared" si="27"/>
        <v>406513.7029</v>
      </c>
      <c r="M87" s="54">
        <f t="shared" si="29"/>
        <v>388412.2721</v>
      </c>
      <c r="N87" s="55">
        <f t="shared" si="12"/>
        <v>6685079.769</v>
      </c>
    </row>
  </sheetData>
  <mergeCells count="7">
    <mergeCell ref="C1:C8"/>
    <mergeCell ref="F1:F6"/>
    <mergeCell ref="I1:P9"/>
    <mergeCell ref="D7:H8"/>
    <mergeCell ref="A9:H9"/>
    <mergeCell ref="B12:B48"/>
    <mergeCell ref="A49:P49"/>
  </mergeCells>
  <conditionalFormatting sqref="C1:E6 G1:H6 A50:P87">
    <cfRule type="cellIs" dxfId="0" priority="1" operator="lessThan">
      <formula>0</formula>
    </cfRule>
  </conditionalFormatting>
  <conditionalFormatting sqref="A1:P87">
    <cfRule type="cellIs" dxfId="1" priority="2" operator="lessThan">
      <formula>0</formula>
    </cfRule>
  </conditionalFormatting>
  <conditionalFormatting sqref="A1:M87 N1:P49">
    <cfRule type="expression" dxfId="6" priority="3">
      <formula>$P1&gt;=1000000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0.25"/>
    <col customWidth="1" min="4" max="4" width="11.25"/>
    <col customWidth="1" min="5" max="6" width="10.25"/>
    <col customWidth="1" min="7" max="7" width="14.38"/>
    <col customWidth="1" min="8" max="8" width="11.5"/>
    <col customWidth="1" min="9" max="9" width="11.75"/>
    <col customWidth="1" min="10" max="10" width="13.0"/>
    <col customWidth="1" min="11" max="11" width="12.63"/>
    <col customWidth="1" min="12" max="12" width="10.25"/>
    <col customWidth="1" min="13" max="13" width="8.38"/>
    <col customWidth="1" min="14" max="14" width="12.0"/>
    <col customWidth="1" min="15" max="15" width="13.5"/>
    <col customWidth="1" min="16" max="20" width="12.63"/>
  </cols>
  <sheetData>
    <row r="1">
      <c r="A1" s="1"/>
      <c r="B1" s="3"/>
      <c r="D1" s="1"/>
      <c r="E1" s="3"/>
      <c r="F1" s="34"/>
      <c r="G1" s="1"/>
      <c r="H1" s="3"/>
    </row>
    <row r="2">
      <c r="A2" s="8" t="s">
        <v>111</v>
      </c>
      <c r="B2" s="35" t="s">
        <v>112</v>
      </c>
      <c r="D2" s="8" t="s">
        <v>111</v>
      </c>
      <c r="E2" s="36" t="str">
        <f>Properties!B2</f>
        <v>Cincinnati</v>
      </c>
      <c r="G2" s="8" t="s">
        <v>124</v>
      </c>
      <c r="H2" s="36">
        <f>E5*0.8</f>
        <v>200000</v>
      </c>
    </row>
    <row r="3">
      <c r="A3" s="8" t="s">
        <v>113</v>
      </c>
      <c r="B3" s="7">
        <f>Income!B2</f>
        <v>108397.58</v>
      </c>
      <c r="D3" s="8" t="s">
        <v>125</v>
      </c>
      <c r="E3" s="44">
        <f>Properties!B3</f>
        <v>0.03</v>
      </c>
      <c r="G3" s="8" t="s">
        <v>126</v>
      </c>
      <c r="H3" s="44">
        <f>Properties!F3</f>
        <v>0.0547</v>
      </c>
    </row>
    <row r="4">
      <c r="A4" s="8" t="s">
        <v>114</v>
      </c>
      <c r="B4" s="7">
        <f>Income!B9</f>
        <v>74237.78279</v>
      </c>
      <c r="D4" s="8" t="s">
        <v>127</v>
      </c>
      <c r="E4" s="36">
        <f>Properties!B4</f>
        <v>470.2669554</v>
      </c>
      <c r="G4" s="8" t="s">
        <v>128</v>
      </c>
      <c r="H4" s="5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129</v>
      </c>
      <c r="E5" s="36">
        <v>250000.0</v>
      </c>
      <c r="G5" s="8" t="s">
        <v>27</v>
      </c>
      <c r="H5" s="36">
        <v>2500.0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115</v>
      </c>
      <c r="B7" s="7">
        <f>(B5+B4)</f>
        <v>37490.30279</v>
      </c>
      <c r="D7" s="34"/>
    </row>
    <row r="8">
      <c r="A8" s="1"/>
      <c r="B8" s="3"/>
    </row>
    <row r="9">
      <c r="A9" s="37"/>
    </row>
    <row r="10">
      <c r="A10" s="12" t="s">
        <v>117</v>
      </c>
      <c r="B10" s="38" t="s">
        <v>118</v>
      </c>
      <c r="C10" s="13" t="s">
        <v>119</v>
      </c>
      <c r="D10" s="45" t="s">
        <v>127</v>
      </c>
      <c r="E10" s="39" t="s">
        <v>29</v>
      </c>
      <c r="F10" s="46" t="s">
        <v>130</v>
      </c>
      <c r="G10" s="45" t="s">
        <v>131</v>
      </c>
      <c r="H10" s="13" t="s">
        <v>56</v>
      </c>
      <c r="I10" s="39" t="s">
        <v>53</v>
      </c>
      <c r="J10" s="39" t="s">
        <v>132</v>
      </c>
      <c r="K10" s="39" t="s">
        <v>133</v>
      </c>
      <c r="L10" s="13" t="s">
        <v>30</v>
      </c>
      <c r="M10" s="13" t="s">
        <v>120</v>
      </c>
      <c r="N10" s="39" t="s">
        <v>121</v>
      </c>
      <c r="O10" s="39" t="s">
        <v>122</v>
      </c>
      <c r="P10" s="13" t="s">
        <v>123</v>
      </c>
      <c r="Q10" s="57"/>
    </row>
    <row r="11">
      <c r="A11" s="40">
        <v>2022.0</v>
      </c>
      <c r="B11" s="41">
        <f>Budget!B12</f>
        <v>0.1</v>
      </c>
      <c r="C11" s="42">
        <f>'2022'!E64</f>
        <v>89437.68</v>
      </c>
      <c r="D11" s="47">
        <f>'Property Split'!$H$9*(F11)/2</f>
        <v>2821.601732</v>
      </c>
      <c r="E11" s="42">
        <f>'2022'!F64</f>
        <v>-26569.76353</v>
      </c>
      <c r="F11" s="48">
        <v>1.0</v>
      </c>
      <c r="G11" s="47">
        <v>30000.0</v>
      </c>
      <c r="H11" s="42">
        <v>0.0</v>
      </c>
      <c r="I11" s="42">
        <f>'2022'!M64-G11</f>
        <v>21003.87647</v>
      </c>
      <c r="J11" s="7">
        <f>'2022'!P63</f>
        <v>37044.52</v>
      </c>
      <c r="K11" s="7">
        <f>(E5-H2)/2</f>
        <v>25000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104695.7089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'Property Split'!$H$9*(F12)/2</f>
        <v>5643.203465</v>
      </c>
      <c r="E12" s="7">
        <f>Income!$B$28</f>
        <v>-36747.48</v>
      </c>
      <c r="F12" s="48">
        <v>2.0</v>
      </c>
      <c r="G12" s="47">
        <f t="shared" ref="G12:G48" si="4">($E$5-$H$2)*(F12-F11)</f>
        <v>50000</v>
      </c>
      <c r="H12" s="36">
        <v>0.0</v>
      </c>
      <c r="I12" s="7">
        <f>B$7+I11+D12-G12+20000</f>
        <v>34137.38273</v>
      </c>
      <c r="J12" s="7">
        <f t="shared" ref="J12:J48" si="5">(J11+H12)*(1+$B$11)</f>
        <v>40748.972</v>
      </c>
      <c r="K12" s="36">
        <f t="shared" ref="K12:K48" si="6">T52</f>
        <v>30104.52267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130848.587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'Property Split'!$H$9*(F13)/2</f>
        <v>8464.805197</v>
      </c>
      <c r="E13" s="7">
        <f>Income!$B$28</f>
        <v>-36747.48</v>
      </c>
      <c r="F13" s="48">
        <v>3.0</v>
      </c>
      <c r="G13" s="47">
        <f t="shared" si="4"/>
        <v>50000</v>
      </c>
      <c r="H13" s="36">
        <v>0.0</v>
      </c>
      <c r="I13" s="7">
        <f t="shared" ref="I13:I15" si="9">B$7+I12+D13-G13</f>
        <v>30092.49072</v>
      </c>
      <c r="J13" s="7">
        <f t="shared" si="5"/>
        <v>44823.8692</v>
      </c>
      <c r="K13" s="36">
        <f t="shared" si="6"/>
        <v>105627.136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206401.2055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'Property Split'!$H$9*(F14)/2</f>
        <v>11286.40693</v>
      </c>
      <c r="E14" s="7">
        <f>Income!$B$28</f>
        <v>-36747.48</v>
      </c>
      <c r="F14" s="48">
        <v>4.0</v>
      </c>
      <c r="G14" s="47">
        <f t="shared" si="4"/>
        <v>50000</v>
      </c>
      <c r="H14" s="36">
        <v>0.0</v>
      </c>
      <c r="I14" s="7">
        <f t="shared" si="9"/>
        <v>28869.20044</v>
      </c>
      <c r="J14" s="7">
        <f t="shared" si="5"/>
        <v>49306.25612</v>
      </c>
      <c r="K14" s="36">
        <f t="shared" si="6"/>
        <v>191586.7301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295619.8962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'Property Split'!$H$9*(F15)/2</f>
        <v>14108.00866</v>
      </c>
      <c r="E15" s="7">
        <f>Income!$B$28</f>
        <v>-36747.48</v>
      </c>
      <c r="F15" s="48">
        <v>5.0</v>
      </c>
      <c r="G15" s="47">
        <f t="shared" si="4"/>
        <v>50000</v>
      </c>
      <c r="H15" s="36">
        <v>0.0</v>
      </c>
      <c r="I15" s="7">
        <f t="shared" si="9"/>
        <v>30467.51189</v>
      </c>
      <c r="J15" s="7">
        <f t="shared" si="5"/>
        <v>54236.88173</v>
      </c>
      <c r="K15" s="36">
        <f t="shared" si="6"/>
        <v>288148.0472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398710.1504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'Property Split'!$H$9*(F16)/2</f>
        <v>16929.61039</v>
      </c>
      <c r="E16" s="7">
        <f>Income!$B$28</f>
        <v>-36747.48</v>
      </c>
      <c r="F16" s="48">
        <v>6.0</v>
      </c>
      <c r="G16" s="47">
        <f t="shared" si="4"/>
        <v>50000</v>
      </c>
      <c r="H16" s="36">
        <f t="shared" ref="H16:H47" si="10">if(I16 &gt; SUM(G17:G18), I16-SUM(G17:G18), 0)</f>
        <v>0</v>
      </c>
      <c r="I16" s="7">
        <f t="shared" ref="I16:I48" si="11">B$7+I15+D16-G16-H15</f>
        <v>34887.42508</v>
      </c>
      <c r="J16" s="7">
        <f t="shared" si="5"/>
        <v>59660.56991</v>
      </c>
      <c r="K16" s="36">
        <f t="shared" si="6"/>
        <v>395485.0706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515890.7752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'Property Split'!$H$9*(F17)/2</f>
        <v>19751.21213</v>
      </c>
      <c r="E17" s="7">
        <f>Income!$B$28</f>
        <v>-36747.48</v>
      </c>
      <c r="F17" s="48">
        <v>7.0</v>
      </c>
      <c r="G17" s="47">
        <f t="shared" si="4"/>
        <v>50000</v>
      </c>
      <c r="H17" s="36">
        <f t="shared" si="10"/>
        <v>0</v>
      </c>
      <c r="I17" s="7">
        <f t="shared" si="11"/>
        <v>42128.94</v>
      </c>
      <c r="J17" s="7">
        <f t="shared" si="5"/>
        <v>65626.6269</v>
      </c>
      <c r="K17" s="36">
        <f t="shared" si="6"/>
        <v>513781.5427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647394.8192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'Property Split'!$H$9*(F18)/2</f>
        <v>25394.41559</v>
      </c>
      <c r="E18" s="7">
        <f>Income!$B$28</f>
        <v>-36747.48</v>
      </c>
      <c r="F18" s="48">
        <v>9.0</v>
      </c>
      <c r="G18" s="47">
        <f t="shared" si="4"/>
        <v>100000</v>
      </c>
      <c r="H18" s="36">
        <f t="shared" si="10"/>
        <v>0</v>
      </c>
      <c r="I18" s="7">
        <f t="shared" si="11"/>
        <v>5013.65838</v>
      </c>
      <c r="J18" s="7">
        <f t="shared" si="5"/>
        <v>72189.28959</v>
      </c>
      <c r="K18" s="36">
        <f t="shared" si="6"/>
        <v>713649.6028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816710.2604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'Property Split'!$H$9*(F19)/2</f>
        <v>28216.01732</v>
      </c>
      <c r="E19" s="7">
        <f>Income!$B$28</f>
        <v>-36747.48</v>
      </c>
      <c r="F19" s="48">
        <v>10.0</v>
      </c>
      <c r="G19" s="47">
        <f t="shared" si="4"/>
        <v>50000</v>
      </c>
      <c r="H19" s="36">
        <f t="shared" si="10"/>
        <v>0</v>
      </c>
      <c r="I19" s="7">
        <f t="shared" si="11"/>
        <v>20719.9785</v>
      </c>
      <c r="J19" s="7">
        <f t="shared" si="5"/>
        <v>79408.21854</v>
      </c>
      <c r="K19" s="36">
        <f t="shared" si="6"/>
        <v>784039.9127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910025.8193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'Property Split'!$H$9*(F20)/2</f>
        <v>31037.61906</v>
      </c>
      <c r="E20" s="7">
        <f>Income!$B$28</f>
        <v>-36747.48</v>
      </c>
      <c r="F20" s="48">
        <v>11.0</v>
      </c>
      <c r="G20" s="47">
        <f t="shared" si="4"/>
        <v>50000</v>
      </c>
      <c r="H20" s="36">
        <f t="shared" si="10"/>
        <v>0</v>
      </c>
      <c r="I20" s="7">
        <f t="shared" si="11"/>
        <v>39247.90034</v>
      </c>
      <c r="J20" s="7">
        <f t="shared" si="5"/>
        <v>87349.0404</v>
      </c>
      <c r="K20" s="36">
        <f t="shared" si="6"/>
        <v>936423.1729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1088877.823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'Property Split'!$H$9*(F21)/2</f>
        <v>36680.82252</v>
      </c>
      <c r="E21" s="7">
        <f>Income!$B$28</f>
        <v>-36747.48</v>
      </c>
      <c r="F21" s="48">
        <v>13.0</v>
      </c>
      <c r="G21" s="47">
        <f t="shared" si="4"/>
        <v>100000</v>
      </c>
      <c r="H21" s="36">
        <f t="shared" si="10"/>
        <v>0</v>
      </c>
      <c r="I21" s="7">
        <f t="shared" si="11"/>
        <v>13419.02566</v>
      </c>
      <c r="J21" s="7">
        <f t="shared" si="5"/>
        <v>96083.94444</v>
      </c>
      <c r="K21" s="36">
        <f t="shared" si="6"/>
        <v>1171027.952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1306388.632</v>
      </c>
    </row>
    <row r="22">
      <c r="A22" s="5">
        <f t="shared" si="3"/>
        <v>2033</v>
      </c>
      <c r="B22" s="50"/>
      <c r="C22" s="7">
        <f>if(D22 &gt; Income!$B$9, 0, Income!$B$9)</f>
        <v>74237.78279</v>
      </c>
      <c r="D22" s="47">
        <f>'Property Split'!$H$9*(F22)/2</f>
        <v>39502.42425</v>
      </c>
      <c r="E22" s="7">
        <f>Income!$B$28</f>
        <v>-36747.48</v>
      </c>
      <c r="F22" s="48">
        <v>14.0</v>
      </c>
      <c r="G22" s="47">
        <f t="shared" si="4"/>
        <v>50000</v>
      </c>
      <c r="H22" s="36">
        <f t="shared" si="10"/>
        <v>0</v>
      </c>
      <c r="I22" s="7">
        <f t="shared" si="11"/>
        <v>40411.7527</v>
      </c>
      <c r="J22" s="7">
        <f t="shared" si="5"/>
        <v>105692.3389</v>
      </c>
      <c r="K22" s="36">
        <f t="shared" si="6"/>
        <v>1357620.462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1529582.263</v>
      </c>
    </row>
    <row r="23">
      <c r="A23" s="5">
        <f t="shared" si="3"/>
        <v>2034</v>
      </c>
      <c r="B23" s="50"/>
      <c r="C23" s="7">
        <f>if(D23 &gt; Income!$B$9, 0, Income!$B$9)</f>
        <v>74237.78279</v>
      </c>
      <c r="D23" s="47">
        <f>'Property Split'!$H$9*(F23)/2</f>
        <v>45145.62772</v>
      </c>
      <c r="E23" s="7">
        <f>Income!$B$28</f>
        <v>-36747.48</v>
      </c>
      <c r="F23" s="48">
        <v>16.0</v>
      </c>
      <c r="G23" s="47">
        <f t="shared" si="4"/>
        <v>100000</v>
      </c>
      <c r="H23" s="36">
        <f t="shared" si="10"/>
        <v>0</v>
      </c>
      <c r="I23" s="7">
        <f t="shared" si="11"/>
        <v>23047.68321</v>
      </c>
      <c r="J23" s="7">
        <f t="shared" si="5"/>
        <v>116261.5728</v>
      </c>
      <c r="K23" s="36">
        <f t="shared" si="6"/>
        <v>1627091.29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1792258.256</v>
      </c>
    </row>
    <row r="24">
      <c r="A24" s="5">
        <f t="shared" si="3"/>
        <v>2035</v>
      </c>
      <c r="B24" s="50"/>
      <c r="C24" s="7">
        <f>if(D24 &gt; Income!$B$9, 0, Income!$B$9)</f>
        <v>74237.78279</v>
      </c>
      <c r="D24" s="47">
        <f>'Property Split'!$H$9*(F24)/2</f>
        <v>50788.83118</v>
      </c>
      <c r="E24" s="7">
        <f>Income!$B$28</f>
        <v>-36747.48</v>
      </c>
      <c r="F24" s="48">
        <v>18.0</v>
      </c>
      <c r="G24" s="47">
        <f t="shared" si="4"/>
        <v>100000</v>
      </c>
      <c r="H24" s="36">
        <f t="shared" si="10"/>
        <v>0</v>
      </c>
      <c r="I24" s="7">
        <f t="shared" si="11"/>
        <v>11326.81718</v>
      </c>
      <c r="J24" s="7">
        <f t="shared" si="5"/>
        <v>127887.73</v>
      </c>
      <c r="K24" s="36">
        <f t="shared" si="6"/>
        <v>1919661.581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2084733.838</v>
      </c>
    </row>
    <row r="25">
      <c r="A25" s="5">
        <f t="shared" si="3"/>
        <v>2036</v>
      </c>
      <c r="B25" s="50"/>
      <c r="C25" s="7">
        <f>if(D25 &gt; Income!$B$9, 0, Income!$B$9)</f>
        <v>74237.78279</v>
      </c>
      <c r="D25" s="47">
        <f>'Property Split'!$H$9*(F25)/2</f>
        <v>56432.03465</v>
      </c>
      <c r="E25" s="7">
        <f>Income!$B$28</f>
        <v>-36747.48</v>
      </c>
      <c r="F25" s="48">
        <v>20.0</v>
      </c>
      <c r="G25" s="47">
        <f t="shared" si="4"/>
        <v>100000</v>
      </c>
      <c r="H25" s="36">
        <f t="shared" si="10"/>
        <v>0</v>
      </c>
      <c r="I25" s="7">
        <f t="shared" si="11"/>
        <v>5249.154621</v>
      </c>
      <c r="J25" s="7">
        <f t="shared" si="5"/>
        <v>140676.5031</v>
      </c>
      <c r="K25" s="36">
        <f t="shared" si="6"/>
        <v>2235785.653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2407569.021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129793.6797</v>
      </c>
      <c r="E26" s="7">
        <f>Income!$B$28</f>
        <v>-36747.48</v>
      </c>
      <c r="F26" s="48">
        <v>23.0</v>
      </c>
      <c r="G26" s="47">
        <f t="shared" si="4"/>
        <v>150000</v>
      </c>
      <c r="H26" s="36">
        <f t="shared" si="10"/>
        <v>0</v>
      </c>
      <c r="I26" s="7">
        <f t="shared" si="11"/>
        <v>22533.1371</v>
      </c>
      <c r="J26" s="7">
        <f t="shared" si="5"/>
        <v>154744.1534</v>
      </c>
      <c r="K26" s="36">
        <f t="shared" si="6"/>
        <v>2646361.399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2849496.399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146723.2901</v>
      </c>
      <c r="E27" s="7">
        <f>Income!$B$28</f>
        <v>-36747.48</v>
      </c>
      <c r="F27" s="48">
        <v>26.0</v>
      </c>
      <c r="G27" s="47">
        <f t="shared" si="4"/>
        <v>150000</v>
      </c>
      <c r="H27" s="36">
        <f t="shared" si="10"/>
        <v>0</v>
      </c>
      <c r="I27" s="7">
        <f t="shared" si="11"/>
        <v>56746.72997</v>
      </c>
      <c r="J27" s="7">
        <f t="shared" si="5"/>
        <v>170218.5687</v>
      </c>
      <c r="K27" s="36">
        <f t="shared" si="6"/>
        <v>2880584.173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3133407.182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169296.1039</v>
      </c>
      <c r="E28" s="7">
        <f>Income!$B$28</f>
        <v>-36747.48</v>
      </c>
      <c r="F28" s="48">
        <v>30.0</v>
      </c>
      <c r="G28" s="47">
        <f t="shared" si="4"/>
        <v>200000</v>
      </c>
      <c r="H28" s="36">
        <f t="shared" si="10"/>
        <v>0</v>
      </c>
      <c r="I28" s="7">
        <f t="shared" si="11"/>
        <v>63533.1367</v>
      </c>
      <c r="J28" s="7">
        <f t="shared" si="5"/>
        <v>187240.4256</v>
      </c>
      <c r="K28" s="36">
        <f t="shared" si="6"/>
        <v>3119320.861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3395952.133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197512.1213</v>
      </c>
      <c r="E29" s="7">
        <f>Income!$B$28</f>
        <v>-36747.48</v>
      </c>
      <c r="F29" s="48">
        <v>35.0</v>
      </c>
      <c r="G29" s="47">
        <f t="shared" si="4"/>
        <v>250000</v>
      </c>
      <c r="H29" s="36">
        <f t="shared" si="10"/>
        <v>0</v>
      </c>
      <c r="I29" s="7">
        <f t="shared" si="11"/>
        <v>48535.56076</v>
      </c>
      <c r="J29" s="7">
        <f t="shared" si="5"/>
        <v>205964.4681</v>
      </c>
      <c r="K29" s="36">
        <f t="shared" si="6"/>
        <v>3362824.658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3643182.397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225728.1386</v>
      </c>
      <c r="E30" s="7">
        <f>Income!$B$28</f>
        <v>-36747.48</v>
      </c>
      <c r="F30" s="48">
        <v>40.0</v>
      </c>
      <c r="G30" s="47">
        <f t="shared" si="4"/>
        <v>250000</v>
      </c>
      <c r="H30" s="36">
        <f t="shared" si="10"/>
        <v>0</v>
      </c>
      <c r="I30" s="7">
        <f t="shared" si="11"/>
        <v>61754.00213</v>
      </c>
      <c r="J30" s="7">
        <f t="shared" si="5"/>
        <v>226560.9149</v>
      </c>
      <c r="K30" s="36">
        <f t="shared" si="6"/>
        <v>3611362.964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3925535.591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259587.3594</v>
      </c>
      <c r="E31" s="7">
        <f>Income!$B$28</f>
        <v>-36747.48</v>
      </c>
      <c r="F31" s="48">
        <v>46.0</v>
      </c>
      <c r="G31" s="47">
        <f t="shared" si="4"/>
        <v>300000</v>
      </c>
      <c r="H31" s="36">
        <f t="shared" si="10"/>
        <v>0</v>
      </c>
      <c r="I31" s="7">
        <f t="shared" si="11"/>
        <v>58831.6643</v>
      </c>
      <c r="J31" s="7">
        <f t="shared" si="5"/>
        <v>249217.0064</v>
      </c>
      <c r="K31" s="36">
        <f t="shared" si="6"/>
        <v>3865218.176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4199124.556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293446.5802</v>
      </c>
      <c r="E32" s="7">
        <f>Income!$B$28</f>
        <v>-36747.48</v>
      </c>
      <c r="F32" s="48">
        <v>52.0</v>
      </c>
      <c r="G32" s="47">
        <f t="shared" si="4"/>
        <v>300000</v>
      </c>
      <c r="H32" s="36">
        <f t="shared" si="10"/>
        <v>0</v>
      </c>
      <c r="I32" s="7">
        <f t="shared" si="11"/>
        <v>89768.54725</v>
      </c>
      <c r="J32" s="7">
        <f t="shared" si="5"/>
        <v>274138.7071</v>
      </c>
      <c r="K32" s="36">
        <f t="shared" si="6"/>
        <v>4124688.532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4514453.496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327305.8009</v>
      </c>
      <c r="E33" s="7">
        <f>Income!$B$28</f>
        <v>-36747.48</v>
      </c>
      <c r="F33" s="48">
        <v>58.0</v>
      </c>
      <c r="G33" s="47">
        <f t="shared" si="4"/>
        <v>300000</v>
      </c>
      <c r="H33" s="36">
        <f t="shared" si="10"/>
        <v>0</v>
      </c>
      <c r="I33" s="7">
        <f t="shared" si="11"/>
        <v>154564.651</v>
      </c>
      <c r="J33" s="7">
        <f t="shared" si="5"/>
        <v>301552.5778</v>
      </c>
      <c r="K33" s="36">
        <f t="shared" si="6"/>
        <v>4390088.999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4872063.938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366808.2252</v>
      </c>
      <c r="E34" s="7">
        <f>Income!$B$28</f>
        <v>-36747.48</v>
      </c>
      <c r="F34" s="48">
        <v>65.0</v>
      </c>
      <c r="G34" s="47">
        <f t="shared" si="4"/>
        <v>350000</v>
      </c>
      <c r="H34" s="36">
        <f t="shared" si="10"/>
        <v>0</v>
      </c>
      <c r="I34" s="7">
        <f t="shared" si="11"/>
        <v>208863.179</v>
      </c>
      <c r="J34" s="7">
        <f t="shared" si="5"/>
        <v>331707.8355</v>
      </c>
      <c r="K34" s="36">
        <f t="shared" si="6"/>
        <v>4661752.212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5228180.937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423240.2598</v>
      </c>
      <c r="E35" s="7">
        <f>Income!$B$28</f>
        <v>-36747.48</v>
      </c>
      <c r="F35" s="48">
        <v>75.0</v>
      </c>
      <c r="G35" s="47">
        <f t="shared" si="4"/>
        <v>500000</v>
      </c>
      <c r="H35" s="36">
        <f t="shared" si="10"/>
        <v>0</v>
      </c>
      <c r="I35" s="7">
        <f t="shared" si="11"/>
        <v>169593.7416</v>
      </c>
      <c r="J35" s="7">
        <f t="shared" si="5"/>
        <v>364878.6191</v>
      </c>
      <c r="K35" s="36">
        <f t="shared" si="6"/>
        <v>4940029.464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5500359.534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479672.2945</v>
      </c>
      <c r="E36" s="7">
        <f>Income!$B$28</f>
        <v>-36747.48</v>
      </c>
      <c r="F36" s="48">
        <v>85.0</v>
      </c>
      <c r="G36" s="47">
        <f t="shared" si="4"/>
        <v>500000</v>
      </c>
      <c r="H36" s="36">
        <f t="shared" si="10"/>
        <v>0</v>
      </c>
      <c r="I36" s="7">
        <f t="shared" si="11"/>
        <v>186756.3389</v>
      </c>
      <c r="J36" s="7">
        <f t="shared" si="5"/>
        <v>401366.481</v>
      </c>
      <c r="K36" s="36">
        <f t="shared" si="6"/>
        <v>5225291.751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5839272.281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536104.3291</v>
      </c>
      <c r="E37" s="7">
        <f>Income!$B$28</f>
        <v>-36747.48</v>
      </c>
      <c r="F37" s="48">
        <v>95.0</v>
      </c>
      <c r="G37" s="47">
        <f t="shared" si="4"/>
        <v>500000</v>
      </c>
      <c r="H37" s="36">
        <f t="shared" si="10"/>
        <v>10350.97083</v>
      </c>
      <c r="I37" s="7">
        <f t="shared" si="11"/>
        <v>260350.9708</v>
      </c>
      <c r="J37" s="7">
        <f t="shared" si="5"/>
        <v>452889.197</v>
      </c>
      <c r="K37" s="36">
        <f t="shared" si="6"/>
        <v>5517930.882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6257028.759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564320.3465</v>
      </c>
      <c r="E38" s="7">
        <f>Income!$B$28</f>
        <v>-36747.48</v>
      </c>
      <c r="F38" s="48">
        <v>100.0</v>
      </c>
      <c r="G38" s="47">
        <f t="shared" si="4"/>
        <v>250000</v>
      </c>
      <c r="H38" s="36">
        <f t="shared" si="10"/>
        <v>601810.6493</v>
      </c>
      <c r="I38" s="7">
        <f t="shared" si="11"/>
        <v>601810.6493</v>
      </c>
      <c r="J38" s="7">
        <f t="shared" si="5"/>
        <v>1160169.831</v>
      </c>
      <c r="K38" s="36">
        <f t="shared" si="6"/>
        <v>5818360.641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7606198.831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564320.3465</v>
      </c>
      <c r="E39" s="7">
        <f>Income!$B$28</f>
        <v>-36747.48</v>
      </c>
      <c r="F39" s="48">
        <v>100.0</v>
      </c>
      <c r="G39" s="47">
        <f t="shared" si="4"/>
        <v>0</v>
      </c>
      <c r="H39" s="36">
        <f t="shared" si="10"/>
        <v>601810.6493</v>
      </c>
      <c r="I39" s="7">
        <f t="shared" si="11"/>
        <v>601810.6493</v>
      </c>
      <c r="J39" s="7">
        <f t="shared" si="5"/>
        <v>1938178.528</v>
      </c>
      <c r="K39" s="36">
        <f t="shared" si="6"/>
        <v>6127018.024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8692864.911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564320.3465</v>
      </c>
      <c r="E40" s="7">
        <f>Income!$B$28</f>
        <v>-36747.48</v>
      </c>
      <c r="F40" s="48">
        <v>100.0</v>
      </c>
      <c r="G40" s="47">
        <f t="shared" si="4"/>
        <v>0</v>
      </c>
      <c r="H40" s="36">
        <f t="shared" si="10"/>
        <v>601810.6493</v>
      </c>
      <c r="I40" s="7">
        <f t="shared" si="11"/>
        <v>601810.6493</v>
      </c>
      <c r="J40" s="7">
        <f t="shared" si="5"/>
        <v>2793988.095</v>
      </c>
      <c r="K40" s="36">
        <f t="shared" si="6"/>
        <v>6444364.537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9866020.992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564320.3465</v>
      </c>
      <c r="E41" s="7">
        <f>Income!$B$28</f>
        <v>-36747.48</v>
      </c>
      <c r="F41" s="48">
        <v>100.0</v>
      </c>
      <c r="G41" s="47">
        <f t="shared" si="4"/>
        <v>0</v>
      </c>
      <c r="H41" s="36">
        <f t="shared" si="10"/>
        <v>601810.6493</v>
      </c>
      <c r="I41" s="7">
        <f t="shared" si="11"/>
        <v>601810.6493</v>
      </c>
      <c r="J41" s="7">
        <f t="shared" si="5"/>
        <v>3735378.619</v>
      </c>
      <c r="K41" s="36">
        <f t="shared" si="6"/>
        <v>6770887.577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11133934.55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564320.3465</v>
      </c>
      <c r="E42" s="7">
        <f>Income!$B$28</f>
        <v>-36747.48</v>
      </c>
      <c r="F42" s="48">
        <v>100.0</v>
      </c>
      <c r="G42" s="47">
        <f t="shared" si="4"/>
        <v>0</v>
      </c>
      <c r="H42" s="36">
        <f t="shared" si="10"/>
        <v>601810.6493</v>
      </c>
      <c r="I42" s="7">
        <f t="shared" si="11"/>
        <v>601810.6493</v>
      </c>
      <c r="J42" s="7">
        <f t="shared" si="5"/>
        <v>4770908.195</v>
      </c>
      <c r="K42" s="36">
        <f t="shared" si="6"/>
        <v>7096973.639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12495550.19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564320.3465</v>
      </c>
      <c r="E43" s="7">
        <f>Income!$B$28</f>
        <v>-36747.48</v>
      </c>
      <c r="F43" s="48">
        <v>100.0</v>
      </c>
      <c r="G43" s="47">
        <f t="shared" si="4"/>
        <v>0</v>
      </c>
      <c r="H43" s="36">
        <f t="shared" si="10"/>
        <v>601810.6493</v>
      </c>
      <c r="I43" s="7">
        <f t="shared" si="11"/>
        <v>601810.6493</v>
      </c>
      <c r="J43" s="7">
        <f t="shared" si="5"/>
        <v>5909990.729</v>
      </c>
      <c r="K43" s="36">
        <f t="shared" si="6"/>
        <v>7426059.909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13963719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564320.3465</v>
      </c>
      <c r="E44" s="7">
        <f>Income!$B$28</f>
        <v>-36747.48</v>
      </c>
      <c r="F44" s="48">
        <v>100.0</v>
      </c>
      <c r="G44" s="47">
        <f t="shared" si="4"/>
        <v>0</v>
      </c>
      <c r="H44" s="36">
        <f t="shared" si="10"/>
        <v>601810.6493</v>
      </c>
      <c r="I44" s="7">
        <f t="shared" si="11"/>
        <v>601810.6493</v>
      </c>
      <c r="J44" s="7">
        <f t="shared" si="5"/>
        <v>7162981.516</v>
      </c>
      <c r="K44" s="36">
        <f t="shared" si="6"/>
        <v>7758355.391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15549005.27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564320.3465</v>
      </c>
      <c r="E45" s="7">
        <f>Income!$B$28</f>
        <v>-36747.48</v>
      </c>
      <c r="F45" s="48">
        <v>100.0</v>
      </c>
      <c r="G45" s="47">
        <f t="shared" si="4"/>
        <v>0</v>
      </c>
      <c r="H45" s="36">
        <f t="shared" si="10"/>
        <v>601810.6493</v>
      </c>
      <c r="I45" s="7">
        <f t="shared" si="11"/>
        <v>601810.6493</v>
      </c>
      <c r="J45" s="7">
        <f t="shared" si="5"/>
        <v>8541271.381</v>
      </c>
      <c r="K45" s="36">
        <f t="shared" si="6"/>
        <v>8094069.416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17263009.16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564320.3465</v>
      </c>
      <c r="E46" s="7">
        <f>Income!$B$28</f>
        <v>-36747.48</v>
      </c>
      <c r="F46" s="48">
        <v>100.0</v>
      </c>
      <c r="G46" s="47">
        <f t="shared" si="4"/>
        <v>0</v>
      </c>
      <c r="H46" s="36">
        <f t="shared" si="10"/>
        <v>601810.6493</v>
      </c>
      <c r="I46" s="7">
        <f t="shared" si="11"/>
        <v>601810.6493</v>
      </c>
      <c r="J46" s="7">
        <f t="shared" si="5"/>
        <v>10057390.23</v>
      </c>
      <c r="K46" s="36">
        <f t="shared" si="6"/>
        <v>8433411.313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19118469.91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564320.3465</v>
      </c>
      <c r="E47" s="7">
        <f>Income!$B$28</f>
        <v>-36747.48</v>
      </c>
      <c r="F47" s="48">
        <v>100.0</v>
      </c>
      <c r="G47" s="47">
        <f t="shared" si="4"/>
        <v>0</v>
      </c>
      <c r="H47" s="36">
        <f t="shared" si="10"/>
        <v>601810.6493</v>
      </c>
      <c r="I47" s="7">
        <f t="shared" si="11"/>
        <v>601810.6493</v>
      </c>
      <c r="J47" s="7">
        <f t="shared" si="5"/>
        <v>11725120.97</v>
      </c>
      <c r="K47" s="36">
        <f t="shared" si="6"/>
        <v>8769938.727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21122728.06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564320.3465</v>
      </c>
      <c r="E48" s="7">
        <f>Income!$B$28</f>
        <v>-36747.48</v>
      </c>
      <c r="F48" s="48">
        <v>100.0</v>
      </c>
      <c r="G48" s="36">
        <f t="shared" si="4"/>
        <v>0</v>
      </c>
      <c r="H48" s="36">
        <f>if(I48 &gt; SUM(G49:G51), I48-SUM(G49:G51), 0)</f>
        <v>599783.6493</v>
      </c>
      <c r="I48" s="7">
        <f t="shared" si="11"/>
        <v>601810.6493</v>
      </c>
      <c r="J48" s="7">
        <f t="shared" si="5"/>
        <v>13557395.08</v>
      </c>
      <c r="K48" s="36">
        <f t="shared" si="6"/>
        <v>9116963.027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23302026.47</v>
      </c>
    </row>
    <row r="49">
      <c r="A49" s="52"/>
      <c r="Q49" s="52"/>
      <c r="R49" s="52"/>
      <c r="S49" s="52"/>
      <c r="T49" s="52"/>
    </row>
    <row r="50">
      <c r="A50" s="12"/>
      <c r="B50" s="10">
        <v>2022.0</v>
      </c>
      <c r="C50" s="10">
        <v>2023.0</v>
      </c>
      <c r="D50" s="10">
        <v>2024.0</v>
      </c>
      <c r="E50" s="10">
        <v>2025.0</v>
      </c>
      <c r="F50" s="10">
        <v>2026.0</v>
      </c>
      <c r="G50" s="10">
        <v>2027.0</v>
      </c>
      <c r="H50" s="10">
        <v>2028.0</v>
      </c>
      <c r="I50" s="10">
        <v>2029.0</v>
      </c>
      <c r="J50" s="10">
        <v>2030.0</v>
      </c>
      <c r="K50" s="10">
        <v>2031.0</v>
      </c>
      <c r="L50" s="10">
        <v>2032.0</v>
      </c>
      <c r="M50" s="10">
        <v>2033.0</v>
      </c>
      <c r="N50" s="10">
        <v>2034.0</v>
      </c>
      <c r="O50" s="10">
        <v>2035.0</v>
      </c>
      <c r="P50" s="10">
        <v>2036.0</v>
      </c>
      <c r="Q50" s="10">
        <v>2037.0</v>
      </c>
      <c r="R50" s="10">
        <v>2038.0</v>
      </c>
      <c r="S50" s="10">
        <v>2039.0</v>
      </c>
      <c r="T50" s="12"/>
    </row>
    <row r="51">
      <c r="A51" s="12" t="str">
        <f>Properties!A8</f>
        <v>Year</v>
      </c>
      <c r="B51" s="10" t="str">
        <f>Properties!$L$8&amp;" "&amp;F12</f>
        <v>Equity 2</v>
      </c>
      <c r="C51" s="10" t="str">
        <f>Properties!$L$8&amp;" "&amp;F13</f>
        <v>Equity 3</v>
      </c>
      <c r="D51" s="10" t="str">
        <f>Properties!$L$8&amp;" "&amp;F14</f>
        <v>Equity 4</v>
      </c>
      <c r="E51" s="10" t="str">
        <f>Properties!$L$8&amp;" "&amp;F15</f>
        <v>Equity 5</v>
      </c>
      <c r="F51" s="10" t="str">
        <f>Properties!$L$8&amp;" "&amp;F16</f>
        <v>Equity 6</v>
      </c>
      <c r="G51" s="10" t="str">
        <f>Properties!$L$8&amp;" "&amp;F17</f>
        <v>Equity 7</v>
      </c>
      <c r="H51" s="10" t="str">
        <f>Properties!$L$8&amp;" "&amp;F18</f>
        <v>Equity 9</v>
      </c>
      <c r="I51" s="10" t="str">
        <f>Properties!$L$8&amp;" "&amp;F19</f>
        <v>Equity 10</v>
      </c>
      <c r="J51" s="10" t="str">
        <f>Properties!$L$8&amp;" "&amp;F20</f>
        <v>Equity 11</v>
      </c>
      <c r="K51" s="10" t="str">
        <f>Properties!$L$8&amp;" "&amp;F21</f>
        <v>Equity 13</v>
      </c>
      <c r="L51" s="10" t="str">
        <f>Properties!$L$8&amp;" "&amp;F22</f>
        <v>Equity 14</v>
      </c>
      <c r="M51" s="10" t="str">
        <f>Properties!$L$8&amp;" "&amp;F23</f>
        <v>Equity 16</v>
      </c>
      <c r="N51" s="10" t="str">
        <f>Properties!$L$8&amp;" "&amp;F24</f>
        <v>Equity 18</v>
      </c>
      <c r="O51" s="10" t="str">
        <f>Properties!$L$8&amp;" "&amp;F25</f>
        <v>Equity 20</v>
      </c>
      <c r="P51" s="10" t="str">
        <f>Properties!$L$8&amp;" "&amp;F26</f>
        <v>Equity 23</v>
      </c>
      <c r="Q51" s="10" t="str">
        <f>Properties!$L$8&amp;" "&amp;F27</f>
        <v>Equity 26</v>
      </c>
      <c r="R51" s="10" t="str">
        <f>Properties!$L$8&amp;" "&amp;F28</f>
        <v>Equity 30</v>
      </c>
      <c r="S51" s="10" t="str">
        <f>Properties!$L$8&amp;" "&amp;F29</f>
        <v>Equity 35</v>
      </c>
      <c r="T51" s="12" t="s">
        <v>134</v>
      </c>
    </row>
    <row r="52">
      <c r="A52" s="5">
        <f>Properties!A9</f>
        <v>1</v>
      </c>
      <c r="B52" s="53">
        <f>'Property Split'!L9/2</f>
        <v>30104.52267</v>
      </c>
      <c r="C52" s="54">
        <v>0.0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4">
        <v>0.0</v>
      </c>
      <c r="S52" s="54">
        <v>0.0</v>
      </c>
      <c r="T52" s="55">
        <f t="shared" ref="T52:T88" si="12">SUM(B52:P52)</f>
        <v>30104.52267</v>
      </c>
    </row>
    <row r="53">
      <c r="A53" s="5">
        <f>Properties!A10</f>
        <v>2</v>
      </c>
      <c r="B53" s="53">
        <f>'Property Split'!L10/2</f>
        <v>35209.04533</v>
      </c>
      <c r="C53" s="54">
        <f>'Property Split'!$L10*($F$13-$F$12)</f>
        <v>70418.09066</v>
      </c>
      <c r="D53" s="54">
        <f>'Property Split'!N11*($F$19-$F$18)</f>
        <v>0</v>
      </c>
      <c r="E53" s="54">
        <f>'Property Split'!O11*($F$19-$F$18)</f>
        <v>0</v>
      </c>
      <c r="F53" s="54">
        <f>'Property Split'!P11*($F$19-$F$18)</f>
        <v>0</v>
      </c>
      <c r="G53" s="54">
        <f>'Property Split'!Q11*($F$19-$F$18)</f>
        <v>0</v>
      </c>
      <c r="H53" s="54">
        <f>'Property Split'!R11*($F$19-$F$18)</f>
        <v>0</v>
      </c>
      <c r="I53" s="54">
        <f>'Property Split'!R10*($F$19-$F$18)</f>
        <v>0</v>
      </c>
      <c r="J53" s="54">
        <f>'Property Split'!S10*($F$19-$F$18)</f>
        <v>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4">
        <v>0.0</v>
      </c>
      <c r="S53" s="54">
        <v>0.0</v>
      </c>
      <c r="T53" s="55">
        <f t="shared" si="12"/>
        <v>105627.136</v>
      </c>
    </row>
    <row r="54">
      <c r="A54" s="5">
        <f>Properties!A11</f>
        <v>3</v>
      </c>
      <c r="B54" s="53">
        <f>'Property Split'!L11/2</f>
        <v>40389.54646</v>
      </c>
      <c r="C54" s="54">
        <f>IF('Property Split'!$L11*($F$13-$F$12) = 0, (C53 * 3%)+C53, 'Property Split'!$L11*($F$13-$F$12))</f>
        <v>80779.09292</v>
      </c>
      <c r="D54" s="54">
        <f>'Property Split'!$L10*($F$14-$F$13)</f>
        <v>70418.09066</v>
      </c>
      <c r="E54" s="54">
        <f>'Property Split'!O12*($F$19-$F$18)</f>
        <v>0</v>
      </c>
      <c r="F54" s="54">
        <f>'Property Split'!P12*($F$19-$F$18)</f>
        <v>0</v>
      </c>
      <c r="G54" s="54">
        <f>'Property Split'!Q12*($F$19-$F$18)</f>
        <v>0</v>
      </c>
      <c r="H54" s="54">
        <f>'Property Split'!R12*($F$19-$F$18)</f>
        <v>0</v>
      </c>
      <c r="I54" s="54">
        <f>'Property Split'!R11*($F$19-$F$18)</f>
        <v>0</v>
      </c>
      <c r="J54" s="54">
        <f>'Property Split'!S11*($F$19-$F$18)</f>
        <v>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4">
        <v>0.0</v>
      </c>
      <c r="S54" s="54">
        <v>0.0</v>
      </c>
      <c r="T54" s="55">
        <f t="shared" si="12"/>
        <v>191586.7301</v>
      </c>
    </row>
    <row r="55">
      <c r="A55" s="5">
        <f>Properties!A12</f>
        <v>4</v>
      </c>
      <c r="B55" s="53">
        <f>'Property Split'!L12/2</f>
        <v>45650.28787</v>
      </c>
      <c r="C55" s="54">
        <f>IF('Property Split'!$L12*($F$13-$F$12) = 0, (C54 * 3%)+C54, 'Property Split'!$L12*($F$13-$F$12))</f>
        <v>91300.57575</v>
      </c>
      <c r="D55" s="54">
        <f>IF('Property Split'!$L11*($F$14-$F$13) = 0, (D54 * 3%)+D54, 'Property Split'!$L11*($F$14-$F$13))</f>
        <v>80779.09292</v>
      </c>
      <c r="E55" s="54">
        <f>'Property Split'!$L10*($F$15-$F$14)</f>
        <v>70418.09066</v>
      </c>
      <c r="F55" s="54">
        <f>'Property Split'!P13*($F$19-$F$18)</f>
        <v>0</v>
      </c>
      <c r="G55" s="54">
        <f>'Property Split'!Q13*($F$19-$F$18)</f>
        <v>0</v>
      </c>
      <c r="H55" s="54">
        <f>'Property Split'!R13*($F$19-$F$18)</f>
        <v>0</v>
      </c>
      <c r="I55" s="54">
        <f>'Property Split'!R12*($F$19-$F$18)</f>
        <v>0</v>
      </c>
      <c r="J55" s="54">
        <f>'Property Split'!S12*($F$19-$F$18)</f>
        <v>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4">
        <v>0.0</v>
      </c>
      <c r="S55" s="54">
        <v>0.0</v>
      </c>
      <c r="T55" s="55">
        <f t="shared" si="12"/>
        <v>288148.0472</v>
      </c>
    </row>
    <row r="56">
      <c r="A56" s="5">
        <f>Properties!A13</f>
        <v>5</v>
      </c>
      <c r="B56" s="53">
        <f>'Property Split'!L13/2</f>
        <v>50995.77044</v>
      </c>
      <c r="C56" s="54">
        <f>IF('Property Split'!$L13*($F$13-$F$12) = 0, (C55 * 3%)+C55, 'Property Split'!$L13*($F$13-$F$12))</f>
        <v>101991.5409</v>
      </c>
      <c r="D56" s="54">
        <f>IF('Property Split'!$L12*($F$14-$F$13) = 0, (D55 * 3%)+D55, 'Property Split'!$L12*($F$14-$F$13))</f>
        <v>91300.57575</v>
      </c>
      <c r="E56" s="54">
        <f>IF('Property Split'!$L11*($F$15-$F$14) = 0, (E55 * 3%)+E55, 'Property Split'!$L11*($F$15-$F$14))</f>
        <v>80779.09292</v>
      </c>
      <c r="F56" s="54">
        <f>'Property Split'!$L10*($F$16-$F$15)</f>
        <v>70418.09066</v>
      </c>
      <c r="G56" s="54">
        <f>'Property Split'!Q14*($F$19-$F$18)</f>
        <v>0</v>
      </c>
      <c r="H56" s="54">
        <f>'Property Split'!R14*($F$19-$F$18)</f>
        <v>0</v>
      </c>
      <c r="I56" s="54">
        <f>'Property Split'!R13*($F$19-$F$18)</f>
        <v>0</v>
      </c>
      <c r="J56" s="54">
        <f>'Property Split'!S13*($F$19-$F$18)</f>
        <v>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4">
        <v>0.0</v>
      </c>
      <c r="S56" s="54">
        <v>0.0</v>
      </c>
      <c r="T56" s="55">
        <f t="shared" si="12"/>
        <v>395485.0706</v>
      </c>
    </row>
    <row r="57">
      <c r="A57" s="5">
        <f>Properties!A14</f>
        <v>6</v>
      </c>
      <c r="B57" s="53">
        <f>'Property Split'!L14/2</f>
        <v>56430.74749</v>
      </c>
      <c r="C57" s="54">
        <f>IF('Property Split'!$L14*($F$13-$F$12) = 0, (C56 * 3%)+C56, 'Property Split'!$L14*($F$13-$F$12))</f>
        <v>112861.495</v>
      </c>
      <c r="D57" s="54">
        <f>IF('Property Split'!$L13*($F$14-$F$13) = 0, (D56 * 3%)+D56, 'Property Split'!$L13*($F$14-$F$13))</f>
        <v>101991.5409</v>
      </c>
      <c r="E57" s="54">
        <f>IF('Property Split'!$L12*($F$15-$F$14) = 0, (E56 * 3%)+E56, 'Property Split'!$L12*($F$15-$F$14))</f>
        <v>91300.57575</v>
      </c>
      <c r="F57" s="54">
        <f>IF('Property Split'!$L11*($F$16-$F$15) = 0, (F56 * 3%)+F56, 'Property Split'!$L11*($F$16-$F$15))</f>
        <v>80779.09292</v>
      </c>
      <c r="G57" s="54">
        <f>'Property Split'!$L10*($F$17-$F$16)</f>
        <v>70418.09066</v>
      </c>
      <c r="H57" s="54">
        <f>'Property Split'!R15*($F$19-$F$18)</f>
        <v>0</v>
      </c>
      <c r="I57" s="54">
        <f>'Property Split'!R14*($F$19-$F$18)</f>
        <v>0</v>
      </c>
      <c r="J57" s="54">
        <f>'Property Split'!S14*($F$19-$F$18)</f>
        <v>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4">
        <v>0.0</v>
      </c>
      <c r="S57" s="54">
        <v>0.0</v>
      </c>
      <c r="T57" s="55">
        <f t="shared" si="12"/>
        <v>513781.5427</v>
      </c>
    </row>
    <row r="58">
      <c r="A58" s="5">
        <f>Properties!A15</f>
        <v>7</v>
      </c>
      <c r="B58" s="53">
        <f>'Property Split'!L15/2</f>
        <v>61960.23899</v>
      </c>
      <c r="C58" s="54">
        <f>IF('Property Split'!$L15*($F$13-$F$12) = 0, (C57 * 3%)+C57, 'Property Split'!$L15*($F$13-$F$12))</f>
        <v>123920.478</v>
      </c>
      <c r="D58" s="54">
        <f>IF('Property Split'!$L14*($F$14-$F$13) = 0, (D57 * 3%)+D57, 'Property Split'!$L14*($F$14-$F$13))</f>
        <v>112861.495</v>
      </c>
      <c r="E58" s="54">
        <f>IF('Property Split'!$L13*($F$15-$F$14) = 0, (E57 * 3%)+E57, 'Property Split'!$L13*($F$15-$F$14))</f>
        <v>101991.5409</v>
      </c>
      <c r="F58" s="54">
        <f>IF('Property Split'!$L12*($F$16-$F$15) = 0, (F57 * 3%)+F57, 'Property Split'!$L12*($F$16-$F$15))</f>
        <v>91300.57575</v>
      </c>
      <c r="G58" s="54">
        <f>IF('Property Split'!$L11*($F$17-$F$16) = 0, (G57 * 3%)+G57, 'Property Split'!$L11*($F$17-$F$16))</f>
        <v>80779.09292</v>
      </c>
      <c r="H58" s="54">
        <f>'Property Split'!$L10*($F$18-$F$17)</f>
        <v>140836.1813</v>
      </c>
      <c r="I58" s="54">
        <f>'Property Split'!R15*($F$19-$F$18)</f>
        <v>0</v>
      </c>
      <c r="J58" s="54">
        <f>'Property Split'!S15*($F$19-$F$18)</f>
        <v>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4">
        <v>0.0</v>
      </c>
      <c r="S58" s="54">
        <v>0.0</v>
      </c>
      <c r="T58" s="55">
        <f t="shared" si="12"/>
        <v>713649.6028</v>
      </c>
    </row>
    <row r="59">
      <c r="A59" s="5">
        <f>Properties!A16</f>
        <v>8</v>
      </c>
      <c r="B59" s="53">
        <f>'Property Split'!L16/2</f>
        <v>67589.5465</v>
      </c>
      <c r="C59" s="54">
        <f>IF('Property Split'!$L16*($F$13-$F$12) = 0, (C58 * 3%)+C58, 'Property Split'!$L16*($F$13-$F$12))</f>
        <v>135179.093</v>
      </c>
      <c r="D59" s="54">
        <f>IF('Property Split'!$L15*($F$14-$F$13) = 0, (D58 * 3%)+D58, 'Property Split'!$L15*($F$14-$F$13))</f>
        <v>123920.478</v>
      </c>
      <c r="E59" s="54">
        <f>IF('Property Split'!$L14*($F$15-$F$14) = 0, (E58 * 3%)+E58, 'Property Split'!$L14*($F$15-$F$14))</f>
        <v>112861.495</v>
      </c>
      <c r="F59" s="54">
        <f>IF('Property Split'!$L13*($F$16-$F$15) = 0, (F58 * 3%)+F58, 'Property Split'!$L13*($F$16-$F$15))</f>
        <v>101991.5409</v>
      </c>
      <c r="G59" s="54">
        <f>IF('Property Split'!$L12*($F$17-$F$16) = 0, (G58 * 3%)+G58, 'Property Split'!$L12*($F$17-$F$16))</f>
        <v>91300.57575</v>
      </c>
      <c r="H59" s="54">
        <f>IF('Property Split'!$L11*($F$19-$F$18) = 0, (H58 * 3%)+H58, 'Property Split'!$L11*($F$19-$F$18))</f>
        <v>80779.09292</v>
      </c>
      <c r="I59" s="54">
        <f>'Property Split'!$L10*($F$19-$F$18)</f>
        <v>70418.09066</v>
      </c>
      <c r="J59" s="54">
        <f>'Property Split'!S16*($F$19-$F$18)</f>
        <v>0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4">
        <v>0.0</v>
      </c>
      <c r="S59" s="54">
        <v>0.0</v>
      </c>
      <c r="T59" s="55">
        <f t="shared" si="12"/>
        <v>784039.9127</v>
      </c>
    </row>
    <row r="60">
      <c r="A60" s="5">
        <f>Properties!A17</f>
        <v>9</v>
      </c>
      <c r="B60" s="53">
        <f>'Property Split'!L17/2</f>
        <v>73324.26892</v>
      </c>
      <c r="C60" s="54">
        <f>IF('Property Split'!$L17*($F$13-$F$12) = 0, (C59 * 3%)+C59, 'Property Split'!$L17*($F$13-$F$12))</f>
        <v>146648.5378</v>
      </c>
      <c r="D60" s="54">
        <f>IF('Property Split'!$L16*($F$14-$F$13) = 0, (D59 * 3%)+D59, 'Property Split'!$L16*($F$14-$F$13))</f>
        <v>135179.093</v>
      </c>
      <c r="E60" s="54">
        <f>IF('Property Split'!$L15*($F$15-$F$14) = 0, (E59 * 3%)+E59, 'Property Split'!$L15*($F$15-$F$14))</f>
        <v>123920.478</v>
      </c>
      <c r="F60" s="54">
        <f>IF('Property Split'!$L14*($F$16-$F$15) = 0, (F59 * 3%)+F59, 'Property Split'!$L14*($F$16-$F$15))</f>
        <v>112861.495</v>
      </c>
      <c r="G60" s="54">
        <f>IF('Property Split'!$L13*($F$17-$F$16) = 0, (G59 * 3%)+G59, 'Property Split'!$L13*($F$17-$F$16))</f>
        <v>101991.5409</v>
      </c>
      <c r="H60" s="54">
        <f>IF('Property Split'!$L12*($F$19-$F$18) = 0, (H59 * 3%)+H59, 'Property Split'!$L12*($F$19-$F$18))</f>
        <v>91300.57575</v>
      </c>
      <c r="I60" s="54">
        <f>IF('Property Split'!$L11*($F$19-$F$18) = 0, (I59 * 3%)+I59, 'Property Split'!$L11*($F$19-$F$18))</f>
        <v>80779.09292</v>
      </c>
      <c r="J60" s="54">
        <f>'Property Split'!$L10*($F$20-$F$19)</f>
        <v>70418.09066</v>
      </c>
      <c r="K60" s="54">
        <v>0.0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4">
        <v>0.0</v>
      </c>
      <c r="S60" s="54">
        <v>0.0</v>
      </c>
      <c r="T60" s="55">
        <f t="shared" si="12"/>
        <v>936423.1729</v>
      </c>
    </row>
    <row r="61">
      <c r="A61" s="5">
        <f>Properties!A18</f>
        <v>10</v>
      </c>
      <c r="B61" s="53">
        <f>'Property Split'!L18/2</f>
        <v>79170.31924</v>
      </c>
      <c r="C61" s="54">
        <f>IF('Property Split'!$L18*($F$13-$F$12) = 0, (C60 * 3%)+C60, 'Property Split'!$L18*($F$13-$F$12))</f>
        <v>158340.6385</v>
      </c>
      <c r="D61" s="54">
        <f>IF('Property Split'!$L17*($F$14-$F$13) = 0, (D60 * 3%)+D60, 'Property Split'!$L17*($F$14-$F$13))</f>
        <v>146648.5378</v>
      </c>
      <c r="E61" s="54">
        <f>IF('Property Split'!$L16*($F$15-$F$14) = 0, (E60 * 3%)+E60, 'Property Split'!$L16*($F$15-$F$14))</f>
        <v>135179.093</v>
      </c>
      <c r="F61" s="54">
        <f>IF('Property Split'!$L15*($F$16-$F$15) = 0, (F60 * 3%)+F60, 'Property Split'!$L15*($F$16-$F$15))</f>
        <v>123920.478</v>
      </c>
      <c r="G61" s="54">
        <f>IF('Property Split'!$L14*($F$17-$F$16) = 0, (G60 * 3%)+G60, 'Property Split'!$L14*($F$17-$F$16))</f>
        <v>112861.495</v>
      </c>
      <c r="H61" s="54">
        <f>IF('Property Split'!$L13*($F$19-$F$18) = 0, (H60 * 3%)+H60, 'Property Split'!$L13*($F$19-$F$18))</f>
        <v>101991.5409</v>
      </c>
      <c r="I61" s="54">
        <f>IF('Property Split'!$L13*($F$19-$F$18) = 0, (I60 * 3%)+I60, 'Property Split'!$L12*($F$19-$F$18))</f>
        <v>91300.57575</v>
      </c>
      <c r="J61" s="54">
        <f>IF('Property Split'!$L11*($F$20-$F$19) = 0, (J60 * 3%)+J60, 'Property Split'!$L11*($F$20-$F$19))</f>
        <v>80779.09292</v>
      </c>
      <c r="K61" s="54">
        <f>'Property Split'!$L10*($F$21-$F$20)</f>
        <v>140836.1813</v>
      </c>
      <c r="L61" s="54">
        <v>0.0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4">
        <v>0.0</v>
      </c>
      <c r="S61" s="54">
        <v>0.0</v>
      </c>
      <c r="T61" s="55">
        <f t="shared" si="12"/>
        <v>1171027.952</v>
      </c>
    </row>
    <row r="62">
      <c r="A62" s="5">
        <f>Properties!A19</f>
        <v>11</v>
      </c>
      <c r="B62" s="53">
        <f>'Property Split'!L19/2</f>
        <v>85133.94211</v>
      </c>
      <c r="C62" s="54">
        <f>IF('Property Split'!$L19*($F$13-$F$12) = 0, (C61 * 3%)+C61, 'Property Split'!$L19*($F$13-$F$12))</f>
        <v>170267.8842</v>
      </c>
      <c r="D62" s="54">
        <f>IF('Property Split'!$L18*($F$14-$F$13) = 0, (D61 * 3%)+D61, 'Property Split'!$L18*($F$14-$F$13))</f>
        <v>158340.6385</v>
      </c>
      <c r="E62" s="54">
        <f>IF('Property Split'!$L17*($F$15-$F$14) = 0, (E61 * 3%)+E61, 'Property Split'!$L17*($F$15-$F$14))</f>
        <v>146648.5378</v>
      </c>
      <c r="F62" s="54">
        <f>IF('Property Split'!$L16*($F$16-$F$15) = 0, (F61 * 3%)+F61, 'Property Split'!$L16*($F$16-$F$15))</f>
        <v>135179.093</v>
      </c>
      <c r="G62" s="54">
        <f>IF('Property Split'!$L15*($F$17-$F$16) = 0, (G61 * 3%)+G61, 'Property Split'!$L15*($F$17-$F$16))</f>
        <v>123920.478</v>
      </c>
      <c r="H62" s="54">
        <f>IF('Property Split'!$L14*($F$19-$F$18) = 0, (H61 * 3%)+H61, 'Property Split'!$L14*($F$19-$F$18))</f>
        <v>112861.495</v>
      </c>
      <c r="I62" s="54">
        <f>IF('Property Split'!$L14*($F$19-$F$18) = 0, (I61 * 3%)+I61, 'Property Split'!$L13*($F$19-$F$18))</f>
        <v>101991.5409</v>
      </c>
      <c r="J62" s="54">
        <f>IF('Property Split'!$L12*($F$20-$F$19) = 0, (J61 * 3%)+J61, 'Property Split'!$L12*($F$20-$F$19))</f>
        <v>91300.57575</v>
      </c>
      <c r="K62" s="54">
        <f>IF('Property Split'!$L11*($F$21-$F$20) = 0, (K61 * 3%)+K61, 'Property Split'!$L11*($F$21-$F$20))</f>
        <v>161558.1858</v>
      </c>
      <c r="L62" s="54">
        <f>'Property Split'!$L10*($F$22-$F$21)</f>
        <v>70418.09066</v>
      </c>
      <c r="M62" s="54">
        <v>0.0</v>
      </c>
      <c r="N62" s="54">
        <v>0.0</v>
      </c>
      <c r="O62" s="54">
        <v>0.0</v>
      </c>
      <c r="P62" s="54">
        <v>0.0</v>
      </c>
      <c r="Q62" s="54">
        <v>0.0</v>
      </c>
      <c r="R62" s="54">
        <v>0.0</v>
      </c>
      <c r="S62" s="54">
        <v>0.0</v>
      </c>
      <c r="T62" s="55">
        <f t="shared" si="12"/>
        <v>1357620.462</v>
      </c>
    </row>
    <row r="63">
      <c r="A63" s="5">
        <f>Properties!A20</f>
        <v>12</v>
      </c>
      <c r="B63" s="53">
        <f>'Property Split'!L20/2</f>
        <v>91221.73245</v>
      </c>
      <c r="C63" s="54">
        <f>IF('Property Split'!$L20*($F$13-$F$12) = 0, (C62 * 3%)+C62, 'Property Split'!$L20*($F$13-$F$12))</f>
        <v>182443.4649</v>
      </c>
      <c r="D63" s="54">
        <f>IF('Property Split'!$L19*($F$14-$F$13) = 0, (D62 * 3%)+D62, 'Property Split'!$L19*($F$14-$F$13))</f>
        <v>170267.8842</v>
      </c>
      <c r="E63" s="54">
        <f>IF('Property Split'!$L18*($F$15-$F$14) = 0, (E62 * 3%)+E62, 'Property Split'!$L18*($F$15-$F$14))</f>
        <v>158340.6385</v>
      </c>
      <c r="F63" s="54">
        <f>IF('Property Split'!$L17*($F$16-$F$15) = 0, (F62 * 3%)+F62, 'Property Split'!$L17*($F$16-$F$15))</f>
        <v>146648.5378</v>
      </c>
      <c r="G63" s="54">
        <f>IF('Property Split'!$L16*($F$17-$F$16) = 0, (G62 * 3%)+G62, 'Property Split'!$L16*($F$17-$F$16))</f>
        <v>135179.093</v>
      </c>
      <c r="H63" s="54">
        <f>IF('Property Split'!$L15*($F$19-$F$18) = 0, (H62 * 3%)+H62, 'Property Split'!$L15*($F$19-$F$18))</f>
        <v>123920.478</v>
      </c>
      <c r="I63" s="54">
        <f>IF('Property Split'!$L15*($F$19-$F$18) = 0, (I62 * 3%)+I62, 'Property Split'!$L14*($F$19-$F$18))</f>
        <v>112861.495</v>
      </c>
      <c r="J63" s="54">
        <f>IF('Property Split'!$L13*($F$20-$F$19) = 0, (J62 * 3%)+J62, 'Property Split'!$L13*($F$20-$F$19))</f>
        <v>101991.5409</v>
      </c>
      <c r="K63" s="54">
        <f>IF('Property Split'!$L12*($F$21-$F$20) = 0, (K62 * 3%)+K62, 'Property Split'!$L12*($F$21-$F$20))</f>
        <v>182601.1515</v>
      </c>
      <c r="L63" s="54">
        <f>IF('Property Split'!$L11*($F$22-$F$21) = 0, (L62 * 3%)+L62, 'Property Split'!$L11*($F$22-$F$21))</f>
        <v>80779.09292</v>
      </c>
      <c r="M63" s="54">
        <f>'Property Split'!$L10*($F$23-$F$22)</f>
        <v>140836.1813</v>
      </c>
      <c r="N63" s="54">
        <v>0.0</v>
      </c>
      <c r="O63" s="54">
        <v>0.0</v>
      </c>
      <c r="P63" s="54">
        <v>0.0</v>
      </c>
      <c r="Q63" s="54">
        <v>0.0</v>
      </c>
      <c r="R63" s="54">
        <v>0.0</v>
      </c>
      <c r="S63" s="54">
        <v>0.0</v>
      </c>
      <c r="T63" s="55">
        <f t="shared" si="12"/>
        <v>1627091.29</v>
      </c>
    </row>
    <row r="64">
      <c r="A64" s="5">
        <f>Properties!A21</f>
        <v>13</v>
      </c>
      <c r="B64" s="53">
        <f>'Property Split'!L21/2</f>
        <v>97440.65514</v>
      </c>
      <c r="C64" s="54">
        <f>IF('Property Split'!$L21*($F$13-$F$12) = 0, (C63 * 3%)+C63, 'Property Split'!$L21*($F$13-$F$12))</f>
        <v>194881.3103</v>
      </c>
      <c r="D64" s="54">
        <f>IF('Property Split'!$L20*($F$14-$F$13) = 0, (D63 * 3%)+D63, 'Property Split'!$L20*($F$14-$F$13))</f>
        <v>182443.4649</v>
      </c>
      <c r="E64" s="54">
        <f>IF('Property Split'!$L19*($F$15-$F$14) = 0, (E63 * 3%)+E63, 'Property Split'!$L19*($F$15-$F$14))</f>
        <v>170267.8842</v>
      </c>
      <c r="F64" s="54">
        <f>IF('Property Split'!$L18*($F$16-$F$15) = 0, (F63 * 3%)+F63, 'Property Split'!$L18*($F$16-$F$15))</f>
        <v>158340.6385</v>
      </c>
      <c r="G64" s="54">
        <f>IF('Property Split'!$L17*($F$17-$F$16) = 0, (G63 * 3%)+G63, 'Property Split'!$L17*($F$17-$F$16))</f>
        <v>146648.5378</v>
      </c>
      <c r="H64" s="54">
        <f>IF('Property Split'!$L16*($F$19-$F$18) = 0, (H63 * 3%)+H63, 'Property Split'!$L16*($F$19-$F$18))</f>
        <v>135179.093</v>
      </c>
      <c r="I64" s="54">
        <f>IF('Property Split'!$L16*($F$19-$F$18) = 0, (I63 * 3%)+I63, 'Property Split'!$L15*($F$19-$F$18))</f>
        <v>123920.478</v>
      </c>
      <c r="J64" s="54">
        <f>IF('Property Split'!$L14*($F$20-$F$19) = 0, (J63 * 3%)+J63, 'Property Split'!$L14*($F$20-$F$19))</f>
        <v>112861.495</v>
      </c>
      <c r="K64" s="54">
        <f>IF('Property Split'!$L13*($F$21-$F$20) = 0, (K63 * 3%)+K63, 'Property Split'!$L13*($F$21-$F$20))</f>
        <v>203983.0817</v>
      </c>
      <c r="L64" s="54">
        <f>IF('Property Split'!$L12*($F$22-$F$21) = 0, (L63 * 3%)+L63, 'Property Split'!$L12*($F$22-$F$21))</f>
        <v>91300.57575</v>
      </c>
      <c r="M64" s="54">
        <f>IF('Property Split'!$L11*($F$23-$F$22) = 0, (M63 * 3%)+M63, 'Property Split'!$L11*($F$23-$F$22))</f>
        <v>161558.1858</v>
      </c>
      <c r="N64" s="54">
        <f>'Property Split'!$L10*($F$24-$F$23)</f>
        <v>140836.1813</v>
      </c>
      <c r="O64" s="54">
        <v>0.0</v>
      </c>
      <c r="P64" s="54">
        <v>0.0</v>
      </c>
      <c r="Q64" s="54">
        <v>0.0</v>
      </c>
      <c r="R64" s="54">
        <v>0.0</v>
      </c>
      <c r="S64" s="54">
        <v>0.0</v>
      </c>
      <c r="T64" s="55">
        <f t="shared" si="12"/>
        <v>1919661.581</v>
      </c>
    </row>
    <row r="65">
      <c r="A65" s="5">
        <f>Properties!A22</f>
        <v>14</v>
      </c>
      <c r="B65" s="53">
        <f>'Property Split'!L22/2</f>
        <v>103798.0657</v>
      </c>
      <c r="C65" s="54">
        <f>IF('Property Split'!$L22*($F$13-$F$12) = 0, (C64 * 3%)+C64, 'Property Split'!$L22*($F$13-$F$12))</f>
        <v>207596.1314</v>
      </c>
      <c r="D65" s="54">
        <f>IF('Property Split'!$L21*($F$14-$F$13) = 0, (D64 * 3%)+D64, 'Property Split'!$L21*($F$14-$F$13))</f>
        <v>194881.3103</v>
      </c>
      <c r="E65" s="54">
        <f>IF('Property Split'!$L20*($F$15-$F$14) = 0, (E64 * 3%)+E64, 'Property Split'!$L20*($F$15-$F$14))</f>
        <v>182443.4649</v>
      </c>
      <c r="F65" s="54">
        <f>IF('Property Split'!$L19*($F$16-$F$15) = 0, (F64 * 3%)+F64, 'Property Split'!$L19*($F$16-$F$15))</f>
        <v>170267.8842</v>
      </c>
      <c r="G65" s="54">
        <f>IF('Property Split'!$L18*($F$17-$F$16) = 0, (G64 * 3%)+G64, 'Property Split'!$L18*($F$17-$F$16))</f>
        <v>158340.6385</v>
      </c>
      <c r="H65" s="54">
        <f>IF('Property Split'!$L17*($F$19-$F$18) = 0, (H64 * 3%)+H64, 'Property Split'!$L17*($F$19-$F$18))</f>
        <v>146648.5378</v>
      </c>
      <c r="I65" s="54">
        <f>IF('Property Split'!$L17*($F$19-$F$18) = 0, (I64 * 3%)+I64, 'Property Split'!$L16*($F$19-$F$18))</f>
        <v>135179.093</v>
      </c>
      <c r="J65" s="54">
        <f>IF('Property Split'!$L15*($F$20-$F$19) = 0, (J64 * 3%)+J64, 'Property Split'!$L15*($F$20-$F$19))</f>
        <v>123920.478</v>
      </c>
      <c r="K65" s="54">
        <f>IF('Property Split'!$L14*($F$21-$F$20) = 0, (K64 * 3%)+K64, 'Property Split'!$L14*($F$21-$F$20))</f>
        <v>225722.99</v>
      </c>
      <c r="L65" s="54">
        <f>IF('Property Split'!$L13*($F$22-$F$21) = 0, (L64 * 3%)+L64, 'Property Split'!$L13*($F$22-$F$21))</f>
        <v>101991.5409</v>
      </c>
      <c r="M65" s="54">
        <f>IF('Property Split'!$L12*($F$23-$F$22) = 0, (M64 * 3%)+M64, 'Property Split'!$L12*($F$23-$F$22))</f>
        <v>182601.1515</v>
      </c>
      <c r="N65" s="54">
        <f>IF('Property Split'!$L11*($F$24-$F$23) = 0, (N64 * 3%)+N64, 'Property Split'!$L11*($F$24-$F$23))</f>
        <v>161558.1858</v>
      </c>
      <c r="O65" s="54">
        <f>'Property Split'!$L10*($F$25-$F$24)</f>
        <v>140836.1813</v>
      </c>
      <c r="P65" s="54">
        <v>0.0</v>
      </c>
      <c r="Q65" s="54">
        <v>0.0</v>
      </c>
      <c r="R65" s="54">
        <v>0.0</v>
      </c>
      <c r="S65" s="54">
        <v>0.0</v>
      </c>
      <c r="T65" s="55">
        <f t="shared" si="12"/>
        <v>2235785.653</v>
      </c>
    </row>
    <row r="66">
      <c r="A66" s="5">
        <f>Properties!A23</f>
        <v>15</v>
      </c>
      <c r="B66" s="53">
        <f>'Property Split'!L23/2</f>
        <v>110301.7322</v>
      </c>
      <c r="C66" s="54">
        <f>IF('Property Split'!$L23*($F$13-$F$12) = 0, (C65 * 3%)+C65, 'Property Split'!$L23*($F$13-$F$12))</f>
        <v>220603.4644</v>
      </c>
      <c r="D66" s="54">
        <f>IF('Property Split'!$L22*($F$14-$F$13) = 0, (D65 * 3%)+D65, 'Property Split'!$L22*($F$14-$F$13))</f>
        <v>207596.1314</v>
      </c>
      <c r="E66" s="54">
        <f>IF('Property Split'!$L21*($F$15-$F$14) = 0, (E65 * 3%)+E65, 'Property Split'!$L21*($F$15-$F$14))</f>
        <v>194881.3103</v>
      </c>
      <c r="F66" s="54">
        <f>IF('Property Split'!$L20*($F$16-$F$15) = 0, (F65 * 3%)+F65, 'Property Split'!$L20*($F$16-$F$15))</f>
        <v>182443.4649</v>
      </c>
      <c r="G66" s="54">
        <f>IF('Property Split'!$L19*($F$17-$F$16) = 0, (G65 * 3%)+G65, 'Property Split'!$L19*($F$17-$F$16))</f>
        <v>170267.8842</v>
      </c>
      <c r="H66" s="54">
        <f>IF('Property Split'!$L18*($F$19-$F$18) = 0, (H65 * 3%)+H65, 'Property Split'!$L18*($F$19-$F$18))</f>
        <v>158340.6385</v>
      </c>
      <c r="I66" s="54">
        <f>IF('Property Split'!$L18*($F$19-$F$18) = 0, (I65 * 3%)+I65, 'Property Split'!$L17*($F$19-$F$18))</f>
        <v>146648.5378</v>
      </c>
      <c r="J66" s="54">
        <f>IF('Property Split'!$L16*($F$20-$F$19) = 0, (J65 * 3%)+J65, 'Property Split'!$L16*($F$20-$F$19))</f>
        <v>135179.093</v>
      </c>
      <c r="K66" s="54">
        <f>IF('Property Split'!$L15*($F$21-$F$20) = 0, (K65 * 3%)+K65, 'Property Split'!$L15*($F$21-$F$20))</f>
        <v>247840.956</v>
      </c>
      <c r="L66" s="54">
        <f>IF('Property Split'!$L14*($F$22-$F$21) = 0, (L65 * 3%)+L65, 'Property Split'!$L14*($F$22-$F$21))</f>
        <v>112861.495</v>
      </c>
      <c r="M66" s="54">
        <f>IF('Property Split'!$L13*($F$23-$F$22) = 0, (M65 * 3%)+M65, 'Property Split'!$L13*($F$23-$F$22))</f>
        <v>203983.0817</v>
      </c>
      <c r="N66" s="54">
        <f>IF('Property Split'!$L12*($F$24-$F$23) = 0, (N65 * 3%)+N65, 'Property Split'!$L12*($F$24-$F$23))</f>
        <v>182601.1515</v>
      </c>
      <c r="O66" s="54">
        <f>IF('Property Split'!$L11*($F$25-$F$24) = 0, (O65 * 3%)+O65, 'Property Split'!$L11*($F$25-$F$24))</f>
        <v>161558.1858</v>
      </c>
      <c r="P66" s="54">
        <f>'Property Split'!$L10*($F$26-$F$25)</f>
        <v>211254.272</v>
      </c>
      <c r="Q66" s="54">
        <v>0.0</v>
      </c>
      <c r="R66" s="54">
        <v>0.0</v>
      </c>
      <c r="S66" s="54">
        <v>0.0</v>
      </c>
      <c r="T66" s="55">
        <f t="shared" si="12"/>
        <v>2646361.399</v>
      </c>
    </row>
    <row r="67">
      <c r="A67" s="5">
        <f>Properties!A24</f>
        <v>16</v>
      </c>
      <c r="B67" s="53">
        <f>'Property Split'!L24/2</f>
        <v>116959.8586</v>
      </c>
      <c r="C67" s="54">
        <f>IF('Property Split'!$L24*($F$13-$F$12) = 0, (C66 * 3%)+C66, 'Property Split'!$L24*($F$13-$F$12))</f>
        <v>233919.7172</v>
      </c>
      <c r="D67" s="54">
        <f>IF('Property Split'!$L23*($F$14-$F$13) = 0, (D66 * 3%)+D66, 'Property Split'!$L23*($F$14-$F$13))</f>
        <v>220603.4644</v>
      </c>
      <c r="E67" s="54">
        <f>IF('Property Split'!$L22*($F$15-$F$14) = 0, (E66 * 3%)+E66, 'Property Split'!$L22*($F$15-$F$14))</f>
        <v>207596.1314</v>
      </c>
      <c r="F67" s="54">
        <f>IF('Property Split'!$L21*($F$16-$F$15) = 0, (F66 * 3%)+F66, 'Property Split'!$L21*($F$16-$F$15))</f>
        <v>194881.3103</v>
      </c>
      <c r="G67" s="54">
        <f>IF('Property Split'!$L20*($F$17-$F$16) = 0, (G66 * 3%)+G66, 'Property Split'!$L20*($F$17-$F$16))</f>
        <v>182443.4649</v>
      </c>
      <c r="H67" s="54">
        <f>IF('Property Split'!$L19*($F$19-$F$18) = 0, (H66 * 3%)+H66, 'Property Split'!$L19*($F$19-$F$18))</f>
        <v>170267.8842</v>
      </c>
      <c r="I67" s="54">
        <f>IF('Property Split'!$L19*($F$19-$F$18) = 0, (I66 * 3%)+I66, 'Property Split'!$L18*($F$19-$F$18))</f>
        <v>158340.6385</v>
      </c>
      <c r="J67" s="54">
        <f>IF('Property Split'!$L17*($F$20-$F$19) = 0, (J66 * 3%)+J66, 'Property Split'!$L17*($F$20-$F$19))</f>
        <v>146648.5378</v>
      </c>
      <c r="K67" s="54">
        <f>IF('Property Split'!$L16*($F$21-$F$20) = 0, (K66 * 3%)+K66, 'Property Split'!$L16*($F$21-$F$20))</f>
        <v>270358.186</v>
      </c>
      <c r="L67" s="54">
        <f>IF('Property Split'!$L15*($F$22-$F$21) = 0, (L66 * 3%)+L66, 'Property Split'!$L15*($F$22-$F$21))</f>
        <v>123920.478</v>
      </c>
      <c r="M67" s="54">
        <f>IF('Property Split'!$L14*($F$23-$F$22) = 0, (M66 * 3%)+M66, 'Property Split'!$L14*($F$23-$F$22))</f>
        <v>225722.99</v>
      </c>
      <c r="N67" s="54">
        <f>IF('Property Split'!$L13*($F$24-$F$23) = 0, (N66 * 3%)+N66, 'Property Split'!$L13*($F$24-$F$23))</f>
        <v>203983.0817</v>
      </c>
      <c r="O67" s="54">
        <f>IF('Property Split'!$L12*($F$25-$F$24) = 0, (O66 * 3%)+O66, 'Property Split'!$L12*($F$25-$F$24))</f>
        <v>182601.1515</v>
      </c>
      <c r="P67" s="54">
        <f>IF('Property Split'!$L11*($F$26-$F$25) = 0, (P66 * 3%)+P66, 'Property Split'!$L11*($F$26-$F$25))</f>
        <v>242337.2788</v>
      </c>
      <c r="Q67" s="54">
        <f>'Property Split'!$L10*($F$27-$F$26)</f>
        <v>211254.272</v>
      </c>
      <c r="R67" s="54">
        <v>0.0</v>
      </c>
      <c r="S67" s="54">
        <v>0.0</v>
      </c>
      <c r="T67" s="55">
        <f t="shared" si="12"/>
        <v>2880584.173</v>
      </c>
    </row>
    <row r="68">
      <c r="A68" s="5">
        <f>Properties!A25</f>
        <v>17</v>
      </c>
      <c r="B68" s="53">
        <f>'Property Split'!L25/2</f>
        <v>123781.1088</v>
      </c>
      <c r="C68" s="54">
        <f>IF('Property Split'!$L25*($F$13-$F$12) = 0, (C67 * 3%)+C67, 'Property Split'!$L25*($F$13-$F$12))</f>
        <v>247562.2177</v>
      </c>
      <c r="D68" s="54">
        <f>IF('Property Split'!$L24*($F$14-$F$13) = 0, (D67 * 3%)+D67, 'Property Split'!$L24*($F$14-$F$13))</f>
        <v>233919.7172</v>
      </c>
      <c r="E68" s="54">
        <f>IF('Property Split'!$L23*($F$15-$F$14) = 0, (E67 * 3%)+E67, 'Property Split'!$L23*($F$15-$F$14))</f>
        <v>220603.4644</v>
      </c>
      <c r="F68" s="54">
        <f>IF('Property Split'!$L22*($F$16-$F$15) = 0, (F67 * 3%)+F67, 'Property Split'!$L22*($F$16-$F$15))</f>
        <v>207596.1314</v>
      </c>
      <c r="G68" s="54">
        <f>IF('Property Split'!$L21*($F$17-$F$16) = 0, (G67 * 3%)+G67, 'Property Split'!$L21*($F$17-$F$16))</f>
        <v>194881.3103</v>
      </c>
      <c r="H68" s="54">
        <f>IF('Property Split'!$L20*($F$19-$F$18) = 0, (H67 * 3%)+H67, 'Property Split'!$L20*($F$19-$F$18))</f>
        <v>182443.4649</v>
      </c>
      <c r="I68" s="54">
        <f>IF('Property Split'!$L20*($F$19-$F$18) = 0, (I67 * 3%)+I67, 'Property Split'!$L19*($F$19-$F$18))</f>
        <v>170267.8842</v>
      </c>
      <c r="J68" s="54">
        <f>IF('Property Split'!$L18*($F$20-$F$19) = 0, (J67 * 3%)+J67, 'Property Split'!$L18*($F$20-$F$19))</f>
        <v>158340.6385</v>
      </c>
      <c r="K68" s="54">
        <f>IF('Property Split'!$L17*($F$21-$F$20) = 0, (K67 * 3%)+K67, 'Property Split'!$L17*($F$21-$F$20))</f>
        <v>293297.0757</v>
      </c>
      <c r="L68" s="54">
        <f>IF('Property Split'!$L16*($F$22-$F$21) = 0, (L67 * 3%)+L67, 'Property Split'!$L16*($F$22-$F$21))</f>
        <v>135179.093</v>
      </c>
      <c r="M68" s="54">
        <f>IF('Property Split'!$L15*($F$23-$F$22) = 0, (M67 * 3%)+M67, 'Property Split'!$L15*($F$23-$F$22))</f>
        <v>247840.956</v>
      </c>
      <c r="N68" s="54">
        <f>IF('Property Split'!$L14*($F$24-$F$23) = 0, (N67 * 3%)+N67, 'Property Split'!$L14*($F$24-$F$23))</f>
        <v>225722.99</v>
      </c>
      <c r="O68" s="54">
        <f>IF('Property Split'!$L13*($F$25-$F$24) = 0, (O67 * 3%)+O67, 'Property Split'!$L13*($F$25-$F$24))</f>
        <v>203983.0817</v>
      </c>
      <c r="P68" s="54">
        <f>IF('Property Split'!$L12*($F$26-$F$25) = 0, (P67 * 3%)+P67, 'Property Split'!$L12*($F$26-$F$25))</f>
        <v>273901.7272</v>
      </c>
      <c r="Q68" s="54">
        <f>IF('Property Split'!$L12*($F$26-$F$25) = 0, (Q67 * 3%)+Q67, 'Property Split'!$L12*($F$26-$F$25))</f>
        <v>273901.7272</v>
      </c>
      <c r="R68" s="54">
        <f>'Property Split'!$L12*($F$28-$F$27)</f>
        <v>365202.303</v>
      </c>
      <c r="S68" s="54">
        <v>0.0</v>
      </c>
      <c r="T68" s="55">
        <f t="shared" si="12"/>
        <v>3119320.861</v>
      </c>
    </row>
    <row r="69">
      <c r="A69" s="5">
        <f>Properties!A26</f>
        <v>18</v>
      </c>
      <c r="B69" s="53">
        <f>'Property Split'!L26/2</f>
        <v>130774.633</v>
      </c>
      <c r="C69" s="54">
        <f>IF('Property Split'!$L26*($F$13-$F$12) = 0, (C68 * 3%)+C68, 'Property Split'!$L26*($F$13-$F$12))</f>
        <v>261549.2659</v>
      </c>
      <c r="D69" s="54">
        <f>IF('Property Split'!$L25*($F$14-$F$13) = 0, (D68 * 3%)+D68, 'Property Split'!$L25*($F$14-$F$13))</f>
        <v>247562.2177</v>
      </c>
      <c r="E69" s="54">
        <f>IF('Property Split'!$L24*($F$15-$F$14) = 0, (E68 * 3%)+E68, 'Property Split'!$L24*($F$15-$F$14))</f>
        <v>233919.7172</v>
      </c>
      <c r="F69" s="54">
        <f>IF('Property Split'!$L23*($F$16-$F$15) = 0, (F68 * 3%)+F68, 'Property Split'!$L23*($F$16-$F$15))</f>
        <v>220603.4644</v>
      </c>
      <c r="G69" s="54">
        <f>IF('Property Split'!$L22*($F$17-$F$16) = 0, (G68 * 3%)+G68, 'Property Split'!$L22*($F$17-$F$16))</f>
        <v>207596.1314</v>
      </c>
      <c r="H69" s="54">
        <f>IF('Property Split'!$L21*($F$19-$F$18) = 0, (H68 * 3%)+H68, 'Property Split'!$L21*($F$19-$F$18))</f>
        <v>194881.3103</v>
      </c>
      <c r="I69" s="54">
        <f>IF('Property Split'!$L21*($F$19-$F$18) = 0, (I68 * 3%)+I68, 'Property Split'!$L20*($F$19-$F$18))</f>
        <v>182443.4649</v>
      </c>
      <c r="J69" s="54">
        <f>IF('Property Split'!$L19*($F$20-$F$19) = 0, (J68 * 3%)+J68, 'Property Split'!$L19*($F$20-$F$19))</f>
        <v>170267.8842</v>
      </c>
      <c r="K69" s="54">
        <f>IF('Property Split'!$L18*($F$21-$F$20) = 0, (K68 * 3%)+K68, 'Property Split'!$L18*($F$21-$F$20))</f>
        <v>316681.2769</v>
      </c>
      <c r="L69" s="54">
        <f>IF('Property Split'!$L17*($F$22-$F$21) = 0, (L68 * 3%)+L68, 'Property Split'!$L17*($F$22-$F$21))</f>
        <v>146648.5378</v>
      </c>
      <c r="M69" s="54">
        <f>IF('Property Split'!$L16*($F$23-$F$22) = 0, (M68 * 3%)+M68, 'Property Split'!$L16*($F$23-$F$22))</f>
        <v>270358.186</v>
      </c>
      <c r="N69" s="54">
        <f>IF('Property Split'!$L15*($F$24-$F$23) = 0, (N68 * 3%)+N68, 'Property Split'!$L15*($F$24-$F$23))</f>
        <v>247840.956</v>
      </c>
      <c r="O69" s="54">
        <f>IF('Property Split'!$L14*($F$25-$F$24) = 0, (O68 * 3%)+O68, 'Property Split'!$L14*($F$25-$F$24))</f>
        <v>225722.99</v>
      </c>
      <c r="P69" s="54">
        <f>IF('Property Split'!$L13*($F$26-$F$25) = 0, (P68 * 3%)+P68, 'Property Split'!$L13*($F$26-$F$25))</f>
        <v>305974.6226</v>
      </c>
      <c r="Q69" s="54">
        <f>IF('Property Split'!$L13*($F$26-$F$25) = 0, (Q68 * 3%)+Q68, 'Property Split'!$L13*($F$26-$F$25))</f>
        <v>305974.6226</v>
      </c>
      <c r="R69" s="54">
        <f>IF('Property Split'!$L13*($F$26-$F$25) = 0, (R68 * 3%)+R68, 'Property Split'!$L13*($F$26-$F$25))</f>
        <v>305974.6226</v>
      </c>
      <c r="S69" s="54">
        <f>'Property Split'!$L10*($F$29-$F$30)</f>
        <v>-352090.4533</v>
      </c>
      <c r="T69" s="55">
        <f t="shared" si="12"/>
        <v>3362824.658</v>
      </c>
    </row>
    <row r="70">
      <c r="A70" s="5">
        <f>Properties!A27</f>
        <v>19</v>
      </c>
      <c r="B70" s="53">
        <f>'Property Split'!L27/2</f>
        <v>137950.0942</v>
      </c>
      <c r="C70" s="54">
        <f>IF('Property Split'!$L27*($F$13-$F$12) = 0, (C69 * 3%)+C69, 'Property Split'!$L27*($F$13-$F$12))</f>
        <v>275900.1885</v>
      </c>
      <c r="D70" s="54">
        <f>IF('Property Split'!$L26*($F$14-$F$13) = 0, (D69 * 3%)+D69, 'Property Split'!$L26*($F$14-$F$13))</f>
        <v>261549.2659</v>
      </c>
      <c r="E70" s="54">
        <f>IF('Property Split'!$L25*($F$15-$F$14) = 0, (E69 * 3%)+E69, 'Property Split'!$L25*($F$15-$F$14))</f>
        <v>247562.2177</v>
      </c>
      <c r="F70" s="54">
        <f>IF('Property Split'!$L24*($F$16-$F$15) = 0, (F69 * 3%)+F69, 'Property Split'!$L24*($F$16-$F$15))</f>
        <v>233919.7172</v>
      </c>
      <c r="G70" s="54">
        <f>IF('Property Split'!$L23*($F$17-$F$16) = 0, (G69 * 3%)+G69, 'Property Split'!$L23*($F$17-$F$16))</f>
        <v>220603.4644</v>
      </c>
      <c r="H70" s="54">
        <f>IF('Property Split'!$L22*($F$19-$F$18) = 0, (H69 * 3%)+H69, 'Property Split'!$L22*($F$19-$F$18))</f>
        <v>207596.1314</v>
      </c>
      <c r="I70" s="54">
        <f>IF('Property Split'!$L22*($F$19-$F$18) = 0, (I69 * 3%)+I69, 'Property Split'!$L21*($F$19-$F$18))</f>
        <v>194881.3103</v>
      </c>
      <c r="J70" s="54">
        <f>IF('Property Split'!$L20*($F$20-$F$19) = 0, (J69 * 3%)+J69, 'Property Split'!$L20*($F$20-$F$19))</f>
        <v>182443.4649</v>
      </c>
      <c r="K70" s="54">
        <f>IF('Property Split'!$L19*($F$21-$F$20) = 0, (K69 * 3%)+K69, 'Property Split'!$L19*($F$21-$F$20))</f>
        <v>340535.7684</v>
      </c>
      <c r="L70" s="54">
        <f>IF('Property Split'!$L18*($F$22-$F$21) = 0, (L69 * 3%)+L69, 'Property Split'!$L18*($F$22-$F$21))</f>
        <v>158340.6385</v>
      </c>
      <c r="M70" s="54">
        <f>IF('Property Split'!$L17*($F$23-$F$22) = 0, (M69 * 3%)+M69, 'Property Split'!$L17*($F$23-$F$22))</f>
        <v>293297.0757</v>
      </c>
      <c r="N70" s="54">
        <f>IF('Property Split'!$L16*($F$24-$F$23) = 0, (N69 * 3%)+N69, 'Property Split'!$L16*($F$24-$F$23))</f>
        <v>270358.186</v>
      </c>
      <c r="O70" s="54">
        <f>IF('Property Split'!$L15*($F$25-$F$24) = 0, (O69 * 3%)+O69, 'Property Split'!$L15*($F$25-$F$24))</f>
        <v>247840.956</v>
      </c>
      <c r="P70" s="54">
        <f>IF('Property Split'!$L14*($F$26-$F$25) = 0, (P69 * 3%)+P69, 'Property Split'!$L14*($F$26-$F$25))</f>
        <v>338584.4849</v>
      </c>
      <c r="Q70" s="54">
        <f>IF('Property Split'!$L14*($F$26-$F$25) = 0, (Q69 * 3%)+Q69, 'Property Split'!$L14*($F$26-$F$25))</f>
        <v>338584.4849</v>
      </c>
      <c r="R70" s="54">
        <f>IF('Property Split'!$L14*($F$26-$F$25) = 0, (R69 * 3%)+R69, 'Property Split'!$L14*($F$26-$F$25))</f>
        <v>338584.4849</v>
      </c>
      <c r="S70" s="54">
        <f>IF('Property Split'!$L11*($F$30-$F$29) = 0, (S69 * 3%)+S69, 'Property Split'!$L11*($F$30-$F$29))</f>
        <v>403895.4646</v>
      </c>
      <c r="T70" s="55">
        <f t="shared" si="12"/>
        <v>3611362.964</v>
      </c>
    </row>
    <row r="71">
      <c r="A71" s="5">
        <f>Properties!A28</f>
        <v>20</v>
      </c>
      <c r="B71" s="53">
        <f>'Property Split'!L28/2</f>
        <v>145317.6979</v>
      </c>
      <c r="C71" s="54">
        <f>IF('Property Split'!$L28*($F$13-$F$12) = 0, (C70 * 3%)+C70, 'Property Split'!$L28*($F$13-$F$12))</f>
        <v>290635.3958</v>
      </c>
      <c r="D71" s="54">
        <f>IF('Property Split'!$L27*($F$14-$F$13) = 0, (D70 * 3%)+D70, 'Property Split'!$L27*($F$14-$F$13))</f>
        <v>275900.1885</v>
      </c>
      <c r="E71" s="54">
        <f>IF('Property Split'!$L26*($F$15-$F$14) = 0, (E70 * 3%)+E70, 'Property Split'!$L26*($F$15-$F$14))</f>
        <v>261549.2659</v>
      </c>
      <c r="F71" s="54">
        <f>IF('Property Split'!$L25*($F$16-$F$15) = 0, (F70 * 3%)+F70, 'Property Split'!$L25*($F$16-$F$15))</f>
        <v>247562.2177</v>
      </c>
      <c r="G71" s="54">
        <f>IF('Property Split'!$L24*($F$17-$F$16) = 0, (G70 * 3%)+G70, 'Property Split'!$L24*($F$17-$F$16))</f>
        <v>233919.7172</v>
      </c>
      <c r="H71" s="54">
        <f>IF('Property Split'!$L23*($F$19-$F$18) = 0, (H70 * 3%)+H70, 'Property Split'!$L23*($F$19-$F$18))</f>
        <v>220603.4644</v>
      </c>
      <c r="I71" s="54">
        <f>IF('Property Split'!$L23*($F$19-$F$18) = 0, (I70 * 3%)+I70, 'Property Split'!$L22*($F$19-$F$18))</f>
        <v>207596.1314</v>
      </c>
      <c r="J71" s="54">
        <f>IF('Property Split'!$L21*($F$20-$F$19) = 0, (J70 * 3%)+J70, 'Property Split'!$L21*($F$20-$F$19))</f>
        <v>194881.3103</v>
      </c>
      <c r="K71" s="54">
        <f>IF('Property Split'!$L20*($F$21-$F$20) = 0, (K70 * 3%)+K70, 'Property Split'!$L20*($F$21-$F$20))</f>
        <v>364886.9298</v>
      </c>
      <c r="L71" s="54">
        <f>IF('Property Split'!$L19*($F$22-$F$21) = 0, (L70 * 3%)+L70, 'Property Split'!$L19*($F$22-$F$21))</f>
        <v>170267.8842</v>
      </c>
      <c r="M71" s="54">
        <f>IF('Property Split'!$L18*($F$23-$F$22) = 0, (M70 * 3%)+M70, 'Property Split'!$L18*($F$23-$F$22))</f>
        <v>316681.2769</v>
      </c>
      <c r="N71" s="54">
        <f>IF('Property Split'!$L17*($F$24-$F$23) = 0, (N70 * 3%)+N70, 'Property Split'!$L17*($F$24-$F$23))</f>
        <v>293297.0757</v>
      </c>
      <c r="O71" s="54">
        <f>IF('Property Split'!$L16*($F$25-$F$24) = 0, (O70 * 3%)+O70, 'Property Split'!$L16*($F$25-$F$24))</f>
        <v>270358.186</v>
      </c>
      <c r="P71" s="54">
        <f>IF('Property Split'!$L15*($F$26-$F$25) = 0, (P70 * 3%)+P70, 'Property Split'!$L15*($F$26-$F$25))</f>
        <v>371761.434</v>
      </c>
      <c r="Q71" s="54">
        <f>IF('Property Split'!$L15*($F$26-$F$25) = 0, (Q70 * 3%)+Q70, 'Property Split'!$L15*($F$26-$F$25))</f>
        <v>371761.434</v>
      </c>
      <c r="R71" s="54">
        <f>IF('Property Split'!$L15*($F$26-$F$25) = 0, (R70 * 3%)+R70, 'Property Split'!$L15*($F$26-$F$25))</f>
        <v>371761.434</v>
      </c>
      <c r="S71" s="54">
        <f>IF('Property Split'!$L12*($F$30-$F$29) = 0, (S70 * 3%)+S70, 'Property Split'!$L12*($F$30-$F$29))</f>
        <v>456502.8787</v>
      </c>
      <c r="T71" s="55">
        <f t="shared" si="12"/>
        <v>3865218.176</v>
      </c>
    </row>
    <row r="72">
      <c r="A72" s="5">
        <f>Properties!A29</f>
        <v>21</v>
      </c>
      <c r="B72" s="53">
        <f>'Property Split'!L29/2</f>
        <v>152888.2218</v>
      </c>
      <c r="C72" s="54">
        <f>IF('Property Split'!$L29*($F$13-$F$12) = 0, (C71 * 3%)+C71, 'Property Split'!$L29*($F$13-$F$12))</f>
        <v>305776.4436</v>
      </c>
      <c r="D72" s="54">
        <f>IF('Property Split'!$L28*($F$14-$F$13) = 0, (D71 * 3%)+D71, 'Property Split'!$L28*($F$14-$F$13))</f>
        <v>290635.3958</v>
      </c>
      <c r="E72" s="54">
        <f>IF('Property Split'!$L27*($F$15-$F$14) = 0, (E71 * 3%)+E71, 'Property Split'!$L27*($F$15-$F$14))</f>
        <v>275900.1885</v>
      </c>
      <c r="F72" s="54">
        <f>IF('Property Split'!$L26*($F$16-$F$15) = 0, (F71 * 3%)+F71, 'Property Split'!$L26*($F$16-$F$15))</f>
        <v>261549.2659</v>
      </c>
      <c r="G72" s="54">
        <f>IF('Property Split'!$L25*($F$17-$F$16) = 0, (G71 * 3%)+G71, 'Property Split'!$L25*($F$17-$F$16))</f>
        <v>247562.2177</v>
      </c>
      <c r="H72" s="54">
        <f>IF('Property Split'!$L24*($F$19-$F$18) = 0, (H71 * 3%)+H71, 'Property Split'!$L24*($F$19-$F$18))</f>
        <v>233919.7172</v>
      </c>
      <c r="I72" s="54">
        <f>IF('Property Split'!$L24*($F$19-$F$18) = 0, (I71 * 3%)+I71, 'Property Split'!$L23*($F$19-$F$18))</f>
        <v>220603.4644</v>
      </c>
      <c r="J72" s="54">
        <f>IF('Property Split'!$L22*($F$20-$F$19) = 0, (J71 * 3%)+J71, 'Property Split'!$L22*($F$20-$F$19))</f>
        <v>207596.1314</v>
      </c>
      <c r="K72" s="54">
        <f>IF('Property Split'!$L21*($F$21-$F$20) = 0, (K71 * 3%)+K71, 'Property Split'!$L21*($F$21-$F$20))</f>
        <v>389762.6206</v>
      </c>
      <c r="L72" s="54">
        <f>IF('Property Split'!$L20*($F$22-$F$21) = 0, (L71 * 3%)+L71, 'Property Split'!$L20*($F$22-$F$21))</f>
        <v>182443.4649</v>
      </c>
      <c r="M72" s="54">
        <f>IF('Property Split'!$L19*($F$23-$F$22) = 0, (M71 * 3%)+M71, 'Property Split'!$L19*($F$23-$F$22))</f>
        <v>340535.7684</v>
      </c>
      <c r="N72" s="54">
        <f>IF('Property Split'!$L18*($F$24-$F$23) = 0, (N71 * 3%)+N71, 'Property Split'!$L18*($F$24-$F$23))</f>
        <v>316681.2769</v>
      </c>
      <c r="O72" s="54">
        <f>IF('Property Split'!$L17*($F$25-$F$24) = 0, (O71 * 3%)+O71, 'Property Split'!$L17*($F$25-$F$24))</f>
        <v>293297.0757</v>
      </c>
      <c r="P72" s="54">
        <f>IF('Property Split'!$L16*($F$26-$F$25) = 0, (P71 * 3%)+P71, 'Property Split'!$L16*($F$26-$F$25))</f>
        <v>405537.279</v>
      </c>
      <c r="Q72" s="54">
        <f>IF('Property Split'!$L16*($F$26-$F$25) = 0, (Q71 * 3%)+Q71, 'Property Split'!$L16*($F$26-$F$25))</f>
        <v>405537.279</v>
      </c>
      <c r="R72" s="54">
        <f>IF('Property Split'!$L16*($F$26-$F$25) = 0, (R71 * 3%)+R71, 'Property Split'!$L16*($F$26-$F$25))</f>
        <v>405537.279</v>
      </c>
      <c r="S72" s="54">
        <f>IF('Property Split'!$L13*($F$30-$F$29) = 0, (S71 * 3%)+S71, 'Property Split'!$L13*($F$30-$F$29))</f>
        <v>509957.7044</v>
      </c>
      <c r="T72" s="55">
        <f t="shared" si="12"/>
        <v>4124688.532</v>
      </c>
    </row>
    <row r="73">
      <c r="A73" s="5">
        <f>Properties!A30</f>
        <v>22</v>
      </c>
      <c r="B73" s="53">
        <f>'Property Split'!L30/2</f>
        <v>160673.0481</v>
      </c>
      <c r="C73" s="54">
        <f>IF('Property Split'!$L30*($F$13-$F$12) = 0, (C72 * 3%)+C72, 'Property Split'!$L30*($F$13-$F$12))</f>
        <v>321346.0962</v>
      </c>
      <c r="D73" s="54">
        <f>IF('Property Split'!$L29*($F$14-$F$13) = 0, (D72 * 3%)+D72, 'Property Split'!$L29*($F$14-$F$13))</f>
        <v>305776.4436</v>
      </c>
      <c r="E73" s="54">
        <f>IF('Property Split'!$L28*($F$15-$F$14) = 0, (E72 * 3%)+E72, 'Property Split'!$L28*($F$15-$F$14))</f>
        <v>290635.3958</v>
      </c>
      <c r="F73" s="54">
        <f>IF('Property Split'!$L27*($F$16-$F$15) = 0, (F72 * 3%)+F72, 'Property Split'!$L27*($F$16-$F$15))</f>
        <v>275900.1885</v>
      </c>
      <c r="G73" s="54">
        <f>IF('Property Split'!$L26*($F$17-$F$16) = 0, (G72 * 3%)+G72, 'Property Split'!$L26*($F$17-$F$16))</f>
        <v>261549.2659</v>
      </c>
      <c r="H73" s="54">
        <f>IF('Property Split'!$L25*($F$19-$F$18) = 0, (H72 * 3%)+H72, 'Property Split'!$L25*($F$19-$F$18))</f>
        <v>247562.2177</v>
      </c>
      <c r="I73" s="54">
        <f>IF('Property Split'!$L25*($F$19-$F$18) = 0, (I72 * 3%)+I72, 'Property Split'!$L24*($F$19-$F$18))</f>
        <v>233919.7172</v>
      </c>
      <c r="J73" s="54">
        <f>IF('Property Split'!$L23*($F$20-$F$19) = 0, (J72 * 3%)+J72, 'Property Split'!$L23*($F$20-$F$19))</f>
        <v>220603.4644</v>
      </c>
      <c r="K73" s="54">
        <f>IF('Property Split'!$L22*($F$21-$F$20) = 0, (K72 * 3%)+K72, 'Property Split'!$L22*($F$21-$F$20))</f>
        <v>415192.2628</v>
      </c>
      <c r="L73" s="54">
        <f>IF('Property Split'!$L21*($F$22-$F$21) = 0, (L72 * 3%)+L72, 'Property Split'!$L21*($F$22-$F$21))</f>
        <v>194881.3103</v>
      </c>
      <c r="M73" s="54">
        <f>IF('Property Split'!$L20*($F$23-$F$22) = 0, (M72 * 3%)+M72, 'Property Split'!$L20*($F$23-$F$22))</f>
        <v>364886.9298</v>
      </c>
      <c r="N73" s="54">
        <f>IF('Property Split'!$L19*($F$24-$F$23) = 0, (N72 * 3%)+N72, 'Property Split'!$L19*($F$24-$F$23))</f>
        <v>340535.7684</v>
      </c>
      <c r="O73" s="54">
        <f>IF('Property Split'!$L18*($F$25-$F$24) = 0, (O72 * 3%)+O72, 'Property Split'!$L18*($F$25-$F$24))</f>
        <v>316681.2769</v>
      </c>
      <c r="P73" s="54">
        <f>IF('Property Split'!$L17*($F$26-$F$25) = 0, (P72 * 3%)+P72, 'Property Split'!$L17*($F$26-$F$25))</f>
        <v>439945.6135</v>
      </c>
      <c r="Q73" s="54">
        <f>IF('Property Split'!$L17*($F$26-$F$25) = 0, (Q72 * 3%)+Q72, 'Property Split'!$L17*($F$26-$F$25))</f>
        <v>439945.6135</v>
      </c>
      <c r="R73" s="54">
        <f>IF('Property Split'!$L17*($F$26-$F$25) = 0, (R72 * 3%)+R72, 'Property Split'!$L17*($F$26-$F$25))</f>
        <v>439945.6135</v>
      </c>
      <c r="S73" s="54">
        <f>IF('Property Split'!$L14*($F$30-$F$29) = 0, (S72 * 3%)+S72, 'Property Split'!$L14*($F$30-$F$29))</f>
        <v>564307.4749</v>
      </c>
      <c r="T73" s="55">
        <f t="shared" si="12"/>
        <v>4390088.999</v>
      </c>
    </row>
    <row r="74">
      <c r="A74" s="5">
        <f>Properties!A31</f>
        <v>23</v>
      </c>
      <c r="B74" s="53">
        <f>'Property Split'!L31/2</f>
        <v>168684.1977</v>
      </c>
      <c r="C74" s="54">
        <f>IF('Property Split'!$L31*($F$13-$F$12) = 0, (C73 * 3%)+C73, 'Property Split'!$L31*($F$13-$F$12))</f>
        <v>337368.3953</v>
      </c>
      <c r="D74" s="54">
        <f>IF('Property Split'!$L30*($F$14-$F$13) = 0, (D73 * 3%)+D73, 'Property Split'!$L30*($F$14-$F$13))</f>
        <v>321346.0962</v>
      </c>
      <c r="E74" s="54">
        <f>IF('Property Split'!$L29*($F$15-$F$14) = 0, (E73 * 3%)+E73, 'Property Split'!$L29*($F$15-$F$14))</f>
        <v>305776.4436</v>
      </c>
      <c r="F74" s="54">
        <f>IF('Property Split'!$L28*($F$16-$F$15) = 0, (F73 * 3%)+F73, 'Property Split'!$L28*($F$16-$F$15))</f>
        <v>290635.3958</v>
      </c>
      <c r="G74" s="54">
        <f>IF('Property Split'!$L27*($F$17-$F$16) = 0, (G73 * 3%)+G73, 'Property Split'!$L27*($F$17-$F$16))</f>
        <v>275900.1885</v>
      </c>
      <c r="H74" s="54">
        <f>IF('Property Split'!$L26*($F$19-$F$18) = 0, (H73 * 3%)+H73, 'Property Split'!$L26*($F$19-$F$18))</f>
        <v>261549.2659</v>
      </c>
      <c r="I74" s="54">
        <f>IF('Property Split'!$L26*($F$19-$F$18) = 0, (I73 * 3%)+I73, 'Property Split'!$L25*($F$19-$F$18))</f>
        <v>247562.2177</v>
      </c>
      <c r="J74" s="54">
        <f>IF('Property Split'!$L24*($F$20-$F$19) = 0, (J73 * 3%)+J73, 'Property Split'!$L24*($F$20-$F$19))</f>
        <v>233919.7172</v>
      </c>
      <c r="K74" s="54">
        <f>IF('Property Split'!$L23*($F$21-$F$20) = 0, (K73 * 3%)+K73, 'Property Split'!$L23*($F$21-$F$20))</f>
        <v>441206.9289</v>
      </c>
      <c r="L74" s="54">
        <f>IF('Property Split'!$L22*($F$22-$F$21) = 0, (L73 * 3%)+L73, 'Property Split'!$L22*($F$22-$F$21))</f>
        <v>207596.1314</v>
      </c>
      <c r="M74" s="54">
        <f>IF('Property Split'!$L21*($F$23-$F$22) = 0, (M73 * 3%)+M73, 'Property Split'!$L21*($F$23-$F$22))</f>
        <v>389762.6206</v>
      </c>
      <c r="N74" s="54">
        <f>IF('Property Split'!$L20*($F$24-$F$23) = 0, (N73 * 3%)+N73, 'Property Split'!$L20*($F$24-$F$23))</f>
        <v>364886.9298</v>
      </c>
      <c r="O74" s="54">
        <f>IF('Property Split'!$L19*($F$25-$F$24) = 0, (O73 * 3%)+O73, 'Property Split'!$L19*($F$25-$F$24))</f>
        <v>340535.7684</v>
      </c>
      <c r="P74" s="54">
        <f>IF('Property Split'!$L18*($F$26-$F$25) = 0, (P73 * 3%)+P73, 'Property Split'!$L18*($F$26-$F$25))</f>
        <v>475021.9154</v>
      </c>
      <c r="Q74" s="54">
        <f>IF('Property Split'!$L18*($F$26-$F$25) = 0, (Q73 * 3%)+Q73, 'Property Split'!$L18*($F$26-$F$25))</f>
        <v>475021.9154</v>
      </c>
      <c r="R74" s="54">
        <f>IF('Property Split'!$L18*($F$26-$F$25) = 0, (R73 * 3%)+R73, 'Property Split'!$L18*($F$26-$F$25))</f>
        <v>475021.9154</v>
      </c>
      <c r="S74" s="54">
        <f>IF('Property Split'!$L15*($F$30-$F$29) = 0, (S73 * 3%)+S73, 'Property Split'!$L15*($F$30-$F$29))</f>
        <v>619602.3899</v>
      </c>
      <c r="T74" s="55">
        <f t="shared" si="12"/>
        <v>4661752.212</v>
      </c>
    </row>
    <row r="75">
      <c r="A75" s="5">
        <f>Properties!A32</f>
        <v>24</v>
      </c>
      <c r="B75" s="53">
        <f>'Property Split'!L32/2</f>
        <v>176934.3654</v>
      </c>
      <c r="C75" s="54">
        <f>IF('Property Split'!$L32*($F$13-$F$12) = 0, (C74 * 3%)+C74, 'Property Split'!$L32*($F$13-$F$12))</f>
        <v>353868.7308</v>
      </c>
      <c r="D75" s="54">
        <f>IF('Property Split'!$L31*($F$14-$F$13) = 0, (D74 * 3%)+D74, 'Property Split'!$L31*($F$14-$F$13))</f>
        <v>337368.3953</v>
      </c>
      <c r="E75" s="54">
        <f>IF('Property Split'!$L30*($F$15-$F$14) = 0, (E74 * 3%)+E74, 'Property Split'!$L30*($F$15-$F$14))</f>
        <v>321346.0962</v>
      </c>
      <c r="F75" s="54">
        <f>IF('Property Split'!$L29*($F$16-$F$15) = 0, (F74 * 3%)+F74, 'Property Split'!$L29*($F$16-$F$15))</f>
        <v>305776.4436</v>
      </c>
      <c r="G75" s="54">
        <f>IF('Property Split'!$L28*($F$17-$F$16) = 0, (G74 * 3%)+G74, 'Property Split'!$L28*($F$17-$F$16))</f>
        <v>290635.3958</v>
      </c>
      <c r="H75" s="54">
        <f>IF('Property Split'!$L27*($F$19-$F$18) = 0, (H74 * 3%)+H74, 'Property Split'!$L27*($F$19-$F$18))</f>
        <v>275900.1885</v>
      </c>
      <c r="I75" s="54">
        <f>IF('Property Split'!$L27*($F$19-$F$18) = 0, (I74 * 3%)+I74, 'Property Split'!$L26*($F$19-$F$18))</f>
        <v>261549.2659</v>
      </c>
      <c r="J75" s="54">
        <f>IF('Property Split'!$L25*($F$20-$F$19) = 0, (J74 * 3%)+J74, 'Property Split'!$L25*($F$20-$F$19))</f>
        <v>247562.2177</v>
      </c>
      <c r="K75" s="54">
        <f>IF('Property Split'!$L24*($F$21-$F$20) = 0, (K74 * 3%)+K74, 'Property Split'!$L24*($F$21-$F$20))</f>
        <v>467839.4344</v>
      </c>
      <c r="L75" s="54">
        <f>IF('Property Split'!$L23*($F$22-$F$21) = 0, (L74 * 3%)+L74, 'Property Split'!$L23*($F$22-$F$21))</f>
        <v>220603.4644</v>
      </c>
      <c r="M75" s="54">
        <f>IF('Property Split'!$L22*($F$23-$F$22) = 0, (M74 * 3%)+M74, 'Property Split'!$L22*($F$23-$F$22))</f>
        <v>415192.2628</v>
      </c>
      <c r="N75" s="54">
        <f>IF('Property Split'!$L21*($F$24-$F$23) = 0, (N74 * 3%)+N74, 'Property Split'!$L21*($F$24-$F$23))</f>
        <v>389762.6206</v>
      </c>
      <c r="O75" s="54">
        <f>IF('Property Split'!$L20*($F$25-$F$24) = 0, (O74 * 3%)+O74, 'Property Split'!$L20*($F$25-$F$24))</f>
        <v>364886.9298</v>
      </c>
      <c r="P75" s="54">
        <f>IF('Property Split'!$L19*($F$26-$F$25) = 0, (P74 * 3%)+P74, 'Property Split'!$L19*($F$26-$F$25))</f>
        <v>510803.6526</v>
      </c>
      <c r="Q75" s="54">
        <f>IF('Property Split'!$L19*($F$26-$F$25) = 0, (Q74 * 3%)+Q74, 'Property Split'!$L19*($F$26-$F$25))</f>
        <v>510803.6526</v>
      </c>
      <c r="R75" s="54">
        <f>IF('Property Split'!$L19*($F$26-$F$25) = 0, (R74 * 3%)+R74, 'Property Split'!$L19*($F$26-$F$25))</f>
        <v>510803.6526</v>
      </c>
      <c r="S75" s="54">
        <f>IF('Property Split'!$L16*($F$30-$F$29) = 0, (S74 * 3%)+S74, 'Property Split'!$L16*($F$30-$F$29))</f>
        <v>675895.465</v>
      </c>
      <c r="T75" s="55">
        <f t="shared" si="12"/>
        <v>4940029.464</v>
      </c>
    </row>
    <row r="76">
      <c r="A76" s="5">
        <f>Properties!A33</f>
        <v>25</v>
      </c>
      <c r="B76" s="53">
        <f>'Property Split'!L33/2</f>
        <v>185436.9585</v>
      </c>
      <c r="C76" s="54">
        <f>IF('Property Split'!$L33*($F$13-$F$12) = 0, (C75 * 3%)+C75, 'Property Split'!$L33*($F$13-$F$12))</f>
        <v>370873.917</v>
      </c>
      <c r="D76" s="54">
        <f>IF('Property Split'!$L32*($F$14-$F$13) = 0, (D75 * 3%)+D75, 'Property Split'!$L32*($F$14-$F$13))</f>
        <v>353868.7308</v>
      </c>
      <c r="E76" s="54">
        <f>IF('Property Split'!$L31*($F$15-$F$14) = 0, (E75 * 3%)+E75, 'Property Split'!$L31*($F$15-$F$14))</f>
        <v>337368.3953</v>
      </c>
      <c r="F76" s="54">
        <f>IF('Property Split'!$L30*($F$16-$F$15) = 0, (F75 * 3%)+F75, 'Property Split'!$L30*($F$16-$F$15))</f>
        <v>321346.0962</v>
      </c>
      <c r="G76" s="54">
        <f>IF('Property Split'!$L29*($F$17-$F$16) = 0, (G75 * 3%)+G75, 'Property Split'!$L29*($F$17-$F$16))</f>
        <v>305776.4436</v>
      </c>
      <c r="H76" s="54">
        <f>IF('Property Split'!$L28*($F$19-$F$18) = 0, (H75 * 3%)+H75, 'Property Split'!$L28*($F$19-$F$18))</f>
        <v>290635.3958</v>
      </c>
      <c r="I76" s="54">
        <f>IF('Property Split'!$L28*($F$19-$F$18) = 0, (I75 * 3%)+I75, 'Property Split'!$L27*($F$19-$F$18))</f>
        <v>275900.1885</v>
      </c>
      <c r="J76" s="54">
        <f>IF('Property Split'!$L26*($F$20-$F$19) = 0, (J75 * 3%)+J75, 'Property Split'!$L26*($F$20-$F$19))</f>
        <v>261549.2659</v>
      </c>
      <c r="K76" s="54">
        <f>IF('Property Split'!$L25*($F$21-$F$20) = 0, (K75 * 3%)+K75, 'Property Split'!$L25*($F$21-$F$20))</f>
        <v>495124.4354</v>
      </c>
      <c r="L76" s="54">
        <f>IF('Property Split'!$L24*($F$22-$F$21) = 0, (L75 * 3%)+L75, 'Property Split'!$L24*($F$22-$F$21))</f>
        <v>233919.7172</v>
      </c>
      <c r="M76" s="54">
        <f>IF('Property Split'!$L23*($F$23-$F$22) = 0, (M75 * 3%)+M75, 'Property Split'!$L23*($F$23-$F$22))</f>
        <v>441206.9289</v>
      </c>
      <c r="N76" s="54">
        <f>IF('Property Split'!$L22*($F$24-$F$23) = 0, (N75 * 3%)+N75, 'Property Split'!$L22*($F$24-$F$23))</f>
        <v>415192.2628</v>
      </c>
      <c r="O76" s="54">
        <f>IF('Property Split'!$L21*($F$25-$F$24) = 0, (O75 * 3%)+O75, 'Property Split'!$L21*($F$25-$F$24))</f>
        <v>389762.6206</v>
      </c>
      <c r="P76" s="54">
        <f>IF('Property Split'!$L20*($F$26-$F$25) = 0, (P75 * 3%)+P75, 'Property Split'!$L20*($F$26-$F$25))</f>
        <v>547330.3947</v>
      </c>
      <c r="Q76" s="54">
        <f>IF('Property Split'!$L20*($F$26-$F$25) = 0, (Q75 * 3%)+Q75, 'Property Split'!$L20*($F$26-$F$25))</f>
        <v>547330.3947</v>
      </c>
      <c r="R76" s="54">
        <f>IF('Property Split'!$L20*($F$26-$F$25) = 0, (R75 * 3%)+R75, 'Property Split'!$L20*($F$26-$F$25))</f>
        <v>547330.3947</v>
      </c>
      <c r="S76" s="54">
        <f>IF('Property Split'!$L17*($F$30-$F$29) = 0, (S75 * 3%)+S75, 'Property Split'!$L17*($F$30-$F$29))</f>
        <v>733242.6892</v>
      </c>
      <c r="T76" s="55">
        <f t="shared" si="12"/>
        <v>5225291.751</v>
      </c>
    </row>
    <row r="77">
      <c r="A77" s="5">
        <f>Properties!A34</f>
        <v>26</v>
      </c>
      <c r="B77" s="53">
        <f>'Property Split'!L34/2</f>
        <v>194206.136</v>
      </c>
      <c r="C77" s="54">
        <f>IF('Property Split'!$L34*($F$13-$F$12) = 0, (C76 * 3%)+C76, 'Property Split'!$L34*($F$13-$F$12))</f>
        <v>388412.2721</v>
      </c>
      <c r="D77" s="54">
        <f>IF('Property Split'!$L33*($F$14-$F$13) = 0, (D76 * 3%)+D76, 'Property Split'!$L33*($F$14-$F$13))</f>
        <v>370873.917</v>
      </c>
      <c r="E77" s="54">
        <f>IF('Property Split'!$L32*($F$15-$F$14) = 0, (E76 * 3%)+E76, 'Property Split'!$L32*($F$15-$F$14))</f>
        <v>353868.7308</v>
      </c>
      <c r="F77" s="54">
        <f>IF('Property Split'!$L31*($F$16-$F$15) = 0, (F76 * 3%)+F76, 'Property Split'!$L31*($F$16-$F$15))</f>
        <v>337368.3953</v>
      </c>
      <c r="G77" s="54">
        <f>IF('Property Split'!$L30*($F$17-$F$16) = 0, (G76 * 3%)+G76, 'Property Split'!$L30*($F$17-$F$16))</f>
        <v>321346.0962</v>
      </c>
      <c r="H77" s="54">
        <f>IF('Property Split'!$L29*($F$19-$F$18) = 0, (H76 * 3%)+H76, 'Property Split'!$L29*($F$19-$F$18))</f>
        <v>305776.4436</v>
      </c>
      <c r="I77" s="54">
        <f>IF('Property Split'!$L29*($F$19-$F$18) = 0, (I76 * 3%)+I76, 'Property Split'!$L28*($F$19-$F$18))</f>
        <v>290635.3958</v>
      </c>
      <c r="J77" s="54">
        <f>IF('Property Split'!$L27*($F$20-$F$19) = 0, (J76 * 3%)+J76, 'Property Split'!$L27*($F$20-$F$19))</f>
        <v>275900.1885</v>
      </c>
      <c r="K77" s="54">
        <f>IF('Property Split'!$L26*($F$21-$F$20) = 0, (K76 * 3%)+K76, 'Property Split'!$L26*($F$21-$F$20))</f>
        <v>523098.5319</v>
      </c>
      <c r="L77" s="54">
        <f>IF('Property Split'!$L25*($F$22-$F$21) = 0, (L76 * 3%)+L76, 'Property Split'!$L25*($F$22-$F$21))</f>
        <v>247562.2177</v>
      </c>
      <c r="M77" s="54">
        <f>IF('Property Split'!$L24*($F$23-$F$22) = 0, (M76 * 3%)+M76, 'Property Split'!$L24*($F$23-$F$22))</f>
        <v>467839.4344</v>
      </c>
      <c r="N77" s="54">
        <f>IF('Property Split'!$L23*($F$24-$F$23) = 0, (N76 * 3%)+N76, 'Property Split'!$L23*($F$24-$F$23))</f>
        <v>441206.9289</v>
      </c>
      <c r="O77" s="54">
        <f>IF('Property Split'!$L22*($F$25-$F$24) = 0, (O76 * 3%)+O76, 'Property Split'!$L22*($F$25-$F$24))</f>
        <v>415192.2628</v>
      </c>
      <c r="P77" s="54">
        <f>IF('Property Split'!$L21*($F$26-$F$25) = 0, (P76 * 3%)+P76, 'Property Split'!$L21*($F$26-$F$25))</f>
        <v>584643.9308</v>
      </c>
      <c r="Q77" s="54">
        <f>IF('Property Split'!$L21*($F$26-$F$25) = 0, (Q76 * 3%)+Q76, 'Property Split'!$L21*($F$26-$F$25))</f>
        <v>584643.9308</v>
      </c>
      <c r="R77" s="54">
        <f>IF('Property Split'!$L21*($F$26-$F$25) = 0, (R76 * 3%)+R76, 'Property Split'!$L21*($F$26-$F$25))</f>
        <v>584643.9308</v>
      </c>
      <c r="S77" s="54">
        <f>IF('Property Split'!$L18*($F$30-$F$29) = 0, (S76 * 3%)+S76, 'Property Split'!$L18*($F$30-$F$29))</f>
        <v>791703.1924</v>
      </c>
      <c r="T77" s="55">
        <f t="shared" si="12"/>
        <v>5517930.882</v>
      </c>
    </row>
    <row r="78">
      <c r="A78" s="5">
        <f>Properties!A35</f>
        <v>27</v>
      </c>
      <c r="B78" s="53">
        <f>'Property Split'!L35/2</f>
        <v>203256.8515</v>
      </c>
      <c r="C78" s="54">
        <f>IF('Property Split'!$L35*($F$13-$F$12) = 0, (C77 * 3%)+C77, 'Property Split'!$L35*($F$13-$F$12))</f>
        <v>406513.7029</v>
      </c>
      <c r="D78" s="54">
        <f>IF('Property Split'!$L34*($F$14-$F$13) = 0, (D77 * 3%)+D77, 'Property Split'!$L34*($F$14-$F$13))</f>
        <v>388412.2721</v>
      </c>
      <c r="E78" s="54">
        <f>IF('Property Split'!$L33*($F$15-$F$14) = 0, (E77 * 3%)+E77, 'Property Split'!$L33*($F$15-$F$14))</f>
        <v>370873.917</v>
      </c>
      <c r="F78" s="54">
        <f>IF('Property Split'!$L32*($F$16-$F$15) = 0, (F77 * 3%)+F77, 'Property Split'!$L32*($F$16-$F$15))</f>
        <v>353868.7308</v>
      </c>
      <c r="G78" s="54">
        <f>IF('Property Split'!$L31*($F$17-$F$16) = 0, (G77 * 3%)+G77, 'Property Split'!$L31*($F$17-$F$16))</f>
        <v>337368.3953</v>
      </c>
      <c r="H78" s="54">
        <f>IF('Property Split'!$L30*($F$19-$F$18) = 0, (H77 * 3%)+H77, 'Property Split'!$L30*($F$19-$F$18))</f>
        <v>321346.0962</v>
      </c>
      <c r="I78" s="54">
        <f>IF('Property Split'!$L30*($F$19-$F$18) = 0, (I77 * 3%)+I77, 'Property Split'!$L29*($F$19-$F$18))</f>
        <v>305776.4436</v>
      </c>
      <c r="J78" s="54">
        <f>IF('Property Split'!$L28*($F$20-$F$19) = 0, (J77 * 3%)+J77, 'Property Split'!$L28*($F$20-$F$19))</f>
        <v>290635.3958</v>
      </c>
      <c r="K78" s="54">
        <f>IF('Property Split'!$L27*($F$21-$F$20) = 0, (K77 * 3%)+K77, 'Property Split'!$L27*($F$21-$F$20))</f>
        <v>551800.3769</v>
      </c>
      <c r="L78" s="54">
        <f>IF('Property Split'!$L26*($F$22-$F$21) = 0, (L77 * 3%)+L77, 'Property Split'!$L26*($F$22-$F$21))</f>
        <v>261549.2659</v>
      </c>
      <c r="M78" s="54">
        <f>IF('Property Split'!$L25*($F$23-$F$22) = 0, (M77 * 3%)+M77, 'Property Split'!$L25*($F$23-$F$22))</f>
        <v>495124.4354</v>
      </c>
      <c r="N78" s="54">
        <f>IF('Property Split'!$L24*($F$24-$F$23) = 0, (N77 * 3%)+N77, 'Property Split'!$L24*($F$24-$F$23))</f>
        <v>467839.4344</v>
      </c>
      <c r="O78" s="54">
        <f>IF('Property Split'!$L23*($F$25-$F$24) = 0, (O77 * 3%)+O77, 'Property Split'!$L23*($F$25-$F$24))</f>
        <v>441206.9289</v>
      </c>
      <c r="P78" s="54">
        <f>IF('Property Split'!$L22*($F$26-$F$25) = 0, (P77 * 3%)+P77, 'Property Split'!$L22*($F$26-$F$25))</f>
        <v>622788.3941</v>
      </c>
      <c r="Q78" s="54">
        <f>IF('Property Split'!$L22*($F$26-$F$25) = 0, (Q77 * 3%)+Q77, 'Property Split'!$L22*($F$26-$F$25))</f>
        <v>622788.3941</v>
      </c>
      <c r="R78" s="54">
        <f>IF('Property Split'!$L22*($F$26-$F$25) = 0, (R77 * 3%)+R77, 'Property Split'!$L22*($F$26-$F$25))</f>
        <v>622788.3941</v>
      </c>
      <c r="S78" s="54">
        <f>IF('Property Split'!$L19*($F$30-$F$29) = 0, (S77 * 3%)+S77, 'Property Split'!$L19*($F$30-$F$29))</f>
        <v>851339.4211</v>
      </c>
      <c r="T78" s="55">
        <f t="shared" si="12"/>
        <v>5818360.641</v>
      </c>
    </row>
    <row r="79">
      <c r="A79" s="5">
        <f>Properties!A36</f>
        <v>28</v>
      </c>
      <c r="B79" s="53">
        <f>'Property Split'!L36/2</f>
        <v>212604.8969</v>
      </c>
      <c r="C79" s="54">
        <f>IF('Property Split'!$L36*($F$13-$F$12) = 0, (C78 * 3%)+C78, 'Property Split'!$L36*($F$13-$F$12))</f>
        <v>425209.7937</v>
      </c>
      <c r="D79" s="54">
        <f>IF('Property Split'!$L35*($F$14-$F$13) = 0, (D78 * 3%)+D78, 'Property Split'!$L35*($F$14-$F$13))</f>
        <v>406513.7029</v>
      </c>
      <c r="E79" s="54">
        <f>IF('Property Split'!$L34*($F$15-$F$14) = 0, (E78 * 3%)+E78, 'Property Split'!$L34*($F$15-$F$14))</f>
        <v>388412.2721</v>
      </c>
      <c r="F79" s="54">
        <f>IF('Property Split'!$L33*($F$16-$F$15) = 0, (F78 * 3%)+F78, 'Property Split'!$L33*($F$16-$F$15))</f>
        <v>370873.917</v>
      </c>
      <c r="G79" s="54">
        <f>IF('Property Split'!$L32*($F$17-$F$16) = 0, (G78 * 3%)+G78, 'Property Split'!$L32*($F$17-$F$16))</f>
        <v>353868.7308</v>
      </c>
      <c r="H79" s="54">
        <f>IF('Property Split'!$L31*($F$19-$F$18) = 0, (H78 * 3%)+H78, 'Property Split'!$L31*($F$19-$F$18))</f>
        <v>337368.3953</v>
      </c>
      <c r="I79" s="54">
        <f>IF('Property Split'!$L31*($F$19-$F$18) = 0, (I78 * 3%)+I78, 'Property Split'!$L30*($F$19-$F$18))</f>
        <v>321346.0962</v>
      </c>
      <c r="J79" s="54">
        <f>IF('Property Split'!$L29*($F$20-$F$19) = 0, (J78 * 3%)+J78, 'Property Split'!$L29*($F$20-$F$19))</f>
        <v>305776.4436</v>
      </c>
      <c r="K79" s="54">
        <f>IF('Property Split'!$L28*($F$21-$F$20) = 0, (K78 * 3%)+K78, 'Property Split'!$L28*($F$21-$F$20))</f>
        <v>581270.7917</v>
      </c>
      <c r="L79" s="54">
        <f>IF('Property Split'!$L27*($F$22-$F$21) = 0, (L78 * 3%)+L78, 'Property Split'!$L27*($F$22-$F$21))</f>
        <v>275900.1885</v>
      </c>
      <c r="M79" s="54">
        <f>IF('Property Split'!$L26*($F$23-$F$22) = 0, (M78 * 3%)+M78, 'Property Split'!$L26*($F$23-$F$22))</f>
        <v>523098.5319</v>
      </c>
      <c r="N79" s="54">
        <f>IF('Property Split'!$L25*($F$24-$F$23) = 0, (N78 * 3%)+N78, 'Property Split'!$L25*($F$24-$F$23))</f>
        <v>495124.4354</v>
      </c>
      <c r="O79" s="54">
        <f>IF('Property Split'!$L24*($F$25-$F$24) = 0, (O78 * 3%)+O78, 'Property Split'!$L24*($F$25-$F$24))</f>
        <v>467839.4344</v>
      </c>
      <c r="P79" s="54">
        <f>IF('Property Split'!$L23*($F$26-$F$25) = 0, (P78 * 3%)+P78, 'Property Split'!$L23*($F$26-$F$25))</f>
        <v>661810.3933</v>
      </c>
      <c r="Q79" s="54">
        <f>IF('Property Split'!$L23*($F$26-$F$25) = 0, (Q78 * 3%)+Q78, 'Property Split'!$L23*($F$26-$F$25))</f>
        <v>661810.3933</v>
      </c>
      <c r="R79" s="54">
        <f>IF('Property Split'!$L23*($F$26-$F$25) = 0, (R78 * 3%)+R78, 'Property Split'!$L23*($F$26-$F$25))</f>
        <v>661810.3933</v>
      </c>
      <c r="S79" s="54">
        <f>IF('Property Split'!$L20*($F$30-$F$29) = 0, (S78 * 3%)+S78, 'Property Split'!$L20*($F$30-$F$29))</f>
        <v>912217.3245</v>
      </c>
      <c r="T79" s="55">
        <f t="shared" si="12"/>
        <v>6127018.024</v>
      </c>
    </row>
    <row r="80">
      <c r="A80" s="5">
        <f>Properties!A37</f>
        <v>29</v>
      </c>
      <c r="B80" s="53">
        <f>'Property Split'!L37/2</f>
        <v>222266.9502</v>
      </c>
      <c r="C80" s="54">
        <f>IF('Property Split'!$L37*($F$13-$F$12) = 0, (C79 * 3%)+C79, 'Property Split'!$L37*($F$13-$F$12))</f>
        <v>444533.9005</v>
      </c>
      <c r="D80" s="54">
        <f>IF('Property Split'!$L36*($F$14-$F$13) = 0, (D79 * 3%)+D79, 'Property Split'!$L36*($F$14-$F$13))</f>
        <v>425209.7937</v>
      </c>
      <c r="E80" s="54">
        <f>IF('Property Split'!$L35*($F$15-$F$14) = 0, (E79 * 3%)+E79, 'Property Split'!$L35*($F$15-$F$14))</f>
        <v>406513.7029</v>
      </c>
      <c r="F80" s="54">
        <f>IF('Property Split'!$L34*($F$16-$F$15) = 0, (F79 * 3%)+F79, 'Property Split'!$L34*($F$16-$F$15))</f>
        <v>388412.2721</v>
      </c>
      <c r="G80" s="54">
        <f>IF('Property Split'!$L33*($F$17-$F$16) = 0, (G79 * 3%)+G79, 'Property Split'!$L33*($F$17-$F$16))</f>
        <v>370873.917</v>
      </c>
      <c r="H80" s="54">
        <f>IF('Property Split'!$L32*($F$19-$F$18) = 0, (H79 * 3%)+H79, 'Property Split'!$L32*($F$19-$F$18))</f>
        <v>353868.7308</v>
      </c>
      <c r="I80" s="54">
        <f>IF('Property Split'!$L32*($F$19-$F$18) = 0, (I79 * 3%)+I79, 'Property Split'!$L31*($F$19-$F$18))</f>
        <v>337368.3953</v>
      </c>
      <c r="J80" s="54">
        <f>IF('Property Split'!$L30*($F$20-$F$19) = 0, (J79 * 3%)+J79, 'Property Split'!$L30*($F$20-$F$19))</f>
        <v>321346.0962</v>
      </c>
      <c r="K80" s="54">
        <f>IF('Property Split'!$L29*($F$21-$F$20) = 0, (K79 * 3%)+K79, 'Property Split'!$L29*($F$21-$F$20))</f>
        <v>611552.8872</v>
      </c>
      <c r="L80" s="54">
        <f>IF('Property Split'!$L28*($F$22-$F$21) = 0, (L79 * 3%)+L79, 'Property Split'!$L28*($F$22-$F$21))</f>
        <v>290635.3958</v>
      </c>
      <c r="M80" s="54">
        <f>IF('Property Split'!$L27*($F$23-$F$22) = 0, (M79 * 3%)+M79, 'Property Split'!$L27*($F$23-$F$22))</f>
        <v>551800.3769</v>
      </c>
      <c r="N80" s="54">
        <f>IF('Property Split'!$L26*($F$24-$F$23) = 0, (N79 * 3%)+N79, 'Property Split'!$L26*($F$24-$F$23))</f>
        <v>523098.5319</v>
      </c>
      <c r="O80" s="54">
        <f>IF('Property Split'!$L25*($F$25-$F$24) = 0, (O79 * 3%)+O79, 'Property Split'!$L25*($F$25-$F$24))</f>
        <v>495124.4354</v>
      </c>
      <c r="P80" s="54">
        <f>IF('Property Split'!$L24*($F$26-$F$25) = 0, (P79 * 3%)+P79, 'Property Split'!$L24*($F$26-$F$25))</f>
        <v>701759.1516</v>
      </c>
      <c r="Q80" s="54">
        <f>IF('Property Split'!$L24*($F$26-$F$25) = 0, (Q79 * 3%)+Q79, 'Property Split'!$L24*($F$26-$F$25))</f>
        <v>701759.1516</v>
      </c>
      <c r="R80" s="54">
        <f>IF('Property Split'!$L24*($F$26-$F$25) = 0, (R79 * 3%)+R79, 'Property Split'!$L24*($F$26-$F$25))</f>
        <v>701759.1516</v>
      </c>
      <c r="S80" s="54">
        <f>IF('Property Split'!$L21*($F$30-$F$29) = 0, (S79 * 3%)+S79, 'Property Split'!$L21*($F$30-$F$29))</f>
        <v>974406.5514</v>
      </c>
      <c r="T80" s="55">
        <f t="shared" si="12"/>
        <v>6444364.537</v>
      </c>
    </row>
    <row r="81">
      <c r="A81" s="5">
        <f>Properties!A38</f>
        <v>30</v>
      </c>
      <c r="B81" s="54">
        <f>IF('Property Split'!$L38*($F$13-$F$12) = 0, (B80 * 3%)+B80, 'Property Split'!$L38*($F$13-$F$12))/2</f>
        <v>232260.625</v>
      </c>
      <c r="C81" s="54">
        <f>IF('Property Split'!$L38*($F$13-$F$12) = 0, (C80 * 3%)+C80, 'Property Split'!$L38*($F$13-$F$12))</f>
        <v>464521.25</v>
      </c>
      <c r="D81" s="54">
        <f>IF('Property Split'!$L37*($F$14-$F$13) = 0, (D80 * 3%)+D80, 'Property Split'!$L37*($F$14-$F$13))</f>
        <v>444533.9005</v>
      </c>
      <c r="E81" s="54">
        <f>IF('Property Split'!$L36*($F$15-$F$14) = 0, (E80 * 3%)+E80, 'Property Split'!$L36*($F$15-$F$14))</f>
        <v>425209.7937</v>
      </c>
      <c r="F81" s="54">
        <f>IF('Property Split'!$L35*($F$16-$F$15) = 0, (F80 * 3%)+F80, 'Property Split'!$L35*($F$16-$F$15))</f>
        <v>406513.7029</v>
      </c>
      <c r="G81" s="54">
        <f>IF('Property Split'!$L34*($F$17-$F$16) = 0, (G80 * 3%)+G80, 'Property Split'!$L34*($F$17-$F$16))</f>
        <v>388412.2721</v>
      </c>
      <c r="H81" s="54">
        <f>IF('Property Split'!$L33*($F$19-$F$18) = 0, (H80 * 3%)+H80, 'Property Split'!$L33*($F$19-$F$18))</f>
        <v>370873.917</v>
      </c>
      <c r="I81" s="54">
        <f>IF('Property Split'!$L33*($F$19-$F$18) = 0, (I80 * 3%)+I80, 'Property Split'!$L32*($F$19-$F$18))</f>
        <v>353868.7308</v>
      </c>
      <c r="J81" s="54">
        <f>IF('Property Split'!$L31*($F$20-$F$19) = 0, (J80 * 3%)+J80, 'Property Split'!$L31*($F$20-$F$19))</f>
        <v>337368.3953</v>
      </c>
      <c r="K81" s="54">
        <f>IF('Property Split'!$L30*($F$21-$F$20) = 0, (K80 * 3%)+K80, 'Property Split'!$L30*($F$21-$F$20))</f>
        <v>642692.1925</v>
      </c>
      <c r="L81" s="54">
        <f>IF('Property Split'!$L29*($F$22-$F$21) = 0, (L80 * 3%)+L80, 'Property Split'!$L29*($F$22-$F$21))</f>
        <v>305776.4436</v>
      </c>
      <c r="M81" s="54">
        <f>IF('Property Split'!$L28*($F$23-$F$22) = 0, (M80 * 3%)+M80, 'Property Split'!$L28*($F$23-$F$22))</f>
        <v>581270.7917</v>
      </c>
      <c r="N81" s="54">
        <f>IF('Property Split'!$L27*($F$24-$F$23) = 0, (N80 * 3%)+N80, 'Property Split'!$L27*($F$24-$F$23))</f>
        <v>551800.3769</v>
      </c>
      <c r="O81" s="54">
        <f>IF('Property Split'!$L26*($F$25-$F$24) = 0, (O80 * 3%)+O80, 'Property Split'!$L26*($F$25-$F$24))</f>
        <v>523098.5319</v>
      </c>
      <c r="P81" s="54">
        <f>IF('Property Split'!$L25*($F$26-$F$25) = 0, (P80 * 3%)+P80, 'Property Split'!$L25*($F$26-$F$25))</f>
        <v>742686.653</v>
      </c>
      <c r="Q81" s="54">
        <f>IF('Property Split'!$L25*($F$26-$F$25) = 0, (Q80 * 3%)+Q80, 'Property Split'!$L25*($F$26-$F$25))</f>
        <v>742686.653</v>
      </c>
      <c r="R81" s="54">
        <f>IF('Property Split'!$L25*($F$26-$F$25) = 0, (R80 * 3%)+R80, 'Property Split'!$L25*($F$26-$F$25))</f>
        <v>742686.653</v>
      </c>
      <c r="S81" s="54">
        <f>IF('Property Split'!$L22*($F$30-$F$29) = 0, (S80 * 3%)+S80, 'Property Split'!$L22*($F$30-$F$29))</f>
        <v>1037980.657</v>
      </c>
      <c r="T81" s="55">
        <f t="shared" si="12"/>
        <v>6770887.577</v>
      </c>
    </row>
    <row r="82">
      <c r="A82" s="8">
        <v>31.0</v>
      </c>
      <c r="B82" s="54">
        <f>IF('Property Split'!$L39*($F$13-$F$12) = 0, (B81 * 3%)+B81, 'Property Split'!$L39*($F$13-$F$12))</f>
        <v>239228.4438</v>
      </c>
      <c r="C82" s="54">
        <f>IF('Property Split'!$L39*($F$13-$F$12) = 0, (C81 * 3%)+C81, 'Property Split'!$L39*($F$13-$F$12))</f>
        <v>478456.8875</v>
      </c>
      <c r="D82" s="54">
        <f>IF('Property Split'!$L38*($F$14-$F$13) = 0, (D81 * 3%)+D81, 'Property Split'!$L38*($F$14-$F$13))</f>
        <v>464521.25</v>
      </c>
      <c r="E82" s="54">
        <f>IF('Property Split'!$L37*($F$15-$F$14) = 0, (E81 * 3%)+E81, 'Property Split'!$L37*($F$15-$F$14))</f>
        <v>444533.9005</v>
      </c>
      <c r="F82" s="54">
        <f>IF('Property Split'!$L36*($F$16-$F$15) = 0, (F81 * 3%)+F81, 'Property Split'!$L36*($F$16-$F$15))</f>
        <v>425209.7937</v>
      </c>
      <c r="G82" s="54">
        <f>IF('Property Split'!$L35*($F$17-$F$16) = 0, (G81 * 3%)+G81, 'Property Split'!$L35*($F$17-$F$16))</f>
        <v>406513.7029</v>
      </c>
      <c r="H82" s="54">
        <f>IF('Property Split'!$L34*($F$19-$F$18) = 0, (H81 * 3%)+H81, 'Property Split'!$L34*($F$19-$F$18))</f>
        <v>388412.2721</v>
      </c>
      <c r="I82" s="54">
        <f>IF('Property Split'!$L34*($F$19-$F$18) = 0, (I81 * 3%)+I81, 'Property Split'!$L33*($F$19-$F$18))</f>
        <v>370873.917</v>
      </c>
      <c r="J82" s="54">
        <f>IF('Property Split'!$L32*($F$20-$F$19) = 0, (J81 * 3%)+J81, 'Property Split'!$L32*($F$20-$F$19))</f>
        <v>353868.7308</v>
      </c>
      <c r="K82" s="54">
        <f>IF('Property Split'!$L31*($F$21-$F$20) = 0, (K81 * 3%)+K81, 'Property Split'!$L31*($F$21-$F$20))</f>
        <v>674736.7906</v>
      </c>
      <c r="L82" s="54">
        <f>IF('Property Split'!$L30*($F$22-$F$21) = 0, (L81 * 3%)+L81, 'Property Split'!$L30*($F$22-$F$21))</f>
        <v>321346.0962</v>
      </c>
      <c r="M82" s="54">
        <f>IF('Property Split'!$L29*($F$23-$F$22) = 0, (M81 * 3%)+M81, 'Property Split'!$L29*($F$23-$F$22))</f>
        <v>611552.8872</v>
      </c>
      <c r="N82" s="54">
        <f>IF('Property Split'!$L28*($F$24-$F$23) = 0, (N81 * 3%)+N81, 'Property Split'!$L28*($F$24-$F$23))</f>
        <v>581270.7917</v>
      </c>
      <c r="O82" s="54">
        <f>IF('Property Split'!$L27*($F$25-$F$24) = 0, (O81 * 3%)+O81, 'Property Split'!$L27*($F$25-$F$24))</f>
        <v>551800.3769</v>
      </c>
      <c r="P82" s="54">
        <f>IF('Property Split'!$L26*($F$26-$F$25) = 0, (P81 * 3%)+P81, 'Property Split'!$L26*($F$26-$F$25))</f>
        <v>784647.7978</v>
      </c>
      <c r="Q82" s="54">
        <f>IF('Property Split'!$L26*($F$26-$F$25) = 0, (Q81 * 3%)+Q81, 'Property Split'!$L26*($F$26-$F$25))</f>
        <v>784647.7978</v>
      </c>
      <c r="R82" s="54">
        <f>IF('Property Split'!$L26*($F$26-$F$25) = 0, (R81 * 3%)+R81, 'Property Split'!$L26*($F$26-$F$25))</f>
        <v>784647.7978</v>
      </c>
      <c r="S82" s="54">
        <f>IF('Property Split'!$L23*($F$30-$F$29) = 0, (S81 * 3%)+S81, 'Property Split'!$L23*($F$30-$F$29))</f>
        <v>1103017.322</v>
      </c>
      <c r="T82" s="55">
        <f t="shared" si="12"/>
        <v>7096973.639</v>
      </c>
    </row>
    <row r="83">
      <c r="A83" s="8">
        <v>32.0</v>
      </c>
      <c r="B83" s="54">
        <f>IF('Property Split'!$L40*($F$13-$F$12) = 0, (B82 * 3%)+B82, 'Property Split'!$L40*($F$13-$F$12))</f>
        <v>246405.2971</v>
      </c>
      <c r="C83" s="54">
        <f>IF('Property Split'!$L40*($F$13-$F$12) = 0, (C82 * 3%)+C82, 'Property Split'!$L40*($F$13-$F$12))</f>
        <v>492810.5941</v>
      </c>
      <c r="D83" s="54">
        <f>IF('Property Split'!$L39*($F$14-$F$13) = 0, (D82 * 3%)+D82, 'Property Split'!$L39*($F$14-$F$13))</f>
        <v>478456.8875</v>
      </c>
      <c r="E83" s="54">
        <f>IF('Property Split'!$L38*($F$15-$F$14) = 0, (E82 * 3%)+E82, 'Property Split'!$L38*($F$15-$F$14))</f>
        <v>464521.25</v>
      </c>
      <c r="F83" s="54">
        <f>IF('Property Split'!$L37*($F$16-$F$15) = 0, (F82 * 3%)+F82, 'Property Split'!$L37*($F$16-$F$15))</f>
        <v>444533.9005</v>
      </c>
      <c r="G83" s="54">
        <f>IF('Property Split'!$L36*($F$17-$F$16) = 0, (G82 * 3%)+G82, 'Property Split'!$L36*($F$17-$F$16))</f>
        <v>425209.7937</v>
      </c>
      <c r="H83" s="54">
        <f>IF('Property Split'!$L35*($F$19-$F$18) = 0, (H82 * 3%)+H82, 'Property Split'!$L35*($F$19-$F$18))</f>
        <v>406513.7029</v>
      </c>
      <c r="I83" s="54">
        <f>IF('Property Split'!$L35*($F$19-$F$18) = 0, (I82 * 3%)+I82, 'Property Split'!$L34*($F$19-$F$18))</f>
        <v>388412.2721</v>
      </c>
      <c r="J83" s="54">
        <f>IF('Property Split'!$L33*($F$20-$F$19) = 0, (J82 * 3%)+J82, 'Property Split'!$L33*($F$20-$F$19))</f>
        <v>370873.917</v>
      </c>
      <c r="K83" s="54">
        <f>IF('Property Split'!$L32*($F$21-$F$20) = 0, (K82 * 3%)+K82, 'Property Split'!$L32*($F$21-$F$20))</f>
        <v>707737.4616</v>
      </c>
      <c r="L83" s="54">
        <f>IF('Property Split'!$L31*($F$22-$F$21) = 0, (L82 * 3%)+L82, 'Property Split'!$L31*($F$22-$F$21))</f>
        <v>337368.3953</v>
      </c>
      <c r="M83" s="54">
        <f>IF('Property Split'!$L30*($F$23-$F$22) = 0, (M82 * 3%)+M82, 'Property Split'!$L30*($F$23-$F$22))</f>
        <v>642692.1925</v>
      </c>
      <c r="N83" s="54">
        <f>IF('Property Split'!$L29*($F$24-$F$23) = 0, (N82 * 3%)+N82, 'Property Split'!$L29*($F$24-$F$23))</f>
        <v>611552.8872</v>
      </c>
      <c r="O83" s="54">
        <f>IF('Property Split'!$L28*($F$25-$F$24) = 0, (O82 * 3%)+O82, 'Property Split'!$L28*($F$25-$F$24))</f>
        <v>581270.7917</v>
      </c>
      <c r="P83" s="54">
        <f>IF('Property Split'!$L27*($F$26-$F$25) = 0, (P82 * 3%)+P82, 'Property Split'!$L27*($F$26-$F$25))</f>
        <v>827700.5654</v>
      </c>
      <c r="Q83" s="54">
        <f>IF('Property Split'!$L27*($F$26-$F$25) = 0, (Q82 * 3%)+Q82, 'Property Split'!$L27*($F$26-$F$25))</f>
        <v>827700.5654</v>
      </c>
      <c r="R83" s="54">
        <f>IF('Property Split'!$L27*($F$26-$F$25) = 0, (R82 * 3%)+R82, 'Property Split'!$L27*($F$26-$F$25))</f>
        <v>827700.5654</v>
      </c>
      <c r="S83" s="54">
        <f>IF('Property Split'!$L24*($F$30-$F$29) = 0, (S82 * 3%)+S82, 'Property Split'!$L24*($F$30-$F$29))</f>
        <v>1169598.586</v>
      </c>
      <c r="T83" s="55">
        <f t="shared" si="12"/>
        <v>7426059.909</v>
      </c>
    </row>
    <row r="84">
      <c r="A84" s="8">
        <v>33.0</v>
      </c>
      <c r="B84" s="54">
        <f>IF('Property Split'!$L41*($F$13-$F$12) = 0, (B83 * 3%)+B83, 'Property Split'!$L41*($F$13-$F$12))</f>
        <v>253797.456</v>
      </c>
      <c r="C84" s="54">
        <f>IF('Property Split'!$L41*($F$13-$F$12) = 0, (C83 * 3%)+C83, 'Property Split'!$L41*($F$13-$F$12))</f>
        <v>507594.912</v>
      </c>
      <c r="D84" s="54">
        <f>IF('Property Split'!$L40*($F$14-$F$13) = 0, (D83 * 3%)+D83, 'Property Split'!$L40*($F$14-$F$13))</f>
        <v>492810.5941</v>
      </c>
      <c r="E84" s="54">
        <f>IF('Property Split'!$L39*($F$15-$F$14) = 0, (E83 * 3%)+E83, 'Property Split'!$L39*($F$15-$F$14))</f>
        <v>478456.8875</v>
      </c>
      <c r="F84" s="54">
        <f>IF('Property Split'!$L38*($F$16-$F$15) = 0, (F83 * 3%)+F83, 'Property Split'!$L38*($F$16-$F$15))</f>
        <v>464521.25</v>
      </c>
      <c r="G84" s="54">
        <f>IF('Property Split'!$L37*($F$17-$F$16) = 0, (G83 * 3%)+G83, 'Property Split'!$L37*($F$17-$F$16))</f>
        <v>444533.9005</v>
      </c>
      <c r="H84" s="54">
        <f>IF('Property Split'!$L36*($F$19-$F$18) = 0, (H83 * 3%)+H83, 'Property Split'!$L36*($F$19-$F$18))</f>
        <v>425209.7937</v>
      </c>
      <c r="I84" s="54">
        <f>IF('Property Split'!$L36*($F$19-$F$18) = 0, (I83 * 3%)+I83, 'Property Split'!$L35*($F$19-$F$18))</f>
        <v>406513.7029</v>
      </c>
      <c r="J84" s="54">
        <f>IF('Property Split'!$L34*($F$20-$F$19) = 0, (J83 * 3%)+J83, 'Property Split'!$L34*($F$20-$F$19))</f>
        <v>388412.2721</v>
      </c>
      <c r="K84" s="54">
        <f>IF('Property Split'!$L33*($F$21-$F$20) = 0, (K83 * 3%)+K83, 'Property Split'!$L33*($F$21-$F$20))</f>
        <v>741747.8339</v>
      </c>
      <c r="L84" s="54">
        <f>IF('Property Split'!$L32*($F$22-$F$21) = 0, (L83 * 3%)+L83, 'Property Split'!$L32*($F$22-$F$21))</f>
        <v>353868.7308</v>
      </c>
      <c r="M84" s="54">
        <f>IF('Property Split'!$L31*($F$23-$F$22) = 0, (M83 * 3%)+M83, 'Property Split'!$L31*($F$23-$F$22))</f>
        <v>674736.7906</v>
      </c>
      <c r="N84" s="54">
        <f>IF('Property Split'!$L30*($F$24-$F$23) = 0, (N83 * 3%)+N83, 'Property Split'!$L30*($F$24-$F$23))</f>
        <v>642692.1925</v>
      </c>
      <c r="O84" s="54">
        <f>IF('Property Split'!$L29*($F$25-$F$24) = 0, (O83 * 3%)+O83, 'Property Split'!$L29*($F$25-$F$24))</f>
        <v>611552.8872</v>
      </c>
      <c r="P84" s="54">
        <f>IF('Property Split'!$L28*($F$26-$F$25) = 0, (P83 * 3%)+P83, 'Property Split'!$L28*($F$26-$F$25))</f>
        <v>871906.1875</v>
      </c>
      <c r="Q84" s="54">
        <f>IF('Property Split'!$L28*($F$26-$F$25) = 0, (Q83 * 3%)+Q83, 'Property Split'!$L28*($F$26-$F$25))</f>
        <v>871906.1875</v>
      </c>
      <c r="R84" s="54">
        <f>IF('Property Split'!$L28*($F$26-$F$25) = 0, (R83 * 3%)+R83, 'Property Split'!$L28*($F$26-$F$25))</f>
        <v>871906.1875</v>
      </c>
      <c r="S84" s="54">
        <f>IF('Property Split'!$L25*($F$30-$F$29) = 0, (S83 * 3%)+S83, 'Property Split'!$L25*($F$30-$F$29))</f>
        <v>1237811.088</v>
      </c>
      <c r="T84" s="55">
        <f t="shared" si="12"/>
        <v>7758355.391</v>
      </c>
    </row>
    <row r="85">
      <c r="A85" s="8">
        <v>34.0</v>
      </c>
      <c r="B85" s="54">
        <f>IF('Property Split'!$L42*($F$13-$F$12) = 0, (B84 * 3%)+B84, 'Property Split'!$L42*($F$13-$F$12))</f>
        <v>261411.3797</v>
      </c>
      <c r="C85" s="54">
        <f>IF('Property Split'!$L42*($F$13-$F$12) = 0, (C84 * 3%)+C84, 'Property Split'!$L42*($F$13-$F$12))</f>
        <v>522822.7593</v>
      </c>
      <c r="D85" s="54">
        <f>IF('Property Split'!$L41*($F$14-$F$13) = 0, (D84 * 3%)+D84, 'Property Split'!$L41*($F$14-$F$13))</f>
        <v>507594.912</v>
      </c>
      <c r="E85" s="54">
        <f>IF('Property Split'!$L40*($F$15-$F$14) = 0, (E84 * 3%)+E84, 'Property Split'!$L40*($F$15-$F$14))</f>
        <v>492810.5941</v>
      </c>
      <c r="F85" s="54">
        <f>IF('Property Split'!$L39*($F$16-$F$15) = 0, (F84 * 3%)+F84, 'Property Split'!$L39*($F$16-$F$15))</f>
        <v>478456.8875</v>
      </c>
      <c r="G85" s="54">
        <f>IF('Property Split'!$L38*($F$17-$F$16) = 0, (G84 * 3%)+G84, 'Property Split'!$L38*($F$17-$F$16))</f>
        <v>464521.25</v>
      </c>
      <c r="H85" s="54">
        <f>IF('Property Split'!$L37*($F$19-$F$18) = 0, (H84 * 3%)+H84, 'Property Split'!$L37*($F$19-$F$18))</f>
        <v>444533.9005</v>
      </c>
      <c r="I85" s="54">
        <f>IF('Property Split'!$L37*($F$19-$F$18) = 0, (I84 * 3%)+I84, 'Property Split'!$L36*($F$19-$F$18))</f>
        <v>425209.7937</v>
      </c>
      <c r="J85" s="54">
        <f>IF('Property Split'!$L35*($F$20-$F$19) = 0, (J84 * 3%)+J84, 'Property Split'!$L35*($F$20-$F$19))</f>
        <v>406513.7029</v>
      </c>
      <c r="K85" s="54">
        <f>IF('Property Split'!$L34*($F$21-$F$20) = 0, (K84 * 3%)+K84, 'Property Split'!$L34*($F$21-$F$20))</f>
        <v>776824.5442</v>
      </c>
      <c r="L85" s="54">
        <f>IF('Property Split'!$L33*($F$22-$F$21) = 0, (L84 * 3%)+L84, 'Property Split'!$L33*($F$22-$F$21))</f>
        <v>370873.917</v>
      </c>
      <c r="M85" s="54">
        <f>IF('Property Split'!$L32*($F$23-$F$22) = 0, (M84 * 3%)+M84, 'Property Split'!$L32*($F$23-$F$22))</f>
        <v>707737.4616</v>
      </c>
      <c r="N85" s="54">
        <f>IF('Property Split'!$L31*($F$24-$F$23) = 0, (N84 * 3%)+N84, 'Property Split'!$L31*($F$24-$F$23))</f>
        <v>674736.7906</v>
      </c>
      <c r="O85" s="54">
        <f>IF('Property Split'!$L30*($F$25-$F$24) = 0, (O84 * 3%)+O84, 'Property Split'!$L30*($F$25-$F$24))</f>
        <v>642692.1925</v>
      </c>
      <c r="P85" s="54">
        <f>IF('Property Split'!$L29*($F$26-$F$25) = 0, (P84 * 3%)+P84, 'Property Split'!$L29*($F$26-$F$25))</f>
        <v>917329.3308</v>
      </c>
      <c r="Q85" s="54">
        <f>IF('Property Split'!$L29*($F$26-$F$25) = 0, (Q84 * 3%)+Q84, 'Property Split'!$L29*($F$26-$F$25))</f>
        <v>917329.3308</v>
      </c>
      <c r="R85" s="54">
        <f>IF('Property Split'!$L29*($F$26-$F$25) = 0, (R84 * 3%)+R84, 'Property Split'!$L29*($F$26-$F$25))</f>
        <v>917329.3308</v>
      </c>
      <c r="S85" s="54">
        <f>IF('Property Split'!$L26*($F$30-$F$29) = 0, (S84 * 3%)+S84, 'Property Split'!$L26*($F$30-$F$29))</f>
        <v>1307746.33</v>
      </c>
      <c r="T85" s="55">
        <f t="shared" si="12"/>
        <v>8094069.416</v>
      </c>
    </row>
    <row r="86">
      <c r="A86" s="8">
        <v>35.0</v>
      </c>
      <c r="B86" s="54">
        <f>IF('Property Split'!$L43*($F$13-$F$12) = 0, (B85 * 3%)+B85, 'Property Split'!$L43*($F$13-$F$12))</f>
        <v>269253.7211</v>
      </c>
      <c r="C86" s="54">
        <f>IF('Property Split'!$L43*($F$13-$F$12) = 0, (C85 * 3%)+C85, 'Property Split'!$L43*($F$13-$F$12))</f>
        <v>538507.4421</v>
      </c>
      <c r="D86" s="54">
        <f>IF('Property Split'!$L42*($F$14-$F$13) = 0, (D85 * 3%)+D85, 'Property Split'!$L42*($F$14-$F$13))</f>
        <v>522822.7593</v>
      </c>
      <c r="E86" s="54">
        <f>IF('Property Split'!$L41*($F$15-$F$14) = 0, (E85 * 3%)+E85, 'Property Split'!$L41*($F$15-$F$14))</f>
        <v>507594.912</v>
      </c>
      <c r="F86" s="54">
        <f>IF('Property Split'!$L40*($F$16-$F$15) = 0, (F85 * 3%)+F85, 'Property Split'!$L40*($F$16-$F$15))</f>
        <v>492810.5941</v>
      </c>
      <c r="G86" s="54">
        <f>IF('Property Split'!$L39*($F$17-$F$16) = 0, (G85 * 3%)+G85, 'Property Split'!$L39*($F$17-$F$16))</f>
        <v>478456.8875</v>
      </c>
      <c r="H86" s="54">
        <f>IF('Property Split'!$L38*($F$19-$F$18) = 0, (H85 * 3%)+H85, 'Property Split'!$L38*($F$19-$F$18))</f>
        <v>464521.25</v>
      </c>
      <c r="I86" s="54">
        <f>IF('Property Split'!$L38*($F$19-$F$18) = 0, (I85 * 3%)+I85, 'Property Split'!$L37*($F$19-$F$18))</f>
        <v>444533.9005</v>
      </c>
      <c r="J86" s="54">
        <f>IF('Property Split'!$L36*($F$20-$F$19) = 0, (J85 * 3%)+J85, 'Property Split'!$L36*($F$20-$F$19))</f>
        <v>425209.7937</v>
      </c>
      <c r="K86" s="54">
        <f>IF('Property Split'!$L35*($F$21-$F$20) = 0, (K85 * 3%)+K85, 'Property Split'!$L35*($F$21-$F$20))</f>
        <v>813027.4058</v>
      </c>
      <c r="L86" s="54">
        <f>IF('Property Split'!$L34*($F$22-$F$21) = 0, (L85 * 3%)+L85, 'Property Split'!$L34*($F$22-$F$21))</f>
        <v>388412.2721</v>
      </c>
      <c r="M86" s="54">
        <f>IF('Property Split'!$L33*($F$23-$F$22) = 0, (M85 * 3%)+M85, 'Property Split'!$L33*($F$23-$F$22))</f>
        <v>741747.8339</v>
      </c>
      <c r="N86" s="54">
        <f>IF('Property Split'!$L32*($F$24-$F$23) = 0, (N85 * 3%)+N85, 'Property Split'!$L32*($F$24-$F$23))</f>
        <v>707737.4616</v>
      </c>
      <c r="O86" s="54">
        <f>IF('Property Split'!$L31*($F$25-$F$24) = 0, (O85 * 3%)+O85, 'Property Split'!$L31*($F$25-$F$24))</f>
        <v>674736.7906</v>
      </c>
      <c r="P86" s="54">
        <f>IF('Property Split'!$L30*($F$26-$F$25) = 0, (P85 * 3%)+P85, 'Property Split'!$L30*($F$26-$F$25))</f>
        <v>964038.2887</v>
      </c>
      <c r="Q86" s="54">
        <f>IF('Property Split'!$L30*($F$26-$F$25) = 0, (Q85 * 3%)+Q85, 'Property Split'!$L30*($F$26-$F$25))</f>
        <v>964038.2887</v>
      </c>
      <c r="R86" s="54">
        <f>IF('Property Split'!$L30*($F$26-$F$25) = 0, (R85 * 3%)+R85, 'Property Split'!$L30*($F$26-$F$25))</f>
        <v>964038.2887</v>
      </c>
      <c r="S86" s="54">
        <f>IF('Property Split'!$L27*($F$30-$F$29) = 0, (S85 * 3%)+S85, 'Property Split'!$L27*($F$30-$F$29))</f>
        <v>1379500.942</v>
      </c>
      <c r="T86" s="55">
        <f t="shared" si="12"/>
        <v>8433411.313</v>
      </c>
    </row>
    <row r="87">
      <c r="A87" s="8">
        <v>36.0</v>
      </c>
      <c r="B87" s="54">
        <f>IF('Property Split'!$L44*($F$13-$F$12) = 0, (B86 * 3%)+B86, 'Property Split'!$L44*($F$13-$F$12))</f>
        <v>277331.3327</v>
      </c>
      <c r="C87" s="54">
        <f>IF('Property Split'!$L44*($F$13-$F$12) = 0, (C86 * 3%)+C86, 'Property Split'!$L44*($F$13-$F$12))</f>
        <v>554662.6654</v>
      </c>
      <c r="D87" s="54">
        <f>IF('Property Split'!$L43*($F$14-$F$13) = 0, (D86 * 3%)+D86, 'Property Split'!$L43*($F$14-$F$13))</f>
        <v>538507.4421</v>
      </c>
      <c r="E87" s="54">
        <f>IF('Property Split'!$L42*($F$15-$F$14) = 0, (E86 * 3%)+E86, 'Property Split'!$L42*($F$15-$F$14))</f>
        <v>522822.7593</v>
      </c>
      <c r="F87" s="54">
        <f>IF('Property Split'!$L41*($F$16-$F$15) = 0, (F86 * 3%)+F86, 'Property Split'!$L41*($F$16-$F$15))</f>
        <v>507594.912</v>
      </c>
      <c r="G87" s="54">
        <f>IF('Property Split'!$L40*($F$17-$F$16) = 0, (G86 * 3%)+G86, 'Property Split'!$L40*($F$17-$F$16))</f>
        <v>492810.5941</v>
      </c>
      <c r="H87" s="54">
        <f>IF('Property Split'!$L39*($F$19-$F$18) = 0, (H86 * 3%)+H86, 'Property Split'!$L39*($F$19-$F$18))</f>
        <v>478456.8875</v>
      </c>
      <c r="I87" s="54">
        <f>IF('Property Split'!$L39*($F$19-$F$18) = 0, (I86 * 3%)+I86, 'Property Split'!$L38*($F$19-$F$18))</f>
        <v>457869.9175</v>
      </c>
      <c r="J87" s="54">
        <f>IF('Property Split'!$L37*($F$20-$F$19) = 0, (J86 * 3%)+J86, 'Property Split'!$L37*($F$20-$F$19))</f>
        <v>444533.9005</v>
      </c>
      <c r="K87" s="54">
        <f>IF('Property Split'!$L36*($F$21-$F$20) = 0, (K86 * 3%)+K86, 'Property Split'!$L36*($F$21-$F$20))</f>
        <v>850419.5875</v>
      </c>
      <c r="L87" s="54">
        <f>IF('Property Split'!$L35*($F$22-$F$21) = 0, (L86 * 3%)+L86, 'Property Split'!$L35*($F$22-$F$21))</f>
        <v>406513.7029</v>
      </c>
      <c r="M87" s="54">
        <f>IF('Property Split'!$L34*($F$23-$F$22) = 0, (M86 * 3%)+M86, 'Property Split'!$L34*($F$23-$F$22))</f>
        <v>776824.5442</v>
      </c>
      <c r="N87" s="54">
        <f>IF('Property Split'!$L33*($F$24-$F$23) = 0, (N86 * 3%)+N86, 'Property Split'!$L33*($F$24-$F$23))</f>
        <v>741747.8339</v>
      </c>
      <c r="O87" s="54">
        <f>IF('Property Split'!$L32*($F$25-$F$24) = 0, (O86 * 3%)+O86, 'Property Split'!$L32*($F$25-$F$24))</f>
        <v>707737.4616</v>
      </c>
      <c r="P87" s="54">
        <f>IF('Property Split'!$L31*($F$26-$F$25) = 0, (P86 * 3%)+P86, 'Property Split'!$L31*($F$26-$F$25))</f>
        <v>1012105.186</v>
      </c>
      <c r="Q87" s="54">
        <f>IF('Property Split'!$L31*($F$26-$F$25) = 0, (Q86 * 3%)+Q86, 'Property Split'!$L31*($F$26-$F$25))</f>
        <v>1012105.186</v>
      </c>
      <c r="R87" s="54">
        <f>IF('Property Split'!$L31*($F$26-$F$25) = 0, (R86 * 3%)+R86, 'Property Split'!$L31*($F$26-$F$25))</f>
        <v>1012105.186</v>
      </c>
      <c r="S87" s="54">
        <f>IF('Property Split'!$L28*($F$30-$F$29) = 0, (S86 * 3%)+S86, 'Property Split'!$L28*($F$30-$F$29))</f>
        <v>1453176.979</v>
      </c>
      <c r="T87" s="55">
        <f t="shared" si="12"/>
        <v>8769938.727</v>
      </c>
    </row>
    <row r="88">
      <c r="A88" s="8">
        <v>37.0</v>
      </c>
      <c r="B88" s="54">
        <f>IF('Property Split'!$L45*($F$13-$F$12) = 0, (B87 * 3%)+B87, 'Property Split'!$L45*($F$13-$F$12))</f>
        <v>285651.2727</v>
      </c>
      <c r="C88" s="54">
        <f>IF('Property Split'!$L45*($F$13-$F$12) = 0, (C87 * 3%)+C87, 'Property Split'!$L45*($F$13-$F$12))</f>
        <v>571302.5453</v>
      </c>
      <c r="D88" s="54">
        <f>IF('Property Split'!$L44*($F$14-$F$13) = 0, (D87 * 3%)+D87, 'Property Split'!$L44*($F$14-$F$13))</f>
        <v>554662.6654</v>
      </c>
      <c r="E88" s="54">
        <f>IF('Property Split'!$L43*($F$15-$F$14) = 0, (E87 * 3%)+E87, 'Property Split'!$L43*($F$15-$F$14))</f>
        <v>538507.4421</v>
      </c>
      <c r="F88" s="54">
        <f>IF('Property Split'!$L42*($F$16-$F$15) = 0, (F87 * 3%)+F87, 'Property Split'!$L42*($F$16-$F$15))</f>
        <v>522822.7593</v>
      </c>
      <c r="G88" s="54">
        <f>IF('Property Split'!$L41*($F$17-$F$16) = 0, (G87 * 3%)+G87, 'Property Split'!$L41*($F$17-$F$16))</f>
        <v>507594.912</v>
      </c>
      <c r="H88" s="54">
        <f>IF('Property Split'!$L40*($F$19-$F$18) = 0, (H87 * 3%)+H87, 'Property Split'!$L40*($F$19-$F$18))</f>
        <v>492810.5941</v>
      </c>
      <c r="I88" s="54">
        <f>IF('Property Split'!$L40*($F$19-$F$18) = 0, (I87 * 3%)+I87, 'Property Split'!$L39*($F$19-$F$18))</f>
        <v>471606.015</v>
      </c>
      <c r="J88" s="54">
        <f>IF('Property Split'!$L38*($F$20-$F$19) = 0, (J87 * 3%)+J87, 'Property Split'!$L38*($F$20-$F$19))</f>
        <v>464521.25</v>
      </c>
      <c r="K88" s="54">
        <f>IF('Property Split'!$L37*($F$21-$F$20) = 0, (K87 * 3%)+K87, 'Property Split'!$L37*($F$21-$F$20))</f>
        <v>889067.8009</v>
      </c>
      <c r="L88" s="54">
        <f>IF('Property Split'!$L36*($F$22-$F$21) = 0, (L87 * 3%)+L87, 'Property Split'!$L36*($F$22-$F$21))</f>
        <v>425209.7937</v>
      </c>
      <c r="M88" s="54">
        <f>IF('Property Split'!$L35*($F$23-$F$22) = 0, (M87 * 3%)+M87, 'Property Split'!$L35*($F$23-$F$22))</f>
        <v>813027.4058</v>
      </c>
      <c r="N88" s="54">
        <f>IF('Property Split'!$L34*($F$24-$F$23) = 0, (N87 * 3%)+N87, 'Property Split'!$L34*($F$24-$F$23))</f>
        <v>776824.5442</v>
      </c>
      <c r="O88" s="54">
        <f>IF('Property Split'!$L33*($F$25-$F$24) = 0, (O87 * 3%)+O87, 'Property Split'!$L33*($F$25-$F$24))</f>
        <v>741747.8339</v>
      </c>
      <c r="P88" s="54">
        <f>IF('Property Split'!$L32*($F$26-$F$25) = 0, (P87 * 3%)+P87, 'Property Split'!$L32*($F$26-$F$25))</f>
        <v>1061606.192</v>
      </c>
      <c r="Q88" s="54">
        <f>IF('Property Split'!$L32*($F$26-$F$25) = 0, (Q87 * 3%)+Q87, 'Property Split'!$L32*($F$26-$F$25))</f>
        <v>1061606.192</v>
      </c>
      <c r="R88" s="54">
        <f>IF('Property Split'!$L32*($F$26-$F$25) = 0, (R87 * 3%)+R87, 'Property Split'!$L32*($F$26-$F$25))</f>
        <v>1061606.192</v>
      </c>
      <c r="S88" s="54">
        <f>IF('Property Split'!$L29*($F$30-$F$29) = 0, (S87 * 3%)+S87, 'Property Split'!$L29*($F$30-$F$29))</f>
        <v>1528882.218</v>
      </c>
      <c r="T88" s="55">
        <f t="shared" si="12"/>
        <v>9116963.027</v>
      </c>
    </row>
  </sheetData>
  <mergeCells count="8">
    <mergeCell ref="C1:C8"/>
    <mergeCell ref="F1:F6"/>
    <mergeCell ref="I1:T9"/>
    <mergeCell ref="D7:H8"/>
    <mergeCell ref="A9:H9"/>
    <mergeCell ref="Q10:T48"/>
    <mergeCell ref="B12:B48"/>
    <mergeCell ref="A49:P49"/>
  </mergeCells>
  <conditionalFormatting sqref="C1:E6 G1:H6 A50:T88">
    <cfRule type="cellIs" dxfId="0" priority="1" operator="lessThan">
      <formula>0</formula>
    </cfRule>
  </conditionalFormatting>
  <conditionalFormatting sqref="A1:T88">
    <cfRule type="cellIs" dxfId="1" priority="2" operator="lessThan">
      <formula>0</formula>
    </cfRule>
  </conditionalFormatting>
  <conditionalFormatting sqref="A1:S88 T1:T49">
    <cfRule type="expression" dxfId="6" priority="3">
      <formula>$P1&gt;=1000000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0.25"/>
    <col customWidth="1" min="3" max="3" width="9.38"/>
    <col customWidth="1" min="4" max="4" width="11.25"/>
    <col customWidth="1" min="5" max="5" width="10.25"/>
    <col customWidth="1" min="6" max="6" width="8.88"/>
    <col customWidth="1" min="7" max="7" width="14.38"/>
    <col customWidth="1" min="8" max="8" width="11.63"/>
    <col customWidth="1" min="9" max="9" width="11.75"/>
    <col customWidth="1" min="10" max="10" width="13.0"/>
    <col customWidth="1" min="11" max="11" width="12.63"/>
    <col customWidth="1" min="12" max="12" width="9.38"/>
    <col customWidth="1" min="13" max="14" width="8.38"/>
    <col customWidth="1" min="15" max="15" width="13.5"/>
    <col customWidth="1" min="16" max="16" width="12.63"/>
    <col customWidth="1" hidden="1" min="17" max="39" width="12.63"/>
  </cols>
  <sheetData>
    <row r="1">
      <c r="A1" s="1"/>
      <c r="B1" s="3"/>
      <c r="D1" s="1"/>
      <c r="E1" s="3"/>
      <c r="F1" s="34"/>
      <c r="G1" s="1"/>
      <c r="H1" s="3"/>
      <c r="Q1" s="34"/>
    </row>
    <row r="2">
      <c r="A2" s="8" t="s">
        <v>111</v>
      </c>
      <c r="B2" s="35" t="s">
        <v>112</v>
      </c>
      <c r="D2" s="8" t="s">
        <v>111</v>
      </c>
      <c r="E2" s="36" t="str">
        <f>Properties!B2</f>
        <v>Cincinnati</v>
      </c>
      <c r="G2" s="8" t="s">
        <v>124</v>
      </c>
      <c r="H2" s="36">
        <f>Properties!F2</f>
        <v>200000</v>
      </c>
    </row>
    <row r="3">
      <c r="A3" s="8" t="s">
        <v>113</v>
      </c>
      <c r="B3" s="7">
        <f>Income!B2</f>
        <v>108397.58</v>
      </c>
      <c r="D3" s="8" t="s">
        <v>125</v>
      </c>
      <c r="E3" s="36">
        <f>Properties!B3</f>
        <v>0.03</v>
      </c>
      <c r="G3" s="8" t="s">
        <v>126</v>
      </c>
      <c r="H3" s="44">
        <f>Properties!F3</f>
        <v>0.0547</v>
      </c>
    </row>
    <row r="4">
      <c r="A4" s="8" t="s">
        <v>114</v>
      </c>
      <c r="B4" s="7">
        <f>Income!B9</f>
        <v>74237.78279</v>
      </c>
      <c r="D4" s="8" t="s">
        <v>127</v>
      </c>
      <c r="E4" s="36">
        <f>Properties!B4</f>
        <v>470.2669554</v>
      </c>
      <c r="G4" s="8" t="s">
        <v>128</v>
      </c>
      <c r="H4" s="3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129</v>
      </c>
      <c r="E5" s="36">
        <f>Properties!B5</f>
        <v>250000</v>
      </c>
      <c r="G5" s="8" t="s">
        <v>27</v>
      </c>
      <c r="H5" s="36">
        <f>Properties!F5</f>
        <v>2500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115</v>
      </c>
      <c r="B7" s="7">
        <f>(B5+B4-B6)+30000/COUNT(A12:A48)</f>
        <v>28301.1136</v>
      </c>
      <c r="D7" s="34"/>
    </row>
    <row r="8">
      <c r="A8" s="1"/>
      <c r="B8" s="3"/>
    </row>
    <row r="9">
      <c r="A9" s="37"/>
    </row>
    <row r="10">
      <c r="A10" s="12" t="s">
        <v>117</v>
      </c>
      <c r="B10" s="38" t="s">
        <v>118</v>
      </c>
      <c r="C10" s="13" t="s">
        <v>119</v>
      </c>
      <c r="D10" s="45" t="s">
        <v>127</v>
      </c>
      <c r="E10" s="39" t="s">
        <v>29</v>
      </c>
      <c r="F10" s="46" t="s">
        <v>130</v>
      </c>
      <c r="G10" s="45" t="s">
        <v>131</v>
      </c>
      <c r="H10" s="13" t="s">
        <v>56</v>
      </c>
      <c r="I10" s="39" t="s">
        <v>53</v>
      </c>
      <c r="J10" s="39" t="s">
        <v>132</v>
      </c>
      <c r="K10" s="39" t="s">
        <v>133</v>
      </c>
      <c r="L10" s="13" t="s">
        <v>30</v>
      </c>
      <c r="M10" s="13" t="s">
        <v>120</v>
      </c>
      <c r="N10" s="39" t="s">
        <v>121</v>
      </c>
      <c r="O10" s="39" t="s">
        <v>122</v>
      </c>
      <c r="P10" s="13" t="s">
        <v>123</v>
      </c>
    </row>
    <row r="11">
      <c r="A11" s="40">
        <v>2022.0</v>
      </c>
      <c r="B11" s="41">
        <f>Budget!B12</f>
        <v>0.1</v>
      </c>
      <c r="C11" s="42">
        <f>'2022'!E64</f>
        <v>89437.68</v>
      </c>
      <c r="D11" s="47">
        <f>Properties!$H$9*(F11)</f>
        <v>0</v>
      </c>
      <c r="E11" s="42">
        <f>'2022'!F64</f>
        <v>-26569.76353</v>
      </c>
      <c r="F11" s="48">
        <v>0.0</v>
      </c>
      <c r="G11" s="47">
        <f>($E$5-$H$2)*F11</f>
        <v>0</v>
      </c>
      <c r="H11" s="42">
        <v>0.0</v>
      </c>
      <c r="I11" s="42">
        <f>'2022'!O64</f>
        <v>3685</v>
      </c>
      <c r="J11" s="7">
        <f>'2022'!P63</f>
        <v>37044.52</v>
      </c>
      <c r="K11" s="7">
        <v>0.0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62376.8324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Properties!$H$9*(F12)</f>
        <v>5643.203465</v>
      </c>
      <c r="E12" s="7">
        <f>Income!$B$28</f>
        <v>-36747.48</v>
      </c>
      <c r="F12" s="48">
        <v>1.0</v>
      </c>
      <c r="G12" s="47">
        <f t="shared" ref="G12:G48" si="4">($E$5-$H$2)*(F12-F11)</f>
        <v>50000</v>
      </c>
      <c r="H12" s="36">
        <v>0.0</v>
      </c>
      <c r="I12" s="7">
        <f>B$7+I11+D12-G12+20000</f>
        <v>7629.317068</v>
      </c>
      <c r="J12" s="7">
        <f t="shared" ref="J12:J48" si="5">(J11+H12)*(1+$B$11)</f>
        <v>40748.972</v>
      </c>
      <c r="K12" s="36">
        <f t="shared" ref="K12:K48" si="6">AM51</f>
        <v>60209.04533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134445.044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Properties!$H$9*(F13)</f>
        <v>11286.40693</v>
      </c>
      <c r="E13" s="7">
        <f>Income!$B$28</f>
        <v>-36747.48</v>
      </c>
      <c r="F13" s="48">
        <v>2.0</v>
      </c>
      <c r="G13" s="47">
        <f t="shared" si="4"/>
        <v>50000</v>
      </c>
      <c r="H13" s="36">
        <v>0.0</v>
      </c>
      <c r="I13" s="7">
        <f t="shared" ref="I13:I15" si="9">B$7+I12+D13-G13</f>
        <v>-2783.1624</v>
      </c>
      <c r="J13" s="7">
        <f t="shared" si="5"/>
        <v>44823.8692</v>
      </c>
      <c r="K13" s="36">
        <f t="shared" si="6"/>
        <v>130627.136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198525.5524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Properties!$H$9*(F14)</f>
        <v>16929.61039</v>
      </c>
      <c r="E14" s="7">
        <f>Income!$B$28</f>
        <v>-36747.48</v>
      </c>
      <c r="F14" s="48">
        <v>3.0</v>
      </c>
      <c r="G14" s="47">
        <f t="shared" si="4"/>
        <v>50000</v>
      </c>
      <c r="H14" s="36">
        <v>0.0</v>
      </c>
      <c r="I14" s="7">
        <f t="shared" si="9"/>
        <v>-7552.438403</v>
      </c>
      <c r="J14" s="7">
        <f t="shared" si="5"/>
        <v>49306.25612</v>
      </c>
      <c r="K14" s="36">
        <f t="shared" si="6"/>
        <v>211406.2289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279017.7562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Properties!$H$9*(F15)</f>
        <v>22572.81386</v>
      </c>
      <c r="E15" s="7">
        <f>Income!$B$28</f>
        <v>-36747.48</v>
      </c>
      <c r="F15" s="48">
        <v>4.0</v>
      </c>
      <c r="G15" s="47">
        <f t="shared" si="4"/>
        <v>50000</v>
      </c>
      <c r="H15" s="36">
        <v>0.0</v>
      </c>
      <c r="I15" s="7">
        <f t="shared" si="9"/>
        <v>-6678.510941</v>
      </c>
      <c r="J15" s="7">
        <f t="shared" si="5"/>
        <v>54236.88173</v>
      </c>
      <c r="K15" s="36">
        <f t="shared" si="6"/>
        <v>302706.8047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376122.8851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Properties!$H$9*(F16)</f>
        <v>28216.01732</v>
      </c>
      <c r="E16" s="7">
        <f>Income!$B$28</f>
        <v>-36747.48</v>
      </c>
      <c r="F16" s="48">
        <v>5.0</v>
      </c>
      <c r="G16" s="47">
        <f t="shared" si="4"/>
        <v>50000</v>
      </c>
      <c r="H16" s="36">
        <f t="shared" ref="H16:H48" si="10">if(I16 &gt; SUM(G17:G18), I16-SUM(G17:G18), 0)</f>
        <v>0</v>
      </c>
      <c r="I16" s="7">
        <f t="shared" ref="I16:I48" si="11">B$7+I15+D16-G16-H15</f>
        <v>-161.3800152</v>
      </c>
      <c r="J16" s="7">
        <f t="shared" si="5"/>
        <v>59660.56991</v>
      </c>
      <c r="K16" s="36">
        <f t="shared" si="6"/>
        <v>404698.3455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490055.245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Properties!$H$9*(F17)</f>
        <v>33859.22079</v>
      </c>
      <c r="E17" s="7">
        <f>Income!$B$28</f>
        <v>-36747.48</v>
      </c>
      <c r="F17" s="48">
        <v>6.0</v>
      </c>
      <c r="G17" s="47">
        <f t="shared" si="4"/>
        <v>50000</v>
      </c>
      <c r="H17" s="36">
        <f t="shared" si="10"/>
        <v>0</v>
      </c>
      <c r="I17" s="7">
        <f t="shared" si="11"/>
        <v>11998.95438</v>
      </c>
      <c r="J17" s="7">
        <f t="shared" si="5"/>
        <v>65626.6269</v>
      </c>
      <c r="K17" s="36">
        <f t="shared" si="6"/>
        <v>517559.8405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621043.1314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Properties!$H$9*(F18)</f>
        <v>39502.42425</v>
      </c>
      <c r="E18" s="7">
        <f>Income!$B$28</f>
        <v>-36747.48</v>
      </c>
      <c r="F18" s="48">
        <v>7.0</v>
      </c>
      <c r="G18" s="47">
        <f t="shared" si="4"/>
        <v>50000</v>
      </c>
      <c r="H18" s="36">
        <f t="shared" si="10"/>
        <v>0</v>
      </c>
      <c r="I18" s="7">
        <f t="shared" si="11"/>
        <v>29802.49223</v>
      </c>
      <c r="J18" s="7">
        <f t="shared" si="5"/>
        <v>72189.28959</v>
      </c>
      <c r="K18" s="36">
        <f t="shared" si="6"/>
        <v>641480.3185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769329.8099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Properties!$H$9*(F19)</f>
        <v>45145.62772</v>
      </c>
      <c r="E19" s="7">
        <f>Income!$B$28</f>
        <v>-36747.48</v>
      </c>
      <c r="F19" s="48">
        <v>8.0</v>
      </c>
      <c r="G19" s="47">
        <f t="shared" si="4"/>
        <v>50000</v>
      </c>
      <c r="H19" s="36">
        <f t="shared" si="10"/>
        <v>0</v>
      </c>
      <c r="I19" s="7">
        <f t="shared" si="11"/>
        <v>53249.23355</v>
      </c>
      <c r="J19" s="7">
        <f t="shared" si="5"/>
        <v>79408.21854</v>
      </c>
      <c r="K19" s="36">
        <f t="shared" si="6"/>
        <v>776659.4115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935174.5732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Properties!$H$9*(F20)</f>
        <v>50788.83118</v>
      </c>
      <c r="E20" s="7">
        <f>Income!$B$28</f>
        <v>-36747.48</v>
      </c>
      <c r="F20" s="48">
        <v>9.0</v>
      </c>
      <c r="G20" s="47">
        <f t="shared" si="4"/>
        <v>50000</v>
      </c>
      <c r="H20" s="36">
        <f t="shared" si="10"/>
        <v>0</v>
      </c>
      <c r="I20" s="7">
        <f t="shared" si="11"/>
        <v>82339.17834</v>
      </c>
      <c r="J20" s="7">
        <f t="shared" si="5"/>
        <v>87349.0404</v>
      </c>
      <c r="K20" s="36">
        <f t="shared" si="6"/>
        <v>923307.9493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1118853.878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Properties!$H$9*(F21)</f>
        <v>56432.03465</v>
      </c>
      <c r="E21" s="7">
        <f>Income!$B$28</f>
        <v>-36747.48</v>
      </c>
      <c r="F21" s="48">
        <v>10.0</v>
      </c>
      <c r="G21" s="47">
        <f t="shared" si="4"/>
        <v>50000</v>
      </c>
      <c r="H21" s="36">
        <f t="shared" si="10"/>
        <v>17072.32658</v>
      </c>
      <c r="I21" s="7">
        <f t="shared" si="11"/>
        <v>117072.3266</v>
      </c>
      <c r="J21" s="7">
        <f t="shared" si="5"/>
        <v>114863.5037</v>
      </c>
      <c r="K21" s="36">
        <f t="shared" si="6"/>
        <v>1081648.588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1339442.128</v>
      </c>
    </row>
    <row r="22">
      <c r="A22" s="5">
        <f t="shared" si="3"/>
        <v>2033</v>
      </c>
      <c r="B22" s="50"/>
      <c r="C22" s="7">
        <f>if(D22 &gt; Income!$B$9, 0, Income!$B$9)</f>
        <v>74237.78279</v>
      </c>
      <c r="D22" s="47">
        <f>Properties!$H$9*(F22)</f>
        <v>62075.23811</v>
      </c>
      <c r="E22" s="7">
        <f>Income!$B$28</f>
        <v>-36747.48</v>
      </c>
      <c r="F22" s="48">
        <v>11.0</v>
      </c>
      <c r="G22" s="47">
        <f t="shared" si="4"/>
        <v>50000</v>
      </c>
      <c r="H22" s="36">
        <f t="shared" si="10"/>
        <v>40376.35171</v>
      </c>
      <c r="I22" s="7">
        <f t="shared" si="11"/>
        <v>140376.3517</v>
      </c>
      <c r="J22" s="7">
        <f t="shared" si="5"/>
        <v>170763.8409</v>
      </c>
      <c r="K22" s="36">
        <f t="shared" si="6"/>
        <v>1251916.472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1588914.374</v>
      </c>
    </row>
    <row r="23">
      <c r="A23" s="5">
        <f t="shared" si="3"/>
        <v>2034</v>
      </c>
      <c r="B23" s="50"/>
      <c r="C23" s="7">
        <f>if(D23 &gt; Income!$B$9, 0, Income!$B$9)</f>
        <v>74237.78279</v>
      </c>
      <c r="D23" s="47">
        <f>Properties!$H$9*(F23)</f>
        <v>67718.44158</v>
      </c>
      <c r="E23" s="7">
        <f>Income!$B$28</f>
        <v>-36747.48</v>
      </c>
      <c r="F23" s="48">
        <v>12.0</v>
      </c>
      <c r="G23" s="47">
        <f t="shared" si="4"/>
        <v>50000</v>
      </c>
      <c r="H23" s="36">
        <f t="shared" si="10"/>
        <v>46019.55518</v>
      </c>
      <c r="I23" s="7">
        <f t="shared" si="11"/>
        <v>146019.5552</v>
      </c>
      <c r="J23" s="7">
        <f t="shared" si="5"/>
        <v>238461.7357</v>
      </c>
      <c r="K23" s="36">
        <f t="shared" si="6"/>
        <v>1434359.937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1844698.937</v>
      </c>
    </row>
    <row r="24">
      <c r="A24" s="5">
        <f t="shared" si="3"/>
        <v>2035</v>
      </c>
      <c r="B24" s="50"/>
      <c r="C24" s="7">
        <f>if(D24 &gt; Income!$B$9, 0, Income!$B$9)</f>
        <v>74237.78279</v>
      </c>
      <c r="D24" s="47">
        <f>Properties!$H$9*(F24)</f>
        <v>73361.64504</v>
      </c>
      <c r="E24" s="7">
        <f>Income!$B$28</f>
        <v>-36747.48</v>
      </c>
      <c r="F24" s="48">
        <v>13.0</v>
      </c>
      <c r="G24" s="47">
        <f t="shared" si="4"/>
        <v>50000</v>
      </c>
      <c r="H24" s="36">
        <f t="shared" si="10"/>
        <v>51662.75864</v>
      </c>
      <c r="I24" s="7">
        <f t="shared" si="11"/>
        <v>151662.7586</v>
      </c>
      <c r="J24" s="7">
        <f t="shared" si="5"/>
        <v>319136.9438</v>
      </c>
      <c r="K24" s="36">
        <f t="shared" si="6"/>
        <v>1629241.247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2125898.659</v>
      </c>
    </row>
    <row r="25">
      <c r="A25" s="5">
        <f t="shared" si="3"/>
        <v>2036</v>
      </c>
      <c r="B25" s="50"/>
      <c r="C25" s="7">
        <f>if(D25 &gt; Income!$B$9, 0, Income!$B$9)</f>
        <v>0</v>
      </c>
      <c r="D25" s="47">
        <f>Properties!$H$9*(F25)</f>
        <v>79004.8485</v>
      </c>
      <c r="E25" s="7">
        <f>Income!$B$28</f>
        <v>-36747.48</v>
      </c>
      <c r="F25" s="48">
        <v>14.0</v>
      </c>
      <c r="G25" s="47">
        <f t="shared" si="4"/>
        <v>50000</v>
      </c>
      <c r="H25" s="36">
        <f t="shared" si="10"/>
        <v>57305.96211</v>
      </c>
      <c r="I25" s="7">
        <f t="shared" si="11"/>
        <v>157305.9621</v>
      </c>
      <c r="J25" s="7">
        <f t="shared" si="5"/>
        <v>414087.1965</v>
      </c>
      <c r="K25" s="36">
        <f t="shared" si="6"/>
        <v>1836837.379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2434088.247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84648.05197</v>
      </c>
      <c r="E26" s="7">
        <f>Income!$B$28</f>
        <v>-36747.48</v>
      </c>
      <c r="F26" s="48">
        <v>15.0</v>
      </c>
      <c r="G26" s="47">
        <f t="shared" si="4"/>
        <v>50000</v>
      </c>
      <c r="H26" s="36">
        <f t="shared" si="10"/>
        <v>62949.16557</v>
      </c>
      <c r="I26" s="7">
        <f t="shared" si="11"/>
        <v>162949.1656</v>
      </c>
      <c r="J26" s="7">
        <f t="shared" si="5"/>
        <v>524739.9983</v>
      </c>
      <c r="K26" s="36">
        <f t="shared" si="6"/>
        <v>2057440.843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2770987.716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90291.25543</v>
      </c>
      <c r="E27" s="7">
        <f>Income!$B$28</f>
        <v>-36747.48</v>
      </c>
      <c r="F27" s="48">
        <v>16.0</v>
      </c>
      <c r="G27" s="47">
        <f t="shared" si="4"/>
        <v>50000</v>
      </c>
      <c r="H27" s="36">
        <f t="shared" si="10"/>
        <v>68592.36904</v>
      </c>
      <c r="I27" s="7">
        <f t="shared" si="11"/>
        <v>168592.369</v>
      </c>
      <c r="J27" s="7">
        <f t="shared" si="5"/>
        <v>652665.6041</v>
      </c>
      <c r="K27" s="36">
        <f t="shared" si="6"/>
        <v>2291360.56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3138476.243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95934.4589</v>
      </c>
      <c r="E28" s="7">
        <f>Income!$B$28</f>
        <v>-36747.48</v>
      </c>
      <c r="F28" s="48">
        <v>17.0</v>
      </c>
      <c r="G28" s="47">
        <f t="shared" si="4"/>
        <v>50000</v>
      </c>
      <c r="H28" s="36">
        <f t="shared" si="10"/>
        <v>74235.5725</v>
      </c>
      <c r="I28" s="7">
        <f t="shared" si="11"/>
        <v>174235.5725</v>
      </c>
      <c r="J28" s="7">
        <f t="shared" si="5"/>
        <v>799591.2942</v>
      </c>
      <c r="K28" s="36">
        <f t="shared" si="6"/>
        <v>2538922.778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3538607.354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101577.6624</v>
      </c>
      <c r="E29" s="7">
        <f>Income!$B$28</f>
        <v>-36747.48</v>
      </c>
      <c r="F29" s="48">
        <v>18.0</v>
      </c>
      <c r="G29" s="47">
        <f t="shared" si="4"/>
        <v>50000</v>
      </c>
      <c r="H29" s="36">
        <f t="shared" si="10"/>
        <v>79878.77597</v>
      </c>
      <c r="I29" s="7">
        <f t="shared" si="11"/>
        <v>179878.776</v>
      </c>
      <c r="J29" s="7">
        <f t="shared" si="5"/>
        <v>967417.0772</v>
      </c>
      <c r="K29" s="36">
        <f t="shared" si="6"/>
        <v>2800472.044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3973625.607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107220.8658</v>
      </c>
      <c r="E30" s="7">
        <f>Income!$B$28</f>
        <v>-36747.48</v>
      </c>
      <c r="F30" s="48">
        <v>19.0</v>
      </c>
      <c r="G30" s="47">
        <f t="shared" si="4"/>
        <v>50000</v>
      </c>
      <c r="H30" s="36">
        <f t="shared" si="10"/>
        <v>85521.97943</v>
      </c>
      <c r="I30" s="7">
        <f t="shared" si="11"/>
        <v>185521.9794</v>
      </c>
      <c r="J30" s="7">
        <f t="shared" si="5"/>
        <v>1158232.962</v>
      </c>
      <c r="K30" s="36">
        <f t="shared" si="6"/>
        <v>3076372.232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4445984.884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112864.0693</v>
      </c>
      <c r="E31" s="7">
        <f>Income!$B$28</f>
        <v>-36747.48</v>
      </c>
      <c r="F31" s="48">
        <v>20.0</v>
      </c>
      <c r="G31" s="47">
        <f t="shared" si="4"/>
        <v>50000</v>
      </c>
      <c r="H31" s="36">
        <f t="shared" si="10"/>
        <v>91165.1829</v>
      </c>
      <c r="I31" s="7">
        <f t="shared" si="11"/>
        <v>191165.1829</v>
      </c>
      <c r="J31" s="7">
        <f t="shared" si="5"/>
        <v>1374337.96</v>
      </c>
      <c r="K31" s="36">
        <f t="shared" si="6"/>
        <v>3367007.628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4958368.48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118507.2728</v>
      </c>
      <c r="E32" s="7">
        <f>Income!$B$28</f>
        <v>-36747.48</v>
      </c>
      <c r="F32" s="48">
        <v>21.0</v>
      </c>
      <c r="G32" s="47">
        <f t="shared" si="4"/>
        <v>50000</v>
      </c>
      <c r="H32" s="36">
        <f t="shared" si="10"/>
        <v>96808.38636</v>
      </c>
      <c r="I32" s="7">
        <f t="shared" si="11"/>
        <v>196808.3864</v>
      </c>
      <c r="J32" s="7">
        <f t="shared" si="5"/>
        <v>1618260.981</v>
      </c>
      <c r="K32" s="36">
        <f t="shared" si="6"/>
        <v>3672784.072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5513711.148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124150.4762</v>
      </c>
      <c r="E33" s="7">
        <f>Income!$B$28</f>
        <v>-36747.48</v>
      </c>
      <c r="F33" s="48">
        <v>22.0</v>
      </c>
      <c r="G33" s="47">
        <f t="shared" si="4"/>
        <v>50000</v>
      </c>
      <c r="H33" s="36">
        <f t="shared" si="10"/>
        <v>102451.5898</v>
      </c>
      <c r="I33" s="7">
        <f t="shared" si="11"/>
        <v>202451.5898</v>
      </c>
      <c r="J33" s="7">
        <f t="shared" si="5"/>
        <v>1892783.828</v>
      </c>
      <c r="K33" s="36">
        <f t="shared" si="6"/>
        <v>3994130.168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6115223.295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129793.6797</v>
      </c>
      <c r="E34" s="7">
        <f>Income!$B$28</f>
        <v>-36747.48</v>
      </c>
      <c r="F34" s="48">
        <v>23.0</v>
      </c>
      <c r="G34" s="47">
        <f t="shared" si="4"/>
        <v>50000</v>
      </c>
      <c r="H34" s="36">
        <f t="shared" si="10"/>
        <v>108094.7933</v>
      </c>
      <c r="I34" s="7">
        <f t="shared" si="11"/>
        <v>208094.7933</v>
      </c>
      <c r="J34" s="7">
        <f t="shared" si="5"/>
        <v>2200966.483</v>
      </c>
      <c r="K34" s="36">
        <f t="shared" si="6"/>
        <v>4331498.563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6766417.549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135436.8832</v>
      </c>
      <c r="E35" s="7">
        <f>Income!$B$28</f>
        <v>-36747.48</v>
      </c>
      <c r="F35" s="48">
        <v>24.0</v>
      </c>
      <c r="G35" s="47">
        <f t="shared" si="4"/>
        <v>50000</v>
      </c>
      <c r="H35" s="36">
        <f t="shared" si="10"/>
        <v>113737.9968</v>
      </c>
      <c r="I35" s="7">
        <f t="shared" si="11"/>
        <v>213737.9968</v>
      </c>
      <c r="J35" s="7">
        <f t="shared" si="5"/>
        <v>2546174.928</v>
      </c>
      <c r="K35" s="36">
        <f t="shared" si="6"/>
        <v>4685367.294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7471137.928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141080.0866</v>
      </c>
      <c r="E36" s="7">
        <f>Income!$B$28</f>
        <v>-36747.48</v>
      </c>
      <c r="F36" s="48">
        <v>25.0</v>
      </c>
      <c r="G36" s="47">
        <f t="shared" si="4"/>
        <v>50000</v>
      </c>
      <c r="H36" s="36">
        <f t="shared" si="10"/>
        <v>119381.2002</v>
      </c>
      <c r="I36" s="7">
        <f t="shared" si="11"/>
        <v>219381.2002</v>
      </c>
      <c r="J36" s="7">
        <f t="shared" si="5"/>
        <v>2932111.741</v>
      </c>
      <c r="K36" s="36">
        <f t="shared" si="6"/>
        <v>5056241.211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8233591.862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146723.2901</v>
      </c>
      <c r="E37" s="7">
        <f>Income!$B$28</f>
        <v>-36747.48</v>
      </c>
      <c r="F37" s="48">
        <v>26.0</v>
      </c>
      <c r="G37" s="47">
        <f t="shared" si="4"/>
        <v>50000</v>
      </c>
      <c r="H37" s="36">
        <f t="shared" si="10"/>
        <v>125024.4037</v>
      </c>
      <c r="I37" s="7">
        <f t="shared" si="11"/>
        <v>225024.4037</v>
      </c>
      <c r="J37" s="7">
        <f t="shared" si="5"/>
        <v>3362849.759</v>
      </c>
      <c r="K37" s="36">
        <f t="shared" si="6"/>
        <v>5444653.483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9058385.355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152366.4935</v>
      </c>
      <c r="E38" s="7">
        <f>Income!$B$28</f>
        <v>-36747.48</v>
      </c>
      <c r="F38" s="48">
        <v>27.0</v>
      </c>
      <c r="G38" s="47">
        <f t="shared" si="4"/>
        <v>50000</v>
      </c>
      <c r="H38" s="36">
        <f t="shared" si="10"/>
        <v>130667.6071</v>
      </c>
      <c r="I38" s="7">
        <f t="shared" si="11"/>
        <v>230667.6071</v>
      </c>
      <c r="J38" s="7">
        <f t="shared" si="5"/>
        <v>3842869.102</v>
      </c>
      <c r="K38" s="36">
        <f t="shared" si="6"/>
        <v>5851167.186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9950561.605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158009.697</v>
      </c>
      <c r="E39" s="7">
        <f>Income!$B$28</f>
        <v>-36747.48</v>
      </c>
      <c r="F39" s="48">
        <v>28.0</v>
      </c>
      <c r="G39" s="47">
        <f t="shared" si="4"/>
        <v>50000</v>
      </c>
      <c r="H39" s="36">
        <f t="shared" si="10"/>
        <v>136310.8106</v>
      </c>
      <c r="I39" s="7">
        <f t="shared" si="11"/>
        <v>236310.8106</v>
      </c>
      <c r="J39" s="7">
        <f t="shared" si="5"/>
        <v>4377097.904</v>
      </c>
      <c r="K39" s="36">
        <f t="shared" si="6"/>
        <v>6276376.98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10915643.4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163652.9005</v>
      </c>
      <c r="E40" s="7">
        <f>Income!$B$28</f>
        <v>-36747.48</v>
      </c>
      <c r="F40" s="48">
        <v>29.0</v>
      </c>
      <c r="G40" s="47">
        <f t="shared" si="4"/>
        <v>50000</v>
      </c>
      <c r="H40" s="36">
        <f t="shared" si="10"/>
        <v>141954.0141</v>
      </c>
      <c r="I40" s="7">
        <f t="shared" si="11"/>
        <v>241954.0141</v>
      </c>
      <c r="J40" s="7">
        <f t="shared" si="5"/>
        <v>4970957.11</v>
      </c>
      <c r="K40" s="36">
        <f t="shared" si="6"/>
        <v>6720910.88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11959679.71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169296.1039</v>
      </c>
      <c r="E41" s="7">
        <f>Income!$B$28</f>
        <v>-36747.48</v>
      </c>
      <c r="F41" s="48">
        <v>30.0</v>
      </c>
      <c r="G41" s="47">
        <f t="shared" si="4"/>
        <v>50000</v>
      </c>
      <c r="H41" s="36">
        <f t="shared" si="10"/>
        <v>147597.2175</v>
      </c>
      <c r="I41" s="7">
        <f t="shared" si="11"/>
        <v>247597.2175</v>
      </c>
      <c r="J41" s="7">
        <f t="shared" si="5"/>
        <v>5630409.761</v>
      </c>
      <c r="K41" s="36">
        <f t="shared" si="6"/>
        <v>7185432.13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13089296.82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174939.3074</v>
      </c>
      <c r="E42" s="7">
        <f>Income!$B$28</f>
        <v>-36747.48</v>
      </c>
      <c r="F42" s="48">
        <v>31.0</v>
      </c>
      <c r="G42" s="47">
        <f t="shared" si="4"/>
        <v>50000</v>
      </c>
      <c r="H42" s="36">
        <f t="shared" si="10"/>
        <v>153240.421</v>
      </c>
      <c r="I42" s="7">
        <f t="shared" si="11"/>
        <v>253240.421</v>
      </c>
      <c r="J42" s="7">
        <f t="shared" si="5"/>
        <v>6362015.2</v>
      </c>
      <c r="K42" s="36">
        <f t="shared" si="6"/>
        <v>7663889.018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14305002.35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180582.5109</v>
      </c>
      <c r="E43" s="7">
        <f>Income!$B$28</f>
        <v>-36747.48</v>
      </c>
      <c r="F43" s="48">
        <v>32.0</v>
      </c>
      <c r="G43" s="47">
        <f t="shared" si="4"/>
        <v>50000</v>
      </c>
      <c r="H43" s="36">
        <f t="shared" si="10"/>
        <v>158883.6245</v>
      </c>
      <c r="I43" s="7">
        <f t="shared" si="11"/>
        <v>258883.6245</v>
      </c>
      <c r="J43" s="7">
        <f t="shared" si="5"/>
        <v>7172988.707</v>
      </c>
      <c r="K43" s="36">
        <f t="shared" si="6"/>
        <v>8156699.612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15614429.65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186225.7143</v>
      </c>
      <c r="E44" s="7">
        <f>Income!$B$28</f>
        <v>-36747.48</v>
      </c>
      <c r="F44" s="48">
        <v>33.0</v>
      </c>
      <c r="G44" s="47">
        <f t="shared" si="4"/>
        <v>50000</v>
      </c>
      <c r="H44" s="36">
        <f t="shared" si="10"/>
        <v>164526.8279</v>
      </c>
      <c r="I44" s="7">
        <f t="shared" si="11"/>
        <v>264526.8279</v>
      </c>
      <c r="J44" s="7">
        <f t="shared" si="5"/>
        <v>8071267.088</v>
      </c>
      <c r="K44" s="36">
        <f t="shared" si="6"/>
        <v>8664294.524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17025946.15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191868.9178</v>
      </c>
      <c r="E45" s="7">
        <f>Income!$B$28</f>
        <v>-36747.48</v>
      </c>
      <c r="F45" s="48">
        <v>34.0</v>
      </c>
      <c r="G45" s="47">
        <f t="shared" si="4"/>
        <v>50000</v>
      </c>
      <c r="H45" s="36">
        <f t="shared" si="10"/>
        <v>170170.0314</v>
      </c>
      <c r="I45" s="7">
        <f t="shared" si="11"/>
        <v>270170.0314</v>
      </c>
      <c r="J45" s="7">
        <f t="shared" si="5"/>
        <v>9065580.831</v>
      </c>
      <c r="K45" s="36">
        <f t="shared" si="6"/>
        <v>9187117.283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18548725.86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197512.1213</v>
      </c>
      <c r="E46" s="7">
        <f>Income!$B$28</f>
        <v>-36747.48</v>
      </c>
      <c r="F46" s="48">
        <v>35.0</v>
      </c>
      <c r="G46" s="47">
        <f t="shared" si="4"/>
        <v>50000</v>
      </c>
      <c r="H46" s="36">
        <f t="shared" si="10"/>
        <v>175813.2349</v>
      </c>
      <c r="I46" s="7">
        <f t="shared" si="11"/>
        <v>275813.2349</v>
      </c>
      <c r="J46" s="7">
        <f t="shared" si="5"/>
        <v>10165533.47</v>
      </c>
      <c r="K46" s="36">
        <f t="shared" si="6"/>
        <v>9725624.725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20192829.14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203155.3247</v>
      </c>
      <c r="E47" s="7">
        <f>Income!$B$28</f>
        <v>-36747.48</v>
      </c>
      <c r="F47" s="48">
        <v>36.0</v>
      </c>
      <c r="G47" s="47">
        <f t="shared" si="4"/>
        <v>50000</v>
      </c>
      <c r="H47" s="36">
        <f t="shared" si="10"/>
        <v>231456.4383</v>
      </c>
      <c r="I47" s="7">
        <f t="shared" si="11"/>
        <v>281456.4383</v>
      </c>
      <c r="J47" s="7">
        <f t="shared" si="5"/>
        <v>11436688.9</v>
      </c>
      <c r="K47" s="36">
        <f t="shared" si="6"/>
        <v>10280287.39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22024290.44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208798.5282</v>
      </c>
      <c r="E48" s="7">
        <f>Income!$B$28</f>
        <v>-36747.48</v>
      </c>
      <c r="F48" s="48">
        <v>37.0</v>
      </c>
      <c r="G48" s="36">
        <f t="shared" si="4"/>
        <v>50000</v>
      </c>
      <c r="H48" s="36">
        <f t="shared" si="10"/>
        <v>237099.6418</v>
      </c>
      <c r="I48" s="7">
        <f t="shared" si="11"/>
        <v>237099.6418</v>
      </c>
      <c r="J48" s="7">
        <f t="shared" si="5"/>
        <v>12841167.4</v>
      </c>
      <c r="K48" s="36">
        <f t="shared" si="6"/>
        <v>10851589.94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23955714.69</v>
      </c>
    </row>
    <row r="49">
      <c r="A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</row>
    <row r="50">
      <c r="A50" s="12" t="str">
        <f>Properties!A8</f>
        <v>Year</v>
      </c>
      <c r="B50" s="10" t="str">
        <f>Properties!$L$8&amp;" "&amp;F12</f>
        <v>Equity 1</v>
      </c>
      <c r="C50" s="10" t="str">
        <f>Properties!$L$8&amp;" "&amp;F13</f>
        <v>Equity 2</v>
      </c>
      <c r="D50" s="10" t="str">
        <f>Properties!$L$8&amp;" "&amp;F14</f>
        <v>Equity 3</v>
      </c>
      <c r="E50" s="10" t="str">
        <f>Properties!$L$8&amp;" "&amp;F15</f>
        <v>Equity 4</v>
      </c>
      <c r="F50" s="10" t="str">
        <f>Properties!$L$8&amp;" "&amp;F16</f>
        <v>Equity 5</v>
      </c>
      <c r="G50" s="10" t="str">
        <f>Properties!$L$8&amp;" "&amp;F17</f>
        <v>Equity 6</v>
      </c>
      <c r="H50" s="10" t="str">
        <f>Properties!$L$8&amp;" "&amp;F18</f>
        <v>Equity 7</v>
      </c>
      <c r="I50" s="10" t="str">
        <f>Properties!$L$8&amp;" "&amp;F19</f>
        <v>Equity 8</v>
      </c>
      <c r="J50" s="10" t="str">
        <f>Properties!$L$8&amp;" "&amp;F20</f>
        <v>Equity 9</v>
      </c>
      <c r="K50" s="10" t="str">
        <f>Properties!$L$8&amp;" "&amp;F21</f>
        <v>Equity 10</v>
      </c>
      <c r="L50" s="10" t="str">
        <f>Properties!$L$8&amp;" "&amp;F22</f>
        <v>Equity 11</v>
      </c>
      <c r="M50" s="10" t="str">
        <f>Properties!$L$8&amp;" "&amp;F23</f>
        <v>Equity 12</v>
      </c>
      <c r="N50" s="10" t="str">
        <f>Properties!$L$8&amp;" "&amp;F24</f>
        <v>Equity 13</v>
      </c>
      <c r="O50" s="10" t="str">
        <f>Properties!$L$8&amp;" "&amp;$F25</f>
        <v>Equity 14</v>
      </c>
      <c r="P50" s="10" t="str">
        <f>Properties!$L$8&amp;" "&amp;$F26</f>
        <v>Equity 15</v>
      </c>
      <c r="Q50" s="10" t="str">
        <f>Properties!$L$8&amp;" "&amp;$F27</f>
        <v>Equity 16</v>
      </c>
      <c r="R50" s="10" t="str">
        <f>Properties!$L$8&amp;" "&amp;$F28</f>
        <v>Equity 17</v>
      </c>
      <c r="S50" s="10" t="str">
        <f>Properties!$L$8&amp;" "&amp;$F29</f>
        <v>Equity 18</v>
      </c>
      <c r="T50" s="10" t="str">
        <f>Properties!$L$8&amp;" "&amp;$F30</f>
        <v>Equity 19</v>
      </c>
      <c r="U50" s="10" t="str">
        <f>Properties!$L$8&amp;" "&amp;$F31</f>
        <v>Equity 20</v>
      </c>
      <c r="V50" s="10" t="str">
        <f>Properties!$L$8&amp;" "&amp;$F32</f>
        <v>Equity 21</v>
      </c>
      <c r="W50" s="10" t="str">
        <f>Properties!$L$8&amp;" "&amp;$F33</f>
        <v>Equity 22</v>
      </c>
      <c r="X50" s="10" t="str">
        <f>Properties!$L$8&amp;" "&amp;$F34</f>
        <v>Equity 23</v>
      </c>
      <c r="Y50" s="10" t="str">
        <f>Properties!$L$8&amp;" "&amp;$F35</f>
        <v>Equity 24</v>
      </c>
      <c r="Z50" s="10" t="str">
        <f>Properties!$L$8&amp;" "&amp;$F36</f>
        <v>Equity 25</v>
      </c>
      <c r="AA50" s="10" t="str">
        <f>Properties!$L$8&amp;" "&amp;$F37</f>
        <v>Equity 26</v>
      </c>
      <c r="AB50" s="10" t="str">
        <f>Properties!$L$8&amp;" "&amp;$F38</f>
        <v>Equity 27</v>
      </c>
      <c r="AC50" s="10" t="str">
        <f>Properties!$L$8&amp;" "&amp;$F39</f>
        <v>Equity 28</v>
      </c>
      <c r="AD50" s="10" t="str">
        <f>Properties!$L$8&amp;" "&amp;$F40</f>
        <v>Equity 29</v>
      </c>
      <c r="AE50" s="10" t="str">
        <f>Properties!$L$8&amp;" "&amp;$F41</f>
        <v>Equity 30</v>
      </c>
      <c r="AF50" s="10" t="str">
        <f>Properties!$L$8&amp;" "&amp;$F42</f>
        <v>Equity 31</v>
      </c>
      <c r="AG50" s="10" t="str">
        <f>Properties!$L$8&amp;" "&amp;$F43</f>
        <v>Equity 32</v>
      </c>
      <c r="AH50" s="10" t="str">
        <f>Properties!$L$8&amp;" "&amp;$F44</f>
        <v>Equity 33</v>
      </c>
      <c r="AI50" s="10" t="str">
        <f>Properties!$L$8&amp;" "&amp;$F45</f>
        <v>Equity 34</v>
      </c>
      <c r="AJ50" s="10" t="str">
        <f>Properties!$L$8&amp;" "&amp;$F46</f>
        <v>Equity 35</v>
      </c>
      <c r="AK50" s="10" t="str">
        <f>Properties!$L$8&amp;" "&amp;$F47</f>
        <v>Equity 36</v>
      </c>
      <c r="AL50" s="10" t="str">
        <f>Properties!$L$8&amp;" "&amp;$F48</f>
        <v>Equity 37</v>
      </c>
      <c r="AM50" s="12" t="s">
        <v>134</v>
      </c>
    </row>
    <row r="51">
      <c r="A51" s="5">
        <f>Properties!A9</f>
        <v>1</v>
      </c>
      <c r="B51" s="53">
        <f>Properties!L9</f>
        <v>60209.04533</v>
      </c>
      <c r="C51" s="54">
        <v>0.0</v>
      </c>
      <c r="D51" s="54">
        <v>0.0</v>
      </c>
      <c r="E51" s="54">
        <v>0.0</v>
      </c>
      <c r="F51" s="54">
        <v>0.0</v>
      </c>
      <c r="G51" s="54">
        <v>0.0</v>
      </c>
      <c r="H51" s="54">
        <v>0.0</v>
      </c>
      <c r="I51" s="54">
        <v>0.0</v>
      </c>
      <c r="J51" s="54">
        <v>0.0</v>
      </c>
      <c r="K51" s="54">
        <v>0.0</v>
      </c>
      <c r="L51" s="54">
        <v>0.0</v>
      </c>
      <c r="M51" s="54">
        <v>0.0</v>
      </c>
      <c r="N51" s="54">
        <v>0.0</v>
      </c>
      <c r="O51" s="54">
        <v>0.0</v>
      </c>
      <c r="P51" s="54">
        <v>0.0</v>
      </c>
      <c r="Q51" s="54">
        <v>0.0</v>
      </c>
      <c r="R51" s="54">
        <v>0.0</v>
      </c>
      <c r="S51" s="54">
        <v>0.0</v>
      </c>
      <c r="T51" s="54">
        <v>0.0</v>
      </c>
      <c r="U51" s="54">
        <v>0.0</v>
      </c>
      <c r="V51" s="54">
        <v>0.0</v>
      </c>
      <c r="W51" s="54">
        <v>0.0</v>
      </c>
      <c r="X51" s="54">
        <v>0.0</v>
      </c>
      <c r="Y51" s="54">
        <v>0.0</v>
      </c>
      <c r="Z51" s="54">
        <v>0.0</v>
      </c>
      <c r="AA51" s="54">
        <v>0.0</v>
      </c>
      <c r="AB51" s="54">
        <v>0.0</v>
      </c>
      <c r="AC51" s="54">
        <v>0.0</v>
      </c>
      <c r="AD51" s="54">
        <v>0.0</v>
      </c>
      <c r="AE51" s="54">
        <v>0.0</v>
      </c>
      <c r="AF51" s="54">
        <v>0.0</v>
      </c>
      <c r="AG51" s="54">
        <v>0.0</v>
      </c>
      <c r="AH51" s="54">
        <v>0.0</v>
      </c>
      <c r="AI51" s="54">
        <v>0.0</v>
      </c>
      <c r="AJ51" s="54">
        <v>0.0</v>
      </c>
      <c r="AK51" s="54">
        <v>0.0</v>
      </c>
      <c r="AL51" s="54">
        <v>0.0</v>
      </c>
      <c r="AM51" s="55">
        <f t="shared" ref="AM51:AM87" si="12">SUM(B51:AL51)</f>
        <v>60209.04533</v>
      </c>
    </row>
    <row r="52">
      <c r="A52" s="5">
        <f>Properties!A10</f>
        <v>2</v>
      </c>
      <c r="B52" s="53">
        <f>Properties!L10</f>
        <v>70418.09066</v>
      </c>
      <c r="C52" s="53">
        <f t="shared" ref="C52:C87" si="13">B51</f>
        <v>60209.04533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4">
        <v>0.0</v>
      </c>
      <c r="S52" s="54">
        <v>0.0</v>
      </c>
      <c r="T52" s="54">
        <v>0.0</v>
      </c>
      <c r="U52" s="54">
        <v>0.0</v>
      </c>
      <c r="V52" s="54">
        <v>0.0</v>
      </c>
      <c r="W52" s="54">
        <v>0.0</v>
      </c>
      <c r="X52" s="54">
        <v>0.0</v>
      </c>
      <c r="Y52" s="54">
        <v>0.0</v>
      </c>
      <c r="Z52" s="54">
        <v>0.0</v>
      </c>
      <c r="AA52" s="54">
        <v>0.0</v>
      </c>
      <c r="AB52" s="54">
        <v>0.0</v>
      </c>
      <c r="AC52" s="54">
        <v>0.0</v>
      </c>
      <c r="AD52" s="54">
        <v>0.0</v>
      </c>
      <c r="AE52" s="54">
        <v>0.0</v>
      </c>
      <c r="AF52" s="54">
        <v>0.0</v>
      </c>
      <c r="AG52" s="54">
        <v>0.0</v>
      </c>
      <c r="AH52" s="54">
        <v>0.0</v>
      </c>
      <c r="AI52" s="54">
        <v>0.0</v>
      </c>
      <c r="AJ52" s="54">
        <v>0.0</v>
      </c>
      <c r="AK52" s="54">
        <v>0.0</v>
      </c>
      <c r="AL52" s="54">
        <v>0.0</v>
      </c>
      <c r="AM52" s="55">
        <f t="shared" si="12"/>
        <v>130627.136</v>
      </c>
    </row>
    <row r="53">
      <c r="A53" s="5">
        <f>Properties!A11</f>
        <v>3</v>
      </c>
      <c r="B53" s="53">
        <f>Properties!L11</f>
        <v>80779.09292</v>
      </c>
      <c r="C53" s="53">
        <f t="shared" si="13"/>
        <v>70418.09066</v>
      </c>
      <c r="D53" s="53">
        <f t="shared" ref="D53:D87" si="14">C52</f>
        <v>60209.04533</v>
      </c>
      <c r="E53" s="54">
        <v>0.0</v>
      </c>
      <c r="F53" s="54">
        <v>0.0</v>
      </c>
      <c r="G53" s="54">
        <v>0.0</v>
      </c>
      <c r="H53" s="54">
        <v>0.0</v>
      </c>
      <c r="I53" s="54">
        <v>0.0</v>
      </c>
      <c r="J53" s="54">
        <v>0.0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4">
        <v>0.0</v>
      </c>
      <c r="S53" s="54">
        <v>0.0</v>
      </c>
      <c r="T53" s="54">
        <v>0.0</v>
      </c>
      <c r="U53" s="54">
        <v>0.0</v>
      </c>
      <c r="V53" s="54">
        <v>0.0</v>
      </c>
      <c r="W53" s="54">
        <v>0.0</v>
      </c>
      <c r="X53" s="54">
        <v>0.0</v>
      </c>
      <c r="Y53" s="54">
        <v>0.0</v>
      </c>
      <c r="Z53" s="54">
        <v>0.0</v>
      </c>
      <c r="AA53" s="54">
        <v>0.0</v>
      </c>
      <c r="AB53" s="54">
        <v>0.0</v>
      </c>
      <c r="AC53" s="54">
        <v>0.0</v>
      </c>
      <c r="AD53" s="54">
        <v>0.0</v>
      </c>
      <c r="AE53" s="54">
        <v>0.0</v>
      </c>
      <c r="AF53" s="54">
        <v>0.0</v>
      </c>
      <c r="AG53" s="54">
        <v>0.0</v>
      </c>
      <c r="AH53" s="54">
        <v>0.0</v>
      </c>
      <c r="AI53" s="54">
        <v>0.0</v>
      </c>
      <c r="AJ53" s="54">
        <v>0.0</v>
      </c>
      <c r="AK53" s="54">
        <v>0.0</v>
      </c>
      <c r="AL53" s="54">
        <v>0.0</v>
      </c>
      <c r="AM53" s="55">
        <f t="shared" si="12"/>
        <v>211406.2289</v>
      </c>
    </row>
    <row r="54">
      <c r="A54" s="5">
        <f>Properties!A12</f>
        <v>4</v>
      </c>
      <c r="B54" s="53">
        <f>Properties!L12</f>
        <v>91300.57575</v>
      </c>
      <c r="C54" s="53">
        <f t="shared" si="13"/>
        <v>80779.09292</v>
      </c>
      <c r="D54" s="53">
        <f t="shared" si="14"/>
        <v>70418.09066</v>
      </c>
      <c r="E54" s="53">
        <f t="shared" ref="E54:E87" si="15">D53</f>
        <v>60209.04533</v>
      </c>
      <c r="F54" s="54">
        <v>0.0</v>
      </c>
      <c r="G54" s="54">
        <v>0.0</v>
      </c>
      <c r="H54" s="54">
        <v>0.0</v>
      </c>
      <c r="I54" s="54">
        <v>0.0</v>
      </c>
      <c r="J54" s="54">
        <v>0.0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4">
        <v>0.0</v>
      </c>
      <c r="S54" s="54">
        <v>0.0</v>
      </c>
      <c r="T54" s="54">
        <v>0.0</v>
      </c>
      <c r="U54" s="54">
        <v>0.0</v>
      </c>
      <c r="V54" s="54">
        <v>0.0</v>
      </c>
      <c r="W54" s="54">
        <v>0.0</v>
      </c>
      <c r="X54" s="54">
        <v>0.0</v>
      </c>
      <c r="Y54" s="54">
        <v>0.0</v>
      </c>
      <c r="Z54" s="54">
        <v>0.0</v>
      </c>
      <c r="AA54" s="54">
        <v>0.0</v>
      </c>
      <c r="AB54" s="54">
        <v>0.0</v>
      </c>
      <c r="AC54" s="54">
        <v>0.0</v>
      </c>
      <c r="AD54" s="54">
        <v>0.0</v>
      </c>
      <c r="AE54" s="54">
        <v>0.0</v>
      </c>
      <c r="AF54" s="54">
        <v>0.0</v>
      </c>
      <c r="AG54" s="54">
        <v>0.0</v>
      </c>
      <c r="AH54" s="54">
        <v>0.0</v>
      </c>
      <c r="AI54" s="54">
        <v>0.0</v>
      </c>
      <c r="AJ54" s="54">
        <v>0.0</v>
      </c>
      <c r="AK54" s="54">
        <v>0.0</v>
      </c>
      <c r="AL54" s="54">
        <v>0.0</v>
      </c>
      <c r="AM54" s="55">
        <f t="shared" si="12"/>
        <v>302706.8047</v>
      </c>
    </row>
    <row r="55">
      <c r="A55" s="5">
        <f>Properties!A13</f>
        <v>5</v>
      </c>
      <c r="B55" s="53">
        <f>Properties!L13</f>
        <v>101991.5409</v>
      </c>
      <c r="C55" s="53">
        <f t="shared" si="13"/>
        <v>91300.57575</v>
      </c>
      <c r="D55" s="53">
        <f t="shared" si="14"/>
        <v>80779.09292</v>
      </c>
      <c r="E55" s="53">
        <f t="shared" si="15"/>
        <v>70418.09066</v>
      </c>
      <c r="F55" s="53">
        <f t="shared" ref="F55:G55" si="16">E54</f>
        <v>60209.04533</v>
      </c>
      <c r="G55" s="53">
        <f t="shared" si="16"/>
        <v>0</v>
      </c>
      <c r="H55" s="54">
        <v>0.0</v>
      </c>
      <c r="I55" s="54">
        <v>0.0</v>
      </c>
      <c r="J55" s="54">
        <v>0.0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4">
        <v>0.0</v>
      </c>
      <c r="S55" s="54">
        <v>0.0</v>
      </c>
      <c r="T55" s="54">
        <v>0.0</v>
      </c>
      <c r="U55" s="54">
        <v>0.0</v>
      </c>
      <c r="V55" s="54">
        <v>0.0</v>
      </c>
      <c r="W55" s="54">
        <v>0.0</v>
      </c>
      <c r="X55" s="54">
        <v>0.0</v>
      </c>
      <c r="Y55" s="54">
        <v>0.0</v>
      </c>
      <c r="Z55" s="54">
        <v>0.0</v>
      </c>
      <c r="AA55" s="54">
        <v>0.0</v>
      </c>
      <c r="AB55" s="54">
        <v>0.0</v>
      </c>
      <c r="AC55" s="54">
        <v>0.0</v>
      </c>
      <c r="AD55" s="54">
        <v>0.0</v>
      </c>
      <c r="AE55" s="54">
        <v>0.0</v>
      </c>
      <c r="AF55" s="54">
        <v>0.0</v>
      </c>
      <c r="AG55" s="54">
        <v>0.0</v>
      </c>
      <c r="AH55" s="54">
        <v>0.0</v>
      </c>
      <c r="AI55" s="54">
        <v>0.0</v>
      </c>
      <c r="AJ55" s="54">
        <v>0.0</v>
      </c>
      <c r="AK55" s="54">
        <v>0.0</v>
      </c>
      <c r="AL55" s="54">
        <v>0.0</v>
      </c>
      <c r="AM55" s="55">
        <f t="shared" si="12"/>
        <v>404698.3455</v>
      </c>
    </row>
    <row r="56">
      <c r="A56" s="5">
        <f>Properties!A14</f>
        <v>6</v>
      </c>
      <c r="B56" s="53">
        <f>Properties!L14</f>
        <v>112861.495</v>
      </c>
      <c r="C56" s="53">
        <f t="shared" si="13"/>
        <v>101991.5409</v>
      </c>
      <c r="D56" s="53">
        <f t="shared" si="14"/>
        <v>91300.57575</v>
      </c>
      <c r="E56" s="53">
        <f t="shared" si="15"/>
        <v>80779.09292</v>
      </c>
      <c r="F56" s="53">
        <f t="shared" ref="F56:H56" si="17">E55</f>
        <v>70418.09066</v>
      </c>
      <c r="G56" s="53">
        <f t="shared" si="17"/>
        <v>60209.04533</v>
      </c>
      <c r="H56" s="53">
        <f t="shared" si="17"/>
        <v>0</v>
      </c>
      <c r="I56" s="54">
        <v>0.0</v>
      </c>
      <c r="J56" s="54">
        <v>0.0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4">
        <v>0.0</v>
      </c>
      <c r="S56" s="54">
        <v>0.0</v>
      </c>
      <c r="T56" s="54">
        <v>0.0</v>
      </c>
      <c r="U56" s="54">
        <v>0.0</v>
      </c>
      <c r="V56" s="54">
        <v>0.0</v>
      </c>
      <c r="W56" s="54">
        <v>0.0</v>
      </c>
      <c r="X56" s="54">
        <v>0.0</v>
      </c>
      <c r="Y56" s="54">
        <v>0.0</v>
      </c>
      <c r="Z56" s="54">
        <v>0.0</v>
      </c>
      <c r="AA56" s="54">
        <v>0.0</v>
      </c>
      <c r="AB56" s="54">
        <v>0.0</v>
      </c>
      <c r="AC56" s="54">
        <v>0.0</v>
      </c>
      <c r="AD56" s="54">
        <v>0.0</v>
      </c>
      <c r="AE56" s="54">
        <v>0.0</v>
      </c>
      <c r="AF56" s="54">
        <v>0.0</v>
      </c>
      <c r="AG56" s="54">
        <v>0.0</v>
      </c>
      <c r="AH56" s="54">
        <v>0.0</v>
      </c>
      <c r="AI56" s="54">
        <v>0.0</v>
      </c>
      <c r="AJ56" s="54">
        <v>0.0</v>
      </c>
      <c r="AK56" s="54">
        <v>0.0</v>
      </c>
      <c r="AL56" s="54">
        <v>0.0</v>
      </c>
      <c r="AM56" s="55">
        <f t="shared" si="12"/>
        <v>517559.8405</v>
      </c>
    </row>
    <row r="57">
      <c r="A57" s="5">
        <f>Properties!A15</f>
        <v>7</v>
      </c>
      <c r="B57" s="53">
        <f>Properties!L15</f>
        <v>123920.478</v>
      </c>
      <c r="C57" s="53">
        <f t="shared" si="13"/>
        <v>112861.495</v>
      </c>
      <c r="D57" s="53">
        <f t="shared" si="14"/>
        <v>101991.5409</v>
      </c>
      <c r="E57" s="53">
        <f t="shared" si="15"/>
        <v>91300.57575</v>
      </c>
      <c r="F57" s="53">
        <f t="shared" ref="F57:H57" si="18">E56</f>
        <v>80779.09292</v>
      </c>
      <c r="G57" s="53">
        <f t="shared" si="18"/>
        <v>70418.09066</v>
      </c>
      <c r="H57" s="53">
        <f t="shared" si="18"/>
        <v>60209.04533</v>
      </c>
      <c r="I57" s="54">
        <v>0.0</v>
      </c>
      <c r="J57" s="54">
        <v>0.0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4">
        <v>0.0</v>
      </c>
      <c r="S57" s="54">
        <v>0.0</v>
      </c>
      <c r="T57" s="54">
        <v>0.0</v>
      </c>
      <c r="U57" s="54">
        <v>0.0</v>
      </c>
      <c r="V57" s="54">
        <v>0.0</v>
      </c>
      <c r="W57" s="54">
        <v>0.0</v>
      </c>
      <c r="X57" s="54">
        <v>0.0</v>
      </c>
      <c r="Y57" s="54">
        <v>0.0</v>
      </c>
      <c r="Z57" s="54">
        <v>0.0</v>
      </c>
      <c r="AA57" s="54">
        <v>0.0</v>
      </c>
      <c r="AB57" s="54">
        <v>0.0</v>
      </c>
      <c r="AC57" s="54">
        <v>0.0</v>
      </c>
      <c r="AD57" s="54">
        <v>0.0</v>
      </c>
      <c r="AE57" s="54">
        <v>0.0</v>
      </c>
      <c r="AF57" s="54">
        <v>0.0</v>
      </c>
      <c r="AG57" s="54">
        <v>0.0</v>
      </c>
      <c r="AH57" s="54">
        <v>0.0</v>
      </c>
      <c r="AI57" s="54">
        <v>0.0</v>
      </c>
      <c r="AJ57" s="54">
        <v>0.0</v>
      </c>
      <c r="AK57" s="54">
        <v>0.0</v>
      </c>
      <c r="AL57" s="54">
        <v>0.0</v>
      </c>
      <c r="AM57" s="55">
        <f t="shared" si="12"/>
        <v>641480.3185</v>
      </c>
    </row>
    <row r="58">
      <c r="A58" s="5">
        <f>Properties!A16</f>
        <v>8</v>
      </c>
      <c r="B58" s="53">
        <f>Properties!L16</f>
        <v>135179.093</v>
      </c>
      <c r="C58" s="53">
        <f t="shared" si="13"/>
        <v>123920.478</v>
      </c>
      <c r="D58" s="53">
        <f t="shared" si="14"/>
        <v>112861.495</v>
      </c>
      <c r="E58" s="53">
        <f t="shared" si="15"/>
        <v>101991.5409</v>
      </c>
      <c r="F58" s="53">
        <f t="shared" ref="F58:I58" si="19">E57</f>
        <v>91300.57575</v>
      </c>
      <c r="G58" s="53">
        <f t="shared" si="19"/>
        <v>80779.09292</v>
      </c>
      <c r="H58" s="53">
        <f t="shared" si="19"/>
        <v>70418.09066</v>
      </c>
      <c r="I58" s="53">
        <f t="shared" si="19"/>
        <v>60209.04533</v>
      </c>
      <c r="J58" s="54">
        <v>0.0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4">
        <v>0.0</v>
      </c>
      <c r="S58" s="54">
        <v>0.0</v>
      </c>
      <c r="T58" s="54">
        <v>0.0</v>
      </c>
      <c r="U58" s="54">
        <v>0.0</v>
      </c>
      <c r="V58" s="54">
        <v>0.0</v>
      </c>
      <c r="W58" s="54">
        <v>0.0</v>
      </c>
      <c r="X58" s="54">
        <v>0.0</v>
      </c>
      <c r="Y58" s="54">
        <v>0.0</v>
      </c>
      <c r="Z58" s="54">
        <v>0.0</v>
      </c>
      <c r="AA58" s="54">
        <v>0.0</v>
      </c>
      <c r="AB58" s="54">
        <v>0.0</v>
      </c>
      <c r="AC58" s="54">
        <v>0.0</v>
      </c>
      <c r="AD58" s="54">
        <v>0.0</v>
      </c>
      <c r="AE58" s="54">
        <v>0.0</v>
      </c>
      <c r="AF58" s="54">
        <v>0.0</v>
      </c>
      <c r="AG58" s="54">
        <v>0.0</v>
      </c>
      <c r="AH58" s="54">
        <v>0.0</v>
      </c>
      <c r="AI58" s="54">
        <v>0.0</v>
      </c>
      <c r="AJ58" s="54">
        <v>0.0</v>
      </c>
      <c r="AK58" s="54">
        <v>0.0</v>
      </c>
      <c r="AL58" s="54">
        <v>0.0</v>
      </c>
      <c r="AM58" s="55">
        <f t="shared" si="12"/>
        <v>776659.4115</v>
      </c>
    </row>
    <row r="59">
      <c r="A59" s="5">
        <f>Properties!A17</f>
        <v>9</v>
      </c>
      <c r="B59" s="53">
        <f>Properties!L17</f>
        <v>146648.5378</v>
      </c>
      <c r="C59" s="53">
        <f t="shared" si="13"/>
        <v>135179.093</v>
      </c>
      <c r="D59" s="53">
        <f t="shared" si="14"/>
        <v>123920.478</v>
      </c>
      <c r="E59" s="53">
        <f t="shared" si="15"/>
        <v>112861.495</v>
      </c>
      <c r="F59" s="53">
        <f t="shared" ref="F59:J59" si="20">E58</f>
        <v>101991.5409</v>
      </c>
      <c r="G59" s="53">
        <f t="shared" si="20"/>
        <v>91300.57575</v>
      </c>
      <c r="H59" s="53">
        <f t="shared" si="20"/>
        <v>80779.09292</v>
      </c>
      <c r="I59" s="53">
        <f t="shared" si="20"/>
        <v>70418.09066</v>
      </c>
      <c r="J59" s="53">
        <f t="shared" si="20"/>
        <v>60209.04533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4">
        <v>0.0</v>
      </c>
      <c r="S59" s="54">
        <v>0.0</v>
      </c>
      <c r="T59" s="54">
        <v>0.0</v>
      </c>
      <c r="U59" s="54">
        <v>0.0</v>
      </c>
      <c r="V59" s="54">
        <v>0.0</v>
      </c>
      <c r="W59" s="54">
        <v>0.0</v>
      </c>
      <c r="X59" s="54">
        <v>0.0</v>
      </c>
      <c r="Y59" s="54">
        <v>0.0</v>
      </c>
      <c r="Z59" s="54">
        <v>0.0</v>
      </c>
      <c r="AA59" s="54">
        <v>0.0</v>
      </c>
      <c r="AB59" s="54">
        <v>0.0</v>
      </c>
      <c r="AC59" s="54">
        <v>0.0</v>
      </c>
      <c r="AD59" s="54">
        <v>0.0</v>
      </c>
      <c r="AE59" s="54">
        <v>0.0</v>
      </c>
      <c r="AF59" s="54">
        <v>0.0</v>
      </c>
      <c r="AG59" s="54">
        <v>0.0</v>
      </c>
      <c r="AH59" s="54">
        <v>0.0</v>
      </c>
      <c r="AI59" s="54">
        <v>0.0</v>
      </c>
      <c r="AJ59" s="54">
        <v>0.0</v>
      </c>
      <c r="AK59" s="54">
        <v>0.0</v>
      </c>
      <c r="AL59" s="54">
        <v>0.0</v>
      </c>
      <c r="AM59" s="55">
        <f t="shared" si="12"/>
        <v>923307.9493</v>
      </c>
    </row>
    <row r="60">
      <c r="A60" s="5">
        <f>Properties!A18</f>
        <v>10</v>
      </c>
      <c r="B60" s="53">
        <f>Properties!L18</f>
        <v>158340.6385</v>
      </c>
      <c r="C60" s="53">
        <f t="shared" si="13"/>
        <v>146648.5378</v>
      </c>
      <c r="D60" s="53">
        <f t="shared" si="14"/>
        <v>135179.093</v>
      </c>
      <c r="E60" s="53">
        <f t="shared" si="15"/>
        <v>123920.478</v>
      </c>
      <c r="F60" s="53">
        <f t="shared" ref="F60:K60" si="21">E59</f>
        <v>112861.495</v>
      </c>
      <c r="G60" s="53">
        <f t="shared" si="21"/>
        <v>101991.5409</v>
      </c>
      <c r="H60" s="53">
        <f t="shared" si="21"/>
        <v>91300.57575</v>
      </c>
      <c r="I60" s="53">
        <f t="shared" si="21"/>
        <v>80779.09292</v>
      </c>
      <c r="J60" s="53">
        <f t="shared" si="21"/>
        <v>70418.09066</v>
      </c>
      <c r="K60" s="53">
        <f t="shared" si="21"/>
        <v>60209.04533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4">
        <v>0.0</v>
      </c>
      <c r="S60" s="54">
        <v>0.0</v>
      </c>
      <c r="T60" s="54">
        <v>0.0</v>
      </c>
      <c r="U60" s="54">
        <v>0.0</v>
      </c>
      <c r="V60" s="54">
        <v>0.0</v>
      </c>
      <c r="W60" s="54">
        <v>0.0</v>
      </c>
      <c r="X60" s="54">
        <v>0.0</v>
      </c>
      <c r="Y60" s="54">
        <v>0.0</v>
      </c>
      <c r="Z60" s="54">
        <v>0.0</v>
      </c>
      <c r="AA60" s="54">
        <v>0.0</v>
      </c>
      <c r="AB60" s="54">
        <v>0.0</v>
      </c>
      <c r="AC60" s="54">
        <v>0.0</v>
      </c>
      <c r="AD60" s="54">
        <v>0.0</v>
      </c>
      <c r="AE60" s="54">
        <v>0.0</v>
      </c>
      <c r="AF60" s="54">
        <v>0.0</v>
      </c>
      <c r="AG60" s="54">
        <v>0.0</v>
      </c>
      <c r="AH60" s="54">
        <v>0.0</v>
      </c>
      <c r="AI60" s="54">
        <v>0.0</v>
      </c>
      <c r="AJ60" s="54">
        <v>0.0</v>
      </c>
      <c r="AK60" s="54">
        <v>0.0</v>
      </c>
      <c r="AL60" s="54">
        <v>0.0</v>
      </c>
      <c r="AM60" s="55">
        <f t="shared" si="12"/>
        <v>1081648.588</v>
      </c>
    </row>
    <row r="61">
      <c r="A61" s="5">
        <f>Properties!A19</f>
        <v>11</v>
      </c>
      <c r="B61" s="53">
        <f>Properties!L19</f>
        <v>170267.8842</v>
      </c>
      <c r="C61" s="53">
        <f t="shared" si="13"/>
        <v>158340.6385</v>
      </c>
      <c r="D61" s="53">
        <f t="shared" si="14"/>
        <v>146648.5378</v>
      </c>
      <c r="E61" s="53">
        <f t="shared" si="15"/>
        <v>135179.093</v>
      </c>
      <c r="F61" s="53">
        <f t="shared" ref="F61:K61" si="22">E60</f>
        <v>123920.478</v>
      </c>
      <c r="G61" s="53">
        <f t="shared" si="22"/>
        <v>112861.495</v>
      </c>
      <c r="H61" s="53">
        <f t="shared" si="22"/>
        <v>101991.5409</v>
      </c>
      <c r="I61" s="53">
        <f t="shared" si="22"/>
        <v>91300.57575</v>
      </c>
      <c r="J61" s="53">
        <f t="shared" si="22"/>
        <v>80779.09292</v>
      </c>
      <c r="K61" s="53">
        <f t="shared" si="22"/>
        <v>70418.09066</v>
      </c>
      <c r="L61" s="53">
        <f t="shared" ref="L61:L87" si="24">H57</f>
        <v>60209.04533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4">
        <v>0.0</v>
      </c>
      <c r="S61" s="54">
        <v>0.0</v>
      </c>
      <c r="T61" s="54">
        <v>0.0</v>
      </c>
      <c r="U61" s="54">
        <v>0.0</v>
      </c>
      <c r="V61" s="54">
        <v>0.0</v>
      </c>
      <c r="W61" s="54">
        <v>0.0</v>
      </c>
      <c r="X61" s="54">
        <v>0.0</v>
      </c>
      <c r="Y61" s="54">
        <v>0.0</v>
      </c>
      <c r="Z61" s="54">
        <v>0.0</v>
      </c>
      <c r="AA61" s="54">
        <v>0.0</v>
      </c>
      <c r="AB61" s="54">
        <v>0.0</v>
      </c>
      <c r="AC61" s="54">
        <v>0.0</v>
      </c>
      <c r="AD61" s="54">
        <v>0.0</v>
      </c>
      <c r="AE61" s="54">
        <v>0.0</v>
      </c>
      <c r="AF61" s="54">
        <v>0.0</v>
      </c>
      <c r="AG61" s="54">
        <v>0.0</v>
      </c>
      <c r="AH61" s="54">
        <v>0.0</v>
      </c>
      <c r="AI61" s="54">
        <v>0.0</v>
      </c>
      <c r="AJ61" s="54">
        <v>0.0</v>
      </c>
      <c r="AK61" s="54">
        <v>0.0</v>
      </c>
      <c r="AL61" s="54">
        <v>0.0</v>
      </c>
      <c r="AM61" s="55">
        <f t="shared" si="12"/>
        <v>1251916.472</v>
      </c>
    </row>
    <row r="62">
      <c r="A62" s="5">
        <f>Properties!A20</f>
        <v>12</v>
      </c>
      <c r="B62" s="53">
        <f>Properties!L20</f>
        <v>182443.4649</v>
      </c>
      <c r="C62" s="53">
        <f t="shared" si="13"/>
        <v>170267.8842</v>
      </c>
      <c r="D62" s="53">
        <f t="shared" si="14"/>
        <v>158340.6385</v>
      </c>
      <c r="E62" s="53">
        <f t="shared" si="15"/>
        <v>146648.5378</v>
      </c>
      <c r="F62" s="53">
        <f t="shared" ref="F62:K62" si="23">E61</f>
        <v>135179.093</v>
      </c>
      <c r="G62" s="53">
        <f t="shared" si="23"/>
        <v>123920.478</v>
      </c>
      <c r="H62" s="53">
        <f t="shared" si="23"/>
        <v>112861.495</v>
      </c>
      <c r="I62" s="53">
        <f t="shared" si="23"/>
        <v>101991.5409</v>
      </c>
      <c r="J62" s="53">
        <f t="shared" si="23"/>
        <v>91300.57575</v>
      </c>
      <c r="K62" s="53">
        <f t="shared" si="23"/>
        <v>80779.09292</v>
      </c>
      <c r="L62" s="53">
        <f t="shared" si="24"/>
        <v>70418.09066</v>
      </c>
      <c r="M62" s="54">
        <f t="shared" ref="M62:M87" si="26">L61</f>
        <v>60209.04533</v>
      </c>
      <c r="N62" s="54">
        <v>0.0</v>
      </c>
      <c r="O62" s="54">
        <v>0.0</v>
      </c>
      <c r="P62" s="54">
        <v>0.0</v>
      </c>
      <c r="Q62" s="54">
        <v>0.0</v>
      </c>
      <c r="R62" s="54">
        <v>0.0</v>
      </c>
      <c r="S62" s="54">
        <v>0.0</v>
      </c>
      <c r="T62" s="54">
        <v>0.0</v>
      </c>
      <c r="U62" s="54">
        <v>0.0</v>
      </c>
      <c r="V62" s="54">
        <v>0.0</v>
      </c>
      <c r="W62" s="54">
        <v>0.0</v>
      </c>
      <c r="X62" s="54">
        <v>0.0</v>
      </c>
      <c r="Y62" s="54">
        <v>0.0</v>
      </c>
      <c r="Z62" s="54">
        <v>0.0</v>
      </c>
      <c r="AA62" s="54">
        <v>0.0</v>
      </c>
      <c r="AB62" s="54">
        <v>0.0</v>
      </c>
      <c r="AC62" s="54">
        <v>0.0</v>
      </c>
      <c r="AD62" s="54">
        <v>0.0</v>
      </c>
      <c r="AE62" s="54">
        <v>0.0</v>
      </c>
      <c r="AF62" s="54">
        <v>0.0</v>
      </c>
      <c r="AG62" s="54">
        <v>0.0</v>
      </c>
      <c r="AH62" s="54">
        <v>0.0</v>
      </c>
      <c r="AI62" s="54">
        <v>0.0</v>
      </c>
      <c r="AJ62" s="54">
        <v>0.0</v>
      </c>
      <c r="AK62" s="54">
        <v>0.0</v>
      </c>
      <c r="AL62" s="54">
        <v>0.0</v>
      </c>
      <c r="AM62" s="55">
        <f t="shared" si="12"/>
        <v>1434359.937</v>
      </c>
    </row>
    <row r="63">
      <c r="A63" s="5">
        <f>Properties!A21</f>
        <v>13</v>
      </c>
      <c r="B63" s="53">
        <f>Properties!L21</f>
        <v>194881.3103</v>
      </c>
      <c r="C63" s="53">
        <f t="shared" si="13"/>
        <v>182443.4649</v>
      </c>
      <c r="D63" s="53">
        <f t="shared" si="14"/>
        <v>170267.8842</v>
      </c>
      <c r="E63" s="53">
        <f t="shared" si="15"/>
        <v>158340.6385</v>
      </c>
      <c r="F63" s="53">
        <f t="shared" ref="F63:K63" si="25">E62</f>
        <v>146648.5378</v>
      </c>
      <c r="G63" s="53">
        <f t="shared" si="25"/>
        <v>135179.093</v>
      </c>
      <c r="H63" s="53">
        <f t="shared" si="25"/>
        <v>123920.478</v>
      </c>
      <c r="I63" s="53">
        <f t="shared" si="25"/>
        <v>112861.495</v>
      </c>
      <c r="J63" s="53">
        <f t="shared" si="25"/>
        <v>101991.5409</v>
      </c>
      <c r="K63" s="53">
        <f t="shared" si="25"/>
        <v>91300.57575</v>
      </c>
      <c r="L63" s="53">
        <f t="shared" si="24"/>
        <v>80779.09292</v>
      </c>
      <c r="M63" s="54">
        <f t="shared" si="26"/>
        <v>70418.09066</v>
      </c>
      <c r="N63" s="54">
        <f t="shared" ref="N63:N87" si="28">M62</f>
        <v>60209.04533</v>
      </c>
      <c r="O63" s="54">
        <v>0.0</v>
      </c>
      <c r="P63" s="54">
        <v>0.0</v>
      </c>
      <c r="Q63" s="54">
        <v>0.0</v>
      </c>
      <c r="R63" s="54">
        <v>0.0</v>
      </c>
      <c r="S63" s="54">
        <v>0.0</v>
      </c>
      <c r="T63" s="54">
        <v>0.0</v>
      </c>
      <c r="U63" s="54">
        <v>0.0</v>
      </c>
      <c r="V63" s="54">
        <v>0.0</v>
      </c>
      <c r="W63" s="54">
        <v>0.0</v>
      </c>
      <c r="X63" s="54">
        <v>0.0</v>
      </c>
      <c r="Y63" s="54">
        <v>0.0</v>
      </c>
      <c r="Z63" s="54">
        <v>0.0</v>
      </c>
      <c r="AA63" s="54">
        <v>0.0</v>
      </c>
      <c r="AB63" s="54">
        <v>0.0</v>
      </c>
      <c r="AC63" s="54">
        <v>0.0</v>
      </c>
      <c r="AD63" s="54">
        <v>0.0</v>
      </c>
      <c r="AE63" s="54">
        <v>0.0</v>
      </c>
      <c r="AF63" s="54">
        <v>0.0</v>
      </c>
      <c r="AG63" s="54">
        <v>0.0</v>
      </c>
      <c r="AH63" s="54">
        <v>0.0</v>
      </c>
      <c r="AI63" s="54">
        <v>0.0</v>
      </c>
      <c r="AJ63" s="54">
        <v>0.0</v>
      </c>
      <c r="AK63" s="54">
        <v>0.0</v>
      </c>
      <c r="AL63" s="54">
        <v>0.0</v>
      </c>
      <c r="AM63" s="55">
        <f t="shared" si="12"/>
        <v>1629241.247</v>
      </c>
    </row>
    <row r="64">
      <c r="A64" s="5">
        <f>Properties!A22</f>
        <v>14</v>
      </c>
      <c r="B64" s="53">
        <f>Properties!L22</f>
        <v>207596.1314</v>
      </c>
      <c r="C64" s="53">
        <f t="shared" si="13"/>
        <v>194881.3103</v>
      </c>
      <c r="D64" s="53">
        <f t="shared" si="14"/>
        <v>182443.4649</v>
      </c>
      <c r="E64" s="53">
        <f t="shared" si="15"/>
        <v>170267.8842</v>
      </c>
      <c r="F64" s="53">
        <f t="shared" ref="F64:K64" si="27">E63</f>
        <v>158340.6385</v>
      </c>
      <c r="G64" s="53">
        <f t="shared" si="27"/>
        <v>146648.5378</v>
      </c>
      <c r="H64" s="53">
        <f t="shared" si="27"/>
        <v>135179.093</v>
      </c>
      <c r="I64" s="53">
        <f t="shared" si="27"/>
        <v>123920.478</v>
      </c>
      <c r="J64" s="53">
        <f t="shared" si="27"/>
        <v>112861.495</v>
      </c>
      <c r="K64" s="53">
        <f t="shared" si="27"/>
        <v>101991.5409</v>
      </c>
      <c r="L64" s="53">
        <f t="shared" si="24"/>
        <v>91300.57575</v>
      </c>
      <c r="M64" s="54">
        <f t="shared" si="26"/>
        <v>80779.09292</v>
      </c>
      <c r="N64" s="54">
        <f t="shared" si="28"/>
        <v>70418.09066</v>
      </c>
      <c r="O64" s="54">
        <f t="shared" ref="O64:AL64" si="29">N63</f>
        <v>60209.04533</v>
      </c>
      <c r="P64" s="54">
        <f t="shared" si="29"/>
        <v>0</v>
      </c>
      <c r="Q64" s="54">
        <f t="shared" si="29"/>
        <v>0</v>
      </c>
      <c r="R64" s="54">
        <f t="shared" si="29"/>
        <v>0</v>
      </c>
      <c r="S64" s="54">
        <f t="shared" si="29"/>
        <v>0</v>
      </c>
      <c r="T64" s="54">
        <f t="shared" si="29"/>
        <v>0</v>
      </c>
      <c r="U64" s="54">
        <f t="shared" si="29"/>
        <v>0</v>
      </c>
      <c r="V64" s="54">
        <f t="shared" si="29"/>
        <v>0</v>
      </c>
      <c r="W64" s="54">
        <f t="shared" si="29"/>
        <v>0</v>
      </c>
      <c r="X64" s="54">
        <f t="shared" si="29"/>
        <v>0</v>
      </c>
      <c r="Y64" s="54">
        <f t="shared" si="29"/>
        <v>0</v>
      </c>
      <c r="Z64" s="54">
        <f t="shared" si="29"/>
        <v>0</v>
      </c>
      <c r="AA64" s="54">
        <f t="shared" si="29"/>
        <v>0</v>
      </c>
      <c r="AB64" s="54">
        <f t="shared" si="29"/>
        <v>0</v>
      </c>
      <c r="AC64" s="54">
        <f t="shared" si="29"/>
        <v>0</v>
      </c>
      <c r="AD64" s="54">
        <f t="shared" si="29"/>
        <v>0</v>
      </c>
      <c r="AE64" s="54">
        <f t="shared" si="29"/>
        <v>0</v>
      </c>
      <c r="AF64" s="54">
        <f t="shared" si="29"/>
        <v>0</v>
      </c>
      <c r="AG64" s="54">
        <f t="shared" si="29"/>
        <v>0</v>
      </c>
      <c r="AH64" s="54">
        <f t="shared" si="29"/>
        <v>0</v>
      </c>
      <c r="AI64" s="54">
        <f t="shared" si="29"/>
        <v>0</v>
      </c>
      <c r="AJ64" s="54">
        <f t="shared" si="29"/>
        <v>0</v>
      </c>
      <c r="AK64" s="54">
        <f t="shared" si="29"/>
        <v>0</v>
      </c>
      <c r="AL64" s="54">
        <f t="shared" si="29"/>
        <v>0</v>
      </c>
      <c r="AM64" s="55">
        <f t="shared" si="12"/>
        <v>1836837.379</v>
      </c>
    </row>
    <row r="65">
      <c r="A65" s="5">
        <f>Properties!A23</f>
        <v>15</v>
      </c>
      <c r="B65" s="53">
        <f>Properties!L23</f>
        <v>220603.4644</v>
      </c>
      <c r="C65" s="53">
        <f t="shared" si="13"/>
        <v>207596.1314</v>
      </c>
      <c r="D65" s="53">
        <f t="shared" si="14"/>
        <v>194881.3103</v>
      </c>
      <c r="E65" s="53">
        <f t="shared" si="15"/>
        <v>182443.4649</v>
      </c>
      <c r="F65" s="53">
        <f t="shared" ref="F65:K65" si="30">E64</f>
        <v>170267.8842</v>
      </c>
      <c r="G65" s="53">
        <f t="shared" si="30"/>
        <v>158340.6385</v>
      </c>
      <c r="H65" s="53">
        <f t="shared" si="30"/>
        <v>146648.5378</v>
      </c>
      <c r="I65" s="53">
        <f t="shared" si="30"/>
        <v>135179.093</v>
      </c>
      <c r="J65" s="53">
        <f t="shared" si="30"/>
        <v>123920.478</v>
      </c>
      <c r="K65" s="53">
        <f t="shared" si="30"/>
        <v>112861.495</v>
      </c>
      <c r="L65" s="53">
        <f t="shared" si="24"/>
        <v>101991.5409</v>
      </c>
      <c r="M65" s="54">
        <f t="shared" si="26"/>
        <v>91300.57575</v>
      </c>
      <c r="N65" s="54">
        <f t="shared" si="28"/>
        <v>80779.09292</v>
      </c>
      <c r="O65" s="54">
        <f t="shared" ref="O65:AL65" si="31">N64</f>
        <v>70418.09066</v>
      </c>
      <c r="P65" s="54">
        <f t="shared" si="31"/>
        <v>60209.04533</v>
      </c>
      <c r="Q65" s="54">
        <f t="shared" si="31"/>
        <v>0</v>
      </c>
      <c r="R65" s="54">
        <f t="shared" si="31"/>
        <v>0</v>
      </c>
      <c r="S65" s="54">
        <f t="shared" si="31"/>
        <v>0</v>
      </c>
      <c r="T65" s="54">
        <f t="shared" si="31"/>
        <v>0</v>
      </c>
      <c r="U65" s="54">
        <f t="shared" si="31"/>
        <v>0</v>
      </c>
      <c r="V65" s="54">
        <f t="shared" si="31"/>
        <v>0</v>
      </c>
      <c r="W65" s="54">
        <f t="shared" si="31"/>
        <v>0</v>
      </c>
      <c r="X65" s="54">
        <f t="shared" si="31"/>
        <v>0</v>
      </c>
      <c r="Y65" s="54">
        <f t="shared" si="31"/>
        <v>0</v>
      </c>
      <c r="Z65" s="54">
        <f t="shared" si="31"/>
        <v>0</v>
      </c>
      <c r="AA65" s="54">
        <f t="shared" si="31"/>
        <v>0</v>
      </c>
      <c r="AB65" s="54">
        <f t="shared" si="31"/>
        <v>0</v>
      </c>
      <c r="AC65" s="54">
        <f t="shared" si="31"/>
        <v>0</v>
      </c>
      <c r="AD65" s="54">
        <f t="shared" si="31"/>
        <v>0</v>
      </c>
      <c r="AE65" s="54">
        <f t="shared" si="31"/>
        <v>0</v>
      </c>
      <c r="AF65" s="54">
        <f t="shared" si="31"/>
        <v>0</v>
      </c>
      <c r="AG65" s="54">
        <f t="shared" si="31"/>
        <v>0</v>
      </c>
      <c r="AH65" s="54">
        <f t="shared" si="31"/>
        <v>0</v>
      </c>
      <c r="AI65" s="54">
        <f t="shared" si="31"/>
        <v>0</v>
      </c>
      <c r="AJ65" s="54">
        <f t="shared" si="31"/>
        <v>0</v>
      </c>
      <c r="AK65" s="54">
        <f t="shared" si="31"/>
        <v>0</v>
      </c>
      <c r="AL65" s="54">
        <f t="shared" si="31"/>
        <v>0</v>
      </c>
      <c r="AM65" s="55">
        <f t="shared" si="12"/>
        <v>2057440.843</v>
      </c>
    </row>
    <row r="66">
      <c r="A66" s="5">
        <f>Properties!A24</f>
        <v>16</v>
      </c>
      <c r="B66" s="53">
        <f>Properties!L24</f>
        <v>233919.7172</v>
      </c>
      <c r="C66" s="53">
        <f t="shared" si="13"/>
        <v>220603.4644</v>
      </c>
      <c r="D66" s="53">
        <f t="shared" si="14"/>
        <v>207596.1314</v>
      </c>
      <c r="E66" s="53">
        <f t="shared" si="15"/>
        <v>194881.3103</v>
      </c>
      <c r="F66" s="53">
        <f t="shared" ref="F66:K66" si="32">E65</f>
        <v>182443.4649</v>
      </c>
      <c r="G66" s="53">
        <f t="shared" si="32"/>
        <v>170267.8842</v>
      </c>
      <c r="H66" s="53">
        <f t="shared" si="32"/>
        <v>158340.6385</v>
      </c>
      <c r="I66" s="53">
        <f t="shared" si="32"/>
        <v>146648.5378</v>
      </c>
      <c r="J66" s="53">
        <f t="shared" si="32"/>
        <v>135179.093</v>
      </c>
      <c r="K66" s="53">
        <f t="shared" si="32"/>
        <v>123920.478</v>
      </c>
      <c r="L66" s="53">
        <f t="shared" si="24"/>
        <v>112861.495</v>
      </c>
      <c r="M66" s="54">
        <f t="shared" si="26"/>
        <v>101991.5409</v>
      </c>
      <c r="N66" s="54">
        <f t="shared" si="28"/>
        <v>91300.57575</v>
      </c>
      <c r="O66" s="54">
        <f t="shared" ref="O66:AL66" si="33">N65</f>
        <v>80779.09292</v>
      </c>
      <c r="P66" s="54">
        <f t="shared" si="33"/>
        <v>70418.09066</v>
      </c>
      <c r="Q66" s="54">
        <f t="shared" si="33"/>
        <v>60209.04533</v>
      </c>
      <c r="R66" s="54">
        <f t="shared" si="33"/>
        <v>0</v>
      </c>
      <c r="S66" s="54">
        <f t="shared" si="33"/>
        <v>0</v>
      </c>
      <c r="T66" s="54">
        <f t="shared" si="33"/>
        <v>0</v>
      </c>
      <c r="U66" s="54">
        <f t="shared" si="33"/>
        <v>0</v>
      </c>
      <c r="V66" s="54">
        <f t="shared" si="33"/>
        <v>0</v>
      </c>
      <c r="W66" s="54">
        <f t="shared" si="33"/>
        <v>0</v>
      </c>
      <c r="X66" s="54">
        <f t="shared" si="33"/>
        <v>0</v>
      </c>
      <c r="Y66" s="54">
        <f t="shared" si="33"/>
        <v>0</v>
      </c>
      <c r="Z66" s="54">
        <f t="shared" si="33"/>
        <v>0</v>
      </c>
      <c r="AA66" s="54">
        <f t="shared" si="33"/>
        <v>0</v>
      </c>
      <c r="AB66" s="54">
        <f t="shared" si="33"/>
        <v>0</v>
      </c>
      <c r="AC66" s="54">
        <f t="shared" si="33"/>
        <v>0</v>
      </c>
      <c r="AD66" s="54">
        <f t="shared" si="33"/>
        <v>0</v>
      </c>
      <c r="AE66" s="54">
        <f t="shared" si="33"/>
        <v>0</v>
      </c>
      <c r="AF66" s="54">
        <f t="shared" si="33"/>
        <v>0</v>
      </c>
      <c r="AG66" s="54">
        <f t="shared" si="33"/>
        <v>0</v>
      </c>
      <c r="AH66" s="54">
        <f t="shared" si="33"/>
        <v>0</v>
      </c>
      <c r="AI66" s="54">
        <f t="shared" si="33"/>
        <v>0</v>
      </c>
      <c r="AJ66" s="54">
        <f t="shared" si="33"/>
        <v>0</v>
      </c>
      <c r="AK66" s="54">
        <f t="shared" si="33"/>
        <v>0</v>
      </c>
      <c r="AL66" s="54">
        <f t="shared" si="33"/>
        <v>0</v>
      </c>
      <c r="AM66" s="55">
        <f t="shared" si="12"/>
        <v>2291360.56</v>
      </c>
    </row>
    <row r="67">
      <c r="A67" s="5">
        <f>Properties!A25</f>
        <v>17</v>
      </c>
      <c r="B67" s="53">
        <f>Properties!L25</f>
        <v>247562.2177</v>
      </c>
      <c r="C67" s="53">
        <f t="shared" si="13"/>
        <v>233919.7172</v>
      </c>
      <c r="D67" s="53">
        <f t="shared" si="14"/>
        <v>220603.4644</v>
      </c>
      <c r="E67" s="53">
        <f t="shared" si="15"/>
        <v>207596.1314</v>
      </c>
      <c r="F67" s="53">
        <f t="shared" ref="F67:K67" si="34">E66</f>
        <v>194881.3103</v>
      </c>
      <c r="G67" s="53">
        <f t="shared" si="34"/>
        <v>182443.4649</v>
      </c>
      <c r="H67" s="53">
        <f t="shared" si="34"/>
        <v>170267.8842</v>
      </c>
      <c r="I67" s="53">
        <f t="shared" si="34"/>
        <v>158340.6385</v>
      </c>
      <c r="J67" s="53">
        <f t="shared" si="34"/>
        <v>146648.5378</v>
      </c>
      <c r="K67" s="53">
        <f t="shared" si="34"/>
        <v>135179.093</v>
      </c>
      <c r="L67" s="53">
        <f t="shared" si="24"/>
        <v>123920.478</v>
      </c>
      <c r="M67" s="54">
        <f t="shared" si="26"/>
        <v>112861.495</v>
      </c>
      <c r="N67" s="54">
        <f t="shared" si="28"/>
        <v>101991.5409</v>
      </c>
      <c r="O67" s="54">
        <f t="shared" ref="O67:AL67" si="35">N66</f>
        <v>91300.57575</v>
      </c>
      <c r="P67" s="54">
        <f t="shared" si="35"/>
        <v>80779.09292</v>
      </c>
      <c r="Q67" s="54">
        <f t="shared" si="35"/>
        <v>70418.09066</v>
      </c>
      <c r="R67" s="54">
        <f t="shared" si="35"/>
        <v>60209.04533</v>
      </c>
      <c r="S67" s="54">
        <f t="shared" si="35"/>
        <v>0</v>
      </c>
      <c r="T67" s="54">
        <f t="shared" si="35"/>
        <v>0</v>
      </c>
      <c r="U67" s="54">
        <f t="shared" si="35"/>
        <v>0</v>
      </c>
      <c r="V67" s="54">
        <f t="shared" si="35"/>
        <v>0</v>
      </c>
      <c r="W67" s="54">
        <f t="shared" si="35"/>
        <v>0</v>
      </c>
      <c r="X67" s="54">
        <f t="shared" si="35"/>
        <v>0</v>
      </c>
      <c r="Y67" s="54">
        <f t="shared" si="35"/>
        <v>0</v>
      </c>
      <c r="Z67" s="54">
        <f t="shared" si="35"/>
        <v>0</v>
      </c>
      <c r="AA67" s="54">
        <f t="shared" si="35"/>
        <v>0</v>
      </c>
      <c r="AB67" s="54">
        <f t="shared" si="35"/>
        <v>0</v>
      </c>
      <c r="AC67" s="54">
        <f t="shared" si="35"/>
        <v>0</v>
      </c>
      <c r="AD67" s="54">
        <f t="shared" si="35"/>
        <v>0</v>
      </c>
      <c r="AE67" s="54">
        <f t="shared" si="35"/>
        <v>0</v>
      </c>
      <c r="AF67" s="54">
        <f t="shared" si="35"/>
        <v>0</v>
      </c>
      <c r="AG67" s="54">
        <f t="shared" si="35"/>
        <v>0</v>
      </c>
      <c r="AH67" s="54">
        <f t="shared" si="35"/>
        <v>0</v>
      </c>
      <c r="AI67" s="54">
        <f t="shared" si="35"/>
        <v>0</v>
      </c>
      <c r="AJ67" s="54">
        <f t="shared" si="35"/>
        <v>0</v>
      </c>
      <c r="AK67" s="54">
        <f t="shared" si="35"/>
        <v>0</v>
      </c>
      <c r="AL67" s="54">
        <f t="shared" si="35"/>
        <v>0</v>
      </c>
      <c r="AM67" s="55">
        <f t="shared" si="12"/>
        <v>2538922.778</v>
      </c>
    </row>
    <row r="68">
      <c r="A68" s="5">
        <f>Properties!A26</f>
        <v>18</v>
      </c>
      <c r="B68" s="53">
        <f>Properties!L26</f>
        <v>261549.2659</v>
      </c>
      <c r="C68" s="53">
        <f t="shared" si="13"/>
        <v>247562.2177</v>
      </c>
      <c r="D68" s="53">
        <f t="shared" si="14"/>
        <v>233919.7172</v>
      </c>
      <c r="E68" s="53">
        <f t="shared" si="15"/>
        <v>220603.4644</v>
      </c>
      <c r="F68" s="53">
        <f t="shared" ref="F68:K68" si="36">E67</f>
        <v>207596.1314</v>
      </c>
      <c r="G68" s="53">
        <f t="shared" si="36"/>
        <v>194881.3103</v>
      </c>
      <c r="H68" s="53">
        <f t="shared" si="36"/>
        <v>182443.4649</v>
      </c>
      <c r="I68" s="53">
        <f t="shared" si="36"/>
        <v>170267.8842</v>
      </c>
      <c r="J68" s="53">
        <f t="shared" si="36"/>
        <v>158340.6385</v>
      </c>
      <c r="K68" s="53">
        <f t="shared" si="36"/>
        <v>146648.5378</v>
      </c>
      <c r="L68" s="53">
        <f t="shared" si="24"/>
        <v>135179.093</v>
      </c>
      <c r="M68" s="54">
        <f t="shared" si="26"/>
        <v>123920.478</v>
      </c>
      <c r="N68" s="54">
        <f t="shared" si="28"/>
        <v>112861.495</v>
      </c>
      <c r="O68" s="54">
        <f t="shared" ref="O68:AL68" si="37">N67</f>
        <v>101991.5409</v>
      </c>
      <c r="P68" s="54">
        <f t="shared" si="37"/>
        <v>91300.57575</v>
      </c>
      <c r="Q68" s="54">
        <f t="shared" si="37"/>
        <v>80779.09292</v>
      </c>
      <c r="R68" s="54">
        <f t="shared" si="37"/>
        <v>70418.09066</v>
      </c>
      <c r="S68" s="54">
        <f t="shared" si="37"/>
        <v>60209.04533</v>
      </c>
      <c r="T68" s="54">
        <f t="shared" si="37"/>
        <v>0</v>
      </c>
      <c r="U68" s="54">
        <f t="shared" si="37"/>
        <v>0</v>
      </c>
      <c r="V68" s="54">
        <f t="shared" si="37"/>
        <v>0</v>
      </c>
      <c r="W68" s="54">
        <f t="shared" si="37"/>
        <v>0</v>
      </c>
      <c r="X68" s="54">
        <f t="shared" si="37"/>
        <v>0</v>
      </c>
      <c r="Y68" s="54">
        <f t="shared" si="37"/>
        <v>0</v>
      </c>
      <c r="Z68" s="54">
        <f t="shared" si="37"/>
        <v>0</v>
      </c>
      <c r="AA68" s="54">
        <f t="shared" si="37"/>
        <v>0</v>
      </c>
      <c r="AB68" s="54">
        <f t="shared" si="37"/>
        <v>0</v>
      </c>
      <c r="AC68" s="54">
        <f t="shared" si="37"/>
        <v>0</v>
      </c>
      <c r="AD68" s="54">
        <f t="shared" si="37"/>
        <v>0</v>
      </c>
      <c r="AE68" s="54">
        <f t="shared" si="37"/>
        <v>0</v>
      </c>
      <c r="AF68" s="54">
        <f t="shared" si="37"/>
        <v>0</v>
      </c>
      <c r="AG68" s="54">
        <f t="shared" si="37"/>
        <v>0</v>
      </c>
      <c r="AH68" s="54">
        <f t="shared" si="37"/>
        <v>0</v>
      </c>
      <c r="AI68" s="54">
        <f t="shared" si="37"/>
        <v>0</v>
      </c>
      <c r="AJ68" s="54">
        <f t="shared" si="37"/>
        <v>0</v>
      </c>
      <c r="AK68" s="54">
        <f t="shared" si="37"/>
        <v>0</v>
      </c>
      <c r="AL68" s="54">
        <f t="shared" si="37"/>
        <v>0</v>
      </c>
      <c r="AM68" s="55">
        <f t="shared" si="12"/>
        <v>2800472.044</v>
      </c>
    </row>
    <row r="69">
      <c r="A69" s="5">
        <f>Properties!A27</f>
        <v>19</v>
      </c>
      <c r="B69" s="53">
        <f>Properties!L27</f>
        <v>275900.1885</v>
      </c>
      <c r="C69" s="53">
        <f t="shared" si="13"/>
        <v>261549.2659</v>
      </c>
      <c r="D69" s="53">
        <f t="shared" si="14"/>
        <v>247562.2177</v>
      </c>
      <c r="E69" s="53">
        <f t="shared" si="15"/>
        <v>233919.7172</v>
      </c>
      <c r="F69" s="53">
        <f t="shared" ref="F69:K69" si="38">E68</f>
        <v>220603.4644</v>
      </c>
      <c r="G69" s="53">
        <f t="shared" si="38"/>
        <v>207596.1314</v>
      </c>
      <c r="H69" s="53">
        <f t="shared" si="38"/>
        <v>194881.3103</v>
      </c>
      <c r="I69" s="53">
        <f t="shared" si="38"/>
        <v>182443.4649</v>
      </c>
      <c r="J69" s="53">
        <f t="shared" si="38"/>
        <v>170267.8842</v>
      </c>
      <c r="K69" s="53">
        <f t="shared" si="38"/>
        <v>158340.6385</v>
      </c>
      <c r="L69" s="53">
        <f t="shared" si="24"/>
        <v>146648.5378</v>
      </c>
      <c r="M69" s="54">
        <f t="shared" si="26"/>
        <v>135179.093</v>
      </c>
      <c r="N69" s="54">
        <f t="shared" si="28"/>
        <v>123920.478</v>
      </c>
      <c r="O69" s="54">
        <f t="shared" ref="O69:AL69" si="39">N68</f>
        <v>112861.495</v>
      </c>
      <c r="P69" s="54">
        <f t="shared" si="39"/>
        <v>101991.5409</v>
      </c>
      <c r="Q69" s="54">
        <f t="shared" si="39"/>
        <v>91300.57575</v>
      </c>
      <c r="R69" s="54">
        <f t="shared" si="39"/>
        <v>80779.09292</v>
      </c>
      <c r="S69" s="54">
        <f t="shared" si="39"/>
        <v>70418.09066</v>
      </c>
      <c r="T69" s="54">
        <f t="shared" si="39"/>
        <v>60209.04533</v>
      </c>
      <c r="U69" s="54">
        <f t="shared" si="39"/>
        <v>0</v>
      </c>
      <c r="V69" s="54">
        <f t="shared" si="39"/>
        <v>0</v>
      </c>
      <c r="W69" s="54">
        <f t="shared" si="39"/>
        <v>0</v>
      </c>
      <c r="X69" s="54">
        <f t="shared" si="39"/>
        <v>0</v>
      </c>
      <c r="Y69" s="54">
        <f t="shared" si="39"/>
        <v>0</v>
      </c>
      <c r="Z69" s="54">
        <f t="shared" si="39"/>
        <v>0</v>
      </c>
      <c r="AA69" s="54">
        <f t="shared" si="39"/>
        <v>0</v>
      </c>
      <c r="AB69" s="54">
        <f t="shared" si="39"/>
        <v>0</v>
      </c>
      <c r="AC69" s="54">
        <f t="shared" si="39"/>
        <v>0</v>
      </c>
      <c r="AD69" s="54">
        <f t="shared" si="39"/>
        <v>0</v>
      </c>
      <c r="AE69" s="54">
        <f t="shared" si="39"/>
        <v>0</v>
      </c>
      <c r="AF69" s="54">
        <f t="shared" si="39"/>
        <v>0</v>
      </c>
      <c r="AG69" s="54">
        <f t="shared" si="39"/>
        <v>0</v>
      </c>
      <c r="AH69" s="54">
        <f t="shared" si="39"/>
        <v>0</v>
      </c>
      <c r="AI69" s="54">
        <f t="shared" si="39"/>
        <v>0</v>
      </c>
      <c r="AJ69" s="54">
        <f t="shared" si="39"/>
        <v>0</v>
      </c>
      <c r="AK69" s="54">
        <f t="shared" si="39"/>
        <v>0</v>
      </c>
      <c r="AL69" s="54">
        <f t="shared" si="39"/>
        <v>0</v>
      </c>
      <c r="AM69" s="55">
        <f t="shared" si="12"/>
        <v>3076372.232</v>
      </c>
    </row>
    <row r="70">
      <c r="A70" s="5">
        <f>Properties!A28</f>
        <v>20</v>
      </c>
      <c r="B70" s="53">
        <f>Properties!L28</f>
        <v>290635.3958</v>
      </c>
      <c r="C70" s="53">
        <f t="shared" si="13"/>
        <v>275900.1885</v>
      </c>
      <c r="D70" s="53">
        <f t="shared" si="14"/>
        <v>261549.2659</v>
      </c>
      <c r="E70" s="53">
        <f t="shared" si="15"/>
        <v>247562.2177</v>
      </c>
      <c r="F70" s="53">
        <f t="shared" ref="F70:K70" si="40">E69</f>
        <v>233919.7172</v>
      </c>
      <c r="G70" s="53">
        <f t="shared" si="40"/>
        <v>220603.4644</v>
      </c>
      <c r="H70" s="53">
        <f t="shared" si="40"/>
        <v>207596.1314</v>
      </c>
      <c r="I70" s="53">
        <f t="shared" si="40"/>
        <v>194881.3103</v>
      </c>
      <c r="J70" s="53">
        <f t="shared" si="40"/>
        <v>182443.4649</v>
      </c>
      <c r="K70" s="53">
        <f t="shared" si="40"/>
        <v>170267.8842</v>
      </c>
      <c r="L70" s="53">
        <f t="shared" si="24"/>
        <v>158340.6385</v>
      </c>
      <c r="M70" s="54">
        <f t="shared" si="26"/>
        <v>146648.5378</v>
      </c>
      <c r="N70" s="54">
        <f t="shared" si="28"/>
        <v>135179.093</v>
      </c>
      <c r="O70" s="54">
        <f t="shared" ref="O70:AL70" si="41">N69</f>
        <v>123920.478</v>
      </c>
      <c r="P70" s="54">
        <f t="shared" si="41"/>
        <v>112861.495</v>
      </c>
      <c r="Q70" s="54">
        <f t="shared" si="41"/>
        <v>101991.5409</v>
      </c>
      <c r="R70" s="54">
        <f t="shared" si="41"/>
        <v>91300.57575</v>
      </c>
      <c r="S70" s="54">
        <f t="shared" si="41"/>
        <v>80779.09292</v>
      </c>
      <c r="T70" s="54">
        <f t="shared" si="41"/>
        <v>70418.09066</v>
      </c>
      <c r="U70" s="54">
        <f t="shared" si="41"/>
        <v>60209.04533</v>
      </c>
      <c r="V70" s="54">
        <f t="shared" si="41"/>
        <v>0</v>
      </c>
      <c r="W70" s="54">
        <f t="shared" si="41"/>
        <v>0</v>
      </c>
      <c r="X70" s="54">
        <f t="shared" si="41"/>
        <v>0</v>
      </c>
      <c r="Y70" s="54">
        <f t="shared" si="41"/>
        <v>0</v>
      </c>
      <c r="Z70" s="54">
        <f t="shared" si="41"/>
        <v>0</v>
      </c>
      <c r="AA70" s="54">
        <f t="shared" si="41"/>
        <v>0</v>
      </c>
      <c r="AB70" s="54">
        <f t="shared" si="41"/>
        <v>0</v>
      </c>
      <c r="AC70" s="54">
        <f t="shared" si="41"/>
        <v>0</v>
      </c>
      <c r="AD70" s="54">
        <f t="shared" si="41"/>
        <v>0</v>
      </c>
      <c r="AE70" s="54">
        <f t="shared" si="41"/>
        <v>0</v>
      </c>
      <c r="AF70" s="54">
        <f t="shared" si="41"/>
        <v>0</v>
      </c>
      <c r="AG70" s="54">
        <f t="shared" si="41"/>
        <v>0</v>
      </c>
      <c r="AH70" s="54">
        <f t="shared" si="41"/>
        <v>0</v>
      </c>
      <c r="AI70" s="54">
        <f t="shared" si="41"/>
        <v>0</v>
      </c>
      <c r="AJ70" s="54">
        <f t="shared" si="41"/>
        <v>0</v>
      </c>
      <c r="AK70" s="54">
        <f t="shared" si="41"/>
        <v>0</v>
      </c>
      <c r="AL70" s="54">
        <f t="shared" si="41"/>
        <v>0</v>
      </c>
      <c r="AM70" s="55">
        <f t="shared" si="12"/>
        <v>3367007.628</v>
      </c>
    </row>
    <row r="71">
      <c r="A71" s="5">
        <f>Properties!A29</f>
        <v>21</v>
      </c>
      <c r="B71" s="53">
        <f>Properties!L29</f>
        <v>305776.4436</v>
      </c>
      <c r="C71" s="53">
        <f t="shared" si="13"/>
        <v>290635.3958</v>
      </c>
      <c r="D71" s="53">
        <f t="shared" si="14"/>
        <v>275900.1885</v>
      </c>
      <c r="E71" s="53">
        <f t="shared" si="15"/>
        <v>261549.2659</v>
      </c>
      <c r="F71" s="53">
        <f t="shared" ref="F71:K71" si="42">E70</f>
        <v>247562.2177</v>
      </c>
      <c r="G71" s="53">
        <f t="shared" si="42"/>
        <v>233919.7172</v>
      </c>
      <c r="H71" s="53">
        <f t="shared" si="42"/>
        <v>220603.4644</v>
      </c>
      <c r="I71" s="53">
        <f t="shared" si="42"/>
        <v>207596.1314</v>
      </c>
      <c r="J71" s="53">
        <f t="shared" si="42"/>
        <v>194881.3103</v>
      </c>
      <c r="K71" s="53">
        <f t="shared" si="42"/>
        <v>182443.4649</v>
      </c>
      <c r="L71" s="53">
        <f t="shared" si="24"/>
        <v>170267.8842</v>
      </c>
      <c r="M71" s="54">
        <f t="shared" si="26"/>
        <v>158340.6385</v>
      </c>
      <c r="N71" s="54">
        <f t="shared" si="28"/>
        <v>146648.5378</v>
      </c>
      <c r="O71" s="54">
        <f t="shared" ref="O71:AL71" si="43">N70</f>
        <v>135179.093</v>
      </c>
      <c r="P71" s="54">
        <f t="shared" si="43"/>
        <v>123920.478</v>
      </c>
      <c r="Q71" s="54">
        <f t="shared" si="43"/>
        <v>112861.495</v>
      </c>
      <c r="R71" s="54">
        <f t="shared" si="43"/>
        <v>101991.5409</v>
      </c>
      <c r="S71" s="54">
        <f t="shared" si="43"/>
        <v>91300.57575</v>
      </c>
      <c r="T71" s="54">
        <f t="shared" si="43"/>
        <v>80779.09292</v>
      </c>
      <c r="U71" s="54">
        <f t="shared" si="43"/>
        <v>70418.09066</v>
      </c>
      <c r="V71" s="54">
        <f t="shared" si="43"/>
        <v>60209.04533</v>
      </c>
      <c r="W71" s="54">
        <f t="shared" si="43"/>
        <v>0</v>
      </c>
      <c r="X71" s="54">
        <f t="shared" si="43"/>
        <v>0</v>
      </c>
      <c r="Y71" s="54">
        <f t="shared" si="43"/>
        <v>0</v>
      </c>
      <c r="Z71" s="54">
        <f t="shared" si="43"/>
        <v>0</v>
      </c>
      <c r="AA71" s="54">
        <f t="shared" si="43"/>
        <v>0</v>
      </c>
      <c r="AB71" s="54">
        <f t="shared" si="43"/>
        <v>0</v>
      </c>
      <c r="AC71" s="54">
        <f t="shared" si="43"/>
        <v>0</v>
      </c>
      <c r="AD71" s="54">
        <f t="shared" si="43"/>
        <v>0</v>
      </c>
      <c r="AE71" s="54">
        <f t="shared" si="43"/>
        <v>0</v>
      </c>
      <c r="AF71" s="54">
        <f t="shared" si="43"/>
        <v>0</v>
      </c>
      <c r="AG71" s="54">
        <f t="shared" si="43"/>
        <v>0</v>
      </c>
      <c r="AH71" s="54">
        <f t="shared" si="43"/>
        <v>0</v>
      </c>
      <c r="AI71" s="54">
        <f t="shared" si="43"/>
        <v>0</v>
      </c>
      <c r="AJ71" s="54">
        <f t="shared" si="43"/>
        <v>0</v>
      </c>
      <c r="AK71" s="54">
        <f t="shared" si="43"/>
        <v>0</v>
      </c>
      <c r="AL71" s="54">
        <f t="shared" si="43"/>
        <v>0</v>
      </c>
      <c r="AM71" s="55">
        <f t="shared" si="12"/>
        <v>3672784.072</v>
      </c>
    </row>
    <row r="72">
      <c r="A72" s="5">
        <f>Properties!A30</f>
        <v>22</v>
      </c>
      <c r="B72" s="53">
        <f>Properties!L30</f>
        <v>321346.0962</v>
      </c>
      <c r="C72" s="53">
        <f t="shared" si="13"/>
        <v>305776.4436</v>
      </c>
      <c r="D72" s="53">
        <f t="shared" si="14"/>
        <v>290635.3958</v>
      </c>
      <c r="E72" s="53">
        <f t="shared" si="15"/>
        <v>275900.1885</v>
      </c>
      <c r="F72" s="53">
        <f t="shared" ref="F72:K72" si="44">E71</f>
        <v>261549.2659</v>
      </c>
      <c r="G72" s="53">
        <f t="shared" si="44"/>
        <v>247562.2177</v>
      </c>
      <c r="H72" s="53">
        <f t="shared" si="44"/>
        <v>233919.7172</v>
      </c>
      <c r="I72" s="53">
        <f t="shared" si="44"/>
        <v>220603.4644</v>
      </c>
      <c r="J72" s="53">
        <f t="shared" si="44"/>
        <v>207596.1314</v>
      </c>
      <c r="K72" s="53">
        <f t="shared" si="44"/>
        <v>194881.3103</v>
      </c>
      <c r="L72" s="53">
        <f t="shared" si="24"/>
        <v>182443.4649</v>
      </c>
      <c r="M72" s="54">
        <f t="shared" si="26"/>
        <v>170267.8842</v>
      </c>
      <c r="N72" s="54">
        <f t="shared" si="28"/>
        <v>158340.6385</v>
      </c>
      <c r="O72" s="54">
        <f t="shared" ref="O72:AL72" si="45">N71</f>
        <v>146648.5378</v>
      </c>
      <c r="P72" s="54">
        <f t="shared" si="45"/>
        <v>135179.093</v>
      </c>
      <c r="Q72" s="54">
        <f t="shared" si="45"/>
        <v>123920.478</v>
      </c>
      <c r="R72" s="54">
        <f t="shared" si="45"/>
        <v>112861.495</v>
      </c>
      <c r="S72" s="54">
        <f t="shared" si="45"/>
        <v>101991.5409</v>
      </c>
      <c r="T72" s="54">
        <f t="shared" si="45"/>
        <v>91300.57575</v>
      </c>
      <c r="U72" s="54">
        <f t="shared" si="45"/>
        <v>80779.09292</v>
      </c>
      <c r="V72" s="54">
        <f t="shared" si="45"/>
        <v>70418.09066</v>
      </c>
      <c r="W72" s="54">
        <f t="shared" si="45"/>
        <v>60209.04533</v>
      </c>
      <c r="X72" s="54">
        <f t="shared" si="45"/>
        <v>0</v>
      </c>
      <c r="Y72" s="54">
        <f t="shared" si="45"/>
        <v>0</v>
      </c>
      <c r="Z72" s="54">
        <f t="shared" si="45"/>
        <v>0</v>
      </c>
      <c r="AA72" s="54">
        <f t="shared" si="45"/>
        <v>0</v>
      </c>
      <c r="AB72" s="54">
        <f t="shared" si="45"/>
        <v>0</v>
      </c>
      <c r="AC72" s="54">
        <f t="shared" si="45"/>
        <v>0</v>
      </c>
      <c r="AD72" s="54">
        <f t="shared" si="45"/>
        <v>0</v>
      </c>
      <c r="AE72" s="54">
        <f t="shared" si="45"/>
        <v>0</v>
      </c>
      <c r="AF72" s="54">
        <f t="shared" si="45"/>
        <v>0</v>
      </c>
      <c r="AG72" s="54">
        <f t="shared" si="45"/>
        <v>0</v>
      </c>
      <c r="AH72" s="54">
        <f t="shared" si="45"/>
        <v>0</v>
      </c>
      <c r="AI72" s="54">
        <f t="shared" si="45"/>
        <v>0</v>
      </c>
      <c r="AJ72" s="54">
        <f t="shared" si="45"/>
        <v>0</v>
      </c>
      <c r="AK72" s="54">
        <f t="shared" si="45"/>
        <v>0</v>
      </c>
      <c r="AL72" s="54">
        <f t="shared" si="45"/>
        <v>0</v>
      </c>
      <c r="AM72" s="55">
        <f t="shared" si="12"/>
        <v>3994130.168</v>
      </c>
    </row>
    <row r="73">
      <c r="A73" s="5">
        <f>Properties!A31</f>
        <v>23</v>
      </c>
      <c r="B73" s="53">
        <f>Properties!L31</f>
        <v>337368.3953</v>
      </c>
      <c r="C73" s="53">
        <f t="shared" si="13"/>
        <v>321346.0962</v>
      </c>
      <c r="D73" s="53">
        <f t="shared" si="14"/>
        <v>305776.4436</v>
      </c>
      <c r="E73" s="53">
        <f t="shared" si="15"/>
        <v>290635.3958</v>
      </c>
      <c r="F73" s="53">
        <f t="shared" ref="F73:K73" si="46">E72</f>
        <v>275900.1885</v>
      </c>
      <c r="G73" s="53">
        <f t="shared" si="46"/>
        <v>261549.2659</v>
      </c>
      <c r="H73" s="53">
        <f t="shared" si="46"/>
        <v>247562.2177</v>
      </c>
      <c r="I73" s="53">
        <f t="shared" si="46"/>
        <v>233919.7172</v>
      </c>
      <c r="J73" s="53">
        <f t="shared" si="46"/>
        <v>220603.4644</v>
      </c>
      <c r="K73" s="53">
        <f t="shared" si="46"/>
        <v>207596.1314</v>
      </c>
      <c r="L73" s="53">
        <f t="shared" si="24"/>
        <v>194881.3103</v>
      </c>
      <c r="M73" s="54">
        <f t="shared" si="26"/>
        <v>182443.4649</v>
      </c>
      <c r="N73" s="54">
        <f t="shared" si="28"/>
        <v>170267.8842</v>
      </c>
      <c r="O73" s="54">
        <f t="shared" ref="O73:AL73" si="47">N72</f>
        <v>158340.6385</v>
      </c>
      <c r="P73" s="54">
        <f t="shared" si="47"/>
        <v>146648.5378</v>
      </c>
      <c r="Q73" s="54">
        <f t="shared" si="47"/>
        <v>135179.093</v>
      </c>
      <c r="R73" s="54">
        <f t="shared" si="47"/>
        <v>123920.478</v>
      </c>
      <c r="S73" s="54">
        <f t="shared" si="47"/>
        <v>112861.495</v>
      </c>
      <c r="T73" s="54">
        <f t="shared" si="47"/>
        <v>101991.5409</v>
      </c>
      <c r="U73" s="54">
        <f t="shared" si="47"/>
        <v>91300.57575</v>
      </c>
      <c r="V73" s="54">
        <f t="shared" si="47"/>
        <v>80779.09292</v>
      </c>
      <c r="W73" s="54">
        <f t="shared" si="47"/>
        <v>70418.09066</v>
      </c>
      <c r="X73" s="54">
        <f t="shared" si="47"/>
        <v>60209.04533</v>
      </c>
      <c r="Y73" s="54">
        <f t="shared" si="47"/>
        <v>0</v>
      </c>
      <c r="Z73" s="54">
        <f t="shared" si="47"/>
        <v>0</v>
      </c>
      <c r="AA73" s="54">
        <f t="shared" si="47"/>
        <v>0</v>
      </c>
      <c r="AB73" s="54">
        <f t="shared" si="47"/>
        <v>0</v>
      </c>
      <c r="AC73" s="54">
        <f t="shared" si="47"/>
        <v>0</v>
      </c>
      <c r="AD73" s="54">
        <f t="shared" si="47"/>
        <v>0</v>
      </c>
      <c r="AE73" s="54">
        <f t="shared" si="47"/>
        <v>0</v>
      </c>
      <c r="AF73" s="54">
        <f t="shared" si="47"/>
        <v>0</v>
      </c>
      <c r="AG73" s="54">
        <f t="shared" si="47"/>
        <v>0</v>
      </c>
      <c r="AH73" s="54">
        <f t="shared" si="47"/>
        <v>0</v>
      </c>
      <c r="AI73" s="54">
        <f t="shared" si="47"/>
        <v>0</v>
      </c>
      <c r="AJ73" s="54">
        <f t="shared" si="47"/>
        <v>0</v>
      </c>
      <c r="AK73" s="54">
        <f t="shared" si="47"/>
        <v>0</v>
      </c>
      <c r="AL73" s="54">
        <f t="shared" si="47"/>
        <v>0</v>
      </c>
      <c r="AM73" s="55">
        <f t="shared" si="12"/>
        <v>4331498.563</v>
      </c>
    </row>
    <row r="74">
      <c r="A74" s="5">
        <f>Properties!A32</f>
        <v>24</v>
      </c>
      <c r="B74" s="53">
        <f>Properties!L32</f>
        <v>353868.7308</v>
      </c>
      <c r="C74" s="53">
        <f t="shared" si="13"/>
        <v>337368.3953</v>
      </c>
      <c r="D74" s="53">
        <f t="shared" si="14"/>
        <v>321346.0962</v>
      </c>
      <c r="E74" s="53">
        <f t="shared" si="15"/>
        <v>305776.4436</v>
      </c>
      <c r="F74" s="53">
        <f t="shared" ref="F74:K74" si="48">E73</f>
        <v>290635.3958</v>
      </c>
      <c r="G74" s="53">
        <f t="shared" si="48"/>
        <v>275900.1885</v>
      </c>
      <c r="H74" s="53">
        <f t="shared" si="48"/>
        <v>261549.2659</v>
      </c>
      <c r="I74" s="53">
        <f t="shared" si="48"/>
        <v>247562.2177</v>
      </c>
      <c r="J74" s="53">
        <f t="shared" si="48"/>
        <v>233919.7172</v>
      </c>
      <c r="K74" s="53">
        <f t="shared" si="48"/>
        <v>220603.4644</v>
      </c>
      <c r="L74" s="53">
        <f t="shared" si="24"/>
        <v>207596.1314</v>
      </c>
      <c r="M74" s="54">
        <f t="shared" si="26"/>
        <v>194881.3103</v>
      </c>
      <c r="N74" s="54">
        <f t="shared" si="28"/>
        <v>182443.4649</v>
      </c>
      <c r="O74" s="54">
        <f t="shared" ref="O74:AL74" si="49">N73</f>
        <v>170267.8842</v>
      </c>
      <c r="P74" s="54">
        <f t="shared" si="49"/>
        <v>158340.6385</v>
      </c>
      <c r="Q74" s="54">
        <f t="shared" si="49"/>
        <v>146648.5378</v>
      </c>
      <c r="R74" s="54">
        <f t="shared" si="49"/>
        <v>135179.093</v>
      </c>
      <c r="S74" s="54">
        <f t="shared" si="49"/>
        <v>123920.478</v>
      </c>
      <c r="T74" s="54">
        <f t="shared" si="49"/>
        <v>112861.495</v>
      </c>
      <c r="U74" s="54">
        <f t="shared" si="49"/>
        <v>101991.5409</v>
      </c>
      <c r="V74" s="54">
        <f t="shared" si="49"/>
        <v>91300.57575</v>
      </c>
      <c r="W74" s="54">
        <f t="shared" si="49"/>
        <v>80779.09292</v>
      </c>
      <c r="X74" s="54">
        <f t="shared" si="49"/>
        <v>70418.09066</v>
      </c>
      <c r="Y74" s="54">
        <f t="shared" si="49"/>
        <v>60209.04533</v>
      </c>
      <c r="Z74" s="54">
        <f t="shared" si="49"/>
        <v>0</v>
      </c>
      <c r="AA74" s="54">
        <f t="shared" si="49"/>
        <v>0</v>
      </c>
      <c r="AB74" s="54">
        <f t="shared" si="49"/>
        <v>0</v>
      </c>
      <c r="AC74" s="54">
        <f t="shared" si="49"/>
        <v>0</v>
      </c>
      <c r="AD74" s="54">
        <f t="shared" si="49"/>
        <v>0</v>
      </c>
      <c r="AE74" s="54">
        <f t="shared" si="49"/>
        <v>0</v>
      </c>
      <c r="AF74" s="54">
        <f t="shared" si="49"/>
        <v>0</v>
      </c>
      <c r="AG74" s="54">
        <f t="shared" si="49"/>
        <v>0</v>
      </c>
      <c r="AH74" s="54">
        <f t="shared" si="49"/>
        <v>0</v>
      </c>
      <c r="AI74" s="54">
        <f t="shared" si="49"/>
        <v>0</v>
      </c>
      <c r="AJ74" s="54">
        <f t="shared" si="49"/>
        <v>0</v>
      </c>
      <c r="AK74" s="54">
        <f t="shared" si="49"/>
        <v>0</v>
      </c>
      <c r="AL74" s="54">
        <f t="shared" si="49"/>
        <v>0</v>
      </c>
      <c r="AM74" s="55">
        <f t="shared" si="12"/>
        <v>4685367.294</v>
      </c>
    </row>
    <row r="75">
      <c r="A75" s="5">
        <f>Properties!A33</f>
        <v>25</v>
      </c>
      <c r="B75" s="53">
        <f>Properties!L33</f>
        <v>370873.917</v>
      </c>
      <c r="C75" s="53">
        <f t="shared" si="13"/>
        <v>353868.7308</v>
      </c>
      <c r="D75" s="53">
        <f t="shared" si="14"/>
        <v>337368.3953</v>
      </c>
      <c r="E75" s="53">
        <f t="shared" si="15"/>
        <v>321346.0962</v>
      </c>
      <c r="F75" s="53">
        <f t="shared" ref="F75:K75" si="50">E74</f>
        <v>305776.4436</v>
      </c>
      <c r="G75" s="53">
        <f t="shared" si="50"/>
        <v>290635.3958</v>
      </c>
      <c r="H75" s="53">
        <f t="shared" si="50"/>
        <v>275900.1885</v>
      </c>
      <c r="I75" s="53">
        <f t="shared" si="50"/>
        <v>261549.2659</v>
      </c>
      <c r="J75" s="53">
        <f t="shared" si="50"/>
        <v>247562.2177</v>
      </c>
      <c r="K75" s="53">
        <f t="shared" si="50"/>
        <v>233919.7172</v>
      </c>
      <c r="L75" s="53">
        <f t="shared" si="24"/>
        <v>220603.4644</v>
      </c>
      <c r="M75" s="54">
        <f t="shared" si="26"/>
        <v>207596.1314</v>
      </c>
      <c r="N75" s="54">
        <f t="shared" si="28"/>
        <v>194881.3103</v>
      </c>
      <c r="O75" s="54">
        <f t="shared" ref="O75:AL75" si="51">N74</f>
        <v>182443.4649</v>
      </c>
      <c r="P75" s="54">
        <f t="shared" si="51"/>
        <v>170267.8842</v>
      </c>
      <c r="Q75" s="54">
        <f t="shared" si="51"/>
        <v>158340.6385</v>
      </c>
      <c r="R75" s="54">
        <f t="shared" si="51"/>
        <v>146648.5378</v>
      </c>
      <c r="S75" s="54">
        <f t="shared" si="51"/>
        <v>135179.093</v>
      </c>
      <c r="T75" s="54">
        <f t="shared" si="51"/>
        <v>123920.478</v>
      </c>
      <c r="U75" s="54">
        <f t="shared" si="51"/>
        <v>112861.495</v>
      </c>
      <c r="V75" s="54">
        <f t="shared" si="51"/>
        <v>101991.5409</v>
      </c>
      <c r="W75" s="54">
        <f t="shared" si="51"/>
        <v>91300.57575</v>
      </c>
      <c r="X75" s="54">
        <f t="shared" si="51"/>
        <v>80779.09292</v>
      </c>
      <c r="Y75" s="54">
        <f t="shared" si="51"/>
        <v>70418.09066</v>
      </c>
      <c r="Z75" s="54">
        <f t="shared" si="51"/>
        <v>60209.04533</v>
      </c>
      <c r="AA75" s="54">
        <f t="shared" si="51"/>
        <v>0</v>
      </c>
      <c r="AB75" s="54">
        <f t="shared" si="51"/>
        <v>0</v>
      </c>
      <c r="AC75" s="54">
        <f t="shared" si="51"/>
        <v>0</v>
      </c>
      <c r="AD75" s="54">
        <f t="shared" si="51"/>
        <v>0</v>
      </c>
      <c r="AE75" s="54">
        <f t="shared" si="51"/>
        <v>0</v>
      </c>
      <c r="AF75" s="54">
        <f t="shared" si="51"/>
        <v>0</v>
      </c>
      <c r="AG75" s="54">
        <f t="shared" si="51"/>
        <v>0</v>
      </c>
      <c r="AH75" s="54">
        <f t="shared" si="51"/>
        <v>0</v>
      </c>
      <c r="AI75" s="54">
        <f t="shared" si="51"/>
        <v>0</v>
      </c>
      <c r="AJ75" s="54">
        <f t="shared" si="51"/>
        <v>0</v>
      </c>
      <c r="AK75" s="54">
        <f t="shared" si="51"/>
        <v>0</v>
      </c>
      <c r="AL75" s="54">
        <f t="shared" si="51"/>
        <v>0</v>
      </c>
      <c r="AM75" s="55">
        <f t="shared" si="12"/>
        <v>5056241.211</v>
      </c>
    </row>
    <row r="76">
      <c r="A76" s="5">
        <f>Properties!A34</f>
        <v>26</v>
      </c>
      <c r="B76" s="53">
        <f>Properties!L34</f>
        <v>388412.2721</v>
      </c>
      <c r="C76" s="53">
        <f t="shared" si="13"/>
        <v>370873.917</v>
      </c>
      <c r="D76" s="53">
        <f t="shared" si="14"/>
        <v>353868.7308</v>
      </c>
      <c r="E76" s="53">
        <f t="shared" si="15"/>
        <v>337368.3953</v>
      </c>
      <c r="F76" s="53">
        <f t="shared" ref="F76:K76" si="52">E75</f>
        <v>321346.0962</v>
      </c>
      <c r="G76" s="53">
        <f t="shared" si="52"/>
        <v>305776.4436</v>
      </c>
      <c r="H76" s="53">
        <f t="shared" si="52"/>
        <v>290635.3958</v>
      </c>
      <c r="I76" s="53">
        <f t="shared" si="52"/>
        <v>275900.1885</v>
      </c>
      <c r="J76" s="53">
        <f t="shared" si="52"/>
        <v>261549.2659</v>
      </c>
      <c r="K76" s="53">
        <f t="shared" si="52"/>
        <v>247562.2177</v>
      </c>
      <c r="L76" s="53">
        <f t="shared" si="24"/>
        <v>233919.7172</v>
      </c>
      <c r="M76" s="54">
        <f t="shared" si="26"/>
        <v>220603.4644</v>
      </c>
      <c r="N76" s="54">
        <f t="shared" si="28"/>
        <v>207596.1314</v>
      </c>
      <c r="O76" s="54">
        <f t="shared" ref="O76:AL76" si="53">N75</f>
        <v>194881.3103</v>
      </c>
      <c r="P76" s="54">
        <f t="shared" si="53"/>
        <v>182443.4649</v>
      </c>
      <c r="Q76" s="54">
        <f t="shared" si="53"/>
        <v>170267.8842</v>
      </c>
      <c r="R76" s="54">
        <f t="shared" si="53"/>
        <v>158340.6385</v>
      </c>
      <c r="S76" s="54">
        <f t="shared" si="53"/>
        <v>146648.5378</v>
      </c>
      <c r="T76" s="54">
        <f t="shared" si="53"/>
        <v>135179.093</v>
      </c>
      <c r="U76" s="54">
        <f t="shared" si="53"/>
        <v>123920.478</v>
      </c>
      <c r="V76" s="54">
        <f t="shared" si="53"/>
        <v>112861.495</v>
      </c>
      <c r="W76" s="54">
        <f t="shared" si="53"/>
        <v>101991.5409</v>
      </c>
      <c r="X76" s="54">
        <f t="shared" si="53"/>
        <v>91300.57575</v>
      </c>
      <c r="Y76" s="54">
        <f t="shared" si="53"/>
        <v>80779.09292</v>
      </c>
      <c r="Z76" s="54">
        <f t="shared" si="53"/>
        <v>70418.09066</v>
      </c>
      <c r="AA76" s="54">
        <f t="shared" si="53"/>
        <v>60209.04533</v>
      </c>
      <c r="AB76" s="54">
        <f t="shared" si="53"/>
        <v>0</v>
      </c>
      <c r="AC76" s="54">
        <f t="shared" si="53"/>
        <v>0</v>
      </c>
      <c r="AD76" s="54">
        <f t="shared" si="53"/>
        <v>0</v>
      </c>
      <c r="AE76" s="54">
        <f t="shared" si="53"/>
        <v>0</v>
      </c>
      <c r="AF76" s="54">
        <f t="shared" si="53"/>
        <v>0</v>
      </c>
      <c r="AG76" s="54">
        <f t="shared" si="53"/>
        <v>0</v>
      </c>
      <c r="AH76" s="54">
        <f t="shared" si="53"/>
        <v>0</v>
      </c>
      <c r="AI76" s="54">
        <f t="shared" si="53"/>
        <v>0</v>
      </c>
      <c r="AJ76" s="54">
        <f t="shared" si="53"/>
        <v>0</v>
      </c>
      <c r="AK76" s="54">
        <f t="shared" si="53"/>
        <v>0</v>
      </c>
      <c r="AL76" s="54">
        <f t="shared" si="53"/>
        <v>0</v>
      </c>
      <c r="AM76" s="55">
        <f t="shared" si="12"/>
        <v>5444653.483</v>
      </c>
    </row>
    <row r="77">
      <c r="A77" s="5">
        <f>Properties!A35</f>
        <v>27</v>
      </c>
      <c r="B77" s="53">
        <f>Properties!L35</f>
        <v>406513.7029</v>
      </c>
      <c r="C77" s="53">
        <f t="shared" si="13"/>
        <v>388412.2721</v>
      </c>
      <c r="D77" s="53">
        <f t="shared" si="14"/>
        <v>370873.917</v>
      </c>
      <c r="E77" s="53">
        <f t="shared" si="15"/>
        <v>353868.7308</v>
      </c>
      <c r="F77" s="53">
        <f t="shared" ref="F77:K77" si="54">E76</f>
        <v>337368.3953</v>
      </c>
      <c r="G77" s="53">
        <f t="shared" si="54"/>
        <v>321346.0962</v>
      </c>
      <c r="H77" s="53">
        <f t="shared" si="54"/>
        <v>305776.4436</v>
      </c>
      <c r="I77" s="53">
        <f t="shared" si="54"/>
        <v>290635.3958</v>
      </c>
      <c r="J77" s="53">
        <f t="shared" si="54"/>
        <v>275900.1885</v>
      </c>
      <c r="K77" s="53">
        <f t="shared" si="54"/>
        <v>261549.2659</v>
      </c>
      <c r="L77" s="53">
        <f t="shared" si="24"/>
        <v>247562.2177</v>
      </c>
      <c r="M77" s="54">
        <f t="shared" si="26"/>
        <v>233919.7172</v>
      </c>
      <c r="N77" s="54">
        <f t="shared" si="28"/>
        <v>220603.4644</v>
      </c>
      <c r="O77" s="54">
        <f t="shared" ref="O77:AL77" si="55">N76</f>
        <v>207596.1314</v>
      </c>
      <c r="P77" s="54">
        <f t="shared" si="55"/>
        <v>194881.3103</v>
      </c>
      <c r="Q77" s="54">
        <f t="shared" si="55"/>
        <v>182443.4649</v>
      </c>
      <c r="R77" s="54">
        <f t="shared" si="55"/>
        <v>170267.8842</v>
      </c>
      <c r="S77" s="54">
        <f t="shared" si="55"/>
        <v>158340.6385</v>
      </c>
      <c r="T77" s="54">
        <f t="shared" si="55"/>
        <v>146648.5378</v>
      </c>
      <c r="U77" s="54">
        <f t="shared" si="55"/>
        <v>135179.093</v>
      </c>
      <c r="V77" s="54">
        <f t="shared" si="55"/>
        <v>123920.478</v>
      </c>
      <c r="W77" s="54">
        <f t="shared" si="55"/>
        <v>112861.495</v>
      </c>
      <c r="X77" s="54">
        <f t="shared" si="55"/>
        <v>101991.5409</v>
      </c>
      <c r="Y77" s="54">
        <f t="shared" si="55"/>
        <v>91300.57575</v>
      </c>
      <c r="Z77" s="54">
        <f t="shared" si="55"/>
        <v>80779.09292</v>
      </c>
      <c r="AA77" s="54">
        <f t="shared" si="55"/>
        <v>70418.09066</v>
      </c>
      <c r="AB77" s="54">
        <f t="shared" si="55"/>
        <v>60209.04533</v>
      </c>
      <c r="AC77" s="54">
        <f t="shared" si="55"/>
        <v>0</v>
      </c>
      <c r="AD77" s="54">
        <f t="shared" si="55"/>
        <v>0</v>
      </c>
      <c r="AE77" s="54">
        <f t="shared" si="55"/>
        <v>0</v>
      </c>
      <c r="AF77" s="54">
        <f t="shared" si="55"/>
        <v>0</v>
      </c>
      <c r="AG77" s="54">
        <f t="shared" si="55"/>
        <v>0</v>
      </c>
      <c r="AH77" s="54">
        <f t="shared" si="55"/>
        <v>0</v>
      </c>
      <c r="AI77" s="54">
        <f t="shared" si="55"/>
        <v>0</v>
      </c>
      <c r="AJ77" s="54">
        <f t="shared" si="55"/>
        <v>0</v>
      </c>
      <c r="AK77" s="54">
        <f t="shared" si="55"/>
        <v>0</v>
      </c>
      <c r="AL77" s="54">
        <f t="shared" si="55"/>
        <v>0</v>
      </c>
      <c r="AM77" s="55">
        <f t="shared" si="12"/>
        <v>5851167.186</v>
      </c>
    </row>
    <row r="78">
      <c r="A78" s="5">
        <f>Properties!A36</f>
        <v>28</v>
      </c>
      <c r="B78" s="53">
        <f>Properties!L36</f>
        <v>425209.7937</v>
      </c>
      <c r="C78" s="53">
        <f t="shared" si="13"/>
        <v>406513.7029</v>
      </c>
      <c r="D78" s="53">
        <f t="shared" si="14"/>
        <v>388412.2721</v>
      </c>
      <c r="E78" s="53">
        <f t="shared" si="15"/>
        <v>370873.917</v>
      </c>
      <c r="F78" s="53">
        <f t="shared" ref="F78:K78" si="56">E77</f>
        <v>353868.7308</v>
      </c>
      <c r="G78" s="53">
        <f t="shared" si="56"/>
        <v>337368.3953</v>
      </c>
      <c r="H78" s="53">
        <f t="shared" si="56"/>
        <v>321346.0962</v>
      </c>
      <c r="I78" s="53">
        <f t="shared" si="56"/>
        <v>305776.4436</v>
      </c>
      <c r="J78" s="53">
        <f t="shared" si="56"/>
        <v>290635.3958</v>
      </c>
      <c r="K78" s="53">
        <f t="shared" si="56"/>
        <v>275900.1885</v>
      </c>
      <c r="L78" s="53">
        <f t="shared" si="24"/>
        <v>261549.2659</v>
      </c>
      <c r="M78" s="54">
        <f t="shared" si="26"/>
        <v>247562.2177</v>
      </c>
      <c r="N78" s="54">
        <f t="shared" si="28"/>
        <v>233919.7172</v>
      </c>
      <c r="O78" s="54">
        <f t="shared" ref="O78:AL78" si="57">N77</f>
        <v>220603.4644</v>
      </c>
      <c r="P78" s="54">
        <f t="shared" si="57"/>
        <v>207596.1314</v>
      </c>
      <c r="Q78" s="54">
        <f t="shared" si="57"/>
        <v>194881.3103</v>
      </c>
      <c r="R78" s="54">
        <f t="shared" si="57"/>
        <v>182443.4649</v>
      </c>
      <c r="S78" s="54">
        <f t="shared" si="57"/>
        <v>170267.8842</v>
      </c>
      <c r="T78" s="54">
        <f t="shared" si="57"/>
        <v>158340.6385</v>
      </c>
      <c r="U78" s="54">
        <f t="shared" si="57"/>
        <v>146648.5378</v>
      </c>
      <c r="V78" s="54">
        <f t="shared" si="57"/>
        <v>135179.093</v>
      </c>
      <c r="W78" s="54">
        <f t="shared" si="57"/>
        <v>123920.478</v>
      </c>
      <c r="X78" s="54">
        <f t="shared" si="57"/>
        <v>112861.495</v>
      </c>
      <c r="Y78" s="54">
        <f t="shared" si="57"/>
        <v>101991.5409</v>
      </c>
      <c r="Z78" s="54">
        <f t="shared" si="57"/>
        <v>91300.57575</v>
      </c>
      <c r="AA78" s="54">
        <f t="shared" si="57"/>
        <v>80779.09292</v>
      </c>
      <c r="AB78" s="54">
        <f t="shared" si="57"/>
        <v>70418.09066</v>
      </c>
      <c r="AC78" s="54">
        <f t="shared" si="57"/>
        <v>60209.04533</v>
      </c>
      <c r="AD78" s="54">
        <f t="shared" si="57"/>
        <v>0</v>
      </c>
      <c r="AE78" s="54">
        <f t="shared" si="57"/>
        <v>0</v>
      </c>
      <c r="AF78" s="54">
        <f t="shared" si="57"/>
        <v>0</v>
      </c>
      <c r="AG78" s="54">
        <f t="shared" si="57"/>
        <v>0</v>
      </c>
      <c r="AH78" s="54">
        <f t="shared" si="57"/>
        <v>0</v>
      </c>
      <c r="AI78" s="54">
        <f t="shared" si="57"/>
        <v>0</v>
      </c>
      <c r="AJ78" s="54">
        <f t="shared" si="57"/>
        <v>0</v>
      </c>
      <c r="AK78" s="54">
        <f t="shared" si="57"/>
        <v>0</v>
      </c>
      <c r="AL78" s="54">
        <f t="shared" si="57"/>
        <v>0</v>
      </c>
      <c r="AM78" s="55">
        <f t="shared" si="12"/>
        <v>6276376.98</v>
      </c>
    </row>
    <row r="79">
      <c r="A79" s="5">
        <f>Properties!A37</f>
        <v>29</v>
      </c>
      <c r="B79" s="53">
        <f>Properties!L37</f>
        <v>444533.9005</v>
      </c>
      <c r="C79" s="53">
        <f t="shared" si="13"/>
        <v>425209.7937</v>
      </c>
      <c r="D79" s="53">
        <f t="shared" si="14"/>
        <v>406513.7029</v>
      </c>
      <c r="E79" s="53">
        <f t="shared" si="15"/>
        <v>388412.2721</v>
      </c>
      <c r="F79" s="53">
        <f t="shared" ref="F79:K79" si="58">E78</f>
        <v>370873.917</v>
      </c>
      <c r="G79" s="53">
        <f t="shared" si="58"/>
        <v>353868.7308</v>
      </c>
      <c r="H79" s="53">
        <f t="shared" si="58"/>
        <v>337368.3953</v>
      </c>
      <c r="I79" s="53">
        <f t="shared" si="58"/>
        <v>321346.0962</v>
      </c>
      <c r="J79" s="53">
        <f t="shared" si="58"/>
        <v>305776.4436</v>
      </c>
      <c r="K79" s="53">
        <f t="shared" si="58"/>
        <v>290635.3958</v>
      </c>
      <c r="L79" s="53">
        <f t="shared" si="24"/>
        <v>275900.1885</v>
      </c>
      <c r="M79" s="54">
        <f t="shared" si="26"/>
        <v>261549.2659</v>
      </c>
      <c r="N79" s="54">
        <f t="shared" si="28"/>
        <v>247562.2177</v>
      </c>
      <c r="O79" s="54">
        <f t="shared" ref="O79:AL79" si="59">N78</f>
        <v>233919.7172</v>
      </c>
      <c r="P79" s="54">
        <f t="shared" si="59"/>
        <v>220603.4644</v>
      </c>
      <c r="Q79" s="54">
        <f t="shared" si="59"/>
        <v>207596.1314</v>
      </c>
      <c r="R79" s="54">
        <f t="shared" si="59"/>
        <v>194881.3103</v>
      </c>
      <c r="S79" s="54">
        <f t="shared" si="59"/>
        <v>182443.4649</v>
      </c>
      <c r="T79" s="54">
        <f t="shared" si="59"/>
        <v>170267.8842</v>
      </c>
      <c r="U79" s="54">
        <f t="shared" si="59"/>
        <v>158340.6385</v>
      </c>
      <c r="V79" s="54">
        <f t="shared" si="59"/>
        <v>146648.5378</v>
      </c>
      <c r="W79" s="54">
        <f t="shared" si="59"/>
        <v>135179.093</v>
      </c>
      <c r="X79" s="54">
        <f t="shared" si="59"/>
        <v>123920.478</v>
      </c>
      <c r="Y79" s="54">
        <f t="shared" si="59"/>
        <v>112861.495</v>
      </c>
      <c r="Z79" s="54">
        <f t="shared" si="59"/>
        <v>101991.5409</v>
      </c>
      <c r="AA79" s="54">
        <f t="shared" si="59"/>
        <v>91300.57575</v>
      </c>
      <c r="AB79" s="54">
        <f t="shared" si="59"/>
        <v>80779.09292</v>
      </c>
      <c r="AC79" s="54">
        <f t="shared" si="59"/>
        <v>70418.09066</v>
      </c>
      <c r="AD79" s="54">
        <f t="shared" si="59"/>
        <v>60209.04533</v>
      </c>
      <c r="AE79" s="54">
        <f t="shared" si="59"/>
        <v>0</v>
      </c>
      <c r="AF79" s="54">
        <f t="shared" si="59"/>
        <v>0</v>
      </c>
      <c r="AG79" s="54">
        <f t="shared" si="59"/>
        <v>0</v>
      </c>
      <c r="AH79" s="54">
        <f t="shared" si="59"/>
        <v>0</v>
      </c>
      <c r="AI79" s="54">
        <f t="shared" si="59"/>
        <v>0</v>
      </c>
      <c r="AJ79" s="54">
        <f t="shared" si="59"/>
        <v>0</v>
      </c>
      <c r="AK79" s="54">
        <f t="shared" si="59"/>
        <v>0</v>
      </c>
      <c r="AL79" s="54">
        <f t="shared" si="59"/>
        <v>0</v>
      </c>
      <c r="AM79" s="55">
        <f t="shared" si="12"/>
        <v>6720910.88</v>
      </c>
    </row>
    <row r="80">
      <c r="A80" s="5">
        <f>Properties!A38</f>
        <v>30</v>
      </c>
      <c r="B80" s="53">
        <f>Properties!L38</f>
        <v>464521.25</v>
      </c>
      <c r="C80" s="53">
        <f t="shared" si="13"/>
        <v>444533.9005</v>
      </c>
      <c r="D80" s="53">
        <f t="shared" si="14"/>
        <v>425209.7937</v>
      </c>
      <c r="E80" s="53">
        <f t="shared" si="15"/>
        <v>406513.7029</v>
      </c>
      <c r="F80" s="53">
        <f t="shared" ref="F80:K80" si="60">E79</f>
        <v>388412.2721</v>
      </c>
      <c r="G80" s="53">
        <f t="shared" si="60"/>
        <v>370873.917</v>
      </c>
      <c r="H80" s="53">
        <f t="shared" si="60"/>
        <v>353868.7308</v>
      </c>
      <c r="I80" s="53">
        <f t="shared" si="60"/>
        <v>337368.3953</v>
      </c>
      <c r="J80" s="53">
        <f t="shared" si="60"/>
        <v>321346.0962</v>
      </c>
      <c r="K80" s="53">
        <f t="shared" si="60"/>
        <v>305776.4436</v>
      </c>
      <c r="L80" s="53">
        <f t="shared" si="24"/>
        <v>290635.3958</v>
      </c>
      <c r="M80" s="54">
        <f t="shared" si="26"/>
        <v>275900.1885</v>
      </c>
      <c r="N80" s="54">
        <f t="shared" si="28"/>
        <v>261549.2659</v>
      </c>
      <c r="O80" s="54">
        <f t="shared" ref="O80:AL80" si="61">N79</f>
        <v>247562.2177</v>
      </c>
      <c r="P80" s="54">
        <f t="shared" si="61"/>
        <v>233919.7172</v>
      </c>
      <c r="Q80" s="54">
        <f t="shared" si="61"/>
        <v>220603.4644</v>
      </c>
      <c r="R80" s="54">
        <f t="shared" si="61"/>
        <v>207596.1314</v>
      </c>
      <c r="S80" s="54">
        <f t="shared" si="61"/>
        <v>194881.3103</v>
      </c>
      <c r="T80" s="54">
        <f t="shared" si="61"/>
        <v>182443.4649</v>
      </c>
      <c r="U80" s="54">
        <f t="shared" si="61"/>
        <v>170267.8842</v>
      </c>
      <c r="V80" s="54">
        <f t="shared" si="61"/>
        <v>158340.6385</v>
      </c>
      <c r="W80" s="54">
        <f t="shared" si="61"/>
        <v>146648.5378</v>
      </c>
      <c r="X80" s="54">
        <f t="shared" si="61"/>
        <v>135179.093</v>
      </c>
      <c r="Y80" s="54">
        <f t="shared" si="61"/>
        <v>123920.478</v>
      </c>
      <c r="Z80" s="54">
        <f t="shared" si="61"/>
        <v>112861.495</v>
      </c>
      <c r="AA80" s="54">
        <f t="shared" si="61"/>
        <v>101991.5409</v>
      </c>
      <c r="AB80" s="54">
        <f t="shared" si="61"/>
        <v>91300.57575</v>
      </c>
      <c r="AC80" s="54">
        <f t="shared" si="61"/>
        <v>80779.09292</v>
      </c>
      <c r="AD80" s="54">
        <f t="shared" si="61"/>
        <v>70418.09066</v>
      </c>
      <c r="AE80" s="54">
        <f t="shared" si="61"/>
        <v>60209.04533</v>
      </c>
      <c r="AF80" s="54">
        <f t="shared" si="61"/>
        <v>0</v>
      </c>
      <c r="AG80" s="54">
        <f t="shared" si="61"/>
        <v>0</v>
      </c>
      <c r="AH80" s="54">
        <f t="shared" si="61"/>
        <v>0</v>
      </c>
      <c r="AI80" s="54">
        <f t="shared" si="61"/>
        <v>0</v>
      </c>
      <c r="AJ80" s="54">
        <f t="shared" si="61"/>
        <v>0</v>
      </c>
      <c r="AK80" s="54">
        <f t="shared" si="61"/>
        <v>0</v>
      </c>
      <c r="AL80" s="54">
        <f t="shared" si="61"/>
        <v>0</v>
      </c>
      <c r="AM80" s="55">
        <f t="shared" si="12"/>
        <v>7185432.13</v>
      </c>
    </row>
    <row r="81">
      <c r="A81" s="5">
        <f t="shared" ref="A81:A87" si="64">A80+1</f>
        <v>31</v>
      </c>
      <c r="B81" s="53">
        <f>B80+(B80*Properties!$B$3)</f>
        <v>478456.8875</v>
      </c>
      <c r="C81" s="53">
        <f t="shared" si="13"/>
        <v>464521.25</v>
      </c>
      <c r="D81" s="53">
        <f t="shared" si="14"/>
        <v>444533.9005</v>
      </c>
      <c r="E81" s="53">
        <f t="shared" si="15"/>
        <v>425209.7937</v>
      </c>
      <c r="F81" s="53">
        <f t="shared" ref="F81:K81" si="62">E80</f>
        <v>406513.7029</v>
      </c>
      <c r="G81" s="53">
        <f t="shared" si="62"/>
        <v>388412.2721</v>
      </c>
      <c r="H81" s="53">
        <f t="shared" si="62"/>
        <v>370873.917</v>
      </c>
      <c r="I81" s="53">
        <f t="shared" si="62"/>
        <v>353868.7308</v>
      </c>
      <c r="J81" s="53">
        <f t="shared" si="62"/>
        <v>337368.3953</v>
      </c>
      <c r="K81" s="53">
        <f t="shared" si="62"/>
        <v>321346.0962</v>
      </c>
      <c r="L81" s="53">
        <f t="shared" si="24"/>
        <v>305776.4436</v>
      </c>
      <c r="M81" s="54">
        <f t="shared" si="26"/>
        <v>290635.3958</v>
      </c>
      <c r="N81" s="54">
        <f t="shared" si="28"/>
        <v>275900.1885</v>
      </c>
      <c r="O81" s="54">
        <f t="shared" ref="O81:AL81" si="63">N80</f>
        <v>261549.2659</v>
      </c>
      <c r="P81" s="54">
        <f t="shared" si="63"/>
        <v>247562.2177</v>
      </c>
      <c r="Q81" s="54">
        <f t="shared" si="63"/>
        <v>233919.7172</v>
      </c>
      <c r="R81" s="54">
        <f t="shared" si="63"/>
        <v>220603.4644</v>
      </c>
      <c r="S81" s="54">
        <f t="shared" si="63"/>
        <v>207596.1314</v>
      </c>
      <c r="T81" s="54">
        <f t="shared" si="63"/>
        <v>194881.3103</v>
      </c>
      <c r="U81" s="54">
        <f t="shared" si="63"/>
        <v>182443.4649</v>
      </c>
      <c r="V81" s="54">
        <f t="shared" si="63"/>
        <v>170267.8842</v>
      </c>
      <c r="W81" s="54">
        <f t="shared" si="63"/>
        <v>158340.6385</v>
      </c>
      <c r="X81" s="54">
        <f t="shared" si="63"/>
        <v>146648.5378</v>
      </c>
      <c r="Y81" s="54">
        <f t="shared" si="63"/>
        <v>135179.093</v>
      </c>
      <c r="Z81" s="54">
        <f t="shared" si="63"/>
        <v>123920.478</v>
      </c>
      <c r="AA81" s="54">
        <f t="shared" si="63"/>
        <v>112861.495</v>
      </c>
      <c r="AB81" s="54">
        <f t="shared" si="63"/>
        <v>101991.5409</v>
      </c>
      <c r="AC81" s="54">
        <f t="shared" si="63"/>
        <v>91300.57575</v>
      </c>
      <c r="AD81" s="54">
        <f t="shared" si="63"/>
        <v>80779.09292</v>
      </c>
      <c r="AE81" s="54">
        <f t="shared" si="63"/>
        <v>70418.09066</v>
      </c>
      <c r="AF81" s="54">
        <f t="shared" si="63"/>
        <v>60209.04533</v>
      </c>
      <c r="AG81" s="54">
        <f t="shared" si="63"/>
        <v>0</v>
      </c>
      <c r="AH81" s="54">
        <f t="shared" si="63"/>
        <v>0</v>
      </c>
      <c r="AI81" s="54">
        <f t="shared" si="63"/>
        <v>0</v>
      </c>
      <c r="AJ81" s="54">
        <f t="shared" si="63"/>
        <v>0</v>
      </c>
      <c r="AK81" s="54">
        <f t="shared" si="63"/>
        <v>0</v>
      </c>
      <c r="AL81" s="54">
        <f t="shared" si="63"/>
        <v>0</v>
      </c>
      <c r="AM81" s="55">
        <f t="shared" si="12"/>
        <v>7663889.018</v>
      </c>
    </row>
    <row r="82">
      <c r="A82" s="5">
        <f t="shared" si="64"/>
        <v>32</v>
      </c>
      <c r="B82" s="53">
        <f>B81+(B81*Properties!$B$3)</f>
        <v>492810.5941</v>
      </c>
      <c r="C82" s="53">
        <f t="shared" si="13"/>
        <v>478456.8875</v>
      </c>
      <c r="D82" s="53">
        <f t="shared" si="14"/>
        <v>464521.25</v>
      </c>
      <c r="E82" s="53">
        <f t="shared" si="15"/>
        <v>444533.9005</v>
      </c>
      <c r="F82" s="53">
        <f t="shared" ref="F82:K82" si="65">E81</f>
        <v>425209.7937</v>
      </c>
      <c r="G82" s="53">
        <f t="shared" si="65"/>
        <v>406513.7029</v>
      </c>
      <c r="H82" s="53">
        <f t="shared" si="65"/>
        <v>388412.2721</v>
      </c>
      <c r="I82" s="53">
        <f t="shared" si="65"/>
        <v>370873.917</v>
      </c>
      <c r="J82" s="53">
        <f t="shared" si="65"/>
        <v>353868.7308</v>
      </c>
      <c r="K82" s="53">
        <f t="shared" si="65"/>
        <v>337368.3953</v>
      </c>
      <c r="L82" s="53">
        <f t="shared" si="24"/>
        <v>321346.0962</v>
      </c>
      <c r="M82" s="54">
        <f t="shared" si="26"/>
        <v>305776.4436</v>
      </c>
      <c r="N82" s="54">
        <f t="shared" si="28"/>
        <v>290635.3958</v>
      </c>
      <c r="O82" s="54">
        <f t="shared" ref="O82:AL82" si="66">N81</f>
        <v>275900.1885</v>
      </c>
      <c r="P82" s="54">
        <f t="shared" si="66"/>
        <v>261549.2659</v>
      </c>
      <c r="Q82" s="54">
        <f t="shared" si="66"/>
        <v>247562.2177</v>
      </c>
      <c r="R82" s="54">
        <f t="shared" si="66"/>
        <v>233919.7172</v>
      </c>
      <c r="S82" s="54">
        <f t="shared" si="66"/>
        <v>220603.4644</v>
      </c>
      <c r="T82" s="54">
        <f t="shared" si="66"/>
        <v>207596.1314</v>
      </c>
      <c r="U82" s="54">
        <f t="shared" si="66"/>
        <v>194881.3103</v>
      </c>
      <c r="V82" s="54">
        <f t="shared" si="66"/>
        <v>182443.4649</v>
      </c>
      <c r="W82" s="54">
        <f t="shared" si="66"/>
        <v>170267.8842</v>
      </c>
      <c r="X82" s="54">
        <f t="shared" si="66"/>
        <v>158340.6385</v>
      </c>
      <c r="Y82" s="54">
        <f t="shared" si="66"/>
        <v>146648.5378</v>
      </c>
      <c r="Z82" s="54">
        <f t="shared" si="66"/>
        <v>135179.093</v>
      </c>
      <c r="AA82" s="54">
        <f t="shared" si="66"/>
        <v>123920.478</v>
      </c>
      <c r="AB82" s="54">
        <f t="shared" si="66"/>
        <v>112861.495</v>
      </c>
      <c r="AC82" s="54">
        <f t="shared" si="66"/>
        <v>101991.5409</v>
      </c>
      <c r="AD82" s="54">
        <f t="shared" si="66"/>
        <v>91300.57575</v>
      </c>
      <c r="AE82" s="54">
        <f t="shared" si="66"/>
        <v>80779.09292</v>
      </c>
      <c r="AF82" s="54">
        <f t="shared" si="66"/>
        <v>70418.09066</v>
      </c>
      <c r="AG82" s="54">
        <f t="shared" si="66"/>
        <v>60209.04533</v>
      </c>
      <c r="AH82" s="54">
        <f t="shared" si="66"/>
        <v>0</v>
      </c>
      <c r="AI82" s="54">
        <f t="shared" si="66"/>
        <v>0</v>
      </c>
      <c r="AJ82" s="54">
        <f t="shared" si="66"/>
        <v>0</v>
      </c>
      <c r="AK82" s="54">
        <f t="shared" si="66"/>
        <v>0</v>
      </c>
      <c r="AL82" s="54">
        <f t="shared" si="66"/>
        <v>0</v>
      </c>
      <c r="AM82" s="55">
        <f t="shared" si="12"/>
        <v>8156699.612</v>
      </c>
    </row>
    <row r="83">
      <c r="A83" s="5">
        <f t="shared" si="64"/>
        <v>33</v>
      </c>
      <c r="B83" s="53">
        <f>B82+(B82*Properties!$B$3)</f>
        <v>507594.912</v>
      </c>
      <c r="C83" s="53">
        <f t="shared" si="13"/>
        <v>492810.5941</v>
      </c>
      <c r="D83" s="53">
        <f t="shared" si="14"/>
        <v>478456.8875</v>
      </c>
      <c r="E83" s="53">
        <f t="shared" si="15"/>
        <v>464521.25</v>
      </c>
      <c r="F83" s="53">
        <f t="shared" ref="F83:K83" si="67">E82</f>
        <v>444533.9005</v>
      </c>
      <c r="G83" s="53">
        <f t="shared" si="67"/>
        <v>425209.7937</v>
      </c>
      <c r="H83" s="53">
        <f t="shared" si="67"/>
        <v>406513.7029</v>
      </c>
      <c r="I83" s="53">
        <f t="shared" si="67"/>
        <v>388412.2721</v>
      </c>
      <c r="J83" s="53">
        <f t="shared" si="67"/>
        <v>370873.917</v>
      </c>
      <c r="K83" s="53">
        <f t="shared" si="67"/>
        <v>353868.7308</v>
      </c>
      <c r="L83" s="53">
        <f t="shared" si="24"/>
        <v>337368.3953</v>
      </c>
      <c r="M83" s="54">
        <f t="shared" si="26"/>
        <v>321346.0962</v>
      </c>
      <c r="N83" s="54">
        <f t="shared" si="28"/>
        <v>305776.4436</v>
      </c>
      <c r="O83" s="54">
        <f t="shared" ref="O83:AL83" si="68">N82</f>
        <v>290635.3958</v>
      </c>
      <c r="P83" s="54">
        <f t="shared" si="68"/>
        <v>275900.1885</v>
      </c>
      <c r="Q83" s="54">
        <f t="shared" si="68"/>
        <v>261549.2659</v>
      </c>
      <c r="R83" s="54">
        <f t="shared" si="68"/>
        <v>247562.2177</v>
      </c>
      <c r="S83" s="54">
        <f t="shared" si="68"/>
        <v>233919.7172</v>
      </c>
      <c r="T83" s="54">
        <f t="shared" si="68"/>
        <v>220603.4644</v>
      </c>
      <c r="U83" s="54">
        <f t="shared" si="68"/>
        <v>207596.1314</v>
      </c>
      <c r="V83" s="54">
        <f t="shared" si="68"/>
        <v>194881.3103</v>
      </c>
      <c r="W83" s="54">
        <f t="shared" si="68"/>
        <v>182443.4649</v>
      </c>
      <c r="X83" s="54">
        <f t="shared" si="68"/>
        <v>170267.8842</v>
      </c>
      <c r="Y83" s="54">
        <f t="shared" si="68"/>
        <v>158340.6385</v>
      </c>
      <c r="Z83" s="54">
        <f t="shared" si="68"/>
        <v>146648.5378</v>
      </c>
      <c r="AA83" s="54">
        <f t="shared" si="68"/>
        <v>135179.093</v>
      </c>
      <c r="AB83" s="54">
        <f t="shared" si="68"/>
        <v>123920.478</v>
      </c>
      <c r="AC83" s="54">
        <f t="shared" si="68"/>
        <v>112861.495</v>
      </c>
      <c r="AD83" s="54">
        <f t="shared" si="68"/>
        <v>101991.5409</v>
      </c>
      <c r="AE83" s="54">
        <f t="shared" si="68"/>
        <v>91300.57575</v>
      </c>
      <c r="AF83" s="54">
        <f t="shared" si="68"/>
        <v>80779.09292</v>
      </c>
      <c r="AG83" s="54">
        <f t="shared" si="68"/>
        <v>70418.09066</v>
      </c>
      <c r="AH83" s="54">
        <f t="shared" si="68"/>
        <v>60209.04533</v>
      </c>
      <c r="AI83" s="54">
        <f t="shared" si="68"/>
        <v>0</v>
      </c>
      <c r="AJ83" s="54">
        <f t="shared" si="68"/>
        <v>0</v>
      </c>
      <c r="AK83" s="54">
        <f t="shared" si="68"/>
        <v>0</v>
      </c>
      <c r="AL83" s="54">
        <f t="shared" si="68"/>
        <v>0</v>
      </c>
      <c r="AM83" s="55">
        <f t="shared" si="12"/>
        <v>8664294.524</v>
      </c>
    </row>
    <row r="84">
      <c r="A84" s="5">
        <f t="shared" si="64"/>
        <v>34</v>
      </c>
      <c r="B84" s="53">
        <f>B83+(B83*Properties!$B$3)</f>
        <v>522822.7593</v>
      </c>
      <c r="C84" s="53">
        <f t="shared" si="13"/>
        <v>507594.912</v>
      </c>
      <c r="D84" s="53">
        <f t="shared" si="14"/>
        <v>492810.5941</v>
      </c>
      <c r="E84" s="53">
        <f t="shared" si="15"/>
        <v>478456.8875</v>
      </c>
      <c r="F84" s="53">
        <f t="shared" ref="F84:K84" si="69">E83</f>
        <v>464521.25</v>
      </c>
      <c r="G84" s="53">
        <f t="shared" si="69"/>
        <v>444533.9005</v>
      </c>
      <c r="H84" s="53">
        <f t="shared" si="69"/>
        <v>425209.7937</v>
      </c>
      <c r="I84" s="53">
        <f t="shared" si="69"/>
        <v>406513.7029</v>
      </c>
      <c r="J84" s="53">
        <f t="shared" si="69"/>
        <v>388412.2721</v>
      </c>
      <c r="K84" s="53">
        <f t="shared" si="69"/>
        <v>370873.917</v>
      </c>
      <c r="L84" s="53">
        <f t="shared" si="24"/>
        <v>353868.7308</v>
      </c>
      <c r="M84" s="54">
        <f t="shared" si="26"/>
        <v>337368.3953</v>
      </c>
      <c r="N84" s="54">
        <f t="shared" si="28"/>
        <v>321346.0962</v>
      </c>
      <c r="O84" s="54">
        <f t="shared" ref="O84:AL84" si="70">N83</f>
        <v>305776.4436</v>
      </c>
      <c r="P84" s="54">
        <f t="shared" si="70"/>
        <v>290635.3958</v>
      </c>
      <c r="Q84" s="54">
        <f t="shared" si="70"/>
        <v>275900.1885</v>
      </c>
      <c r="R84" s="54">
        <f t="shared" si="70"/>
        <v>261549.2659</v>
      </c>
      <c r="S84" s="54">
        <f t="shared" si="70"/>
        <v>247562.2177</v>
      </c>
      <c r="T84" s="54">
        <f t="shared" si="70"/>
        <v>233919.7172</v>
      </c>
      <c r="U84" s="54">
        <f t="shared" si="70"/>
        <v>220603.4644</v>
      </c>
      <c r="V84" s="54">
        <f t="shared" si="70"/>
        <v>207596.1314</v>
      </c>
      <c r="W84" s="54">
        <f t="shared" si="70"/>
        <v>194881.3103</v>
      </c>
      <c r="X84" s="54">
        <f t="shared" si="70"/>
        <v>182443.4649</v>
      </c>
      <c r="Y84" s="54">
        <f t="shared" si="70"/>
        <v>170267.8842</v>
      </c>
      <c r="Z84" s="54">
        <f t="shared" si="70"/>
        <v>158340.6385</v>
      </c>
      <c r="AA84" s="54">
        <f t="shared" si="70"/>
        <v>146648.5378</v>
      </c>
      <c r="AB84" s="54">
        <f t="shared" si="70"/>
        <v>135179.093</v>
      </c>
      <c r="AC84" s="54">
        <f t="shared" si="70"/>
        <v>123920.478</v>
      </c>
      <c r="AD84" s="54">
        <f t="shared" si="70"/>
        <v>112861.495</v>
      </c>
      <c r="AE84" s="54">
        <f t="shared" si="70"/>
        <v>101991.5409</v>
      </c>
      <c r="AF84" s="54">
        <f t="shared" si="70"/>
        <v>91300.57575</v>
      </c>
      <c r="AG84" s="54">
        <f t="shared" si="70"/>
        <v>80779.09292</v>
      </c>
      <c r="AH84" s="54">
        <f t="shared" si="70"/>
        <v>70418.09066</v>
      </c>
      <c r="AI84" s="54">
        <f t="shared" si="70"/>
        <v>60209.04533</v>
      </c>
      <c r="AJ84" s="54">
        <f t="shared" si="70"/>
        <v>0</v>
      </c>
      <c r="AK84" s="54">
        <f t="shared" si="70"/>
        <v>0</v>
      </c>
      <c r="AL84" s="54">
        <f t="shared" si="70"/>
        <v>0</v>
      </c>
      <c r="AM84" s="55">
        <f t="shared" si="12"/>
        <v>9187117.283</v>
      </c>
    </row>
    <row r="85">
      <c r="A85" s="5">
        <f t="shared" si="64"/>
        <v>35</v>
      </c>
      <c r="B85" s="53">
        <f>B84+(B84*Properties!$B$3)</f>
        <v>538507.4421</v>
      </c>
      <c r="C85" s="53">
        <f t="shared" si="13"/>
        <v>522822.7593</v>
      </c>
      <c r="D85" s="53">
        <f t="shared" si="14"/>
        <v>507594.912</v>
      </c>
      <c r="E85" s="53">
        <f t="shared" si="15"/>
        <v>492810.5941</v>
      </c>
      <c r="F85" s="53">
        <f t="shared" ref="F85:K85" si="71">E84</f>
        <v>478456.8875</v>
      </c>
      <c r="G85" s="53">
        <f t="shared" si="71"/>
        <v>464521.25</v>
      </c>
      <c r="H85" s="53">
        <f t="shared" si="71"/>
        <v>444533.9005</v>
      </c>
      <c r="I85" s="53">
        <f t="shared" si="71"/>
        <v>425209.7937</v>
      </c>
      <c r="J85" s="53">
        <f t="shared" si="71"/>
        <v>406513.7029</v>
      </c>
      <c r="K85" s="53">
        <f t="shared" si="71"/>
        <v>388412.2721</v>
      </c>
      <c r="L85" s="53">
        <f t="shared" si="24"/>
        <v>370873.917</v>
      </c>
      <c r="M85" s="54">
        <f t="shared" si="26"/>
        <v>353868.7308</v>
      </c>
      <c r="N85" s="54">
        <f t="shared" si="28"/>
        <v>337368.3953</v>
      </c>
      <c r="O85" s="54">
        <f t="shared" ref="O85:AL85" si="72">N84</f>
        <v>321346.0962</v>
      </c>
      <c r="P85" s="54">
        <f t="shared" si="72"/>
        <v>305776.4436</v>
      </c>
      <c r="Q85" s="54">
        <f t="shared" si="72"/>
        <v>290635.3958</v>
      </c>
      <c r="R85" s="54">
        <f t="shared" si="72"/>
        <v>275900.1885</v>
      </c>
      <c r="S85" s="54">
        <f t="shared" si="72"/>
        <v>261549.2659</v>
      </c>
      <c r="T85" s="54">
        <f t="shared" si="72"/>
        <v>247562.2177</v>
      </c>
      <c r="U85" s="54">
        <f t="shared" si="72"/>
        <v>233919.7172</v>
      </c>
      <c r="V85" s="54">
        <f t="shared" si="72"/>
        <v>220603.4644</v>
      </c>
      <c r="W85" s="54">
        <f t="shared" si="72"/>
        <v>207596.1314</v>
      </c>
      <c r="X85" s="54">
        <f t="shared" si="72"/>
        <v>194881.3103</v>
      </c>
      <c r="Y85" s="54">
        <f t="shared" si="72"/>
        <v>182443.4649</v>
      </c>
      <c r="Z85" s="54">
        <f t="shared" si="72"/>
        <v>170267.8842</v>
      </c>
      <c r="AA85" s="54">
        <f t="shared" si="72"/>
        <v>158340.6385</v>
      </c>
      <c r="AB85" s="54">
        <f t="shared" si="72"/>
        <v>146648.5378</v>
      </c>
      <c r="AC85" s="54">
        <f t="shared" si="72"/>
        <v>135179.093</v>
      </c>
      <c r="AD85" s="54">
        <f t="shared" si="72"/>
        <v>123920.478</v>
      </c>
      <c r="AE85" s="54">
        <f t="shared" si="72"/>
        <v>112861.495</v>
      </c>
      <c r="AF85" s="54">
        <f t="shared" si="72"/>
        <v>101991.5409</v>
      </c>
      <c r="AG85" s="54">
        <f t="shared" si="72"/>
        <v>91300.57575</v>
      </c>
      <c r="AH85" s="54">
        <f t="shared" si="72"/>
        <v>80779.09292</v>
      </c>
      <c r="AI85" s="54">
        <f t="shared" si="72"/>
        <v>70418.09066</v>
      </c>
      <c r="AJ85" s="54">
        <f t="shared" si="72"/>
        <v>60209.04533</v>
      </c>
      <c r="AK85" s="54">
        <f t="shared" si="72"/>
        <v>0</v>
      </c>
      <c r="AL85" s="54">
        <f t="shared" si="72"/>
        <v>0</v>
      </c>
      <c r="AM85" s="55">
        <f t="shared" si="12"/>
        <v>9725624.725</v>
      </c>
    </row>
    <row r="86">
      <c r="A86" s="5">
        <f t="shared" si="64"/>
        <v>36</v>
      </c>
      <c r="B86" s="53">
        <f>B85+(B85*Properties!$B$3)</f>
        <v>554662.6654</v>
      </c>
      <c r="C86" s="53">
        <f t="shared" si="13"/>
        <v>538507.4421</v>
      </c>
      <c r="D86" s="53">
        <f t="shared" si="14"/>
        <v>522822.7593</v>
      </c>
      <c r="E86" s="53">
        <f t="shared" si="15"/>
        <v>507594.912</v>
      </c>
      <c r="F86" s="53">
        <f t="shared" ref="F86:K86" si="73">E85</f>
        <v>492810.5941</v>
      </c>
      <c r="G86" s="53">
        <f t="shared" si="73"/>
        <v>478456.8875</v>
      </c>
      <c r="H86" s="53">
        <f t="shared" si="73"/>
        <v>464521.25</v>
      </c>
      <c r="I86" s="53">
        <f t="shared" si="73"/>
        <v>444533.9005</v>
      </c>
      <c r="J86" s="53">
        <f t="shared" si="73"/>
        <v>425209.7937</v>
      </c>
      <c r="K86" s="53">
        <f t="shared" si="73"/>
        <v>406513.7029</v>
      </c>
      <c r="L86" s="53">
        <f t="shared" si="24"/>
        <v>388412.2721</v>
      </c>
      <c r="M86" s="54">
        <f t="shared" si="26"/>
        <v>370873.917</v>
      </c>
      <c r="N86" s="54">
        <f t="shared" si="28"/>
        <v>353868.7308</v>
      </c>
      <c r="O86" s="54">
        <f t="shared" ref="O86:AL86" si="74">N85</f>
        <v>337368.3953</v>
      </c>
      <c r="P86" s="54">
        <f t="shared" si="74"/>
        <v>321346.0962</v>
      </c>
      <c r="Q86" s="54">
        <f t="shared" si="74"/>
        <v>305776.4436</v>
      </c>
      <c r="R86" s="54">
        <f t="shared" si="74"/>
        <v>290635.3958</v>
      </c>
      <c r="S86" s="54">
        <f t="shared" si="74"/>
        <v>275900.1885</v>
      </c>
      <c r="T86" s="54">
        <f t="shared" si="74"/>
        <v>261549.2659</v>
      </c>
      <c r="U86" s="54">
        <f t="shared" si="74"/>
        <v>247562.2177</v>
      </c>
      <c r="V86" s="54">
        <f t="shared" si="74"/>
        <v>233919.7172</v>
      </c>
      <c r="W86" s="54">
        <f t="shared" si="74"/>
        <v>220603.4644</v>
      </c>
      <c r="X86" s="54">
        <f t="shared" si="74"/>
        <v>207596.1314</v>
      </c>
      <c r="Y86" s="54">
        <f t="shared" si="74"/>
        <v>194881.3103</v>
      </c>
      <c r="Z86" s="54">
        <f t="shared" si="74"/>
        <v>182443.4649</v>
      </c>
      <c r="AA86" s="54">
        <f t="shared" si="74"/>
        <v>170267.8842</v>
      </c>
      <c r="AB86" s="54">
        <f t="shared" si="74"/>
        <v>158340.6385</v>
      </c>
      <c r="AC86" s="54">
        <f t="shared" si="74"/>
        <v>146648.5378</v>
      </c>
      <c r="AD86" s="54">
        <f t="shared" si="74"/>
        <v>135179.093</v>
      </c>
      <c r="AE86" s="54">
        <f t="shared" si="74"/>
        <v>123920.478</v>
      </c>
      <c r="AF86" s="54">
        <f t="shared" si="74"/>
        <v>112861.495</v>
      </c>
      <c r="AG86" s="54">
        <f t="shared" si="74"/>
        <v>101991.5409</v>
      </c>
      <c r="AH86" s="54">
        <f t="shared" si="74"/>
        <v>91300.57575</v>
      </c>
      <c r="AI86" s="54">
        <f t="shared" si="74"/>
        <v>80779.09292</v>
      </c>
      <c r="AJ86" s="54">
        <f t="shared" si="74"/>
        <v>70418.09066</v>
      </c>
      <c r="AK86" s="54">
        <f t="shared" si="74"/>
        <v>60209.04533</v>
      </c>
      <c r="AL86" s="54">
        <f t="shared" si="74"/>
        <v>0</v>
      </c>
      <c r="AM86" s="55">
        <f t="shared" si="12"/>
        <v>10280287.39</v>
      </c>
    </row>
    <row r="87">
      <c r="A87" s="5">
        <f t="shared" si="64"/>
        <v>37</v>
      </c>
      <c r="B87" s="53">
        <f>B86+(B86*Properties!$B$3)</f>
        <v>571302.5453</v>
      </c>
      <c r="C87" s="53">
        <f t="shared" si="13"/>
        <v>554662.6654</v>
      </c>
      <c r="D87" s="53">
        <f t="shared" si="14"/>
        <v>538507.4421</v>
      </c>
      <c r="E87" s="53">
        <f t="shared" si="15"/>
        <v>522822.7593</v>
      </c>
      <c r="F87" s="53">
        <f t="shared" ref="F87:K87" si="75">E86</f>
        <v>507594.912</v>
      </c>
      <c r="G87" s="53">
        <f t="shared" si="75"/>
        <v>492810.5941</v>
      </c>
      <c r="H87" s="53">
        <f t="shared" si="75"/>
        <v>478456.8875</v>
      </c>
      <c r="I87" s="53">
        <f t="shared" si="75"/>
        <v>464521.25</v>
      </c>
      <c r="J87" s="53">
        <f t="shared" si="75"/>
        <v>444533.9005</v>
      </c>
      <c r="K87" s="53">
        <f t="shared" si="75"/>
        <v>425209.7937</v>
      </c>
      <c r="L87" s="53">
        <f t="shared" si="24"/>
        <v>406513.7029</v>
      </c>
      <c r="M87" s="54">
        <f t="shared" si="26"/>
        <v>388412.2721</v>
      </c>
      <c r="N87" s="54">
        <f t="shared" si="28"/>
        <v>370873.917</v>
      </c>
      <c r="O87" s="54">
        <f t="shared" ref="O87:AL87" si="76">N86</f>
        <v>353868.7308</v>
      </c>
      <c r="P87" s="54">
        <f t="shared" si="76"/>
        <v>337368.3953</v>
      </c>
      <c r="Q87" s="54">
        <f t="shared" si="76"/>
        <v>321346.0962</v>
      </c>
      <c r="R87" s="54">
        <f t="shared" si="76"/>
        <v>305776.4436</v>
      </c>
      <c r="S87" s="54">
        <f t="shared" si="76"/>
        <v>290635.3958</v>
      </c>
      <c r="T87" s="54">
        <f t="shared" si="76"/>
        <v>275900.1885</v>
      </c>
      <c r="U87" s="54">
        <f t="shared" si="76"/>
        <v>261549.2659</v>
      </c>
      <c r="V87" s="54">
        <f t="shared" si="76"/>
        <v>247562.2177</v>
      </c>
      <c r="W87" s="54">
        <f t="shared" si="76"/>
        <v>233919.7172</v>
      </c>
      <c r="X87" s="54">
        <f t="shared" si="76"/>
        <v>220603.4644</v>
      </c>
      <c r="Y87" s="54">
        <f t="shared" si="76"/>
        <v>207596.1314</v>
      </c>
      <c r="Z87" s="54">
        <f t="shared" si="76"/>
        <v>194881.3103</v>
      </c>
      <c r="AA87" s="54">
        <f t="shared" si="76"/>
        <v>182443.4649</v>
      </c>
      <c r="AB87" s="54">
        <f t="shared" si="76"/>
        <v>170267.8842</v>
      </c>
      <c r="AC87" s="54">
        <f t="shared" si="76"/>
        <v>158340.6385</v>
      </c>
      <c r="AD87" s="54">
        <f t="shared" si="76"/>
        <v>146648.5378</v>
      </c>
      <c r="AE87" s="54">
        <f t="shared" si="76"/>
        <v>135179.093</v>
      </c>
      <c r="AF87" s="54">
        <f t="shared" si="76"/>
        <v>123920.478</v>
      </c>
      <c r="AG87" s="54">
        <f t="shared" si="76"/>
        <v>112861.495</v>
      </c>
      <c r="AH87" s="54">
        <f t="shared" si="76"/>
        <v>101991.5409</v>
      </c>
      <c r="AI87" s="54">
        <f t="shared" si="76"/>
        <v>91300.57575</v>
      </c>
      <c r="AJ87" s="54">
        <f t="shared" si="76"/>
        <v>80779.09292</v>
      </c>
      <c r="AK87" s="54">
        <f t="shared" si="76"/>
        <v>70418.09066</v>
      </c>
      <c r="AL87" s="54">
        <f t="shared" si="76"/>
        <v>60209.04533</v>
      </c>
      <c r="AM87" s="55">
        <f t="shared" si="12"/>
        <v>10851589.94</v>
      </c>
    </row>
  </sheetData>
  <mergeCells count="8">
    <mergeCell ref="C1:C8"/>
    <mergeCell ref="F1:F6"/>
    <mergeCell ref="I1:P9"/>
    <mergeCell ref="Q1:AM48"/>
    <mergeCell ref="D7:H8"/>
    <mergeCell ref="A9:H9"/>
    <mergeCell ref="B12:B48"/>
    <mergeCell ref="A49:P49"/>
  </mergeCells>
  <conditionalFormatting sqref="C1:E6 G1:H6 A50:AM87">
    <cfRule type="cellIs" dxfId="0" priority="1" operator="lessThan">
      <formula>0</formula>
    </cfRule>
  </conditionalFormatting>
  <conditionalFormatting sqref="A1:AM87">
    <cfRule type="cellIs" dxfId="1" priority="2" operator="lessThan">
      <formula>0</formula>
    </cfRule>
  </conditionalFormatting>
  <conditionalFormatting sqref="A1:P87">
    <cfRule type="expression" dxfId="6" priority="3">
      <formula>$P1&gt;=1000000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111</v>
      </c>
      <c r="B2" s="36" t="s">
        <v>135</v>
      </c>
      <c r="E2" s="8" t="s">
        <v>124</v>
      </c>
      <c r="F2" s="36">
        <f>B5-(B5*0.2)</f>
        <v>200000</v>
      </c>
    </row>
    <row r="3">
      <c r="A3" s="8" t="s">
        <v>125</v>
      </c>
      <c r="B3" s="58">
        <v>0.03</v>
      </c>
      <c r="E3" s="8" t="s">
        <v>126</v>
      </c>
      <c r="F3" s="44">
        <v>0.0547</v>
      </c>
    </row>
    <row r="4">
      <c r="A4" s="8" t="s">
        <v>127</v>
      </c>
      <c r="B4" s="36">
        <f>H9/12</f>
        <v>470.2669554</v>
      </c>
      <c r="E4" s="8" t="s">
        <v>128</v>
      </c>
      <c r="F4" s="56">
        <v>30.0</v>
      </c>
    </row>
    <row r="5">
      <c r="A5" s="8" t="s">
        <v>129</v>
      </c>
      <c r="B5" s="36">
        <v>250000.0</v>
      </c>
      <c r="E5" s="8" t="s">
        <v>27</v>
      </c>
      <c r="F5" s="36">
        <v>2500.0</v>
      </c>
    </row>
    <row r="6">
      <c r="A6" s="1"/>
      <c r="B6" s="3"/>
      <c r="E6" s="1"/>
      <c r="F6" s="3"/>
    </row>
    <row r="8">
      <c r="A8" s="12" t="s">
        <v>117</v>
      </c>
      <c r="B8" s="10" t="s">
        <v>136</v>
      </c>
      <c r="C8" s="10" t="s">
        <v>137</v>
      </c>
      <c r="D8" s="10" t="s">
        <v>138</v>
      </c>
      <c r="E8" s="10" t="s">
        <v>139</v>
      </c>
      <c r="F8" s="10" t="s">
        <v>140</v>
      </c>
      <c r="G8" s="59" t="s">
        <v>141</v>
      </c>
      <c r="H8" s="39" t="s">
        <v>127</v>
      </c>
      <c r="I8" s="39" t="s">
        <v>125</v>
      </c>
      <c r="J8" s="59" t="s">
        <v>142</v>
      </c>
      <c r="K8" s="59" t="s">
        <v>143</v>
      </c>
      <c r="L8" s="59" t="s">
        <v>133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>-Amortization!I10</f>
        <v>2709.045332</v>
      </c>
      <c r="K9" s="53">
        <f t="shared" ref="K9:K38" si="7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>-Amortization!I11</f>
        <v>2861.00226</v>
      </c>
      <c r="K10" s="53">
        <f t="shared" si="7"/>
        <v>16004.20572</v>
      </c>
      <c r="L10" s="53">
        <f t="shared" ref="L10:L38" si="8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>-Amortization!I12</f>
        <v>3021.482821</v>
      </c>
      <c r="K11" s="53">
        <f t="shared" si="7"/>
        <v>16164.68629</v>
      </c>
      <c r="L11" s="53">
        <f t="shared" si="8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>-Amortization!I13</f>
        <v>3190.965126</v>
      </c>
      <c r="K12" s="53">
        <f t="shared" si="7"/>
        <v>16334.16859</v>
      </c>
      <c r="L12" s="53">
        <f t="shared" si="8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>-Amortization!I14</f>
        <v>3369.954105</v>
      </c>
      <c r="K13" s="53">
        <f t="shared" si="7"/>
        <v>16513.15757</v>
      </c>
      <c r="L13" s="53">
        <f t="shared" si="8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>-Amortization!I15</f>
        <v>3558.98301</v>
      </c>
      <c r="K14" s="53">
        <f t="shared" si="7"/>
        <v>16702.18647</v>
      </c>
      <c r="L14" s="53">
        <f t="shared" si="8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>-Amortization!I16</f>
        <v>3758.615005</v>
      </c>
      <c r="K15" s="53">
        <f t="shared" si="7"/>
        <v>16901.81847</v>
      </c>
      <c r="L15" s="53">
        <f t="shared" si="8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>-Amortization!I17</f>
        <v>3969.444843</v>
      </c>
      <c r="K16" s="53">
        <f t="shared" si="7"/>
        <v>17112.64831</v>
      </c>
      <c r="L16" s="53">
        <f t="shared" si="8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>-Amortization!I18</f>
        <v>4192.100639</v>
      </c>
      <c r="K17" s="53">
        <f t="shared" si="7"/>
        <v>17335.3041</v>
      </c>
      <c r="L17" s="53">
        <f t="shared" si="8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>-Amortization!I19</f>
        <v>4427.245739</v>
      </c>
      <c r="K18" s="53">
        <f t="shared" si="7"/>
        <v>17570.4492</v>
      </c>
      <c r="L18" s="53">
        <f t="shared" si="8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>-Amortization!I20</f>
        <v>4675.580698</v>
      </c>
      <c r="K19" s="53">
        <f t="shared" si="7"/>
        <v>17818.78416</v>
      </c>
      <c r="L19" s="53">
        <f t="shared" si="8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>-Amortization!I21</f>
        <v>4937.845367</v>
      </c>
      <c r="K20" s="53">
        <f t="shared" si="7"/>
        <v>18081.04883</v>
      </c>
      <c r="L20" s="53">
        <f t="shared" si="8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>-Amortization!I22</f>
        <v>5214.821099</v>
      </c>
      <c r="K21" s="53">
        <f t="shared" si="7"/>
        <v>18358.02456</v>
      </c>
      <c r="L21" s="53">
        <f t="shared" si="8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>-Amortization!I23</f>
        <v>5507.333071</v>
      </c>
      <c r="K22" s="53">
        <f t="shared" si="7"/>
        <v>18650.53654</v>
      </c>
      <c r="L22" s="53">
        <f t="shared" si="8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>-Amortization!I24</f>
        <v>5816.25275</v>
      </c>
      <c r="K23" s="53">
        <f t="shared" si="7"/>
        <v>18959.45621</v>
      </c>
      <c r="L23" s="53">
        <f t="shared" si="8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>-Amortization!I25</f>
        <v>6142.500484</v>
      </c>
      <c r="K24" s="53">
        <f t="shared" si="7"/>
        <v>19285.70395</v>
      </c>
      <c r="L24" s="53">
        <f t="shared" si="8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>-Amortization!I26</f>
        <v>6487.048245</v>
      </c>
      <c r="K25" s="53">
        <f t="shared" si="7"/>
        <v>19630.25171</v>
      </c>
      <c r="L25" s="53">
        <f t="shared" si="8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>-Amortization!I27</f>
        <v>6850.922526</v>
      </c>
      <c r="K26" s="53">
        <f t="shared" si="7"/>
        <v>19994.12599</v>
      </c>
      <c r="L26" s="53">
        <f t="shared" si="8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>-Amortization!I28</f>
        <v>7235.207398</v>
      </c>
      <c r="K27" s="53">
        <f t="shared" si="7"/>
        <v>20378.41086</v>
      </c>
      <c r="L27" s="53">
        <f t="shared" si="8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>-Amortization!I29</f>
        <v>7641.047742</v>
      </c>
      <c r="K28" s="53">
        <f t="shared" si="7"/>
        <v>20784.25121</v>
      </c>
      <c r="L28" s="53">
        <f t="shared" si="8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>-Amortization!I30</f>
        <v>8069.652656</v>
      </c>
      <c r="K29" s="53">
        <f t="shared" si="7"/>
        <v>21212.85612</v>
      </c>
      <c r="L29" s="53">
        <f t="shared" si="8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>-Amortization!I31</f>
        <v>8522.299059</v>
      </c>
      <c r="K30" s="53">
        <f t="shared" si="7"/>
        <v>21665.50252</v>
      </c>
      <c r="L30" s="53">
        <f t="shared" si="8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>-Amortization!I32</f>
        <v>9000.335499</v>
      </c>
      <c r="K31" s="53">
        <f t="shared" si="7"/>
        <v>22143.53896</v>
      </c>
      <c r="L31" s="53">
        <f t="shared" si="8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>-Amortization!I33</f>
        <v>9505.186162</v>
      </c>
      <c r="K32" s="53">
        <f t="shared" si="7"/>
        <v>22648.38963</v>
      </c>
      <c r="L32" s="53">
        <f t="shared" si="8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>-Amortization!I34</f>
        <v>10038.35512</v>
      </c>
      <c r="K33" s="53">
        <f t="shared" si="7"/>
        <v>23181.55859</v>
      </c>
      <c r="L33" s="53">
        <f t="shared" si="8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>-Amortization!I35</f>
        <v>10601.43083</v>
      </c>
      <c r="K34" s="53">
        <f t="shared" si="7"/>
        <v>23744.63429</v>
      </c>
      <c r="L34" s="53">
        <f t="shared" si="8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>-Amortization!I36</f>
        <v>11196.09081</v>
      </c>
      <c r="K35" s="53">
        <f t="shared" si="7"/>
        <v>24339.29428</v>
      </c>
      <c r="L35" s="53">
        <f t="shared" si="8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>-Amortization!I37</f>
        <v>11824.10672</v>
      </c>
      <c r="K36" s="53">
        <f t="shared" si="7"/>
        <v>24967.31019</v>
      </c>
      <c r="L36" s="53">
        <f t="shared" si="8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>-Amortization!I38</f>
        <v>12487.34957</v>
      </c>
      <c r="K37" s="53">
        <f t="shared" si="7"/>
        <v>25630.55303</v>
      </c>
      <c r="L37" s="53">
        <f t="shared" si="8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>-Amortization!I39</f>
        <v>13187.79531</v>
      </c>
      <c r="K38" s="53">
        <f t="shared" si="7"/>
        <v>26330.99878</v>
      </c>
      <c r="L38" s="53">
        <f t="shared" si="8"/>
        <v>464521.25</v>
      </c>
    </row>
    <row r="39">
      <c r="A39" s="12" t="s">
        <v>41</v>
      </c>
      <c r="B39" s="17">
        <f t="shared" ref="B39:G39" si="9">SUM(B9:B38)</f>
        <v>900000</v>
      </c>
      <c r="C39" s="17">
        <f t="shared" si="9"/>
        <v>-407453.8961</v>
      </c>
      <c r="D39" s="17">
        <f t="shared" si="9"/>
        <v>-155250</v>
      </c>
      <c r="E39" s="17">
        <f t="shared" si="9"/>
        <v>-33000</v>
      </c>
      <c r="F39" s="17">
        <f t="shared" si="9"/>
        <v>-90000</v>
      </c>
      <c r="G39" s="59">
        <f t="shared" si="9"/>
        <v>-45000</v>
      </c>
      <c r="H39" s="39">
        <f t="shared" si="5"/>
        <v>169296.1039</v>
      </c>
      <c r="I39" s="39">
        <f t="shared" ref="I39:K39" si="10">SUM(I9:I38)</f>
        <v>225000</v>
      </c>
      <c r="J39" s="59">
        <f t="shared" si="10"/>
        <v>200000</v>
      </c>
      <c r="K39" s="59">
        <f t="shared" si="10"/>
        <v>594296.1039</v>
      </c>
      <c r="L39" s="59"/>
    </row>
  </sheetData>
  <mergeCells count="3">
    <mergeCell ref="C1:D6"/>
    <mergeCell ref="G1:L6"/>
    <mergeCell ref="A7:L7"/>
  </mergeCells>
  <conditionalFormatting sqref="A1:F6 A8:L39">
    <cfRule type="cellIs" dxfId="1" priority="1" operator="lessThan">
      <formula>0</formula>
    </cfRule>
  </conditionalFormatting>
  <conditionalFormatting sqref="A1:L39">
    <cfRule type="cellIs" dxfId="0" priority="2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111</v>
      </c>
      <c r="B2" s="36" t="s">
        <v>135</v>
      </c>
      <c r="E2" s="8" t="s">
        <v>124</v>
      </c>
      <c r="F2" s="36">
        <f>B5-(B5*0.2)</f>
        <v>200000</v>
      </c>
    </row>
    <row r="3">
      <c r="A3" s="8" t="s">
        <v>125</v>
      </c>
      <c r="B3" s="58">
        <v>0.03</v>
      </c>
      <c r="E3" s="8" t="s">
        <v>126</v>
      </c>
      <c r="F3" s="44">
        <v>0.0547</v>
      </c>
    </row>
    <row r="4">
      <c r="A4" s="8" t="s">
        <v>127</v>
      </c>
      <c r="B4" s="36">
        <f>H9/12</f>
        <v>470.2669554</v>
      </c>
      <c r="E4" s="8" t="s">
        <v>128</v>
      </c>
      <c r="F4" s="56">
        <v>30.0</v>
      </c>
    </row>
    <row r="5">
      <c r="A5" s="8" t="s">
        <v>129</v>
      </c>
      <c r="B5" s="36">
        <f>'FIRE wProperties'!E5</f>
        <v>250000</v>
      </c>
      <c r="E5" s="8" t="s">
        <v>27</v>
      </c>
      <c r="F5" s="36">
        <f>'FIRE wProperties'!H5</f>
        <v>2500</v>
      </c>
    </row>
    <row r="6">
      <c r="A6" s="1"/>
      <c r="B6" s="3"/>
      <c r="E6" s="1"/>
      <c r="F6" s="3"/>
    </row>
    <row r="8">
      <c r="A8" s="12" t="s">
        <v>117</v>
      </c>
      <c r="B8" s="10" t="s">
        <v>136</v>
      </c>
      <c r="C8" s="10" t="s">
        <v>137</v>
      </c>
      <c r="D8" s="10" t="s">
        <v>138</v>
      </c>
      <c r="E8" s="10" t="s">
        <v>139</v>
      </c>
      <c r="F8" s="10" t="s">
        <v>140</v>
      </c>
      <c r="G8" s="59" t="s">
        <v>141</v>
      </c>
      <c r="H8" s="39" t="s">
        <v>127</v>
      </c>
      <c r="I8" s="39" t="s">
        <v>125</v>
      </c>
      <c r="J8" s="59" t="s">
        <v>142</v>
      </c>
      <c r="K8" s="59" t="s">
        <v>143</v>
      </c>
      <c r="L8" s="59" t="s">
        <v>133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 t="shared" ref="J9:J38" si="7">-I42</f>
        <v>2709.045332</v>
      </c>
      <c r="K9" s="53">
        <f t="shared" ref="K9:K38" si="8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 t="shared" si="7"/>
        <v>2861.00226</v>
      </c>
      <c r="K10" s="53">
        <f t="shared" si="8"/>
        <v>16004.20572</v>
      </c>
      <c r="L10" s="53">
        <f t="shared" ref="L10:L38" si="9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 t="shared" si="7"/>
        <v>3021.482821</v>
      </c>
      <c r="K11" s="53">
        <f t="shared" si="8"/>
        <v>16164.68629</v>
      </c>
      <c r="L11" s="53">
        <f t="shared" si="9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 t="shared" si="7"/>
        <v>3190.965126</v>
      </c>
      <c r="K12" s="53">
        <f t="shared" si="8"/>
        <v>16334.16859</v>
      </c>
      <c r="L12" s="53">
        <f t="shared" si="9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 t="shared" si="7"/>
        <v>3369.954105</v>
      </c>
      <c r="K13" s="53">
        <f t="shared" si="8"/>
        <v>16513.15757</v>
      </c>
      <c r="L13" s="53">
        <f t="shared" si="9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 t="shared" si="7"/>
        <v>3558.98301</v>
      </c>
      <c r="K14" s="53">
        <f t="shared" si="8"/>
        <v>16702.18647</v>
      </c>
      <c r="L14" s="53">
        <f t="shared" si="9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 t="shared" si="7"/>
        <v>3758.615005</v>
      </c>
      <c r="K15" s="53">
        <f t="shared" si="8"/>
        <v>16901.81847</v>
      </c>
      <c r="L15" s="53">
        <f t="shared" si="9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 t="shared" si="7"/>
        <v>3969.444843</v>
      </c>
      <c r="K16" s="53">
        <f t="shared" si="8"/>
        <v>17112.64831</v>
      </c>
      <c r="L16" s="53">
        <f t="shared" si="9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 t="shared" si="7"/>
        <v>4192.100639</v>
      </c>
      <c r="K17" s="53">
        <f t="shared" si="8"/>
        <v>17335.3041</v>
      </c>
      <c r="L17" s="53">
        <f t="shared" si="9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 t="shared" si="7"/>
        <v>4427.245739</v>
      </c>
      <c r="K18" s="53">
        <f t="shared" si="8"/>
        <v>17570.4492</v>
      </c>
      <c r="L18" s="53">
        <f t="shared" si="9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 t="shared" si="7"/>
        <v>4675.580698</v>
      </c>
      <c r="K19" s="53">
        <f t="shared" si="8"/>
        <v>17818.78416</v>
      </c>
      <c r="L19" s="53">
        <f t="shared" si="9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 t="shared" si="7"/>
        <v>4937.845367</v>
      </c>
      <c r="K20" s="53">
        <f t="shared" si="8"/>
        <v>18081.04883</v>
      </c>
      <c r="L20" s="53">
        <f t="shared" si="9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 t="shared" si="7"/>
        <v>5214.821099</v>
      </c>
      <c r="K21" s="53">
        <f t="shared" si="8"/>
        <v>18358.02456</v>
      </c>
      <c r="L21" s="53">
        <f t="shared" si="9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 t="shared" si="7"/>
        <v>5507.333071</v>
      </c>
      <c r="K22" s="53">
        <f t="shared" si="8"/>
        <v>18650.53654</v>
      </c>
      <c r="L22" s="53">
        <f t="shared" si="9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 t="shared" si="7"/>
        <v>5816.25275</v>
      </c>
      <c r="K23" s="53">
        <f t="shared" si="8"/>
        <v>18959.45621</v>
      </c>
      <c r="L23" s="53">
        <f t="shared" si="9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 t="shared" si="7"/>
        <v>6142.500484</v>
      </c>
      <c r="K24" s="53">
        <f t="shared" si="8"/>
        <v>19285.70395</v>
      </c>
      <c r="L24" s="53">
        <f t="shared" si="9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 t="shared" si="7"/>
        <v>6487.048245</v>
      </c>
      <c r="K25" s="53">
        <f t="shared" si="8"/>
        <v>19630.25171</v>
      </c>
      <c r="L25" s="53">
        <f t="shared" si="9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 t="shared" si="7"/>
        <v>6850.922526</v>
      </c>
      <c r="K26" s="53">
        <f t="shared" si="8"/>
        <v>19994.12599</v>
      </c>
      <c r="L26" s="53">
        <f t="shared" si="9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 t="shared" si="7"/>
        <v>7235.207398</v>
      </c>
      <c r="K27" s="53">
        <f t="shared" si="8"/>
        <v>20378.41086</v>
      </c>
      <c r="L27" s="53">
        <f t="shared" si="9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 t="shared" si="7"/>
        <v>7641.047742</v>
      </c>
      <c r="K28" s="53">
        <f t="shared" si="8"/>
        <v>20784.25121</v>
      </c>
      <c r="L28" s="53">
        <f t="shared" si="9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 t="shared" si="7"/>
        <v>8069.652656</v>
      </c>
      <c r="K29" s="53">
        <f t="shared" si="8"/>
        <v>21212.85612</v>
      </c>
      <c r="L29" s="53">
        <f t="shared" si="9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 t="shared" si="7"/>
        <v>8522.299059</v>
      </c>
      <c r="K30" s="53">
        <f t="shared" si="8"/>
        <v>21665.50252</v>
      </c>
      <c r="L30" s="53">
        <f t="shared" si="9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 t="shared" si="7"/>
        <v>9000.335499</v>
      </c>
      <c r="K31" s="53">
        <f t="shared" si="8"/>
        <v>22143.53896</v>
      </c>
      <c r="L31" s="53">
        <f t="shared" si="9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 t="shared" si="7"/>
        <v>9505.186162</v>
      </c>
      <c r="K32" s="53">
        <f t="shared" si="8"/>
        <v>22648.38963</v>
      </c>
      <c r="L32" s="53">
        <f t="shared" si="9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 t="shared" si="7"/>
        <v>10038.35512</v>
      </c>
      <c r="K33" s="53">
        <f t="shared" si="8"/>
        <v>23181.55859</v>
      </c>
      <c r="L33" s="53">
        <f t="shared" si="9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 t="shared" si="7"/>
        <v>10601.43083</v>
      </c>
      <c r="K34" s="53">
        <f t="shared" si="8"/>
        <v>23744.63429</v>
      </c>
      <c r="L34" s="53">
        <f t="shared" si="9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 t="shared" si="7"/>
        <v>11196.09081</v>
      </c>
      <c r="K35" s="53">
        <f t="shared" si="8"/>
        <v>24339.29428</v>
      </c>
      <c r="L35" s="53">
        <f t="shared" si="9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 t="shared" si="7"/>
        <v>11824.10672</v>
      </c>
      <c r="K36" s="53">
        <f t="shared" si="8"/>
        <v>24967.31019</v>
      </c>
      <c r="L36" s="53">
        <f t="shared" si="9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 t="shared" si="7"/>
        <v>12487.34957</v>
      </c>
      <c r="K37" s="53">
        <f t="shared" si="8"/>
        <v>25630.55303</v>
      </c>
      <c r="L37" s="53">
        <f t="shared" si="9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 t="shared" si="7"/>
        <v>13187.79531</v>
      </c>
      <c r="K38" s="53">
        <f t="shared" si="8"/>
        <v>26330.99878</v>
      </c>
      <c r="L38" s="53">
        <f t="shared" si="9"/>
        <v>464521.25</v>
      </c>
    </row>
    <row r="39">
      <c r="A39" s="12" t="s">
        <v>41</v>
      </c>
      <c r="B39" s="17">
        <f t="shared" ref="B39:G39" si="10">SUM(B9:B38)</f>
        <v>900000</v>
      </c>
      <c r="C39" s="17">
        <f t="shared" si="10"/>
        <v>-407453.8961</v>
      </c>
      <c r="D39" s="17">
        <f t="shared" si="10"/>
        <v>-155250</v>
      </c>
      <c r="E39" s="17">
        <f t="shared" si="10"/>
        <v>-33000</v>
      </c>
      <c r="F39" s="17">
        <f t="shared" si="10"/>
        <v>-90000</v>
      </c>
      <c r="G39" s="59">
        <f t="shared" si="10"/>
        <v>-45000</v>
      </c>
      <c r="H39" s="39">
        <f t="shared" si="5"/>
        <v>169296.1039</v>
      </c>
      <c r="I39" s="39">
        <f t="shared" ref="I39:K39" si="11">SUM(I9:I38)</f>
        <v>225000</v>
      </c>
      <c r="J39" s="59">
        <f t="shared" si="11"/>
        <v>200000</v>
      </c>
      <c r="K39" s="59">
        <f t="shared" si="11"/>
        <v>594296.1039</v>
      </c>
      <c r="L39" s="59"/>
    </row>
    <row r="40">
      <c r="A40" s="60"/>
    </row>
    <row r="41">
      <c r="A41" s="61" t="s">
        <v>144</v>
      </c>
      <c r="B41" s="62" t="s">
        <v>145</v>
      </c>
      <c r="C41" s="62" t="s">
        <v>146</v>
      </c>
      <c r="D41" s="62" t="s">
        <v>147</v>
      </c>
      <c r="E41" s="62" t="s">
        <v>148</v>
      </c>
      <c r="F41" s="63"/>
      <c r="G41" s="64" t="s">
        <v>117</v>
      </c>
      <c r="H41" s="64" t="s">
        <v>145</v>
      </c>
      <c r="I41" s="64" t="s">
        <v>146</v>
      </c>
      <c r="J41" s="64" t="s">
        <v>147</v>
      </c>
      <c r="K41" s="64" t="s">
        <v>148</v>
      </c>
      <c r="L41" s="65"/>
    </row>
    <row r="42">
      <c r="A42" s="66">
        <v>1.0</v>
      </c>
      <c r="B42" s="67">
        <f t="shared" ref="B42:B401" si="12">PMT($F$3/12,12*$F$4,$F$2)</f>
        <v>-1131.816378</v>
      </c>
      <c r="C42" s="67">
        <f t="shared" ref="C42:C401" si="13">PPMT($F$3/12,A42,12*$F$4,$F$2, 0)</f>
        <v>-220.1497113</v>
      </c>
      <c r="D42" s="67">
        <f t="shared" ref="D42:D401" si="14">IPMT($F$3/12,A42,12*$F$4,$F$2, 0)</f>
        <v>-911.6666667</v>
      </c>
      <c r="E42" s="68">
        <f>F2+C42</f>
        <v>199779.8503</v>
      </c>
      <c r="G42" s="69">
        <v>1.0</v>
      </c>
      <c r="H42" s="67">
        <f t="shared" ref="H42:H71" si="15">B42*12</f>
        <v>-13581.79654</v>
      </c>
      <c r="I42" s="67">
        <f>SUM(OFFSET($C$42, 0, 0, 12))</f>
        <v>-2709.045332</v>
      </c>
      <c r="J42" s="67">
        <f>SUM(OFFSET($D$42, 0, 0, 12))</f>
        <v>-10872.7512</v>
      </c>
      <c r="K42" s="68">
        <f t="shared" ref="K42:K71" si="16">OFFSET($E$42,12*G42,0,1)</f>
        <v>197058.4562</v>
      </c>
    </row>
    <row r="43">
      <c r="A43" s="66">
        <v>2.0</v>
      </c>
      <c r="B43" s="67">
        <f t="shared" si="12"/>
        <v>-1131.816378</v>
      </c>
      <c r="C43" s="67">
        <f t="shared" si="13"/>
        <v>-221.153227</v>
      </c>
      <c r="D43" s="67">
        <f t="shared" si="14"/>
        <v>-910.6631509</v>
      </c>
      <c r="E43" s="68">
        <f t="shared" ref="E43:E401" si="17">E42+C43</f>
        <v>199558.6971</v>
      </c>
      <c r="G43" s="69">
        <v>2.0</v>
      </c>
      <c r="H43" s="67">
        <f t="shared" si="15"/>
        <v>-13581.79654</v>
      </c>
      <c r="I43" s="67">
        <f>SUM(OFFSET($C$42, 12, 0, 12))</f>
        <v>-2861.00226</v>
      </c>
      <c r="J43" s="67">
        <f>SUM(OFFSET($D$42, 12, 0, 12))</f>
        <v>-10720.79428</v>
      </c>
      <c r="K43" s="68">
        <f t="shared" si="16"/>
        <v>194184.4126</v>
      </c>
    </row>
    <row r="44">
      <c r="A44" s="66">
        <v>3.0</v>
      </c>
      <c r="B44" s="67">
        <f t="shared" si="12"/>
        <v>-1131.816378</v>
      </c>
      <c r="C44" s="67">
        <f t="shared" si="13"/>
        <v>-222.1613172</v>
      </c>
      <c r="D44" s="67">
        <f t="shared" si="14"/>
        <v>-909.6550608</v>
      </c>
      <c r="E44" s="68">
        <f t="shared" si="17"/>
        <v>199336.5357</v>
      </c>
      <c r="G44" s="69">
        <v>3.0</v>
      </c>
      <c r="H44" s="67">
        <f t="shared" si="15"/>
        <v>-13581.79654</v>
      </c>
      <c r="I44" s="67">
        <f>SUM(OFFSET($C$42, 24, 0, 12))</f>
        <v>-3021.482821</v>
      </c>
      <c r="J44" s="67">
        <f>SUM(OFFSET($D$42, 24, 0, 12))</f>
        <v>-10560.31371</v>
      </c>
      <c r="K44" s="68">
        <f t="shared" si="16"/>
        <v>191149.1568</v>
      </c>
    </row>
    <row r="45">
      <c r="A45" s="66">
        <v>4.0</v>
      </c>
      <c r="B45" s="67">
        <f t="shared" si="12"/>
        <v>-1131.816378</v>
      </c>
      <c r="C45" s="67">
        <f t="shared" si="13"/>
        <v>-223.1740025</v>
      </c>
      <c r="D45" s="67">
        <f t="shared" si="14"/>
        <v>-908.6423754</v>
      </c>
      <c r="E45" s="68">
        <f t="shared" si="17"/>
        <v>199113.3617</v>
      </c>
      <c r="G45" s="69">
        <v>4.0</v>
      </c>
      <c r="H45" s="67">
        <f t="shared" si="15"/>
        <v>-13581.79654</v>
      </c>
      <c r="I45" s="67">
        <f>SUM(OFFSET($C$42, 36, 0, 12))</f>
        <v>-3190.965126</v>
      </c>
      <c r="J45" s="67">
        <f>SUM(OFFSET($D$42, 36, 0, 12))</f>
        <v>-10390.83141</v>
      </c>
      <c r="K45" s="68">
        <f t="shared" si="16"/>
        <v>187943.6462</v>
      </c>
    </row>
    <row r="46">
      <c r="A46" s="66">
        <v>5.0</v>
      </c>
      <c r="B46" s="67">
        <f t="shared" si="12"/>
        <v>-1131.816378</v>
      </c>
      <c r="C46" s="67">
        <f t="shared" si="13"/>
        <v>-224.191304</v>
      </c>
      <c r="D46" s="67">
        <f t="shared" si="14"/>
        <v>-907.6250739</v>
      </c>
      <c r="E46" s="68">
        <f t="shared" si="17"/>
        <v>198889.1704</v>
      </c>
      <c r="G46" s="69">
        <v>5.0</v>
      </c>
      <c r="H46" s="67">
        <f t="shared" si="15"/>
        <v>-13581.79654</v>
      </c>
      <c r="I46" s="67">
        <f>SUM(OFFSET($C$42, 48, 0, 12))</f>
        <v>-3369.954105</v>
      </c>
      <c r="J46" s="67">
        <f>SUM(OFFSET($D$42, 48, 0, 12))</f>
        <v>-10211.84243</v>
      </c>
      <c r="K46" s="68">
        <f t="shared" si="16"/>
        <v>184558.3307</v>
      </c>
    </row>
    <row r="47">
      <c r="A47" s="66">
        <v>6.0</v>
      </c>
      <c r="B47" s="67">
        <f t="shared" si="12"/>
        <v>-1131.816378</v>
      </c>
      <c r="C47" s="67">
        <f t="shared" si="13"/>
        <v>-225.2132427</v>
      </c>
      <c r="D47" s="67">
        <f t="shared" si="14"/>
        <v>-906.6031352</v>
      </c>
      <c r="E47" s="68">
        <f t="shared" si="17"/>
        <v>198663.9572</v>
      </c>
      <c r="G47" s="69">
        <v>6.0</v>
      </c>
      <c r="H47" s="67">
        <f t="shared" si="15"/>
        <v>-13581.79654</v>
      </c>
      <c r="I47" s="67">
        <f>SUM(OFFSET($C$42, 60, 0, 12))</f>
        <v>-3558.98301</v>
      </c>
      <c r="J47" s="67">
        <f>SUM(OFFSET($D$42, 60, 0, 12))</f>
        <v>-10022.81353</v>
      </c>
      <c r="K47" s="68">
        <f t="shared" si="16"/>
        <v>180983.1247</v>
      </c>
    </row>
    <row r="48">
      <c r="A48" s="66">
        <v>7.0</v>
      </c>
      <c r="B48" s="67">
        <f t="shared" si="12"/>
        <v>-1131.816378</v>
      </c>
      <c r="C48" s="67">
        <f t="shared" si="13"/>
        <v>-226.2398397</v>
      </c>
      <c r="D48" s="67">
        <f t="shared" si="14"/>
        <v>-905.5765382</v>
      </c>
      <c r="E48" s="68">
        <f t="shared" si="17"/>
        <v>198437.7174</v>
      </c>
      <c r="G48" s="69">
        <v>7.0</v>
      </c>
      <c r="H48" s="67">
        <f t="shared" si="15"/>
        <v>-13581.79654</v>
      </c>
      <c r="I48" s="67">
        <f>SUM(OFFSET($C$42, 72, 0, 12))</f>
        <v>-3758.615005</v>
      </c>
      <c r="J48" s="67">
        <f>SUM(OFFSET($D$42, 72, 0, 12))</f>
        <v>-9823.18153</v>
      </c>
      <c r="K48" s="68">
        <f t="shared" si="16"/>
        <v>177207.3767</v>
      </c>
    </row>
    <row r="49">
      <c r="A49" s="66">
        <v>8.0</v>
      </c>
      <c r="B49" s="67">
        <f t="shared" si="12"/>
        <v>-1131.816378</v>
      </c>
      <c r="C49" s="67">
        <f t="shared" si="13"/>
        <v>-227.2711163</v>
      </c>
      <c r="D49" s="67">
        <f t="shared" si="14"/>
        <v>-904.5452616</v>
      </c>
      <c r="E49" s="68">
        <f t="shared" si="17"/>
        <v>198210.4462</v>
      </c>
      <c r="G49" s="69">
        <v>8.0</v>
      </c>
      <c r="H49" s="67">
        <f t="shared" si="15"/>
        <v>-13581.79654</v>
      </c>
      <c r="I49" s="67">
        <f>SUM(OFFSET($C$42, 84, 0, 12))</f>
        <v>-3969.444843</v>
      </c>
      <c r="J49" s="67">
        <f>SUM(OFFSET($D$42, 84, 0, 12))</f>
        <v>-9612.351692</v>
      </c>
      <c r="K49" s="68">
        <f t="shared" si="16"/>
        <v>173219.8378</v>
      </c>
    </row>
    <row r="50">
      <c r="A50" s="66">
        <v>9.0</v>
      </c>
      <c r="B50" s="67">
        <f t="shared" si="12"/>
        <v>-1131.816378</v>
      </c>
      <c r="C50" s="67">
        <f t="shared" si="13"/>
        <v>-228.3070938</v>
      </c>
      <c r="D50" s="67">
        <f t="shared" si="14"/>
        <v>-903.5092841</v>
      </c>
      <c r="E50" s="68">
        <f t="shared" si="17"/>
        <v>197982.1391</v>
      </c>
      <c r="G50" s="69">
        <v>9.0</v>
      </c>
      <c r="H50" s="67">
        <f t="shared" si="15"/>
        <v>-13581.79654</v>
      </c>
      <c r="I50" s="67">
        <f>SUM(OFFSET($C$42, 96, 0, 12))</f>
        <v>-4192.100639</v>
      </c>
      <c r="J50" s="67">
        <f>SUM(OFFSET($D$42, 96, 0, 12))</f>
        <v>-9389.695896</v>
      </c>
      <c r="K50" s="68">
        <f t="shared" si="16"/>
        <v>169008.6281</v>
      </c>
    </row>
    <row r="51">
      <c r="A51" s="66">
        <v>10.0</v>
      </c>
      <c r="B51" s="67">
        <f t="shared" si="12"/>
        <v>-1131.816378</v>
      </c>
      <c r="C51" s="67">
        <f t="shared" si="13"/>
        <v>-229.3477937</v>
      </c>
      <c r="D51" s="67">
        <f t="shared" si="14"/>
        <v>-902.4685843</v>
      </c>
      <c r="E51" s="68">
        <f t="shared" si="17"/>
        <v>197752.7914</v>
      </c>
      <c r="G51" s="69">
        <v>10.0</v>
      </c>
      <c r="H51" s="67">
        <f t="shared" si="15"/>
        <v>-13581.79654</v>
      </c>
      <c r="I51" s="67">
        <f>SUM(OFFSET($C$42, 108, 0, 12))</f>
        <v>-4427.245739</v>
      </c>
      <c r="J51" s="67">
        <f>SUM(OFFSET($D$42, 108, 0, 12))</f>
        <v>-9154.550797</v>
      </c>
      <c r="K51" s="68">
        <f t="shared" si="16"/>
        <v>164561.2015</v>
      </c>
    </row>
    <row r="52">
      <c r="A52" s="66">
        <v>11.0</v>
      </c>
      <c r="B52" s="67">
        <f t="shared" si="12"/>
        <v>-1131.816378</v>
      </c>
      <c r="C52" s="67">
        <f t="shared" si="13"/>
        <v>-230.3932374</v>
      </c>
      <c r="D52" s="67">
        <f t="shared" si="14"/>
        <v>-901.4231406</v>
      </c>
      <c r="E52" s="68">
        <f t="shared" si="17"/>
        <v>197522.3981</v>
      </c>
      <c r="G52" s="69">
        <v>11.0</v>
      </c>
      <c r="H52" s="67">
        <f t="shared" si="15"/>
        <v>-13581.79654</v>
      </c>
      <c r="I52" s="67">
        <f>SUM(OFFSET($C$42, 120, 0, 12))</f>
        <v>-4675.580698</v>
      </c>
      <c r="J52" s="67">
        <f>SUM(OFFSET($D$42, 120, 0, 12))</f>
        <v>-8906.215838</v>
      </c>
      <c r="K52" s="68">
        <f t="shared" si="16"/>
        <v>159864.308</v>
      </c>
    </row>
    <row r="53">
      <c r="A53" s="66">
        <v>12.0</v>
      </c>
      <c r="B53" s="67">
        <f t="shared" si="12"/>
        <v>-1131.816378</v>
      </c>
      <c r="C53" s="67">
        <f t="shared" si="13"/>
        <v>-231.4434465</v>
      </c>
      <c r="D53" s="67">
        <f t="shared" si="14"/>
        <v>-900.3729314</v>
      </c>
      <c r="E53" s="68">
        <f t="shared" si="17"/>
        <v>197290.9547</v>
      </c>
      <c r="G53" s="69">
        <v>12.0</v>
      </c>
      <c r="H53" s="67">
        <f t="shared" si="15"/>
        <v>-13581.79654</v>
      </c>
      <c r="I53" s="67">
        <f>SUM(OFFSET($C$42, 132, 0, 12))</f>
        <v>-4937.845367</v>
      </c>
      <c r="J53" s="67">
        <f>SUM(OFFSET($D$42, 132, 0, 12))</f>
        <v>-8643.951168</v>
      </c>
      <c r="K53" s="68">
        <f t="shared" si="16"/>
        <v>154903.9543</v>
      </c>
    </row>
    <row r="54">
      <c r="A54" s="66">
        <v>13.0</v>
      </c>
      <c r="B54" s="67">
        <f t="shared" si="12"/>
        <v>-1131.816378</v>
      </c>
      <c r="C54" s="67">
        <f t="shared" si="13"/>
        <v>-232.4984429</v>
      </c>
      <c r="D54" s="67">
        <f t="shared" si="14"/>
        <v>-899.317935</v>
      </c>
      <c r="E54" s="68">
        <f t="shared" si="17"/>
        <v>197058.4562</v>
      </c>
      <c r="G54" s="69">
        <v>13.0</v>
      </c>
      <c r="H54" s="67">
        <f t="shared" si="15"/>
        <v>-13581.79654</v>
      </c>
      <c r="I54" s="67">
        <f>SUM(OFFSET($C$42, 144, 0, 12))</f>
        <v>-5214.821099</v>
      </c>
      <c r="J54" s="67">
        <f>SUM(OFFSET($D$42, 144, 0, 12))</f>
        <v>-8366.975437</v>
      </c>
      <c r="K54" s="68">
        <f t="shared" si="16"/>
        <v>149665.3623</v>
      </c>
    </row>
    <row r="55">
      <c r="A55" s="66">
        <v>14.0</v>
      </c>
      <c r="B55" s="67">
        <f t="shared" si="12"/>
        <v>-1131.816378</v>
      </c>
      <c r="C55" s="67">
        <f t="shared" si="13"/>
        <v>-233.5582483</v>
      </c>
      <c r="D55" s="67">
        <f t="shared" si="14"/>
        <v>-898.2581296</v>
      </c>
      <c r="E55" s="68">
        <f t="shared" si="17"/>
        <v>196824.898</v>
      </c>
      <c r="G55" s="69">
        <v>14.0</v>
      </c>
      <c r="H55" s="67">
        <f t="shared" si="15"/>
        <v>-13581.79654</v>
      </c>
      <c r="I55" s="67">
        <f>SUM(OFFSET($C$42, 156, 0, 12))</f>
        <v>-5507.333071</v>
      </c>
      <c r="J55" s="67">
        <f>SUM(OFFSET($D$42, 156, 0, 12))</f>
        <v>-8074.463464</v>
      </c>
      <c r="K55" s="68">
        <f t="shared" si="16"/>
        <v>144132.9249</v>
      </c>
    </row>
    <row r="56">
      <c r="A56" s="66">
        <v>15.0</v>
      </c>
      <c r="B56" s="67">
        <f t="shared" si="12"/>
        <v>-1131.816378</v>
      </c>
      <c r="C56" s="67">
        <f t="shared" si="13"/>
        <v>-234.6228847</v>
      </c>
      <c r="D56" s="67">
        <f t="shared" si="14"/>
        <v>-897.1934933</v>
      </c>
      <c r="E56" s="68">
        <f t="shared" si="17"/>
        <v>196590.2751</v>
      </c>
      <c r="G56" s="69">
        <v>15.0</v>
      </c>
      <c r="H56" s="67">
        <f t="shared" si="15"/>
        <v>-13581.79654</v>
      </c>
      <c r="I56" s="67">
        <f>SUM(OFFSET($C$42, 168, 0, 12))</f>
        <v>-5816.25275</v>
      </c>
      <c r="J56" s="67">
        <f>SUM(OFFSET($D$42, 168, 0, 12))</f>
        <v>-7765.543785</v>
      </c>
      <c r="K56" s="68">
        <f t="shared" si="16"/>
        <v>138290.1598</v>
      </c>
    </row>
    <row r="57">
      <c r="A57" s="66">
        <v>16.0</v>
      </c>
      <c r="B57" s="67">
        <f t="shared" si="12"/>
        <v>-1131.816378</v>
      </c>
      <c r="C57" s="67">
        <f t="shared" si="13"/>
        <v>-235.692374</v>
      </c>
      <c r="D57" s="67">
        <f t="shared" si="14"/>
        <v>-896.124004</v>
      </c>
      <c r="E57" s="68">
        <f t="shared" si="17"/>
        <v>196354.5827</v>
      </c>
      <c r="G57" s="69">
        <v>16.0</v>
      </c>
      <c r="H57" s="67">
        <f t="shared" si="15"/>
        <v>-13581.79654</v>
      </c>
      <c r="I57" s="67">
        <f>SUM(OFFSET($C$42, 180, 0, 12))</f>
        <v>-6142.500484</v>
      </c>
      <c r="J57" s="67">
        <f>SUM(OFFSET($D$42, 180, 0, 12))</f>
        <v>-7439.296052</v>
      </c>
      <c r="K57" s="68">
        <f t="shared" si="16"/>
        <v>132119.6597</v>
      </c>
    </row>
    <row r="58">
      <c r="A58" s="66">
        <v>17.0</v>
      </c>
      <c r="B58" s="67">
        <f t="shared" si="12"/>
        <v>-1131.816378</v>
      </c>
      <c r="C58" s="67">
        <f t="shared" si="13"/>
        <v>-236.7667384</v>
      </c>
      <c r="D58" s="67">
        <f t="shared" si="14"/>
        <v>-895.0496396</v>
      </c>
      <c r="E58" s="68">
        <f t="shared" si="17"/>
        <v>196117.816</v>
      </c>
      <c r="G58" s="69">
        <v>17.0</v>
      </c>
      <c r="H58" s="67">
        <f t="shared" si="15"/>
        <v>-13581.79654</v>
      </c>
      <c r="I58" s="67">
        <f>SUM(OFFSET($C$42, 192, 0, 12))</f>
        <v>-6487.048245</v>
      </c>
      <c r="J58" s="67">
        <f>SUM(OFFSET($D$42, 192, 0, 12))</f>
        <v>-7094.748291</v>
      </c>
      <c r="K58" s="68">
        <f t="shared" si="16"/>
        <v>125603.0414</v>
      </c>
    </row>
    <row r="59">
      <c r="A59" s="66">
        <v>18.0</v>
      </c>
      <c r="B59" s="67">
        <f t="shared" si="12"/>
        <v>-1131.816378</v>
      </c>
      <c r="C59" s="67">
        <f t="shared" si="13"/>
        <v>-237.8460001</v>
      </c>
      <c r="D59" s="67">
        <f t="shared" si="14"/>
        <v>-893.9703778</v>
      </c>
      <c r="E59" s="68">
        <f t="shared" si="17"/>
        <v>195879.97</v>
      </c>
      <c r="G59" s="69">
        <v>18.0</v>
      </c>
      <c r="H59" s="67">
        <f t="shared" si="15"/>
        <v>-13581.79654</v>
      </c>
      <c r="I59" s="67">
        <f>SUM(OFFSET($C$42, 204, 0, 12))</f>
        <v>-6850.922526</v>
      </c>
      <c r="J59" s="67">
        <f>SUM(OFFSET($D$42, 204, 0, 12))</f>
        <v>-6730.87401</v>
      </c>
      <c r="K59" s="68">
        <f t="shared" si="16"/>
        <v>118720.89</v>
      </c>
    </row>
    <row r="60">
      <c r="A60" s="66">
        <v>19.0</v>
      </c>
      <c r="B60" s="67">
        <f t="shared" si="12"/>
        <v>-1131.816378</v>
      </c>
      <c r="C60" s="67">
        <f t="shared" si="13"/>
        <v>-238.9301815</v>
      </c>
      <c r="D60" s="67">
        <f t="shared" si="14"/>
        <v>-892.8861965</v>
      </c>
      <c r="E60" s="68">
        <f t="shared" si="17"/>
        <v>195641.0398</v>
      </c>
      <c r="G60" s="69">
        <v>19.0</v>
      </c>
      <c r="H60" s="67">
        <f t="shared" si="15"/>
        <v>-13581.79654</v>
      </c>
      <c r="I60" s="67">
        <f>SUM(OFFSET($C$42, 216, 0, 12))</f>
        <v>-7235.207398</v>
      </c>
      <c r="J60" s="67">
        <f>SUM(OFFSET($D$42, 216, 0, 12))</f>
        <v>-6346.589137</v>
      </c>
      <c r="K60" s="68">
        <f t="shared" si="16"/>
        <v>111452.7022</v>
      </c>
    </row>
    <row r="61">
      <c r="A61" s="66">
        <v>20.0</v>
      </c>
      <c r="B61" s="67">
        <f t="shared" si="12"/>
        <v>-1131.816378</v>
      </c>
      <c r="C61" s="67">
        <f t="shared" si="13"/>
        <v>-240.0193049</v>
      </c>
      <c r="D61" s="67">
        <f t="shared" si="14"/>
        <v>-891.7970731</v>
      </c>
      <c r="E61" s="68">
        <f t="shared" si="17"/>
        <v>195401.0205</v>
      </c>
      <c r="G61" s="69">
        <v>20.0</v>
      </c>
      <c r="H61" s="67">
        <f t="shared" si="15"/>
        <v>-13581.79654</v>
      </c>
      <c r="I61" s="67">
        <f>SUM(OFFSET($C$42, 228, 0, 12))</f>
        <v>-7641.047742</v>
      </c>
      <c r="J61" s="67">
        <f>SUM(OFFSET($D$42, 228, 0, 12))</f>
        <v>-5940.748793</v>
      </c>
      <c r="K61" s="68">
        <f t="shared" si="16"/>
        <v>103776.824</v>
      </c>
    </row>
    <row r="62">
      <c r="A62" s="66">
        <v>21.0</v>
      </c>
      <c r="B62" s="67">
        <f t="shared" si="12"/>
        <v>-1131.816378</v>
      </c>
      <c r="C62" s="67">
        <f t="shared" si="13"/>
        <v>-241.1133929</v>
      </c>
      <c r="D62" s="67">
        <f t="shared" si="14"/>
        <v>-890.7029851</v>
      </c>
      <c r="E62" s="68">
        <f t="shared" si="17"/>
        <v>195159.9071</v>
      </c>
      <c r="G62" s="69">
        <v>21.0</v>
      </c>
      <c r="H62" s="67">
        <f t="shared" si="15"/>
        <v>-13581.79654</v>
      </c>
      <c r="I62" s="67">
        <f>SUM(OFFSET($C$42, 240, 0, 12))</f>
        <v>-8069.652656</v>
      </c>
      <c r="J62" s="67">
        <f>SUM(OFFSET($D$42, 240, 0, 12))</f>
        <v>-5512.14388</v>
      </c>
      <c r="K62" s="68">
        <f t="shared" si="16"/>
        <v>95670.38715</v>
      </c>
    </row>
    <row r="63">
      <c r="A63" s="66">
        <v>22.0</v>
      </c>
      <c r="B63" s="67">
        <f t="shared" si="12"/>
        <v>-1131.816378</v>
      </c>
      <c r="C63" s="67">
        <f t="shared" si="13"/>
        <v>-242.2124681</v>
      </c>
      <c r="D63" s="67">
        <f t="shared" si="14"/>
        <v>-889.6039099</v>
      </c>
      <c r="E63" s="68">
        <f t="shared" si="17"/>
        <v>194917.6946</v>
      </c>
      <c r="G63" s="69">
        <v>22.0</v>
      </c>
      <c r="H63" s="67">
        <f t="shared" si="15"/>
        <v>-13581.79654</v>
      </c>
      <c r="I63" s="67">
        <f>SUM(OFFSET($C$42, 252, 0, 12))</f>
        <v>-8522.299059</v>
      </c>
      <c r="J63" s="67">
        <f>SUM(OFFSET($D$42, 252, 0, 12))</f>
        <v>-5059.497476</v>
      </c>
      <c r="K63" s="68">
        <f t="shared" si="16"/>
        <v>87109.24061</v>
      </c>
    </row>
    <row r="64">
      <c r="A64" s="66">
        <v>23.0</v>
      </c>
      <c r="B64" s="67">
        <f t="shared" si="12"/>
        <v>-1131.816378</v>
      </c>
      <c r="C64" s="67">
        <f t="shared" si="13"/>
        <v>-243.3165533</v>
      </c>
      <c r="D64" s="67">
        <f t="shared" si="14"/>
        <v>-888.4998247</v>
      </c>
      <c r="E64" s="68">
        <f t="shared" si="17"/>
        <v>194674.3781</v>
      </c>
      <c r="G64" s="69">
        <v>23.0</v>
      </c>
      <c r="H64" s="67">
        <f t="shared" si="15"/>
        <v>-13581.79654</v>
      </c>
      <c r="I64" s="67">
        <f>SUM(OFFSET($C$42, 264, 0, 12))</f>
        <v>-9000.335499</v>
      </c>
      <c r="J64" s="67">
        <f>SUM(OFFSET($D$42, 264, 0, 12))</f>
        <v>-4581.461037</v>
      </c>
      <c r="K64" s="68">
        <f t="shared" si="16"/>
        <v>78067.87858</v>
      </c>
    </row>
    <row r="65">
      <c r="A65" s="66">
        <v>24.0</v>
      </c>
      <c r="B65" s="67">
        <f t="shared" si="12"/>
        <v>-1131.816378</v>
      </c>
      <c r="C65" s="67">
        <f t="shared" si="13"/>
        <v>-244.4256712</v>
      </c>
      <c r="D65" s="67">
        <f t="shared" si="14"/>
        <v>-887.3907067</v>
      </c>
      <c r="E65" s="68">
        <f t="shared" si="17"/>
        <v>194429.9524</v>
      </c>
      <c r="G65" s="69">
        <v>24.0</v>
      </c>
      <c r="H65" s="67">
        <f t="shared" si="15"/>
        <v>-13581.79654</v>
      </c>
      <c r="I65" s="67">
        <f>SUM(OFFSET($C$42, 276, 0, 12))</f>
        <v>-9505.186162</v>
      </c>
      <c r="J65" s="67">
        <f>SUM(OFFSET($D$42, 276, 0, 12))</f>
        <v>-4076.610374</v>
      </c>
      <c r="K65" s="68">
        <f t="shared" si="16"/>
        <v>68519.36461</v>
      </c>
    </row>
    <row r="66">
      <c r="A66" s="66">
        <v>25.0</v>
      </c>
      <c r="B66" s="67">
        <f t="shared" si="12"/>
        <v>-1131.816378</v>
      </c>
      <c r="C66" s="67">
        <f t="shared" si="13"/>
        <v>-245.5398449</v>
      </c>
      <c r="D66" s="67">
        <f t="shared" si="14"/>
        <v>-886.2765331</v>
      </c>
      <c r="E66" s="68">
        <f t="shared" si="17"/>
        <v>194184.4126</v>
      </c>
      <c r="G66" s="69">
        <v>25.0</v>
      </c>
      <c r="H66" s="67">
        <f t="shared" si="15"/>
        <v>-13581.79654</v>
      </c>
      <c r="I66" s="67">
        <f>SUM(OFFSET($C$42, 288, 0, 12))</f>
        <v>-10038.35512</v>
      </c>
      <c r="J66" s="67">
        <f>SUM(OFFSET($D$42, 288, 0, 12))</f>
        <v>-3543.441412</v>
      </c>
      <c r="K66" s="68">
        <f t="shared" si="16"/>
        <v>58435.25132</v>
      </c>
    </row>
    <row r="67">
      <c r="A67" s="66">
        <v>26.0</v>
      </c>
      <c r="B67" s="67">
        <f t="shared" si="12"/>
        <v>-1131.816378</v>
      </c>
      <c r="C67" s="67">
        <f t="shared" si="13"/>
        <v>-246.6590974</v>
      </c>
      <c r="D67" s="67">
        <f t="shared" si="14"/>
        <v>-885.1572806</v>
      </c>
      <c r="E67" s="68">
        <f t="shared" si="17"/>
        <v>193937.7535</v>
      </c>
      <c r="G67" s="69">
        <v>26.0</v>
      </c>
      <c r="H67" s="67">
        <f t="shared" si="15"/>
        <v>-13581.79654</v>
      </c>
      <c r="I67" s="67">
        <f>SUM(OFFSET($C$42, 300, 0, 12))</f>
        <v>-10601.43083</v>
      </c>
      <c r="J67" s="67">
        <f>SUM(OFFSET($D$42, 300, 0, 12))</f>
        <v>-2980.365708</v>
      </c>
      <c r="K67" s="68">
        <f t="shared" si="16"/>
        <v>47785.49564</v>
      </c>
    </row>
    <row r="68">
      <c r="A68" s="66">
        <v>27.0</v>
      </c>
      <c r="B68" s="67">
        <f t="shared" si="12"/>
        <v>-1131.816378</v>
      </c>
      <c r="C68" s="67">
        <f t="shared" si="13"/>
        <v>-247.7834517</v>
      </c>
      <c r="D68" s="67">
        <f t="shared" si="14"/>
        <v>-884.0329262</v>
      </c>
      <c r="E68" s="68">
        <f t="shared" si="17"/>
        <v>193689.97</v>
      </c>
      <c r="G68" s="69">
        <v>27.0</v>
      </c>
      <c r="H68" s="67">
        <f t="shared" si="15"/>
        <v>-13581.79654</v>
      </c>
      <c r="I68" s="67">
        <f>SUM(OFFSET($C$42, 312, 0, 12))</f>
        <v>-11196.09081</v>
      </c>
      <c r="J68" s="67">
        <f>SUM(OFFSET($D$42, 312, 0, 12))</f>
        <v>-2385.705722</v>
      </c>
      <c r="K68" s="68">
        <f t="shared" si="16"/>
        <v>36538.36931</v>
      </c>
    </row>
    <row r="69">
      <c r="A69" s="66">
        <v>28.0</v>
      </c>
      <c r="B69" s="67">
        <f t="shared" si="12"/>
        <v>-1131.816378</v>
      </c>
      <c r="C69" s="67">
        <f t="shared" si="13"/>
        <v>-248.9129313</v>
      </c>
      <c r="D69" s="67">
        <f t="shared" si="14"/>
        <v>-882.9034466</v>
      </c>
      <c r="E69" s="68">
        <f t="shared" si="17"/>
        <v>193441.0571</v>
      </c>
      <c r="G69" s="69">
        <v>28.0</v>
      </c>
      <c r="H69" s="67">
        <f t="shared" si="15"/>
        <v>-13581.79654</v>
      </c>
      <c r="I69" s="67">
        <f>SUM(OFFSET($C$42, 324, 0, 12))</f>
        <v>-11824.10672</v>
      </c>
      <c r="J69" s="67">
        <f>SUM(OFFSET($D$42, 324, 0, 12))</f>
        <v>-1757.689814</v>
      </c>
      <c r="K69" s="68">
        <f t="shared" si="16"/>
        <v>24660.36437</v>
      </c>
    </row>
    <row r="70">
      <c r="A70" s="66">
        <v>29.0</v>
      </c>
      <c r="B70" s="67">
        <f t="shared" si="12"/>
        <v>-1131.816378</v>
      </c>
      <c r="C70" s="67">
        <f t="shared" si="13"/>
        <v>-250.0475594</v>
      </c>
      <c r="D70" s="67">
        <f t="shared" si="14"/>
        <v>-881.7688185</v>
      </c>
      <c r="E70" s="68">
        <f t="shared" si="17"/>
        <v>193191.0095</v>
      </c>
      <c r="G70" s="69">
        <v>29.0</v>
      </c>
      <c r="H70" s="67">
        <f t="shared" si="15"/>
        <v>-13581.79654</v>
      </c>
      <c r="I70" s="67">
        <f>SUM(OFFSET($C$42, 336, 0, 12))</f>
        <v>-12487.34957</v>
      </c>
      <c r="J70" s="67">
        <f>SUM(OFFSET($D$42, 336, 0, 12))</f>
        <v>-1094.446969</v>
      </c>
      <c r="K70" s="68">
        <f t="shared" si="16"/>
        <v>12116.0933</v>
      </c>
    </row>
    <row r="71">
      <c r="A71" s="66">
        <v>30.0</v>
      </c>
      <c r="B71" s="67">
        <f t="shared" si="12"/>
        <v>-1131.816378</v>
      </c>
      <c r="C71" s="67">
        <f t="shared" si="13"/>
        <v>-251.1873595</v>
      </c>
      <c r="D71" s="67">
        <f t="shared" si="14"/>
        <v>-880.6290184</v>
      </c>
      <c r="E71" s="68">
        <f t="shared" si="17"/>
        <v>192939.8222</v>
      </c>
      <c r="G71" s="69">
        <v>30.0</v>
      </c>
      <c r="H71" s="67">
        <f t="shared" si="15"/>
        <v>-13581.79654</v>
      </c>
      <c r="I71" s="67">
        <f>SUM(OFFSET($C$42, 348, 0, 12))</f>
        <v>-13187.79531</v>
      </c>
      <c r="J71" s="67">
        <f>SUM(OFFSET($D$42, 348, 0, 12))</f>
        <v>-394.0012233</v>
      </c>
      <c r="K71" s="68" t="str">
        <f t="shared" si="16"/>
        <v/>
      </c>
    </row>
    <row r="72">
      <c r="A72" s="66">
        <v>31.0</v>
      </c>
      <c r="B72" s="67">
        <f t="shared" si="12"/>
        <v>-1131.816378</v>
      </c>
      <c r="C72" s="67">
        <f t="shared" si="13"/>
        <v>-252.3323553</v>
      </c>
      <c r="D72" s="67">
        <f t="shared" si="14"/>
        <v>-879.4840227</v>
      </c>
      <c r="E72" s="68">
        <f t="shared" si="17"/>
        <v>192687.4898</v>
      </c>
      <c r="G72" s="70" t="s">
        <v>41</v>
      </c>
      <c r="H72" s="71">
        <f t="shared" ref="H72:J72" si="18">SUM(H42:H71)</f>
        <v>-407453.8961</v>
      </c>
      <c r="I72" s="71">
        <f t="shared" si="18"/>
        <v>-200000</v>
      </c>
      <c r="J72" s="71">
        <f t="shared" si="18"/>
        <v>-207453.8961</v>
      </c>
      <c r="K72" s="71"/>
    </row>
    <row r="73">
      <c r="A73" s="66">
        <v>32.0</v>
      </c>
      <c r="B73" s="67">
        <f t="shared" si="12"/>
        <v>-1131.816378</v>
      </c>
      <c r="C73" s="67">
        <f t="shared" si="13"/>
        <v>-253.4825702</v>
      </c>
      <c r="D73" s="67">
        <f t="shared" si="14"/>
        <v>-878.3338077</v>
      </c>
      <c r="E73" s="68">
        <f t="shared" si="17"/>
        <v>192434.0072</v>
      </c>
      <c r="G73" s="65"/>
    </row>
    <row r="74">
      <c r="A74" s="66">
        <v>33.0</v>
      </c>
      <c r="B74" s="67">
        <f t="shared" si="12"/>
        <v>-1131.816378</v>
      </c>
      <c r="C74" s="67">
        <f t="shared" si="13"/>
        <v>-254.6380283</v>
      </c>
      <c r="D74" s="67">
        <f t="shared" si="14"/>
        <v>-877.1783497</v>
      </c>
      <c r="E74" s="68">
        <f t="shared" si="17"/>
        <v>192179.3692</v>
      </c>
    </row>
    <row r="75">
      <c r="A75" s="66">
        <v>34.0</v>
      </c>
      <c r="B75" s="67">
        <f t="shared" si="12"/>
        <v>-1131.816378</v>
      </c>
      <c r="C75" s="67">
        <f t="shared" si="13"/>
        <v>-255.7987533</v>
      </c>
      <c r="D75" s="67">
        <f t="shared" si="14"/>
        <v>-876.0176246</v>
      </c>
      <c r="E75" s="68">
        <f t="shared" si="17"/>
        <v>191923.5705</v>
      </c>
    </row>
    <row r="76">
      <c r="A76" s="66">
        <v>35.0</v>
      </c>
      <c r="B76" s="67">
        <f t="shared" si="12"/>
        <v>-1131.816378</v>
      </c>
      <c r="C76" s="67">
        <f t="shared" si="13"/>
        <v>-256.9647693</v>
      </c>
      <c r="D76" s="67">
        <f t="shared" si="14"/>
        <v>-874.8516087</v>
      </c>
      <c r="E76" s="68">
        <f t="shared" si="17"/>
        <v>191666.6057</v>
      </c>
    </row>
    <row r="77">
      <c r="A77" s="66">
        <v>36.0</v>
      </c>
      <c r="B77" s="67">
        <f t="shared" si="12"/>
        <v>-1131.816378</v>
      </c>
      <c r="C77" s="67">
        <f t="shared" si="13"/>
        <v>-258.1361004</v>
      </c>
      <c r="D77" s="67">
        <f t="shared" si="14"/>
        <v>-873.6802776</v>
      </c>
      <c r="E77" s="68">
        <f t="shared" si="17"/>
        <v>191408.4696</v>
      </c>
    </row>
    <row r="78">
      <c r="A78" s="66">
        <v>37.0</v>
      </c>
      <c r="B78" s="67">
        <f t="shared" si="12"/>
        <v>-1131.816378</v>
      </c>
      <c r="C78" s="67">
        <f t="shared" si="13"/>
        <v>-259.3127708</v>
      </c>
      <c r="D78" s="67">
        <f t="shared" si="14"/>
        <v>-872.5036072</v>
      </c>
      <c r="E78" s="68">
        <f t="shared" si="17"/>
        <v>191149.1568</v>
      </c>
    </row>
    <row r="79">
      <c r="A79" s="66">
        <v>38.0</v>
      </c>
      <c r="B79" s="67">
        <f t="shared" si="12"/>
        <v>-1131.816378</v>
      </c>
      <c r="C79" s="67">
        <f t="shared" si="13"/>
        <v>-260.4948048</v>
      </c>
      <c r="D79" s="67">
        <f t="shared" si="14"/>
        <v>-871.3215732</v>
      </c>
      <c r="E79" s="68">
        <f t="shared" si="17"/>
        <v>190888.662</v>
      </c>
    </row>
    <row r="80">
      <c r="A80" s="66">
        <v>39.0</v>
      </c>
      <c r="B80" s="67">
        <f t="shared" si="12"/>
        <v>-1131.816378</v>
      </c>
      <c r="C80" s="67">
        <f t="shared" si="13"/>
        <v>-261.6822269</v>
      </c>
      <c r="D80" s="67">
        <f t="shared" si="14"/>
        <v>-870.134151</v>
      </c>
      <c r="E80" s="68">
        <f t="shared" si="17"/>
        <v>190626.9798</v>
      </c>
    </row>
    <row r="81">
      <c r="A81" s="66">
        <v>40.0</v>
      </c>
      <c r="B81" s="67">
        <f t="shared" si="12"/>
        <v>-1131.816378</v>
      </c>
      <c r="C81" s="67">
        <f t="shared" si="13"/>
        <v>-262.8750618</v>
      </c>
      <c r="D81" s="67">
        <f t="shared" si="14"/>
        <v>-868.9413162</v>
      </c>
      <c r="E81" s="68">
        <f t="shared" si="17"/>
        <v>190364.1047</v>
      </c>
    </row>
    <row r="82">
      <c r="A82" s="66">
        <v>41.0</v>
      </c>
      <c r="B82" s="67">
        <f t="shared" si="12"/>
        <v>-1131.816378</v>
      </c>
      <c r="C82" s="67">
        <f t="shared" si="13"/>
        <v>-264.0733339</v>
      </c>
      <c r="D82" s="67">
        <f t="shared" si="14"/>
        <v>-867.743044</v>
      </c>
      <c r="E82" s="68">
        <f t="shared" si="17"/>
        <v>190100.0314</v>
      </c>
    </row>
    <row r="83">
      <c r="A83" s="66">
        <v>42.0</v>
      </c>
      <c r="B83" s="67">
        <f t="shared" si="12"/>
        <v>-1131.816378</v>
      </c>
      <c r="C83" s="67">
        <f t="shared" si="13"/>
        <v>-265.2770682</v>
      </c>
      <c r="D83" s="67">
        <f t="shared" si="14"/>
        <v>-866.5393097</v>
      </c>
      <c r="E83" s="68">
        <f t="shared" si="17"/>
        <v>189834.7543</v>
      </c>
    </row>
    <row r="84">
      <c r="A84" s="66">
        <v>43.0</v>
      </c>
      <c r="B84" s="67">
        <f t="shared" si="12"/>
        <v>-1131.816378</v>
      </c>
      <c r="C84" s="67">
        <f t="shared" si="13"/>
        <v>-266.4862895</v>
      </c>
      <c r="D84" s="67">
        <f t="shared" si="14"/>
        <v>-865.3300884</v>
      </c>
      <c r="E84" s="68">
        <f t="shared" si="17"/>
        <v>189568.268</v>
      </c>
    </row>
    <row r="85">
      <c r="A85" s="66">
        <v>44.0</v>
      </c>
      <c r="B85" s="67">
        <f t="shared" si="12"/>
        <v>-1131.816378</v>
      </c>
      <c r="C85" s="67">
        <f t="shared" si="13"/>
        <v>-267.7010228</v>
      </c>
      <c r="D85" s="67">
        <f t="shared" si="14"/>
        <v>-864.1153551</v>
      </c>
      <c r="E85" s="68">
        <f t="shared" si="17"/>
        <v>189300.567</v>
      </c>
    </row>
    <row r="86">
      <c r="A86" s="66">
        <v>45.0</v>
      </c>
      <c r="B86" s="67">
        <f t="shared" si="12"/>
        <v>-1131.816378</v>
      </c>
      <c r="C86" s="67">
        <f t="shared" si="13"/>
        <v>-268.9212933</v>
      </c>
      <c r="D86" s="67">
        <f t="shared" si="14"/>
        <v>-862.8950846</v>
      </c>
      <c r="E86" s="68">
        <f t="shared" si="17"/>
        <v>189031.6457</v>
      </c>
    </row>
    <row r="87">
      <c r="A87" s="66">
        <v>46.0</v>
      </c>
      <c r="B87" s="67">
        <f t="shared" si="12"/>
        <v>-1131.816378</v>
      </c>
      <c r="C87" s="67">
        <f t="shared" si="13"/>
        <v>-270.1471262</v>
      </c>
      <c r="D87" s="67">
        <f t="shared" si="14"/>
        <v>-861.6692517</v>
      </c>
      <c r="E87" s="68">
        <f t="shared" si="17"/>
        <v>188761.4986</v>
      </c>
    </row>
    <row r="88">
      <c r="A88" s="66">
        <v>47.0</v>
      </c>
      <c r="B88" s="67">
        <f t="shared" si="12"/>
        <v>-1131.816378</v>
      </c>
      <c r="C88" s="67">
        <f t="shared" si="13"/>
        <v>-271.3785469</v>
      </c>
      <c r="D88" s="67">
        <f t="shared" si="14"/>
        <v>-860.4378311</v>
      </c>
      <c r="E88" s="68">
        <f t="shared" si="17"/>
        <v>188490.12</v>
      </c>
    </row>
    <row r="89">
      <c r="A89" s="66">
        <v>48.0</v>
      </c>
      <c r="B89" s="67">
        <f t="shared" si="12"/>
        <v>-1131.816378</v>
      </c>
      <c r="C89" s="67">
        <f t="shared" si="13"/>
        <v>-272.6155808</v>
      </c>
      <c r="D89" s="67">
        <f t="shared" si="14"/>
        <v>-859.2007972</v>
      </c>
      <c r="E89" s="68">
        <f t="shared" si="17"/>
        <v>188217.5045</v>
      </c>
    </row>
    <row r="90">
      <c r="A90" s="66">
        <v>49.0</v>
      </c>
      <c r="B90" s="67">
        <f t="shared" si="12"/>
        <v>-1131.816378</v>
      </c>
      <c r="C90" s="67">
        <f t="shared" si="13"/>
        <v>-273.8582534</v>
      </c>
      <c r="D90" s="67">
        <f t="shared" si="14"/>
        <v>-857.9581245</v>
      </c>
      <c r="E90" s="68">
        <f t="shared" si="17"/>
        <v>187943.6462</v>
      </c>
    </row>
    <row r="91">
      <c r="A91" s="66">
        <v>50.0</v>
      </c>
      <c r="B91" s="67">
        <f t="shared" si="12"/>
        <v>-1131.816378</v>
      </c>
      <c r="C91" s="67">
        <f t="shared" si="13"/>
        <v>-275.1065907</v>
      </c>
      <c r="D91" s="67">
        <f t="shared" si="14"/>
        <v>-856.7097873</v>
      </c>
      <c r="E91" s="68">
        <f t="shared" si="17"/>
        <v>187668.5396</v>
      </c>
    </row>
    <row r="92">
      <c r="A92" s="66">
        <v>51.0</v>
      </c>
      <c r="B92" s="67">
        <f t="shared" si="12"/>
        <v>-1131.816378</v>
      </c>
      <c r="C92" s="67">
        <f t="shared" si="13"/>
        <v>-276.3606182</v>
      </c>
      <c r="D92" s="67">
        <f t="shared" si="14"/>
        <v>-855.4557598</v>
      </c>
      <c r="E92" s="68">
        <f t="shared" si="17"/>
        <v>187392.179</v>
      </c>
    </row>
    <row r="93">
      <c r="A93" s="66">
        <v>52.0</v>
      </c>
      <c r="B93" s="67">
        <f t="shared" si="12"/>
        <v>-1131.816378</v>
      </c>
      <c r="C93" s="67">
        <f t="shared" si="13"/>
        <v>-277.620362</v>
      </c>
      <c r="D93" s="67">
        <f t="shared" si="14"/>
        <v>-854.1960159</v>
      </c>
      <c r="E93" s="68">
        <f t="shared" si="17"/>
        <v>187114.5586</v>
      </c>
    </row>
    <row r="94">
      <c r="A94" s="66">
        <v>53.0</v>
      </c>
      <c r="B94" s="67">
        <f t="shared" si="12"/>
        <v>-1131.816378</v>
      </c>
      <c r="C94" s="67">
        <f t="shared" si="13"/>
        <v>-278.8858482</v>
      </c>
      <c r="D94" s="67">
        <f t="shared" si="14"/>
        <v>-852.9305298</v>
      </c>
      <c r="E94" s="68">
        <f t="shared" si="17"/>
        <v>186835.6728</v>
      </c>
    </row>
    <row r="95">
      <c r="A95" s="66">
        <v>54.0</v>
      </c>
      <c r="B95" s="67">
        <f t="shared" si="12"/>
        <v>-1131.816378</v>
      </c>
      <c r="C95" s="67">
        <f t="shared" si="13"/>
        <v>-280.1571028</v>
      </c>
      <c r="D95" s="67">
        <f t="shared" si="14"/>
        <v>-851.6592751</v>
      </c>
      <c r="E95" s="68">
        <f t="shared" si="17"/>
        <v>186555.5157</v>
      </c>
    </row>
    <row r="96">
      <c r="A96" s="66">
        <v>55.0</v>
      </c>
      <c r="B96" s="67">
        <f t="shared" si="12"/>
        <v>-1131.816378</v>
      </c>
      <c r="C96" s="67">
        <f t="shared" si="13"/>
        <v>-281.4341523</v>
      </c>
      <c r="D96" s="67">
        <f t="shared" si="14"/>
        <v>-850.3822257</v>
      </c>
      <c r="E96" s="68">
        <f t="shared" si="17"/>
        <v>186274.0815</v>
      </c>
    </row>
    <row r="97">
      <c r="A97" s="66">
        <v>56.0</v>
      </c>
      <c r="B97" s="67">
        <f t="shared" si="12"/>
        <v>-1131.816378</v>
      </c>
      <c r="C97" s="67">
        <f t="shared" si="13"/>
        <v>-282.717023</v>
      </c>
      <c r="D97" s="67">
        <f t="shared" si="14"/>
        <v>-849.099355</v>
      </c>
      <c r="E97" s="68">
        <f t="shared" si="17"/>
        <v>185991.3645</v>
      </c>
    </row>
    <row r="98">
      <c r="A98" s="66">
        <v>57.0</v>
      </c>
      <c r="B98" s="67">
        <f t="shared" si="12"/>
        <v>-1131.816378</v>
      </c>
      <c r="C98" s="67">
        <f t="shared" si="13"/>
        <v>-284.0057414</v>
      </c>
      <c r="D98" s="67">
        <f t="shared" si="14"/>
        <v>-847.8106366</v>
      </c>
      <c r="E98" s="68">
        <f t="shared" si="17"/>
        <v>185707.3588</v>
      </c>
    </row>
    <row r="99">
      <c r="A99" s="66">
        <v>58.0</v>
      </c>
      <c r="B99" s="67">
        <f t="shared" si="12"/>
        <v>-1131.816378</v>
      </c>
      <c r="C99" s="67">
        <f t="shared" si="13"/>
        <v>-285.3003342</v>
      </c>
      <c r="D99" s="67">
        <f t="shared" si="14"/>
        <v>-846.5160437</v>
      </c>
      <c r="E99" s="68">
        <f t="shared" si="17"/>
        <v>185422.0584</v>
      </c>
    </row>
    <row r="100">
      <c r="A100" s="66">
        <v>59.0</v>
      </c>
      <c r="B100" s="67">
        <f t="shared" si="12"/>
        <v>-1131.816378</v>
      </c>
      <c r="C100" s="67">
        <f t="shared" si="13"/>
        <v>-286.6008283</v>
      </c>
      <c r="D100" s="67">
        <f t="shared" si="14"/>
        <v>-845.2155497</v>
      </c>
      <c r="E100" s="68">
        <f t="shared" si="17"/>
        <v>185135.4576</v>
      </c>
    </row>
    <row r="101">
      <c r="A101" s="66">
        <v>60.0</v>
      </c>
      <c r="B101" s="67">
        <f t="shared" si="12"/>
        <v>-1131.816378</v>
      </c>
      <c r="C101" s="67">
        <f t="shared" si="13"/>
        <v>-287.9072504</v>
      </c>
      <c r="D101" s="67">
        <f t="shared" si="14"/>
        <v>-843.9091276</v>
      </c>
      <c r="E101" s="68">
        <f t="shared" si="17"/>
        <v>184847.5504</v>
      </c>
    </row>
    <row r="102">
      <c r="A102" s="66">
        <v>61.0</v>
      </c>
      <c r="B102" s="67">
        <f t="shared" si="12"/>
        <v>-1131.816378</v>
      </c>
      <c r="C102" s="67">
        <f t="shared" si="13"/>
        <v>-289.2196276</v>
      </c>
      <c r="D102" s="67">
        <f t="shared" si="14"/>
        <v>-842.5967504</v>
      </c>
      <c r="E102" s="68">
        <f t="shared" si="17"/>
        <v>184558.3307</v>
      </c>
    </row>
    <row r="103">
      <c r="A103" s="66">
        <v>62.0</v>
      </c>
      <c r="B103" s="67">
        <f t="shared" si="12"/>
        <v>-1131.816378</v>
      </c>
      <c r="C103" s="67">
        <f t="shared" si="13"/>
        <v>-290.537987</v>
      </c>
      <c r="D103" s="67">
        <f t="shared" si="14"/>
        <v>-841.2783909</v>
      </c>
      <c r="E103" s="68">
        <f t="shared" si="17"/>
        <v>184267.7927</v>
      </c>
    </row>
    <row r="104">
      <c r="A104" s="66">
        <v>63.0</v>
      </c>
      <c r="B104" s="67">
        <f t="shared" si="12"/>
        <v>-1131.816378</v>
      </c>
      <c r="C104" s="67">
        <f t="shared" si="13"/>
        <v>-291.862356</v>
      </c>
      <c r="D104" s="67">
        <f t="shared" si="14"/>
        <v>-839.9540219</v>
      </c>
      <c r="E104" s="68">
        <f t="shared" si="17"/>
        <v>183975.9304</v>
      </c>
    </row>
    <row r="105">
      <c r="A105" s="66">
        <v>64.0</v>
      </c>
      <c r="B105" s="67">
        <f t="shared" si="12"/>
        <v>-1131.816378</v>
      </c>
      <c r="C105" s="67">
        <f t="shared" si="13"/>
        <v>-293.1927619</v>
      </c>
      <c r="D105" s="67">
        <f t="shared" si="14"/>
        <v>-838.623616</v>
      </c>
      <c r="E105" s="68">
        <f t="shared" si="17"/>
        <v>183682.7376</v>
      </c>
    </row>
    <row r="106">
      <c r="A106" s="66">
        <v>65.0</v>
      </c>
      <c r="B106" s="67">
        <f t="shared" si="12"/>
        <v>-1131.816378</v>
      </c>
      <c r="C106" s="67">
        <f t="shared" si="13"/>
        <v>-294.5292323</v>
      </c>
      <c r="D106" s="67">
        <f t="shared" si="14"/>
        <v>-837.2871457</v>
      </c>
      <c r="E106" s="68">
        <f t="shared" si="17"/>
        <v>183388.2084</v>
      </c>
    </row>
    <row r="107">
      <c r="A107" s="66">
        <v>66.0</v>
      </c>
      <c r="B107" s="67">
        <f t="shared" si="12"/>
        <v>-1131.816378</v>
      </c>
      <c r="C107" s="67">
        <f t="shared" si="13"/>
        <v>-295.8717947</v>
      </c>
      <c r="D107" s="67">
        <f t="shared" si="14"/>
        <v>-835.9445832</v>
      </c>
      <c r="E107" s="68">
        <f t="shared" si="17"/>
        <v>183092.3366</v>
      </c>
    </row>
    <row r="108">
      <c r="A108" s="66">
        <v>67.0</v>
      </c>
      <c r="B108" s="67">
        <f t="shared" si="12"/>
        <v>-1131.816378</v>
      </c>
      <c r="C108" s="67">
        <f t="shared" si="13"/>
        <v>-297.220477</v>
      </c>
      <c r="D108" s="67">
        <f t="shared" si="14"/>
        <v>-834.595901</v>
      </c>
      <c r="E108" s="68">
        <f t="shared" si="17"/>
        <v>182795.1161</v>
      </c>
    </row>
    <row r="109">
      <c r="A109" s="66">
        <v>68.0</v>
      </c>
      <c r="B109" s="67">
        <f t="shared" si="12"/>
        <v>-1131.816378</v>
      </c>
      <c r="C109" s="67">
        <f t="shared" si="13"/>
        <v>-298.575307</v>
      </c>
      <c r="D109" s="67">
        <f t="shared" si="14"/>
        <v>-833.241071</v>
      </c>
      <c r="E109" s="68">
        <f t="shared" si="17"/>
        <v>182496.5408</v>
      </c>
    </row>
    <row r="110">
      <c r="A110" s="66">
        <v>69.0</v>
      </c>
      <c r="B110" s="67">
        <f t="shared" si="12"/>
        <v>-1131.816378</v>
      </c>
      <c r="C110" s="67">
        <f t="shared" si="13"/>
        <v>-299.9363127</v>
      </c>
      <c r="D110" s="67">
        <f t="shared" si="14"/>
        <v>-831.8800652</v>
      </c>
      <c r="E110" s="68">
        <f t="shared" si="17"/>
        <v>182196.6045</v>
      </c>
    </row>
    <row r="111">
      <c r="A111" s="66">
        <v>70.0</v>
      </c>
      <c r="B111" s="67">
        <f t="shared" si="12"/>
        <v>-1131.816378</v>
      </c>
      <c r="C111" s="67">
        <f t="shared" si="13"/>
        <v>-301.3035224</v>
      </c>
      <c r="D111" s="67">
        <f t="shared" si="14"/>
        <v>-830.5128555</v>
      </c>
      <c r="E111" s="68">
        <f t="shared" si="17"/>
        <v>181895.301</v>
      </c>
    </row>
    <row r="112">
      <c r="A112" s="66">
        <v>71.0</v>
      </c>
      <c r="B112" s="67">
        <f t="shared" si="12"/>
        <v>-1131.816378</v>
      </c>
      <c r="C112" s="67">
        <f t="shared" si="13"/>
        <v>-302.6769643</v>
      </c>
      <c r="D112" s="67">
        <f t="shared" si="14"/>
        <v>-829.1394136</v>
      </c>
      <c r="E112" s="68">
        <f t="shared" si="17"/>
        <v>181592.624</v>
      </c>
    </row>
    <row r="113">
      <c r="A113" s="66">
        <v>72.0</v>
      </c>
      <c r="B113" s="67">
        <f t="shared" si="12"/>
        <v>-1131.816378</v>
      </c>
      <c r="C113" s="67">
        <f t="shared" si="13"/>
        <v>-304.0566668</v>
      </c>
      <c r="D113" s="67">
        <f t="shared" si="14"/>
        <v>-827.7597111</v>
      </c>
      <c r="E113" s="68">
        <f t="shared" si="17"/>
        <v>181288.5673</v>
      </c>
    </row>
    <row r="114">
      <c r="A114" s="66">
        <v>73.0</v>
      </c>
      <c r="B114" s="67">
        <f t="shared" si="12"/>
        <v>-1131.816378</v>
      </c>
      <c r="C114" s="67">
        <f t="shared" si="13"/>
        <v>-305.4426585</v>
      </c>
      <c r="D114" s="67">
        <f t="shared" si="14"/>
        <v>-826.3737195</v>
      </c>
      <c r="E114" s="68">
        <f t="shared" si="17"/>
        <v>180983.1247</v>
      </c>
    </row>
    <row r="115">
      <c r="A115" s="66">
        <v>74.0</v>
      </c>
      <c r="B115" s="67">
        <f t="shared" si="12"/>
        <v>-1131.816378</v>
      </c>
      <c r="C115" s="67">
        <f t="shared" si="13"/>
        <v>-306.8349679</v>
      </c>
      <c r="D115" s="67">
        <f t="shared" si="14"/>
        <v>-824.98141</v>
      </c>
      <c r="E115" s="68">
        <f t="shared" si="17"/>
        <v>180676.2897</v>
      </c>
    </row>
    <row r="116">
      <c r="A116" s="66">
        <v>75.0</v>
      </c>
      <c r="B116" s="67">
        <f t="shared" si="12"/>
        <v>-1131.816378</v>
      </c>
      <c r="C116" s="67">
        <f t="shared" si="13"/>
        <v>-308.233624</v>
      </c>
      <c r="D116" s="67">
        <f t="shared" si="14"/>
        <v>-823.582754</v>
      </c>
      <c r="E116" s="68">
        <f t="shared" si="17"/>
        <v>180368.0561</v>
      </c>
    </row>
    <row r="117">
      <c r="A117" s="66">
        <v>76.0</v>
      </c>
      <c r="B117" s="67">
        <f t="shared" si="12"/>
        <v>-1131.816378</v>
      </c>
      <c r="C117" s="67">
        <f t="shared" si="13"/>
        <v>-309.6386556</v>
      </c>
      <c r="D117" s="67">
        <f t="shared" si="14"/>
        <v>-822.1777224</v>
      </c>
      <c r="E117" s="68">
        <f t="shared" si="17"/>
        <v>180058.4174</v>
      </c>
    </row>
    <row r="118">
      <c r="A118" s="66">
        <v>77.0</v>
      </c>
      <c r="B118" s="67">
        <f t="shared" si="12"/>
        <v>-1131.816378</v>
      </c>
      <c r="C118" s="67">
        <f t="shared" si="13"/>
        <v>-311.0500918</v>
      </c>
      <c r="D118" s="67">
        <f t="shared" si="14"/>
        <v>-820.7662862</v>
      </c>
      <c r="E118" s="68">
        <f t="shared" si="17"/>
        <v>179747.3673</v>
      </c>
    </row>
    <row r="119">
      <c r="A119" s="66">
        <v>78.0</v>
      </c>
      <c r="B119" s="67">
        <f t="shared" si="12"/>
        <v>-1131.816378</v>
      </c>
      <c r="C119" s="67">
        <f t="shared" si="13"/>
        <v>-312.4679618</v>
      </c>
      <c r="D119" s="67">
        <f t="shared" si="14"/>
        <v>-819.3484162</v>
      </c>
      <c r="E119" s="68">
        <f t="shared" si="17"/>
        <v>179434.8994</v>
      </c>
    </row>
    <row r="120">
      <c r="A120" s="66">
        <v>79.0</v>
      </c>
      <c r="B120" s="67">
        <f t="shared" si="12"/>
        <v>-1131.816378</v>
      </c>
      <c r="C120" s="67">
        <f t="shared" si="13"/>
        <v>-313.8922949</v>
      </c>
      <c r="D120" s="67">
        <f t="shared" si="14"/>
        <v>-817.924083</v>
      </c>
      <c r="E120" s="68">
        <f t="shared" si="17"/>
        <v>179121.0071</v>
      </c>
    </row>
    <row r="121">
      <c r="A121" s="66">
        <v>80.0</v>
      </c>
      <c r="B121" s="67">
        <f t="shared" si="12"/>
        <v>-1131.816378</v>
      </c>
      <c r="C121" s="67">
        <f t="shared" si="13"/>
        <v>-315.3231206</v>
      </c>
      <c r="D121" s="67">
        <f t="shared" si="14"/>
        <v>-816.4932573</v>
      </c>
      <c r="E121" s="68">
        <f t="shared" si="17"/>
        <v>178805.684</v>
      </c>
    </row>
    <row r="122">
      <c r="A122" s="66">
        <v>81.0</v>
      </c>
      <c r="B122" s="67">
        <f t="shared" si="12"/>
        <v>-1131.816378</v>
      </c>
      <c r="C122" s="67">
        <f t="shared" si="13"/>
        <v>-316.7604685</v>
      </c>
      <c r="D122" s="67">
        <f t="shared" si="14"/>
        <v>-815.0559094</v>
      </c>
      <c r="E122" s="68">
        <f t="shared" si="17"/>
        <v>178488.9235</v>
      </c>
    </row>
    <row r="123">
      <c r="A123" s="66">
        <v>82.0</v>
      </c>
      <c r="B123" s="67">
        <f t="shared" si="12"/>
        <v>-1131.816378</v>
      </c>
      <c r="C123" s="67">
        <f t="shared" si="13"/>
        <v>-318.2043683</v>
      </c>
      <c r="D123" s="67">
        <f t="shared" si="14"/>
        <v>-813.6120096</v>
      </c>
      <c r="E123" s="68">
        <f t="shared" si="17"/>
        <v>178170.7191</v>
      </c>
    </row>
    <row r="124">
      <c r="A124" s="66">
        <v>83.0</v>
      </c>
      <c r="B124" s="67">
        <f t="shared" si="12"/>
        <v>-1131.816378</v>
      </c>
      <c r="C124" s="67">
        <f t="shared" si="13"/>
        <v>-319.6548499</v>
      </c>
      <c r="D124" s="67">
        <f t="shared" si="14"/>
        <v>-812.1615281</v>
      </c>
      <c r="E124" s="68">
        <f t="shared" si="17"/>
        <v>177851.0643</v>
      </c>
    </row>
    <row r="125">
      <c r="A125" s="66">
        <v>84.0</v>
      </c>
      <c r="B125" s="67">
        <f t="shared" si="12"/>
        <v>-1131.816378</v>
      </c>
      <c r="C125" s="67">
        <f t="shared" si="13"/>
        <v>-321.1119433</v>
      </c>
      <c r="D125" s="67">
        <f t="shared" si="14"/>
        <v>-810.7044347</v>
      </c>
      <c r="E125" s="68">
        <f t="shared" si="17"/>
        <v>177529.9523</v>
      </c>
    </row>
    <row r="126">
      <c r="A126" s="66">
        <v>85.0</v>
      </c>
      <c r="B126" s="67">
        <f t="shared" si="12"/>
        <v>-1131.816378</v>
      </c>
      <c r="C126" s="67">
        <f t="shared" si="13"/>
        <v>-322.5756785</v>
      </c>
      <c r="D126" s="67">
        <f t="shared" si="14"/>
        <v>-809.2406994</v>
      </c>
      <c r="E126" s="68">
        <f t="shared" si="17"/>
        <v>177207.3767</v>
      </c>
    </row>
    <row r="127">
      <c r="A127" s="66">
        <v>86.0</v>
      </c>
      <c r="B127" s="67">
        <f t="shared" si="12"/>
        <v>-1131.816378</v>
      </c>
      <c r="C127" s="67">
        <f t="shared" si="13"/>
        <v>-324.046086</v>
      </c>
      <c r="D127" s="67">
        <f t="shared" si="14"/>
        <v>-807.770292</v>
      </c>
      <c r="E127" s="68">
        <f t="shared" si="17"/>
        <v>176883.3306</v>
      </c>
    </row>
    <row r="128">
      <c r="A128" s="66">
        <v>87.0</v>
      </c>
      <c r="B128" s="67">
        <f t="shared" si="12"/>
        <v>-1131.816378</v>
      </c>
      <c r="C128" s="67">
        <f t="shared" si="13"/>
        <v>-325.5231961</v>
      </c>
      <c r="D128" s="67">
        <f t="shared" si="14"/>
        <v>-806.2931819</v>
      </c>
      <c r="E128" s="68">
        <f t="shared" si="17"/>
        <v>176557.8074</v>
      </c>
    </row>
    <row r="129">
      <c r="A129" s="66">
        <v>88.0</v>
      </c>
      <c r="B129" s="67">
        <f t="shared" si="12"/>
        <v>-1131.816378</v>
      </c>
      <c r="C129" s="67">
        <f t="shared" si="13"/>
        <v>-327.0070393</v>
      </c>
      <c r="D129" s="67">
        <f t="shared" si="14"/>
        <v>-804.8093386</v>
      </c>
      <c r="E129" s="68">
        <f t="shared" si="17"/>
        <v>176230.8003</v>
      </c>
    </row>
    <row r="130">
      <c r="A130" s="66">
        <v>89.0</v>
      </c>
      <c r="B130" s="67">
        <f t="shared" si="12"/>
        <v>-1131.816378</v>
      </c>
      <c r="C130" s="67">
        <f t="shared" si="13"/>
        <v>-328.4976464</v>
      </c>
      <c r="D130" s="67">
        <f t="shared" si="14"/>
        <v>-803.3187316</v>
      </c>
      <c r="E130" s="68">
        <f t="shared" si="17"/>
        <v>175902.3027</v>
      </c>
    </row>
    <row r="131">
      <c r="A131" s="66">
        <v>90.0</v>
      </c>
      <c r="B131" s="67">
        <f t="shared" si="12"/>
        <v>-1131.816378</v>
      </c>
      <c r="C131" s="67">
        <f t="shared" si="13"/>
        <v>-329.9950482</v>
      </c>
      <c r="D131" s="67">
        <f t="shared" si="14"/>
        <v>-801.8213298</v>
      </c>
      <c r="E131" s="68">
        <f t="shared" si="17"/>
        <v>175572.3076</v>
      </c>
    </row>
    <row r="132">
      <c r="A132" s="66">
        <v>91.0</v>
      </c>
      <c r="B132" s="67">
        <f t="shared" si="12"/>
        <v>-1131.816378</v>
      </c>
      <c r="C132" s="67">
        <f t="shared" si="13"/>
        <v>-331.4992756</v>
      </c>
      <c r="D132" s="67">
        <f t="shared" si="14"/>
        <v>-800.3171024</v>
      </c>
      <c r="E132" s="68">
        <f t="shared" si="17"/>
        <v>175240.8084</v>
      </c>
    </row>
    <row r="133">
      <c r="A133" s="66">
        <v>92.0</v>
      </c>
      <c r="B133" s="67">
        <f t="shared" si="12"/>
        <v>-1131.816378</v>
      </c>
      <c r="C133" s="67">
        <f t="shared" si="13"/>
        <v>-333.0103598</v>
      </c>
      <c r="D133" s="67">
        <f t="shared" si="14"/>
        <v>-798.8060182</v>
      </c>
      <c r="E133" s="68">
        <f t="shared" si="17"/>
        <v>174907.798</v>
      </c>
    </row>
    <row r="134">
      <c r="A134" s="66">
        <v>93.0</v>
      </c>
      <c r="B134" s="67">
        <f t="shared" si="12"/>
        <v>-1131.816378</v>
      </c>
      <c r="C134" s="67">
        <f t="shared" si="13"/>
        <v>-334.528332</v>
      </c>
      <c r="D134" s="67">
        <f t="shared" si="14"/>
        <v>-797.2880459</v>
      </c>
      <c r="E134" s="68">
        <f t="shared" si="17"/>
        <v>174573.2697</v>
      </c>
    </row>
    <row r="135">
      <c r="A135" s="66">
        <v>94.0</v>
      </c>
      <c r="B135" s="67">
        <f t="shared" si="12"/>
        <v>-1131.816378</v>
      </c>
      <c r="C135" s="67">
        <f t="shared" si="13"/>
        <v>-336.0532237</v>
      </c>
      <c r="D135" s="67">
        <f t="shared" si="14"/>
        <v>-795.7631543</v>
      </c>
      <c r="E135" s="68">
        <f t="shared" si="17"/>
        <v>174237.2165</v>
      </c>
    </row>
    <row r="136">
      <c r="A136" s="66">
        <v>95.0</v>
      </c>
      <c r="B136" s="67">
        <f t="shared" si="12"/>
        <v>-1131.816378</v>
      </c>
      <c r="C136" s="67">
        <f t="shared" si="13"/>
        <v>-337.5850663</v>
      </c>
      <c r="D136" s="67">
        <f t="shared" si="14"/>
        <v>-794.2313117</v>
      </c>
      <c r="E136" s="68">
        <f t="shared" si="17"/>
        <v>173899.6314</v>
      </c>
    </row>
    <row r="137">
      <c r="A137" s="66">
        <v>96.0</v>
      </c>
      <c r="B137" s="67">
        <f t="shared" si="12"/>
        <v>-1131.816378</v>
      </c>
      <c r="C137" s="67">
        <f t="shared" si="13"/>
        <v>-339.1238915</v>
      </c>
      <c r="D137" s="67">
        <f t="shared" si="14"/>
        <v>-792.6924864</v>
      </c>
      <c r="E137" s="68">
        <f t="shared" si="17"/>
        <v>173560.5075</v>
      </c>
    </row>
    <row r="138">
      <c r="A138" s="66">
        <v>97.0</v>
      </c>
      <c r="B138" s="67">
        <f t="shared" si="12"/>
        <v>-1131.816378</v>
      </c>
      <c r="C138" s="67">
        <f t="shared" si="13"/>
        <v>-340.6697313</v>
      </c>
      <c r="D138" s="67">
        <f t="shared" si="14"/>
        <v>-791.1466467</v>
      </c>
      <c r="E138" s="68">
        <f t="shared" si="17"/>
        <v>173219.8378</v>
      </c>
    </row>
    <row r="139">
      <c r="A139" s="66">
        <v>98.0</v>
      </c>
      <c r="B139" s="67">
        <f t="shared" si="12"/>
        <v>-1131.816378</v>
      </c>
      <c r="C139" s="67">
        <f t="shared" si="13"/>
        <v>-342.2226175</v>
      </c>
      <c r="D139" s="67">
        <f t="shared" si="14"/>
        <v>-789.5937605</v>
      </c>
      <c r="E139" s="68">
        <f t="shared" si="17"/>
        <v>172877.6151</v>
      </c>
    </row>
    <row r="140">
      <c r="A140" s="66">
        <v>99.0</v>
      </c>
      <c r="B140" s="67">
        <f t="shared" si="12"/>
        <v>-1131.816378</v>
      </c>
      <c r="C140" s="67">
        <f t="shared" si="13"/>
        <v>-343.7825822</v>
      </c>
      <c r="D140" s="67">
        <f t="shared" si="14"/>
        <v>-788.0337957</v>
      </c>
      <c r="E140" s="68">
        <f t="shared" si="17"/>
        <v>172533.8326</v>
      </c>
    </row>
    <row r="141">
      <c r="A141" s="66">
        <v>100.0</v>
      </c>
      <c r="B141" s="67">
        <f t="shared" si="12"/>
        <v>-1131.816378</v>
      </c>
      <c r="C141" s="67">
        <f t="shared" si="13"/>
        <v>-345.3496578</v>
      </c>
      <c r="D141" s="67">
        <f t="shared" si="14"/>
        <v>-786.4667201</v>
      </c>
      <c r="E141" s="68">
        <f t="shared" si="17"/>
        <v>172188.4829</v>
      </c>
    </row>
    <row r="142">
      <c r="A142" s="66">
        <v>101.0</v>
      </c>
      <c r="B142" s="67">
        <f t="shared" si="12"/>
        <v>-1131.816378</v>
      </c>
      <c r="C142" s="67">
        <f t="shared" si="13"/>
        <v>-346.9238767</v>
      </c>
      <c r="D142" s="67">
        <f t="shared" si="14"/>
        <v>-784.8925013</v>
      </c>
      <c r="E142" s="68">
        <f t="shared" si="17"/>
        <v>171841.559</v>
      </c>
    </row>
    <row r="143">
      <c r="A143" s="66">
        <v>102.0</v>
      </c>
      <c r="B143" s="67">
        <f t="shared" si="12"/>
        <v>-1131.816378</v>
      </c>
      <c r="C143" s="67">
        <f t="shared" si="13"/>
        <v>-348.5052714</v>
      </c>
      <c r="D143" s="67">
        <f t="shared" si="14"/>
        <v>-783.3111066</v>
      </c>
      <c r="E143" s="68">
        <f t="shared" si="17"/>
        <v>171493.0538</v>
      </c>
    </row>
    <row r="144">
      <c r="A144" s="66">
        <v>103.0</v>
      </c>
      <c r="B144" s="67">
        <f t="shared" si="12"/>
        <v>-1131.816378</v>
      </c>
      <c r="C144" s="67">
        <f t="shared" si="13"/>
        <v>-350.0938746</v>
      </c>
      <c r="D144" s="67">
        <f t="shared" si="14"/>
        <v>-781.7225034</v>
      </c>
      <c r="E144" s="68">
        <f t="shared" si="17"/>
        <v>171142.9599</v>
      </c>
    </row>
    <row r="145">
      <c r="A145" s="66">
        <v>104.0</v>
      </c>
      <c r="B145" s="67">
        <f t="shared" si="12"/>
        <v>-1131.816378</v>
      </c>
      <c r="C145" s="67">
        <f t="shared" si="13"/>
        <v>-351.6897191</v>
      </c>
      <c r="D145" s="67">
        <f t="shared" si="14"/>
        <v>-780.1266588</v>
      </c>
      <c r="E145" s="68">
        <f t="shared" si="17"/>
        <v>170791.2702</v>
      </c>
    </row>
    <row r="146">
      <c r="A146" s="66">
        <v>105.0</v>
      </c>
      <c r="B146" s="67">
        <f t="shared" si="12"/>
        <v>-1131.816378</v>
      </c>
      <c r="C146" s="67">
        <f t="shared" si="13"/>
        <v>-353.2928381</v>
      </c>
      <c r="D146" s="67">
        <f t="shared" si="14"/>
        <v>-778.5235398</v>
      </c>
      <c r="E146" s="68">
        <f t="shared" si="17"/>
        <v>170437.9773</v>
      </c>
    </row>
    <row r="147">
      <c r="A147" s="66">
        <v>106.0</v>
      </c>
      <c r="B147" s="67">
        <f t="shared" si="12"/>
        <v>-1131.816378</v>
      </c>
      <c r="C147" s="67">
        <f t="shared" si="13"/>
        <v>-354.9032646</v>
      </c>
      <c r="D147" s="67">
        <f t="shared" si="14"/>
        <v>-776.9131133</v>
      </c>
      <c r="E147" s="68">
        <f t="shared" si="17"/>
        <v>170083.0741</v>
      </c>
    </row>
    <row r="148">
      <c r="A148" s="66">
        <v>107.0</v>
      </c>
      <c r="B148" s="67">
        <f t="shared" si="12"/>
        <v>-1131.816378</v>
      </c>
      <c r="C148" s="67">
        <f t="shared" si="13"/>
        <v>-356.521032</v>
      </c>
      <c r="D148" s="67">
        <f t="shared" si="14"/>
        <v>-775.2953459</v>
      </c>
      <c r="E148" s="68">
        <f t="shared" si="17"/>
        <v>169726.553</v>
      </c>
    </row>
    <row r="149">
      <c r="A149" s="66">
        <v>108.0</v>
      </c>
      <c r="B149" s="67">
        <f t="shared" si="12"/>
        <v>-1131.816378</v>
      </c>
      <c r="C149" s="67">
        <f t="shared" si="13"/>
        <v>-358.1461737</v>
      </c>
      <c r="D149" s="67">
        <f t="shared" si="14"/>
        <v>-773.6702042</v>
      </c>
      <c r="E149" s="68">
        <f t="shared" si="17"/>
        <v>169368.4069</v>
      </c>
    </row>
    <row r="150">
      <c r="A150" s="66">
        <v>109.0</v>
      </c>
      <c r="B150" s="67">
        <f t="shared" si="12"/>
        <v>-1131.816378</v>
      </c>
      <c r="C150" s="67">
        <f t="shared" si="13"/>
        <v>-359.7787234</v>
      </c>
      <c r="D150" s="67">
        <f t="shared" si="14"/>
        <v>-772.0376546</v>
      </c>
      <c r="E150" s="68">
        <f t="shared" si="17"/>
        <v>169008.6281</v>
      </c>
    </row>
    <row r="151">
      <c r="A151" s="66">
        <v>110.0</v>
      </c>
      <c r="B151" s="67">
        <f t="shared" si="12"/>
        <v>-1131.816378</v>
      </c>
      <c r="C151" s="67">
        <f t="shared" si="13"/>
        <v>-361.4187147</v>
      </c>
      <c r="D151" s="67">
        <f t="shared" si="14"/>
        <v>-770.3976633</v>
      </c>
      <c r="E151" s="68">
        <f t="shared" si="17"/>
        <v>168647.2094</v>
      </c>
    </row>
    <row r="152">
      <c r="A152" s="66">
        <v>111.0</v>
      </c>
      <c r="B152" s="67">
        <f t="shared" si="12"/>
        <v>-1131.816378</v>
      </c>
      <c r="C152" s="67">
        <f t="shared" si="13"/>
        <v>-363.0661817</v>
      </c>
      <c r="D152" s="67">
        <f t="shared" si="14"/>
        <v>-768.7501963</v>
      </c>
      <c r="E152" s="68">
        <f t="shared" si="17"/>
        <v>168284.1432</v>
      </c>
    </row>
    <row r="153">
      <c r="A153" s="66">
        <v>112.0</v>
      </c>
      <c r="B153" s="67">
        <f t="shared" si="12"/>
        <v>-1131.816378</v>
      </c>
      <c r="C153" s="67">
        <f t="shared" si="13"/>
        <v>-364.7211584</v>
      </c>
      <c r="D153" s="67">
        <f t="shared" si="14"/>
        <v>-767.0952196</v>
      </c>
      <c r="E153" s="68">
        <f t="shared" si="17"/>
        <v>167919.4221</v>
      </c>
    </row>
    <row r="154">
      <c r="A154" s="66">
        <v>113.0</v>
      </c>
      <c r="B154" s="67">
        <f t="shared" si="12"/>
        <v>-1131.816378</v>
      </c>
      <c r="C154" s="67">
        <f t="shared" si="13"/>
        <v>-366.383679</v>
      </c>
      <c r="D154" s="67">
        <f t="shared" si="14"/>
        <v>-765.432699</v>
      </c>
      <c r="E154" s="68">
        <f t="shared" si="17"/>
        <v>167553.0384</v>
      </c>
    </row>
    <row r="155">
      <c r="A155" s="66">
        <v>114.0</v>
      </c>
      <c r="B155" s="67">
        <f t="shared" si="12"/>
        <v>-1131.816378</v>
      </c>
      <c r="C155" s="67">
        <f t="shared" si="13"/>
        <v>-368.0537779</v>
      </c>
      <c r="D155" s="67">
        <f t="shared" si="14"/>
        <v>-763.7626</v>
      </c>
      <c r="E155" s="68">
        <f t="shared" si="17"/>
        <v>167184.9846</v>
      </c>
    </row>
    <row r="156">
      <c r="A156" s="66">
        <v>115.0</v>
      </c>
      <c r="B156" s="67">
        <f t="shared" si="12"/>
        <v>-1131.816378</v>
      </c>
      <c r="C156" s="67">
        <f t="shared" si="13"/>
        <v>-369.7314897</v>
      </c>
      <c r="D156" s="67">
        <f t="shared" si="14"/>
        <v>-762.0848882</v>
      </c>
      <c r="E156" s="68">
        <f t="shared" si="17"/>
        <v>166815.2531</v>
      </c>
    </row>
    <row r="157">
      <c r="A157" s="66">
        <v>116.0</v>
      </c>
      <c r="B157" s="67">
        <f t="shared" si="12"/>
        <v>-1131.816378</v>
      </c>
      <c r="C157" s="67">
        <f t="shared" si="13"/>
        <v>-371.4168491</v>
      </c>
      <c r="D157" s="67">
        <f t="shared" si="14"/>
        <v>-760.3995289</v>
      </c>
      <c r="E157" s="68">
        <f t="shared" si="17"/>
        <v>166443.8363</v>
      </c>
    </row>
    <row r="158">
      <c r="A158" s="66">
        <v>117.0</v>
      </c>
      <c r="B158" s="67">
        <f t="shared" si="12"/>
        <v>-1131.816378</v>
      </c>
      <c r="C158" s="67">
        <f t="shared" si="13"/>
        <v>-373.1098909</v>
      </c>
      <c r="D158" s="67">
        <f t="shared" si="14"/>
        <v>-758.7064871</v>
      </c>
      <c r="E158" s="68">
        <f t="shared" si="17"/>
        <v>166070.7264</v>
      </c>
    </row>
    <row r="159">
      <c r="A159" s="66">
        <v>118.0</v>
      </c>
      <c r="B159" s="67">
        <f t="shared" si="12"/>
        <v>-1131.816378</v>
      </c>
      <c r="C159" s="67">
        <f t="shared" si="13"/>
        <v>-374.8106501</v>
      </c>
      <c r="D159" s="67">
        <f t="shared" si="14"/>
        <v>-757.0057278</v>
      </c>
      <c r="E159" s="68">
        <f t="shared" si="17"/>
        <v>165695.9157</v>
      </c>
    </row>
    <row r="160">
      <c r="A160" s="66">
        <v>119.0</v>
      </c>
      <c r="B160" s="67">
        <f t="shared" si="12"/>
        <v>-1131.816378</v>
      </c>
      <c r="C160" s="67">
        <f t="shared" si="13"/>
        <v>-376.519162</v>
      </c>
      <c r="D160" s="67">
        <f t="shared" si="14"/>
        <v>-755.2972159</v>
      </c>
      <c r="E160" s="68">
        <f t="shared" si="17"/>
        <v>165319.3966</v>
      </c>
    </row>
    <row r="161">
      <c r="A161" s="66">
        <v>120.0</v>
      </c>
      <c r="B161" s="67">
        <f t="shared" si="12"/>
        <v>-1131.816378</v>
      </c>
      <c r="C161" s="67">
        <f t="shared" si="13"/>
        <v>-378.2354619</v>
      </c>
      <c r="D161" s="67">
        <f t="shared" si="14"/>
        <v>-753.5809161</v>
      </c>
      <c r="E161" s="68">
        <f t="shared" si="17"/>
        <v>164941.1611</v>
      </c>
    </row>
    <row r="162">
      <c r="A162" s="66">
        <v>121.0</v>
      </c>
      <c r="B162" s="67">
        <f t="shared" si="12"/>
        <v>-1131.816378</v>
      </c>
      <c r="C162" s="67">
        <f t="shared" si="13"/>
        <v>-379.9595852</v>
      </c>
      <c r="D162" s="67">
        <f t="shared" si="14"/>
        <v>-751.8567928</v>
      </c>
      <c r="E162" s="68">
        <f t="shared" si="17"/>
        <v>164561.2015</v>
      </c>
    </row>
    <row r="163">
      <c r="A163" s="66">
        <v>122.0</v>
      </c>
      <c r="B163" s="67">
        <f t="shared" si="12"/>
        <v>-1131.816378</v>
      </c>
      <c r="C163" s="67">
        <f t="shared" si="13"/>
        <v>-381.6915676</v>
      </c>
      <c r="D163" s="67">
        <f t="shared" si="14"/>
        <v>-750.1248103</v>
      </c>
      <c r="E163" s="68">
        <f t="shared" si="17"/>
        <v>164179.51</v>
      </c>
    </row>
    <row r="164">
      <c r="A164" s="66">
        <v>123.0</v>
      </c>
      <c r="B164" s="67">
        <f t="shared" si="12"/>
        <v>-1131.816378</v>
      </c>
      <c r="C164" s="67">
        <f t="shared" si="13"/>
        <v>-383.431445</v>
      </c>
      <c r="D164" s="67">
        <f t="shared" si="14"/>
        <v>-748.3849329</v>
      </c>
      <c r="E164" s="68">
        <f t="shared" si="17"/>
        <v>163796.0785</v>
      </c>
    </row>
    <row r="165">
      <c r="A165" s="66">
        <v>124.0</v>
      </c>
      <c r="B165" s="67">
        <f t="shared" si="12"/>
        <v>-1131.816378</v>
      </c>
      <c r="C165" s="67">
        <f t="shared" si="13"/>
        <v>-385.1792534</v>
      </c>
      <c r="D165" s="67">
        <f t="shared" si="14"/>
        <v>-746.6371246</v>
      </c>
      <c r="E165" s="68">
        <f t="shared" si="17"/>
        <v>163410.8993</v>
      </c>
    </row>
    <row r="166">
      <c r="A166" s="66">
        <v>125.0</v>
      </c>
      <c r="B166" s="67">
        <f t="shared" si="12"/>
        <v>-1131.816378</v>
      </c>
      <c r="C166" s="67">
        <f t="shared" si="13"/>
        <v>-386.9350288</v>
      </c>
      <c r="D166" s="67">
        <f t="shared" si="14"/>
        <v>-744.8813492</v>
      </c>
      <c r="E166" s="68">
        <f t="shared" si="17"/>
        <v>163023.9642</v>
      </c>
    </row>
    <row r="167">
      <c r="A167" s="66">
        <v>126.0</v>
      </c>
      <c r="B167" s="67">
        <f t="shared" si="12"/>
        <v>-1131.816378</v>
      </c>
      <c r="C167" s="67">
        <f t="shared" si="13"/>
        <v>-388.6988076</v>
      </c>
      <c r="D167" s="67">
        <f t="shared" si="14"/>
        <v>-743.1175703</v>
      </c>
      <c r="E167" s="68">
        <f t="shared" si="17"/>
        <v>162635.2654</v>
      </c>
    </row>
    <row r="168">
      <c r="A168" s="66">
        <v>127.0</v>
      </c>
      <c r="B168" s="67">
        <f t="shared" si="12"/>
        <v>-1131.816378</v>
      </c>
      <c r="C168" s="67">
        <f t="shared" si="13"/>
        <v>-390.4706264</v>
      </c>
      <c r="D168" s="67">
        <f t="shared" si="14"/>
        <v>-741.3457516</v>
      </c>
      <c r="E168" s="68">
        <f t="shared" si="17"/>
        <v>162244.7948</v>
      </c>
    </row>
    <row r="169">
      <c r="A169" s="66">
        <v>128.0</v>
      </c>
      <c r="B169" s="67">
        <f t="shared" si="12"/>
        <v>-1131.816378</v>
      </c>
      <c r="C169" s="67">
        <f t="shared" si="13"/>
        <v>-392.2505216</v>
      </c>
      <c r="D169" s="67">
        <f t="shared" si="14"/>
        <v>-739.5658563</v>
      </c>
      <c r="E169" s="68">
        <f t="shared" si="17"/>
        <v>161852.5443</v>
      </c>
    </row>
    <row r="170">
      <c r="A170" s="66">
        <v>129.0</v>
      </c>
      <c r="B170" s="67">
        <f t="shared" si="12"/>
        <v>-1131.816378</v>
      </c>
      <c r="C170" s="67">
        <f t="shared" si="13"/>
        <v>-394.0385303</v>
      </c>
      <c r="D170" s="67">
        <f t="shared" si="14"/>
        <v>-737.7778477</v>
      </c>
      <c r="E170" s="68">
        <f t="shared" si="17"/>
        <v>161458.5058</v>
      </c>
    </row>
    <row r="171">
      <c r="A171" s="66">
        <v>130.0</v>
      </c>
      <c r="B171" s="67">
        <f t="shared" si="12"/>
        <v>-1131.816378</v>
      </c>
      <c r="C171" s="67">
        <f t="shared" si="13"/>
        <v>-395.8346892</v>
      </c>
      <c r="D171" s="67">
        <f t="shared" si="14"/>
        <v>-735.9816887</v>
      </c>
      <c r="E171" s="68">
        <f t="shared" si="17"/>
        <v>161062.6711</v>
      </c>
    </row>
    <row r="172">
      <c r="A172" s="66">
        <v>131.0</v>
      </c>
      <c r="B172" s="67">
        <f t="shared" si="12"/>
        <v>-1131.816378</v>
      </c>
      <c r="C172" s="67">
        <f t="shared" si="13"/>
        <v>-397.6390357</v>
      </c>
      <c r="D172" s="67">
        <f t="shared" si="14"/>
        <v>-734.1773423</v>
      </c>
      <c r="E172" s="68">
        <f t="shared" si="17"/>
        <v>160665.032</v>
      </c>
    </row>
    <row r="173">
      <c r="A173" s="66">
        <v>132.0</v>
      </c>
      <c r="B173" s="67">
        <f t="shared" si="12"/>
        <v>-1131.816378</v>
      </c>
      <c r="C173" s="67">
        <f t="shared" si="13"/>
        <v>-399.4516069</v>
      </c>
      <c r="D173" s="67">
        <f t="shared" si="14"/>
        <v>-732.364771</v>
      </c>
      <c r="E173" s="68">
        <f t="shared" si="17"/>
        <v>160265.5804</v>
      </c>
    </row>
    <row r="174">
      <c r="A174" s="66">
        <v>133.0</v>
      </c>
      <c r="B174" s="67">
        <f t="shared" si="12"/>
        <v>-1131.816378</v>
      </c>
      <c r="C174" s="67">
        <f t="shared" si="13"/>
        <v>-401.2724405</v>
      </c>
      <c r="D174" s="67">
        <f t="shared" si="14"/>
        <v>-730.5439374</v>
      </c>
      <c r="E174" s="68">
        <f t="shared" si="17"/>
        <v>159864.308</v>
      </c>
    </row>
    <row r="175">
      <c r="A175" s="66">
        <v>134.0</v>
      </c>
      <c r="B175" s="67">
        <f t="shared" si="12"/>
        <v>-1131.816378</v>
      </c>
      <c r="C175" s="67">
        <f t="shared" si="13"/>
        <v>-403.1015741</v>
      </c>
      <c r="D175" s="67">
        <f t="shared" si="14"/>
        <v>-728.7148039</v>
      </c>
      <c r="E175" s="68">
        <f t="shared" si="17"/>
        <v>159461.2064</v>
      </c>
    </row>
    <row r="176">
      <c r="A176" s="66">
        <v>135.0</v>
      </c>
      <c r="B176" s="67">
        <f t="shared" si="12"/>
        <v>-1131.816378</v>
      </c>
      <c r="C176" s="67">
        <f t="shared" si="13"/>
        <v>-404.9390454</v>
      </c>
      <c r="D176" s="67">
        <f t="shared" si="14"/>
        <v>-726.8773325</v>
      </c>
      <c r="E176" s="68">
        <f t="shared" si="17"/>
        <v>159056.2674</v>
      </c>
    </row>
    <row r="177">
      <c r="A177" s="66">
        <v>136.0</v>
      </c>
      <c r="B177" s="67">
        <f t="shared" si="12"/>
        <v>-1131.816378</v>
      </c>
      <c r="C177" s="67">
        <f t="shared" si="13"/>
        <v>-406.7848926</v>
      </c>
      <c r="D177" s="67">
        <f t="shared" si="14"/>
        <v>-725.0314854</v>
      </c>
      <c r="E177" s="68">
        <f t="shared" si="17"/>
        <v>158649.4825</v>
      </c>
    </row>
    <row r="178">
      <c r="A178" s="66">
        <v>137.0</v>
      </c>
      <c r="B178" s="67">
        <f t="shared" si="12"/>
        <v>-1131.816378</v>
      </c>
      <c r="C178" s="67">
        <f t="shared" si="13"/>
        <v>-408.6391537</v>
      </c>
      <c r="D178" s="67">
        <f t="shared" si="14"/>
        <v>-723.1772243</v>
      </c>
      <c r="E178" s="68">
        <f t="shared" si="17"/>
        <v>158240.8433</v>
      </c>
    </row>
    <row r="179">
      <c r="A179" s="66">
        <v>138.0</v>
      </c>
      <c r="B179" s="67">
        <f t="shared" si="12"/>
        <v>-1131.816378</v>
      </c>
      <c r="C179" s="67">
        <f t="shared" si="13"/>
        <v>-410.5018672</v>
      </c>
      <c r="D179" s="67">
        <f t="shared" si="14"/>
        <v>-721.3145108</v>
      </c>
      <c r="E179" s="68">
        <f t="shared" si="17"/>
        <v>157830.3414</v>
      </c>
    </row>
    <row r="180">
      <c r="A180" s="66">
        <v>139.0</v>
      </c>
      <c r="B180" s="67">
        <f t="shared" si="12"/>
        <v>-1131.816378</v>
      </c>
      <c r="C180" s="67">
        <f t="shared" si="13"/>
        <v>-412.3730715</v>
      </c>
      <c r="D180" s="67">
        <f t="shared" si="14"/>
        <v>-719.4433064</v>
      </c>
      <c r="E180" s="68">
        <f t="shared" si="17"/>
        <v>157417.9684</v>
      </c>
    </row>
    <row r="181">
      <c r="A181" s="66">
        <v>140.0</v>
      </c>
      <c r="B181" s="67">
        <f t="shared" si="12"/>
        <v>-1131.816378</v>
      </c>
      <c r="C181" s="67">
        <f t="shared" si="13"/>
        <v>-414.2528054</v>
      </c>
      <c r="D181" s="67">
        <f t="shared" si="14"/>
        <v>-717.5635725</v>
      </c>
      <c r="E181" s="68">
        <f t="shared" si="17"/>
        <v>157003.7156</v>
      </c>
    </row>
    <row r="182">
      <c r="A182" s="66">
        <v>141.0</v>
      </c>
      <c r="B182" s="67">
        <f t="shared" si="12"/>
        <v>-1131.816378</v>
      </c>
      <c r="C182" s="67">
        <f t="shared" si="13"/>
        <v>-416.1411078</v>
      </c>
      <c r="D182" s="67">
        <f t="shared" si="14"/>
        <v>-715.6752701</v>
      </c>
      <c r="E182" s="68">
        <f t="shared" si="17"/>
        <v>156587.5745</v>
      </c>
    </row>
    <row r="183">
      <c r="A183" s="66">
        <v>142.0</v>
      </c>
      <c r="B183" s="67">
        <f t="shared" si="12"/>
        <v>-1131.816378</v>
      </c>
      <c r="C183" s="67">
        <f t="shared" si="13"/>
        <v>-418.0380177</v>
      </c>
      <c r="D183" s="67">
        <f t="shared" si="14"/>
        <v>-713.7783603</v>
      </c>
      <c r="E183" s="68">
        <f t="shared" si="17"/>
        <v>156169.5364</v>
      </c>
    </row>
    <row r="184">
      <c r="A184" s="66">
        <v>143.0</v>
      </c>
      <c r="B184" s="67">
        <f t="shared" si="12"/>
        <v>-1131.816378</v>
      </c>
      <c r="C184" s="67">
        <f t="shared" si="13"/>
        <v>-419.9435743</v>
      </c>
      <c r="D184" s="67">
        <f t="shared" si="14"/>
        <v>-711.8728036</v>
      </c>
      <c r="E184" s="68">
        <f t="shared" si="17"/>
        <v>155749.5929</v>
      </c>
    </row>
    <row r="185">
      <c r="A185" s="66">
        <v>144.0</v>
      </c>
      <c r="B185" s="67">
        <f t="shared" si="12"/>
        <v>-1131.816378</v>
      </c>
      <c r="C185" s="67">
        <f t="shared" si="13"/>
        <v>-421.8578171</v>
      </c>
      <c r="D185" s="67">
        <f t="shared" si="14"/>
        <v>-709.9585608</v>
      </c>
      <c r="E185" s="68">
        <f t="shared" si="17"/>
        <v>155327.7351</v>
      </c>
    </row>
    <row r="186">
      <c r="A186" s="66">
        <v>145.0</v>
      </c>
      <c r="B186" s="67">
        <f t="shared" si="12"/>
        <v>-1131.816378</v>
      </c>
      <c r="C186" s="67">
        <f t="shared" si="13"/>
        <v>-423.7807857</v>
      </c>
      <c r="D186" s="67">
        <f t="shared" si="14"/>
        <v>-708.0355923</v>
      </c>
      <c r="E186" s="68">
        <f t="shared" si="17"/>
        <v>154903.9543</v>
      </c>
    </row>
    <row r="187">
      <c r="A187" s="66">
        <v>146.0</v>
      </c>
      <c r="B187" s="67">
        <f t="shared" si="12"/>
        <v>-1131.816378</v>
      </c>
      <c r="C187" s="67">
        <f t="shared" si="13"/>
        <v>-425.7125197</v>
      </c>
      <c r="D187" s="67">
        <f t="shared" si="14"/>
        <v>-706.1038582</v>
      </c>
      <c r="E187" s="68">
        <f t="shared" si="17"/>
        <v>154478.2417</v>
      </c>
    </row>
    <row r="188">
      <c r="A188" s="66">
        <v>147.0</v>
      </c>
      <c r="B188" s="67">
        <f t="shared" si="12"/>
        <v>-1131.816378</v>
      </c>
      <c r="C188" s="67">
        <f t="shared" si="13"/>
        <v>-427.6530593</v>
      </c>
      <c r="D188" s="67">
        <f t="shared" si="14"/>
        <v>-704.1633186</v>
      </c>
      <c r="E188" s="68">
        <f t="shared" si="17"/>
        <v>154050.5887</v>
      </c>
    </row>
    <row r="189">
      <c r="A189" s="66">
        <v>148.0</v>
      </c>
      <c r="B189" s="67">
        <f t="shared" si="12"/>
        <v>-1131.816378</v>
      </c>
      <c r="C189" s="67">
        <f t="shared" si="13"/>
        <v>-429.6024445</v>
      </c>
      <c r="D189" s="67">
        <f t="shared" si="14"/>
        <v>-702.2139334</v>
      </c>
      <c r="E189" s="68">
        <f t="shared" si="17"/>
        <v>153620.9862</v>
      </c>
    </row>
    <row r="190">
      <c r="A190" s="66">
        <v>149.0</v>
      </c>
      <c r="B190" s="67">
        <f t="shared" si="12"/>
        <v>-1131.816378</v>
      </c>
      <c r="C190" s="67">
        <f t="shared" si="13"/>
        <v>-431.5607156</v>
      </c>
      <c r="D190" s="67">
        <f t="shared" si="14"/>
        <v>-700.2556623</v>
      </c>
      <c r="E190" s="68">
        <f t="shared" si="17"/>
        <v>153189.4255</v>
      </c>
    </row>
    <row r="191">
      <c r="A191" s="66">
        <v>150.0</v>
      </c>
      <c r="B191" s="67">
        <f t="shared" si="12"/>
        <v>-1131.816378</v>
      </c>
      <c r="C191" s="67">
        <f t="shared" si="13"/>
        <v>-433.5279132</v>
      </c>
      <c r="D191" s="67">
        <f t="shared" si="14"/>
        <v>-698.2884647</v>
      </c>
      <c r="E191" s="68">
        <f t="shared" si="17"/>
        <v>152755.8976</v>
      </c>
    </row>
    <row r="192">
      <c r="A192" s="66">
        <v>151.0</v>
      </c>
      <c r="B192" s="67">
        <f t="shared" si="12"/>
        <v>-1131.816378</v>
      </c>
      <c r="C192" s="67">
        <f t="shared" si="13"/>
        <v>-435.504078</v>
      </c>
      <c r="D192" s="67">
        <f t="shared" si="14"/>
        <v>-696.3123</v>
      </c>
      <c r="E192" s="68">
        <f t="shared" si="17"/>
        <v>152320.3935</v>
      </c>
    </row>
    <row r="193">
      <c r="A193" s="66">
        <v>152.0</v>
      </c>
      <c r="B193" s="67">
        <f t="shared" si="12"/>
        <v>-1131.816378</v>
      </c>
      <c r="C193" s="67">
        <f t="shared" si="13"/>
        <v>-437.4892507</v>
      </c>
      <c r="D193" s="67">
        <f t="shared" si="14"/>
        <v>-694.3271272</v>
      </c>
      <c r="E193" s="68">
        <f t="shared" si="17"/>
        <v>151882.9043</v>
      </c>
    </row>
    <row r="194">
      <c r="A194" s="66">
        <v>153.0</v>
      </c>
      <c r="B194" s="67">
        <f t="shared" si="12"/>
        <v>-1131.816378</v>
      </c>
      <c r="C194" s="67">
        <f t="shared" si="13"/>
        <v>-439.4834726</v>
      </c>
      <c r="D194" s="67">
        <f t="shared" si="14"/>
        <v>-692.3329054</v>
      </c>
      <c r="E194" s="68">
        <f t="shared" si="17"/>
        <v>151443.4208</v>
      </c>
    </row>
    <row r="195">
      <c r="A195" s="66">
        <v>154.0</v>
      </c>
      <c r="B195" s="67">
        <f t="shared" si="12"/>
        <v>-1131.816378</v>
      </c>
      <c r="C195" s="67">
        <f t="shared" si="13"/>
        <v>-441.4867847</v>
      </c>
      <c r="D195" s="67">
        <f t="shared" si="14"/>
        <v>-690.3295932</v>
      </c>
      <c r="E195" s="68">
        <f t="shared" si="17"/>
        <v>151001.934</v>
      </c>
    </row>
    <row r="196">
      <c r="A196" s="66">
        <v>155.0</v>
      </c>
      <c r="B196" s="67">
        <f t="shared" si="12"/>
        <v>-1131.816378</v>
      </c>
      <c r="C196" s="67">
        <f t="shared" si="13"/>
        <v>-443.4992287</v>
      </c>
      <c r="D196" s="67">
        <f t="shared" si="14"/>
        <v>-688.3171493</v>
      </c>
      <c r="E196" s="68">
        <f t="shared" si="17"/>
        <v>150558.4348</v>
      </c>
    </row>
    <row r="197">
      <c r="A197" s="66">
        <v>156.0</v>
      </c>
      <c r="B197" s="67">
        <f t="shared" si="12"/>
        <v>-1131.816378</v>
      </c>
      <c r="C197" s="67">
        <f t="shared" si="13"/>
        <v>-445.520846</v>
      </c>
      <c r="D197" s="67">
        <f t="shared" si="14"/>
        <v>-686.295532</v>
      </c>
      <c r="E197" s="68">
        <f t="shared" si="17"/>
        <v>150112.914</v>
      </c>
    </row>
    <row r="198">
      <c r="A198" s="66">
        <v>157.0</v>
      </c>
      <c r="B198" s="67">
        <f t="shared" si="12"/>
        <v>-1131.816378</v>
      </c>
      <c r="C198" s="67">
        <f t="shared" si="13"/>
        <v>-447.5516785</v>
      </c>
      <c r="D198" s="67">
        <f t="shared" si="14"/>
        <v>-684.2646995</v>
      </c>
      <c r="E198" s="68">
        <f t="shared" si="17"/>
        <v>149665.3623</v>
      </c>
    </row>
    <row r="199">
      <c r="A199" s="66">
        <v>158.0</v>
      </c>
      <c r="B199" s="67">
        <f t="shared" si="12"/>
        <v>-1131.816378</v>
      </c>
      <c r="C199" s="67">
        <f t="shared" si="13"/>
        <v>-449.5917682</v>
      </c>
      <c r="D199" s="67">
        <f t="shared" si="14"/>
        <v>-682.2246097</v>
      </c>
      <c r="E199" s="68">
        <f t="shared" si="17"/>
        <v>149215.7705</v>
      </c>
    </row>
    <row r="200">
      <c r="A200" s="66">
        <v>159.0</v>
      </c>
      <c r="B200" s="67">
        <f t="shared" si="12"/>
        <v>-1131.816378</v>
      </c>
      <c r="C200" s="67">
        <f t="shared" si="13"/>
        <v>-451.6411574</v>
      </c>
      <c r="D200" s="67">
        <f t="shared" si="14"/>
        <v>-680.1752206</v>
      </c>
      <c r="E200" s="68">
        <f t="shared" si="17"/>
        <v>148764.1294</v>
      </c>
    </row>
    <row r="201">
      <c r="A201" s="66">
        <v>160.0</v>
      </c>
      <c r="B201" s="67">
        <f t="shared" si="12"/>
        <v>-1131.816378</v>
      </c>
      <c r="C201" s="67">
        <f t="shared" si="13"/>
        <v>-453.6998883</v>
      </c>
      <c r="D201" s="67">
        <f t="shared" si="14"/>
        <v>-678.1164896</v>
      </c>
      <c r="E201" s="68">
        <f t="shared" si="17"/>
        <v>148310.4295</v>
      </c>
    </row>
    <row r="202">
      <c r="A202" s="66">
        <v>161.0</v>
      </c>
      <c r="B202" s="67">
        <f t="shared" si="12"/>
        <v>-1131.816378</v>
      </c>
      <c r="C202" s="67">
        <f t="shared" si="13"/>
        <v>-455.7680036</v>
      </c>
      <c r="D202" s="67">
        <f t="shared" si="14"/>
        <v>-676.0483743</v>
      </c>
      <c r="E202" s="68">
        <f t="shared" si="17"/>
        <v>147854.6615</v>
      </c>
    </row>
    <row r="203">
      <c r="A203" s="66">
        <v>162.0</v>
      </c>
      <c r="B203" s="67">
        <f t="shared" si="12"/>
        <v>-1131.816378</v>
      </c>
      <c r="C203" s="67">
        <f t="shared" si="13"/>
        <v>-457.8455461</v>
      </c>
      <c r="D203" s="67">
        <f t="shared" si="14"/>
        <v>-673.9708318</v>
      </c>
      <c r="E203" s="68">
        <f t="shared" si="17"/>
        <v>147396.8159</v>
      </c>
    </row>
    <row r="204">
      <c r="A204" s="66">
        <v>163.0</v>
      </c>
      <c r="B204" s="67">
        <f t="shared" si="12"/>
        <v>-1131.816378</v>
      </c>
      <c r="C204" s="67">
        <f t="shared" si="13"/>
        <v>-459.9325587</v>
      </c>
      <c r="D204" s="67">
        <f t="shared" si="14"/>
        <v>-671.8838192</v>
      </c>
      <c r="E204" s="68">
        <f t="shared" si="17"/>
        <v>146936.8834</v>
      </c>
    </row>
    <row r="205">
      <c r="A205" s="66">
        <v>164.0</v>
      </c>
      <c r="B205" s="67">
        <f t="shared" si="12"/>
        <v>-1131.816378</v>
      </c>
      <c r="C205" s="67">
        <f t="shared" si="13"/>
        <v>-462.0290847</v>
      </c>
      <c r="D205" s="67">
        <f t="shared" si="14"/>
        <v>-669.7872933</v>
      </c>
      <c r="E205" s="68">
        <f t="shared" si="17"/>
        <v>146474.8543</v>
      </c>
    </row>
    <row r="206">
      <c r="A206" s="66">
        <v>165.0</v>
      </c>
      <c r="B206" s="67">
        <f t="shared" si="12"/>
        <v>-1131.816378</v>
      </c>
      <c r="C206" s="67">
        <f t="shared" si="13"/>
        <v>-464.1351672</v>
      </c>
      <c r="D206" s="67">
        <f t="shared" si="14"/>
        <v>-667.6812107</v>
      </c>
      <c r="E206" s="68">
        <f t="shared" si="17"/>
        <v>146010.7191</v>
      </c>
    </row>
    <row r="207">
      <c r="A207" s="66">
        <v>166.0</v>
      </c>
      <c r="B207" s="67">
        <f t="shared" si="12"/>
        <v>-1131.816378</v>
      </c>
      <c r="C207" s="67">
        <f t="shared" si="13"/>
        <v>-466.25085</v>
      </c>
      <c r="D207" s="67">
        <f t="shared" si="14"/>
        <v>-665.5655279</v>
      </c>
      <c r="E207" s="68">
        <f t="shared" si="17"/>
        <v>145544.4683</v>
      </c>
    </row>
    <row r="208">
      <c r="A208" s="66">
        <v>167.0</v>
      </c>
      <c r="B208" s="67">
        <f t="shared" si="12"/>
        <v>-1131.816378</v>
      </c>
      <c r="C208" s="67">
        <f t="shared" si="13"/>
        <v>-468.3761768</v>
      </c>
      <c r="D208" s="67">
        <f t="shared" si="14"/>
        <v>-663.4402011</v>
      </c>
      <c r="E208" s="68">
        <f t="shared" si="17"/>
        <v>145076.0921</v>
      </c>
    </row>
    <row r="209">
      <c r="A209" s="66">
        <v>168.0</v>
      </c>
      <c r="B209" s="67">
        <f t="shared" si="12"/>
        <v>-1131.816378</v>
      </c>
      <c r="C209" s="67">
        <f t="shared" si="13"/>
        <v>-470.5111916</v>
      </c>
      <c r="D209" s="67">
        <f t="shared" si="14"/>
        <v>-661.3051864</v>
      </c>
      <c r="E209" s="68">
        <f t="shared" si="17"/>
        <v>144605.5809</v>
      </c>
    </row>
    <row r="210">
      <c r="A210" s="66">
        <v>169.0</v>
      </c>
      <c r="B210" s="67">
        <f t="shared" si="12"/>
        <v>-1131.816378</v>
      </c>
      <c r="C210" s="67">
        <f t="shared" si="13"/>
        <v>-472.6559384</v>
      </c>
      <c r="D210" s="67">
        <f t="shared" si="14"/>
        <v>-659.1604395</v>
      </c>
      <c r="E210" s="68">
        <f t="shared" si="17"/>
        <v>144132.9249</v>
      </c>
    </row>
    <row r="211">
      <c r="A211" s="66">
        <v>170.0</v>
      </c>
      <c r="B211" s="67">
        <f t="shared" si="12"/>
        <v>-1131.816378</v>
      </c>
      <c r="C211" s="67">
        <f t="shared" si="13"/>
        <v>-474.8104617</v>
      </c>
      <c r="D211" s="67">
        <f t="shared" si="14"/>
        <v>-657.0059162</v>
      </c>
      <c r="E211" s="68">
        <f t="shared" si="17"/>
        <v>143658.1145</v>
      </c>
    </row>
    <row r="212">
      <c r="A212" s="66">
        <v>171.0</v>
      </c>
      <c r="B212" s="67">
        <f t="shared" si="12"/>
        <v>-1131.816378</v>
      </c>
      <c r="C212" s="67">
        <f t="shared" si="13"/>
        <v>-476.9748061</v>
      </c>
      <c r="D212" s="67">
        <f t="shared" si="14"/>
        <v>-654.8415719</v>
      </c>
      <c r="E212" s="68">
        <f t="shared" si="17"/>
        <v>143181.1397</v>
      </c>
    </row>
    <row r="213">
      <c r="A213" s="66">
        <v>172.0</v>
      </c>
      <c r="B213" s="67">
        <f t="shared" si="12"/>
        <v>-1131.816378</v>
      </c>
      <c r="C213" s="67">
        <f t="shared" si="13"/>
        <v>-479.1490162</v>
      </c>
      <c r="D213" s="67">
        <f t="shared" si="14"/>
        <v>-652.6673617</v>
      </c>
      <c r="E213" s="68">
        <f t="shared" si="17"/>
        <v>142701.9907</v>
      </c>
    </row>
    <row r="214">
      <c r="A214" s="66">
        <v>173.0</v>
      </c>
      <c r="B214" s="67">
        <f t="shared" si="12"/>
        <v>-1131.816378</v>
      </c>
      <c r="C214" s="67">
        <f t="shared" si="13"/>
        <v>-481.3331372</v>
      </c>
      <c r="D214" s="67">
        <f t="shared" si="14"/>
        <v>-650.4832408</v>
      </c>
      <c r="E214" s="68">
        <f t="shared" si="17"/>
        <v>142220.6575</v>
      </c>
    </row>
    <row r="215">
      <c r="A215" s="66">
        <v>174.0</v>
      </c>
      <c r="B215" s="67">
        <f t="shared" si="12"/>
        <v>-1131.816378</v>
      </c>
      <c r="C215" s="67">
        <f t="shared" si="13"/>
        <v>-483.5272141</v>
      </c>
      <c r="D215" s="67">
        <f t="shared" si="14"/>
        <v>-648.2891639</v>
      </c>
      <c r="E215" s="68">
        <f t="shared" si="17"/>
        <v>141737.1303</v>
      </c>
    </row>
    <row r="216">
      <c r="A216" s="66">
        <v>175.0</v>
      </c>
      <c r="B216" s="67">
        <f t="shared" si="12"/>
        <v>-1131.816378</v>
      </c>
      <c r="C216" s="67">
        <f t="shared" si="13"/>
        <v>-485.7312923</v>
      </c>
      <c r="D216" s="67">
        <f t="shared" si="14"/>
        <v>-646.0850857</v>
      </c>
      <c r="E216" s="68">
        <f t="shared" si="17"/>
        <v>141251.399</v>
      </c>
    </row>
    <row r="217">
      <c r="A217" s="66">
        <v>176.0</v>
      </c>
      <c r="B217" s="67">
        <f t="shared" si="12"/>
        <v>-1131.816378</v>
      </c>
      <c r="C217" s="67">
        <f t="shared" si="13"/>
        <v>-487.9454174</v>
      </c>
      <c r="D217" s="67">
        <f t="shared" si="14"/>
        <v>-643.8709605</v>
      </c>
      <c r="E217" s="68">
        <f t="shared" si="17"/>
        <v>140763.4536</v>
      </c>
    </row>
    <row r="218">
      <c r="A218" s="66">
        <v>177.0</v>
      </c>
      <c r="B218" s="67">
        <f t="shared" si="12"/>
        <v>-1131.816378</v>
      </c>
      <c r="C218" s="67">
        <f t="shared" si="13"/>
        <v>-490.1696353</v>
      </c>
      <c r="D218" s="67">
        <f t="shared" si="14"/>
        <v>-641.6467427</v>
      </c>
      <c r="E218" s="68">
        <f t="shared" si="17"/>
        <v>140273.284</v>
      </c>
    </row>
    <row r="219">
      <c r="A219" s="66">
        <v>178.0</v>
      </c>
      <c r="B219" s="67">
        <f t="shared" si="12"/>
        <v>-1131.816378</v>
      </c>
      <c r="C219" s="67">
        <f t="shared" si="13"/>
        <v>-492.4039919</v>
      </c>
      <c r="D219" s="67">
        <f t="shared" si="14"/>
        <v>-639.4123861</v>
      </c>
      <c r="E219" s="68">
        <f t="shared" si="17"/>
        <v>139780.88</v>
      </c>
    </row>
    <row r="220">
      <c r="A220" s="66">
        <v>179.0</v>
      </c>
      <c r="B220" s="67">
        <f t="shared" si="12"/>
        <v>-1131.816378</v>
      </c>
      <c r="C220" s="67">
        <f t="shared" si="13"/>
        <v>-494.6485334</v>
      </c>
      <c r="D220" s="67">
        <f t="shared" si="14"/>
        <v>-637.1678446</v>
      </c>
      <c r="E220" s="68">
        <f t="shared" si="17"/>
        <v>139286.2314</v>
      </c>
    </row>
    <row r="221">
      <c r="A221" s="66">
        <v>180.0</v>
      </c>
      <c r="B221" s="67">
        <f t="shared" si="12"/>
        <v>-1131.816378</v>
      </c>
      <c r="C221" s="67">
        <f t="shared" si="13"/>
        <v>-496.9033063</v>
      </c>
      <c r="D221" s="67">
        <f t="shared" si="14"/>
        <v>-634.9130717</v>
      </c>
      <c r="E221" s="68">
        <f t="shared" si="17"/>
        <v>138789.3281</v>
      </c>
    </row>
    <row r="222">
      <c r="A222" s="66">
        <v>181.0</v>
      </c>
      <c r="B222" s="67">
        <f t="shared" si="12"/>
        <v>-1131.816378</v>
      </c>
      <c r="C222" s="67">
        <f t="shared" si="13"/>
        <v>-499.1683572</v>
      </c>
      <c r="D222" s="67">
        <f t="shared" si="14"/>
        <v>-632.6480207</v>
      </c>
      <c r="E222" s="68">
        <f t="shared" si="17"/>
        <v>138290.1598</v>
      </c>
    </row>
    <row r="223">
      <c r="A223" s="66">
        <v>182.0</v>
      </c>
      <c r="B223" s="67">
        <f t="shared" si="12"/>
        <v>-1131.816378</v>
      </c>
      <c r="C223" s="67">
        <f t="shared" si="13"/>
        <v>-501.443733</v>
      </c>
      <c r="D223" s="67">
        <f t="shared" si="14"/>
        <v>-630.372645</v>
      </c>
      <c r="E223" s="68">
        <f t="shared" si="17"/>
        <v>137788.716</v>
      </c>
    </row>
    <row r="224">
      <c r="A224" s="66">
        <v>183.0</v>
      </c>
      <c r="B224" s="67">
        <f t="shared" si="12"/>
        <v>-1131.816378</v>
      </c>
      <c r="C224" s="67">
        <f t="shared" si="13"/>
        <v>-503.7294806</v>
      </c>
      <c r="D224" s="67">
        <f t="shared" si="14"/>
        <v>-628.0868973</v>
      </c>
      <c r="E224" s="68">
        <f t="shared" si="17"/>
        <v>137284.9866</v>
      </c>
    </row>
    <row r="225">
      <c r="A225" s="66">
        <v>184.0</v>
      </c>
      <c r="B225" s="67">
        <f t="shared" si="12"/>
        <v>-1131.816378</v>
      </c>
      <c r="C225" s="67">
        <f t="shared" si="13"/>
        <v>-506.0256475</v>
      </c>
      <c r="D225" s="67">
        <f t="shared" si="14"/>
        <v>-625.7907304</v>
      </c>
      <c r="E225" s="68">
        <f t="shared" si="17"/>
        <v>136778.9609</v>
      </c>
    </row>
    <row r="226">
      <c r="A226" s="66">
        <v>185.0</v>
      </c>
      <c r="B226" s="67">
        <f t="shared" si="12"/>
        <v>-1131.816378</v>
      </c>
      <c r="C226" s="67">
        <f t="shared" si="13"/>
        <v>-508.3322811</v>
      </c>
      <c r="D226" s="67">
        <f t="shared" si="14"/>
        <v>-623.4840968</v>
      </c>
      <c r="E226" s="68">
        <f t="shared" si="17"/>
        <v>136270.6286</v>
      </c>
    </row>
    <row r="227">
      <c r="A227" s="66">
        <v>186.0</v>
      </c>
      <c r="B227" s="67">
        <f t="shared" si="12"/>
        <v>-1131.816378</v>
      </c>
      <c r="C227" s="67">
        <f t="shared" si="13"/>
        <v>-510.6494291</v>
      </c>
      <c r="D227" s="67">
        <f t="shared" si="14"/>
        <v>-621.1669489</v>
      </c>
      <c r="E227" s="68">
        <f t="shared" si="17"/>
        <v>135759.9792</v>
      </c>
    </row>
    <row r="228">
      <c r="A228" s="66">
        <v>187.0</v>
      </c>
      <c r="B228" s="67">
        <f t="shared" si="12"/>
        <v>-1131.816378</v>
      </c>
      <c r="C228" s="67">
        <f t="shared" si="13"/>
        <v>-512.9771394</v>
      </c>
      <c r="D228" s="67">
        <f t="shared" si="14"/>
        <v>-618.8392385</v>
      </c>
      <c r="E228" s="68">
        <f t="shared" si="17"/>
        <v>135247.0021</v>
      </c>
    </row>
    <row r="229">
      <c r="A229" s="66">
        <v>188.0</v>
      </c>
      <c r="B229" s="67">
        <f t="shared" si="12"/>
        <v>-1131.816378</v>
      </c>
      <c r="C229" s="67">
        <f t="shared" si="13"/>
        <v>-515.3154602</v>
      </c>
      <c r="D229" s="67">
        <f t="shared" si="14"/>
        <v>-616.5009178</v>
      </c>
      <c r="E229" s="68">
        <f t="shared" si="17"/>
        <v>134731.6866</v>
      </c>
    </row>
    <row r="230">
      <c r="A230" s="66">
        <v>189.0</v>
      </c>
      <c r="B230" s="67">
        <f t="shared" si="12"/>
        <v>-1131.816378</v>
      </c>
      <c r="C230" s="67">
        <f t="shared" si="13"/>
        <v>-517.6644398</v>
      </c>
      <c r="D230" s="67">
        <f t="shared" si="14"/>
        <v>-614.1519381</v>
      </c>
      <c r="E230" s="68">
        <f t="shared" si="17"/>
        <v>134214.0222</v>
      </c>
    </row>
    <row r="231">
      <c r="A231" s="66">
        <v>190.0</v>
      </c>
      <c r="B231" s="67">
        <f t="shared" si="12"/>
        <v>-1131.816378</v>
      </c>
      <c r="C231" s="67">
        <f t="shared" si="13"/>
        <v>-520.0241269</v>
      </c>
      <c r="D231" s="67">
        <f t="shared" si="14"/>
        <v>-611.792251</v>
      </c>
      <c r="E231" s="68">
        <f t="shared" si="17"/>
        <v>133693.998</v>
      </c>
    </row>
    <row r="232">
      <c r="A232" s="66">
        <v>191.0</v>
      </c>
      <c r="B232" s="67">
        <f t="shared" si="12"/>
        <v>-1131.816378</v>
      </c>
      <c r="C232" s="67">
        <f t="shared" si="13"/>
        <v>-522.3945702</v>
      </c>
      <c r="D232" s="67">
        <f t="shared" si="14"/>
        <v>-609.4218077</v>
      </c>
      <c r="E232" s="68">
        <f t="shared" si="17"/>
        <v>133171.6035</v>
      </c>
    </row>
    <row r="233">
      <c r="A233" s="66">
        <v>192.0</v>
      </c>
      <c r="B233" s="67">
        <f t="shared" si="12"/>
        <v>-1131.816378</v>
      </c>
      <c r="C233" s="67">
        <f t="shared" si="13"/>
        <v>-524.7758188</v>
      </c>
      <c r="D233" s="67">
        <f t="shared" si="14"/>
        <v>-607.0405592</v>
      </c>
      <c r="E233" s="68">
        <f t="shared" si="17"/>
        <v>132646.8277</v>
      </c>
    </row>
    <row r="234">
      <c r="A234" s="66">
        <v>193.0</v>
      </c>
      <c r="B234" s="67">
        <f t="shared" si="12"/>
        <v>-1131.816378</v>
      </c>
      <c r="C234" s="67">
        <f t="shared" si="13"/>
        <v>-527.1679219</v>
      </c>
      <c r="D234" s="67">
        <f t="shared" si="14"/>
        <v>-604.648456</v>
      </c>
      <c r="E234" s="68">
        <f t="shared" si="17"/>
        <v>132119.6597</v>
      </c>
    </row>
    <row r="235">
      <c r="A235" s="66">
        <v>194.0</v>
      </c>
      <c r="B235" s="67">
        <f t="shared" si="12"/>
        <v>-1131.816378</v>
      </c>
      <c r="C235" s="67">
        <f t="shared" si="13"/>
        <v>-529.570929</v>
      </c>
      <c r="D235" s="67">
        <f t="shared" si="14"/>
        <v>-602.2454489</v>
      </c>
      <c r="E235" s="68">
        <f t="shared" si="17"/>
        <v>131590.0888</v>
      </c>
    </row>
    <row r="236">
      <c r="A236" s="66">
        <v>195.0</v>
      </c>
      <c r="B236" s="67">
        <f t="shared" si="12"/>
        <v>-1131.816378</v>
      </c>
      <c r="C236" s="67">
        <f t="shared" si="13"/>
        <v>-531.9848898</v>
      </c>
      <c r="D236" s="67">
        <f t="shared" si="14"/>
        <v>-599.8314881</v>
      </c>
      <c r="E236" s="68">
        <f t="shared" si="17"/>
        <v>131058.1039</v>
      </c>
    </row>
    <row r="237">
      <c r="A237" s="66">
        <v>196.0</v>
      </c>
      <c r="B237" s="67">
        <f t="shared" si="12"/>
        <v>-1131.816378</v>
      </c>
      <c r="C237" s="67">
        <f t="shared" si="13"/>
        <v>-534.4098543</v>
      </c>
      <c r="D237" s="67">
        <f t="shared" si="14"/>
        <v>-597.4065237</v>
      </c>
      <c r="E237" s="68">
        <f t="shared" si="17"/>
        <v>130523.6941</v>
      </c>
    </row>
    <row r="238">
      <c r="A238" s="66">
        <v>197.0</v>
      </c>
      <c r="B238" s="67">
        <f t="shared" si="12"/>
        <v>-1131.816378</v>
      </c>
      <c r="C238" s="67">
        <f t="shared" si="13"/>
        <v>-536.8458725</v>
      </c>
      <c r="D238" s="67">
        <f t="shared" si="14"/>
        <v>-594.9705054</v>
      </c>
      <c r="E238" s="68">
        <f t="shared" si="17"/>
        <v>129986.8482</v>
      </c>
    </row>
    <row r="239">
      <c r="A239" s="66">
        <v>198.0</v>
      </c>
      <c r="B239" s="67">
        <f t="shared" si="12"/>
        <v>-1131.816378</v>
      </c>
      <c r="C239" s="67">
        <f t="shared" si="13"/>
        <v>-539.292995</v>
      </c>
      <c r="D239" s="67">
        <f t="shared" si="14"/>
        <v>-592.523383</v>
      </c>
      <c r="E239" s="68">
        <f t="shared" si="17"/>
        <v>129447.5552</v>
      </c>
    </row>
    <row r="240">
      <c r="A240" s="66">
        <v>199.0</v>
      </c>
      <c r="B240" s="67">
        <f t="shared" si="12"/>
        <v>-1131.816378</v>
      </c>
      <c r="C240" s="67">
        <f t="shared" si="13"/>
        <v>-541.7512722</v>
      </c>
      <c r="D240" s="67">
        <f t="shared" si="14"/>
        <v>-590.0651057</v>
      </c>
      <c r="E240" s="68">
        <f t="shared" si="17"/>
        <v>128905.8039</v>
      </c>
    </row>
    <row r="241">
      <c r="A241" s="66">
        <v>200.0</v>
      </c>
      <c r="B241" s="67">
        <f t="shared" si="12"/>
        <v>-1131.816378</v>
      </c>
      <c r="C241" s="67">
        <f t="shared" si="13"/>
        <v>-544.2207551</v>
      </c>
      <c r="D241" s="67">
        <f t="shared" si="14"/>
        <v>-587.5956229</v>
      </c>
      <c r="E241" s="68">
        <f t="shared" si="17"/>
        <v>128361.5832</v>
      </c>
    </row>
    <row r="242">
      <c r="A242" s="66">
        <v>201.0</v>
      </c>
      <c r="B242" s="67">
        <f t="shared" si="12"/>
        <v>-1131.816378</v>
      </c>
      <c r="C242" s="67">
        <f t="shared" si="13"/>
        <v>-546.7014947</v>
      </c>
      <c r="D242" s="67">
        <f t="shared" si="14"/>
        <v>-585.1148832</v>
      </c>
      <c r="E242" s="68">
        <f t="shared" si="17"/>
        <v>127814.8817</v>
      </c>
    </row>
    <row r="243">
      <c r="A243" s="66">
        <v>202.0</v>
      </c>
      <c r="B243" s="67">
        <f t="shared" si="12"/>
        <v>-1131.816378</v>
      </c>
      <c r="C243" s="67">
        <f t="shared" si="13"/>
        <v>-549.1935424</v>
      </c>
      <c r="D243" s="67">
        <f t="shared" si="14"/>
        <v>-582.6228356</v>
      </c>
      <c r="E243" s="68">
        <f t="shared" si="17"/>
        <v>127265.6881</v>
      </c>
    </row>
    <row r="244">
      <c r="A244" s="66">
        <v>203.0</v>
      </c>
      <c r="B244" s="67">
        <f t="shared" si="12"/>
        <v>-1131.816378</v>
      </c>
      <c r="C244" s="67">
        <f t="shared" si="13"/>
        <v>-551.6969496</v>
      </c>
      <c r="D244" s="67">
        <f t="shared" si="14"/>
        <v>-580.1194284</v>
      </c>
      <c r="E244" s="68">
        <f t="shared" si="17"/>
        <v>126713.9912</v>
      </c>
    </row>
    <row r="245">
      <c r="A245" s="66">
        <v>204.0</v>
      </c>
      <c r="B245" s="67">
        <f t="shared" si="12"/>
        <v>-1131.816378</v>
      </c>
      <c r="C245" s="67">
        <f t="shared" si="13"/>
        <v>-554.2117682</v>
      </c>
      <c r="D245" s="67">
        <f t="shared" si="14"/>
        <v>-577.6046098</v>
      </c>
      <c r="E245" s="68">
        <f t="shared" si="17"/>
        <v>126159.7794</v>
      </c>
    </row>
    <row r="246">
      <c r="A246" s="66">
        <v>205.0</v>
      </c>
      <c r="B246" s="67">
        <f t="shared" si="12"/>
        <v>-1131.816378</v>
      </c>
      <c r="C246" s="67">
        <f t="shared" si="13"/>
        <v>-556.7380502</v>
      </c>
      <c r="D246" s="67">
        <f t="shared" si="14"/>
        <v>-575.0783278</v>
      </c>
      <c r="E246" s="68">
        <f t="shared" si="17"/>
        <v>125603.0414</v>
      </c>
    </row>
    <row r="247">
      <c r="A247" s="66">
        <v>206.0</v>
      </c>
      <c r="B247" s="67">
        <f t="shared" si="12"/>
        <v>-1131.816378</v>
      </c>
      <c r="C247" s="67">
        <f t="shared" si="13"/>
        <v>-559.2758478</v>
      </c>
      <c r="D247" s="67">
        <f t="shared" si="14"/>
        <v>-572.5405302</v>
      </c>
      <c r="E247" s="68">
        <f t="shared" si="17"/>
        <v>125043.7655</v>
      </c>
    </row>
    <row r="248">
      <c r="A248" s="66">
        <v>207.0</v>
      </c>
      <c r="B248" s="67">
        <f t="shared" si="12"/>
        <v>-1131.816378</v>
      </c>
      <c r="C248" s="67">
        <f t="shared" si="13"/>
        <v>-561.8252135</v>
      </c>
      <c r="D248" s="67">
        <f t="shared" si="14"/>
        <v>-569.9911644</v>
      </c>
      <c r="E248" s="68">
        <f t="shared" si="17"/>
        <v>124481.9403</v>
      </c>
    </row>
    <row r="249">
      <c r="A249" s="66">
        <v>208.0</v>
      </c>
      <c r="B249" s="67">
        <f t="shared" si="12"/>
        <v>-1131.816378</v>
      </c>
      <c r="C249" s="67">
        <f t="shared" si="13"/>
        <v>-564.3862001</v>
      </c>
      <c r="D249" s="67">
        <f t="shared" si="14"/>
        <v>-567.4301778</v>
      </c>
      <c r="E249" s="68">
        <f t="shared" si="17"/>
        <v>123917.5541</v>
      </c>
    </row>
    <row r="250">
      <c r="A250" s="66">
        <v>209.0</v>
      </c>
      <c r="B250" s="67">
        <f t="shared" si="12"/>
        <v>-1131.816378</v>
      </c>
      <c r="C250" s="67">
        <f t="shared" si="13"/>
        <v>-566.9588605</v>
      </c>
      <c r="D250" s="67">
        <f t="shared" si="14"/>
        <v>-564.8575174</v>
      </c>
      <c r="E250" s="68">
        <f t="shared" si="17"/>
        <v>123350.5952</v>
      </c>
    </row>
    <row r="251">
      <c r="A251" s="66">
        <v>210.0</v>
      </c>
      <c r="B251" s="67">
        <f t="shared" si="12"/>
        <v>-1131.816378</v>
      </c>
      <c r="C251" s="67">
        <f t="shared" si="13"/>
        <v>-569.543248</v>
      </c>
      <c r="D251" s="67">
        <f t="shared" si="14"/>
        <v>-562.2731299</v>
      </c>
      <c r="E251" s="68">
        <f t="shared" si="17"/>
        <v>122781.052</v>
      </c>
    </row>
    <row r="252">
      <c r="A252" s="66">
        <v>211.0</v>
      </c>
      <c r="B252" s="67">
        <f t="shared" si="12"/>
        <v>-1131.816378</v>
      </c>
      <c r="C252" s="67">
        <f t="shared" si="13"/>
        <v>-572.139416</v>
      </c>
      <c r="D252" s="67">
        <f t="shared" si="14"/>
        <v>-559.676962</v>
      </c>
      <c r="E252" s="68">
        <f t="shared" si="17"/>
        <v>122208.9126</v>
      </c>
    </row>
    <row r="253">
      <c r="A253" s="66">
        <v>212.0</v>
      </c>
      <c r="B253" s="67">
        <f t="shared" si="12"/>
        <v>-1131.816378</v>
      </c>
      <c r="C253" s="67">
        <f t="shared" si="13"/>
        <v>-574.7474181</v>
      </c>
      <c r="D253" s="67">
        <f t="shared" si="14"/>
        <v>-557.0689598</v>
      </c>
      <c r="E253" s="68">
        <f t="shared" si="17"/>
        <v>121634.1652</v>
      </c>
    </row>
    <row r="254">
      <c r="A254" s="66">
        <v>213.0</v>
      </c>
      <c r="B254" s="67">
        <f t="shared" si="12"/>
        <v>-1131.816378</v>
      </c>
      <c r="C254" s="67">
        <f t="shared" si="13"/>
        <v>-577.3673085</v>
      </c>
      <c r="D254" s="67">
        <f t="shared" si="14"/>
        <v>-554.4490695</v>
      </c>
      <c r="E254" s="68">
        <f t="shared" si="17"/>
        <v>121056.7978</v>
      </c>
    </row>
    <row r="255">
      <c r="A255" s="66">
        <v>214.0</v>
      </c>
      <c r="B255" s="67">
        <f t="shared" si="12"/>
        <v>-1131.816378</v>
      </c>
      <c r="C255" s="67">
        <f t="shared" si="13"/>
        <v>-579.9991411</v>
      </c>
      <c r="D255" s="67">
        <f t="shared" si="14"/>
        <v>-551.8172368</v>
      </c>
      <c r="E255" s="68">
        <f t="shared" si="17"/>
        <v>120476.7987</v>
      </c>
    </row>
    <row r="256">
      <c r="A256" s="66">
        <v>215.0</v>
      </c>
      <c r="B256" s="67">
        <f t="shared" si="12"/>
        <v>-1131.816378</v>
      </c>
      <c r="C256" s="67">
        <f t="shared" si="13"/>
        <v>-582.6429705</v>
      </c>
      <c r="D256" s="67">
        <f t="shared" si="14"/>
        <v>-549.1734074</v>
      </c>
      <c r="E256" s="68">
        <f t="shared" si="17"/>
        <v>119894.1557</v>
      </c>
    </row>
    <row r="257">
      <c r="A257" s="66">
        <v>216.0</v>
      </c>
      <c r="B257" s="67">
        <f t="shared" si="12"/>
        <v>-1131.816378</v>
      </c>
      <c r="C257" s="67">
        <f t="shared" si="13"/>
        <v>-585.2988514</v>
      </c>
      <c r="D257" s="67">
        <f t="shared" si="14"/>
        <v>-546.5175265</v>
      </c>
      <c r="E257" s="68">
        <f t="shared" si="17"/>
        <v>119308.8569</v>
      </c>
    </row>
    <row r="258">
      <c r="A258" s="66">
        <v>217.0</v>
      </c>
      <c r="B258" s="67">
        <f t="shared" si="12"/>
        <v>-1131.816378</v>
      </c>
      <c r="C258" s="67">
        <f t="shared" si="13"/>
        <v>-587.9668387</v>
      </c>
      <c r="D258" s="67">
        <f t="shared" si="14"/>
        <v>-543.8495393</v>
      </c>
      <c r="E258" s="68">
        <f t="shared" si="17"/>
        <v>118720.89</v>
      </c>
    </row>
    <row r="259">
      <c r="A259" s="66">
        <v>218.0</v>
      </c>
      <c r="B259" s="67">
        <f t="shared" si="12"/>
        <v>-1131.816378</v>
      </c>
      <c r="C259" s="67">
        <f t="shared" si="13"/>
        <v>-590.6469875</v>
      </c>
      <c r="D259" s="67">
        <f t="shared" si="14"/>
        <v>-541.1693904</v>
      </c>
      <c r="E259" s="68">
        <f t="shared" si="17"/>
        <v>118130.2431</v>
      </c>
    </row>
    <row r="260">
      <c r="A260" s="66">
        <v>219.0</v>
      </c>
      <c r="B260" s="67">
        <f t="shared" si="12"/>
        <v>-1131.816378</v>
      </c>
      <c r="C260" s="67">
        <f t="shared" si="13"/>
        <v>-593.3393534</v>
      </c>
      <c r="D260" s="67">
        <f t="shared" si="14"/>
        <v>-538.4770246</v>
      </c>
      <c r="E260" s="68">
        <f t="shared" si="17"/>
        <v>117536.9037</v>
      </c>
    </row>
    <row r="261">
      <c r="A261" s="66">
        <v>220.0</v>
      </c>
      <c r="B261" s="67">
        <f t="shared" si="12"/>
        <v>-1131.816378</v>
      </c>
      <c r="C261" s="67">
        <f t="shared" si="13"/>
        <v>-596.0439919</v>
      </c>
      <c r="D261" s="67">
        <f t="shared" si="14"/>
        <v>-535.772386</v>
      </c>
      <c r="E261" s="68">
        <f t="shared" si="17"/>
        <v>116940.8597</v>
      </c>
    </row>
    <row r="262">
      <c r="A262" s="66">
        <v>221.0</v>
      </c>
      <c r="B262" s="67">
        <f t="shared" si="12"/>
        <v>-1131.816378</v>
      </c>
      <c r="C262" s="67">
        <f t="shared" si="13"/>
        <v>-598.7609591</v>
      </c>
      <c r="D262" s="67">
        <f t="shared" si="14"/>
        <v>-533.0554188</v>
      </c>
      <c r="E262" s="68">
        <f t="shared" si="17"/>
        <v>116342.0988</v>
      </c>
    </row>
    <row r="263">
      <c r="A263" s="66">
        <v>222.0</v>
      </c>
      <c r="B263" s="67">
        <f t="shared" si="12"/>
        <v>-1131.816378</v>
      </c>
      <c r="C263" s="67">
        <f t="shared" si="13"/>
        <v>-601.4903111</v>
      </c>
      <c r="D263" s="67">
        <f t="shared" si="14"/>
        <v>-530.3260668</v>
      </c>
      <c r="E263" s="68">
        <f t="shared" si="17"/>
        <v>115740.6084</v>
      </c>
    </row>
    <row r="264">
      <c r="A264" s="66">
        <v>223.0</v>
      </c>
      <c r="B264" s="67">
        <f t="shared" si="12"/>
        <v>-1131.816378</v>
      </c>
      <c r="C264" s="67">
        <f t="shared" si="13"/>
        <v>-604.2321045</v>
      </c>
      <c r="D264" s="67">
        <f t="shared" si="14"/>
        <v>-527.5842735</v>
      </c>
      <c r="E264" s="68">
        <f t="shared" si="17"/>
        <v>115136.3763</v>
      </c>
    </row>
    <row r="265">
      <c r="A265" s="66">
        <v>224.0</v>
      </c>
      <c r="B265" s="67">
        <f t="shared" si="12"/>
        <v>-1131.816378</v>
      </c>
      <c r="C265" s="67">
        <f t="shared" si="13"/>
        <v>-606.9863958</v>
      </c>
      <c r="D265" s="67">
        <f t="shared" si="14"/>
        <v>-524.8299821</v>
      </c>
      <c r="E265" s="68">
        <f t="shared" si="17"/>
        <v>114529.3899</v>
      </c>
    </row>
    <row r="266">
      <c r="A266" s="66">
        <v>225.0</v>
      </c>
      <c r="B266" s="67">
        <f t="shared" si="12"/>
        <v>-1131.816378</v>
      </c>
      <c r="C266" s="67">
        <f t="shared" si="13"/>
        <v>-609.7532421</v>
      </c>
      <c r="D266" s="67">
        <f t="shared" si="14"/>
        <v>-522.0631358</v>
      </c>
      <c r="E266" s="68">
        <f t="shared" si="17"/>
        <v>113919.6367</v>
      </c>
    </row>
    <row r="267">
      <c r="A267" s="66">
        <v>226.0</v>
      </c>
      <c r="B267" s="67">
        <f t="shared" si="12"/>
        <v>-1131.816378</v>
      </c>
      <c r="C267" s="67">
        <f t="shared" si="13"/>
        <v>-612.5327007</v>
      </c>
      <c r="D267" s="67">
        <f t="shared" si="14"/>
        <v>-519.2836773</v>
      </c>
      <c r="E267" s="68">
        <f t="shared" si="17"/>
        <v>113307.104</v>
      </c>
    </row>
    <row r="268">
      <c r="A268" s="66">
        <v>227.0</v>
      </c>
      <c r="B268" s="67">
        <f t="shared" si="12"/>
        <v>-1131.816378</v>
      </c>
      <c r="C268" s="67">
        <f t="shared" si="13"/>
        <v>-615.3248289</v>
      </c>
      <c r="D268" s="67">
        <f t="shared" si="14"/>
        <v>-516.491549</v>
      </c>
      <c r="E268" s="68">
        <f t="shared" si="17"/>
        <v>112691.7792</v>
      </c>
    </row>
    <row r="269">
      <c r="A269" s="66">
        <v>228.0</v>
      </c>
      <c r="B269" s="67">
        <f t="shared" si="12"/>
        <v>-1131.816378</v>
      </c>
      <c r="C269" s="67">
        <f t="shared" si="13"/>
        <v>-618.1296846</v>
      </c>
      <c r="D269" s="67">
        <f t="shared" si="14"/>
        <v>-513.6866934</v>
      </c>
      <c r="E269" s="68">
        <f t="shared" si="17"/>
        <v>112073.6495</v>
      </c>
    </row>
    <row r="270">
      <c r="A270" s="66">
        <v>229.0</v>
      </c>
      <c r="B270" s="67">
        <f t="shared" si="12"/>
        <v>-1131.816378</v>
      </c>
      <c r="C270" s="67">
        <f t="shared" si="13"/>
        <v>-620.9473257</v>
      </c>
      <c r="D270" s="67">
        <f t="shared" si="14"/>
        <v>-510.8690522</v>
      </c>
      <c r="E270" s="68">
        <f t="shared" si="17"/>
        <v>111452.7022</v>
      </c>
    </row>
    <row r="271">
      <c r="A271" s="66">
        <v>230.0</v>
      </c>
      <c r="B271" s="67">
        <f t="shared" si="12"/>
        <v>-1131.816378</v>
      </c>
      <c r="C271" s="67">
        <f t="shared" si="13"/>
        <v>-623.7778106</v>
      </c>
      <c r="D271" s="67">
        <f t="shared" si="14"/>
        <v>-508.0385673</v>
      </c>
      <c r="E271" s="68">
        <f t="shared" si="17"/>
        <v>110828.9243</v>
      </c>
    </row>
    <row r="272">
      <c r="A272" s="66">
        <v>231.0</v>
      </c>
      <c r="B272" s="67">
        <f t="shared" si="12"/>
        <v>-1131.816378</v>
      </c>
      <c r="C272" s="67">
        <f t="shared" si="13"/>
        <v>-626.6211978</v>
      </c>
      <c r="D272" s="67">
        <f t="shared" si="14"/>
        <v>-505.1951801</v>
      </c>
      <c r="E272" s="68">
        <f t="shared" si="17"/>
        <v>110202.3031</v>
      </c>
    </row>
    <row r="273">
      <c r="A273" s="66">
        <v>232.0</v>
      </c>
      <c r="B273" s="67">
        <f t="shared" si="12"/>
        <v>-1131.816378</v>
      </c>
      <c r="C273" s="67">
        <f t="shared" si="13"/>
        <v>-629.4775461</v>
      </c>
      <c r="D273" s="67">
        <f t="shared" si="14"/>
        <v>-502.3388319</v>
      </c>
      <c r="E273" s="68">
        <f t="shared" si="17"/>
        <v>109572.8256</v>
      </c>
    </row>
    <row r="274">
      <c r="A274" s="66">
        <v>233.0</v>
      </c>
      <c r="B274" s="67">
        <f t="shared" si="12"/>
        <v>-1131.816378</v>
      </c>
      <c r="C274" s="67">
        <f t="shared" si="13"/>
        <v>-632.3469146</v>
      </c>
      <c r="D274" s="67">
        <f t="shared" si="14"/>
        <v>-499.4694634</v>
      </c>
      <c r="E274" s="68">
        <f t="shared" si="17"/>
        <v>108940.4787</v>
      </c>
    </row>
    <row r="275">
      <c r="A275" s="66">
        <v>234.0</v>
      </c>
      <c r="B275" s="67">
        <f t="shared" si="12"/>
        <v>-1131.816378</v>
      </c>
      <c r="C275" s="67">
        <f t="shared" si="13"/>
        <v>-635.2293626</v>
      </c>
      <c r="D275" s="67">
        <f t="shared" si="14"/>
        <v>-496.5870154</v>
      </c>
      <c r="E275" s="68">
        <f t="shared" si="17"/>
        <v>108305.2493</v>
      </c>
    </row>
    <row r="276">
      <c r="A276" s="66">
        <v>235.0</v>
      </c>
      <c r="B276" s="67">
        <f t="shared" si="12"/>
        <v>-1131.816378</v>
      </c>
      <c r="C276" s="67">
        <f t="shared" si="13"/>
        <v>-638.1249498</v>
      </c>
      <c r="D276" s="67">
        <f t="shared" si="14"/>
        <v>-493.6914282</v>
      </c>
      <c r="E276" s="68">
        <f t="shared" si="17"/>
        <v>107667.1244</v>
      </c>
    </row>
    <row r="277">
      <c r="A277" s="66">
        <v>236.0</v>
      </c>
      <c r="B277" s="67">
        <f t="shared" si="12"/>
        <v>-1131.816378</v>
      </c>
      <c r="C277" s="67">
        <f t="shared" si="13"/>
        <v>-641.033736</v>
      </c>
      <c r="D277" s="67">
        <f t="shared" si="14"/>
        <v>-490.7826419</v>
      </c>
      <c r="E277" s="68">
        <f t="shared" si="17"/>
        <v>107026.0906</v>
      </c>
    </row>
    <row r="278">
      <c r="A278" s="66">
        <v>237.0</v>
      </c>
      <c r="B278" s="67">
        <f t="shared" si="12"/>
        <v>-1131.816378</v>
      </c>
      <c r="C278" s="67">
        <f t="shared" si="13"/>
        <v>-643.9557815</v>
      </c>
      <c r="D278" s="67">
        <f t="shared" si="14"/>
        <v>-487.8605965</v>
      </c>
      <c r="E278" s="68">
        <f t="shared" si="17"/>
        <v>106382.1349</v>
      </c>
    </row>
    <row r="279">
      <c r="A279" s="66">
        <v>238.0</v>
      </c>
      <c r="B279" s="67">
        <f t="shared" si="12"/>
        <v>-1131.816378</v>
      </c>
      <c r="C279" s="67">
        <f t="shared" si="13"/>
        <v>-646.8911466</v>
      </c>
      <c r="D279" s="67">
        <f t="shared" si="14"/>
        <v>-484.9252314</v>
      </c>
      <c r="E279" s="68">
        <f t="shared" si="17"/>
        <v>105735.2437</v>
      </c>
    </row>
    <row r="280">
      <c r="A280" s="66">
        <v>239.0</v>
      </c>
      <c r="B280" s="67">
        <f t="shared" si="12"/>
        <v>-1131.816378</v>
      </c>
      <c r="C280" s="67">
        <f t="shared" si="13"/>
        <v>-649.839892</v>
      </c>
      <c r="D280" s="67">
        <f t="shared" si="14"/>
        <v>-481.9764859</v>
      </c>
      <c r="E280" s="68">
        <f t="shared" si="17"/>
        <v>105085.4038</v>
      </c>
    </row>
    <row r="281">
      <c r="A281" s="66">
        <v>240.0</v>
      </c>
      <c r="B281" s="67">
        <f t="shared" si="12"/>
        <v>-1131.816378</v>
      </c>
      <c r="C281" s="67">
        <f t="shared" si="13"/>
        <v>-652.8020789</v>
      </c>
      <c r="D281" s="67">
        <f t="shared" si="14"/>
        <v>-479.0142991</v>
      </c>
      <c r="E281" s="68">
        <f t="shared" si="17"/>
        <v>104432.6017</v>
      </c>
    </row>
    <row r="282">
      <c r="A282" s="66">
        <v>241.0</v>
      </c>
      <c r="B282" s="67">
        <f t="shared" si="12"/>
        <v>-1131.816378</v>
      </c>
      <c r="C282" s="67">
        <f t="shared" si="13"/>
        <v>-655.7777683</v>
      </c>
      <c r="D282" s="67">
        <f t="shared" si="14"/>
        <v>-476.0386096</v>
      </c>
      <c r="E282" s="68">
        <f t="shared" si="17"/>
        <v>103776.824</v>
      </c>
    </row>
    <row r="283">
      <c r="A283" s="66">
        <v>242.0</v>
      </c>
      <c r="B283" s="67">
        <f t="shared" si="12"/>
        <v>-1131.816378</v>
      </c>
      <c r="C283" s="67">
        <f t="shared" si="13"/>
        <v>-658.767022</v>
      </c>
      <c r="D283" s="67">
        <f t="shared" si="14"/>
        <v>-473.0493559</v>
      </c>
      <c r="E283" s="68">
        <f t="shared" si="17"/>
        <v>103118.0569</v>
      </c>
    </row>
    <row r="284">
      <c r="A284" s="66">
        <v>243.0</v>
      </c>
      <c r="B284" s="67">
        <f t="shared" si="12"/>
        <v>-1131.816378</v>
      </c>
      <c r="C284" s="67">
        <f t="shared" si="13"/>
        <v>-661.7699017</v>
      </c>
      <c r="D284" s="67">
        <f t="shared" si="14"/>
        <v>-470.0464763</v>
      </c>
      <c r="E284" s="68">
        <f t="shared" si="17"/>
        <v>102456.287</v>
      </c>
    </row>
    <row r="285">
      <c r="A285" s="66">
        <v>244.0</v>
      </c>
      <c r="B285" s="67">
        <f t="shared" si="12"/>
        <v>-1131.816378</v>
      </c>
      <c r="C285" s="67">
        <f t="shared" si="13"/>
        <v>-664.7864695</v>
      </c>
      <c r="D285" s="67">
        <f t="shared" si="14"/>
        <v>-467.0299085</v>
      </c>
      <c r="E285" s="68">
        <f t="shared" si="17"/>
        <v>101791.5006</v>
      </c>
    </row>
    <row r="286">
      <c r="A286" s="66">
        <v>245.0</v>
      </c>
      <c r="B286" s="67">
        <f t="shared" si="12"/>
        <v>-1131.816378</v>
      </c>
      <c r="C286" s="67">
        <f t="shared" si="13"/>
        <v>-667.8167878</v>
      </c>
      <c r="D286" s="67">
        <f t="shared" si="14"/>
        <v>-463.9995901</v>
      </c>
      <c r="E286" s="68">
        <f t="shared" si="17"/>
        <v>101123.6838</v>
      </c>
    </row>
    <row r="287">
      <c r="A287" s="66">
        <v>246.0</v>
      </c>
      <c r="B287" s="67">
        <f t="shared" si="12"/>
        <v>-1131.816378</v>
      </c>
      <c r="C287" s="67">
        <f t="shared" si="13"/>
        <v>-670.8609193</v>
      </c>
      <c r="D287" s="67">
        <f t="shared" si="14"/>
        <v>-460.9554586</v>
      </c>
      <c r="E287" s="68">
        <f t="shared" si="17"/>
        <v>100452.8229</v>
      </c>
    </row>
    <row r="288">
      <c r="A288" s="66">
        <v>247.0</v>
      </c>
      <c r="B288" s="67">
        <f t="shared" si="12"/>
        <v>-1131.816378</v>
      </c>
      <c r="C288" s="67">
        <f t="shared" si="13"/>
        <v>-673.918927</v>
      </c>
      <c r="D288" s="67">
        <f t="shared" si="14"/>
        <v>-457.8974509</v>
      </c>
      <c r="E288" s="68">
        <f t="shared" si="17"/>
        <v>99778.90394</v>
      </c>
    </row>
    <row r="289">
      <c r="A289" s="66">
        <v>248.0</v>
      </c>
      <c r="B289" s="67">
        <f t="shared" si="12"/>
        <v>-1131.816378</v>
      </c>
      <c r="C289" s="67">
        <f t="shared" si="13"/>
        <v>-676.9908741</v>
      </c>
      <c r="D289" s="67">
        <f t="shared" si="14"/>
        <v>-454.8255038</v>
      </c>
      <c r="E289" s="68">
        <f t="shared" si="17"/>
        <v>99101.91307</v>
      </c>
    </row>
    <row r="290">
      <c r="A290" s="66">
        <v>249.0</v>
      </c>
      <c r="B290" s="67">
        <f t="shared" si="12"/>
        <v>-1131.816378</v>
      </c>
      <c r="C290" s="67">
        <f t="shared" si="13"/>
        <v>-680.0768242</v>
      </c>
      <c r="D290" s="67">
        <f t="shared" si="14"/>
        <v>-451.7395537</v>
      </c>
      <c r="E290" s="68">
        <f t="shared" si="17"/>
        <v>98421.83625</v>
      </c>
    </row>
    <row r="291">
      <c r="A291" s="66">
        <v>250.0</v>
      </c>
      <c r="B291" s="67">
        <f t="shared" si="12"/>
        <v>-1131.816378</v>
      </c>
      <c r="C291" s="67">
        <f t="shared" si="13"/>
        <v>-683.1768411</v>
      </c>
      <c r="D291" s="67">
        <f t="shared" si="14"/>
        <v>-448.6395369</v>
      </c>
      <c r="E291" s="68">
        <f t="shared" si="17"/>
        <v>97738.65941</v>
      </c>
    </row>
    <row r="292">
      <c r="A292" s="66">
        <v>251.0</v>
      </c>
      <c r="B292" s="67">
        <f t="shared" si="12"/>
        <v>-1131.816378</v>
      </c>
      <c r="C292" s="67">
        <f t="shared" si="13"/>
        <v>-686.2909888</v>
      </c>
      <c r="D292" s="67">
        <f t="shared" si="14"/>
        <v>-445.5253891</v>
      </c>
      <c r="E292" s="68">
        <f t="shared" si="17"/>
        <v>97052.36842</v>
      </c>
    </row>
    <row r="293">
      <c r="A293" s="66">
        <v>252.0</v>
      </c>
      <c r="B293" s="67">
        <f t="shared" si="12"/>
        <v>-1131.816378</v>
      </c>
      <c r="C293" s="67">
        <f t="shared" si="13"/>
        <v>-689.4193319</v>
      </c>
      <c r="D293" s="67">
        <f t="shared" si="14"/>
        <v>-442.397046</v>
      </c>
      <c r="E293" s="68">
        <f t="shared" si="17"/>
        <v>96362.94908</v>
      </c>
    </row>
    <row r="294">
      <c r="A294" s="66">
        <v>253.0</v>
      </c>
      <c r="B294" s="67">
        <f t="shared" si="12"/>
        <v>-1131.816378</v>
      </c>
      <c r="C294" s="67">
        <f t="shared" si="13"/>
        <v>-692.561935</v>
      </c>
      <c r="D294" s="67">
        <f t="shared" si="14"/>
        <v>-439.2544429</v>
      </c>
      <c r="E294" s="68">
        <f t="shared" si="17"/>
        <v>95670.38715</v>
      </c>
    </row>
    <row r="295">
      <c r="A295" s="66">
        <v>254.0</v>
      </c>
      <c r="B295" s="67">
        <f t="shared" si="12"/>
        <v>-1131.816378</v>
      </c>
      <c r="C295" s="67">
        <f t="shared" si="13"/>
        <v>-695.7188632</v>
      </c>
      <c r="D295" s="67">
        <f t="shared" si="14"/>
        <v>-436.0975148</v>
      </c>
      <c r="E295" s="68">
        <f t="shared" si="17"/>
        <v>94974.66829</v>
      </c>
    </row>
    <row r="296">
      <c r="A296" s="66">
        <v>255.0</v>
      </c>
      <c r="B296" s="67">
        <f t="shared" si="12"/>
        <v>-1131.816378</v>
      </c>
      <c r="C296" s="67">
        <f t="shared" si="13"/>
        <v>-698.8901817</v>
      </c>
      <c r="D296" s="67">
        <f t="shared" si="14"/>
        <v>-432.9261963</v>
      </c>
      <c r="E296" s="68">
        <f t="shared" si="17"/>
        <v>94275.7781</v>
      </c>
    </row>
    <row r="297">
      <c r="A297" s="66">
        <v>256.0</v>
      </c>
      <c r="B297" s="67">
        <f t="shared" si="12"/>
        <v>-1131.816378</v>
      </c>
      <c r="C297" s="67">
        <f t="shared" si="13"/>
        <v>-702.0759561</v>
      </c>
      <c r="D297" s="67">
        <f t="shared" si="14"/>
        <v>-429.7404219</v>
      </c>
      <c r="E297" s="68">
        <f t="shared" si="17"/>
        <v>93573.70215</v>
      </c>
    </row>
    <row r="298">
      <c r="A298" s="66">
        <v>257.0</v>
      </c>
      <c r="B298" s="67">
        <f t="shared" si="12"/>
        <v>-1131.816378</v>
      </c>
      <c r="C298" s="67">
        <f t="shared" si="13"/>
        <v>-705.2762523</v>
      </c>
      <c r="D298" s="67">
        <f t="shared" si="14"/>
        <v>-426.5401256</v>
      </c>
      <c r="E298" s="68">
        <f t="shared" si="17"/>
        <v>92868.4259</v>
      </c>
    </row>
    <row r="299">
      <c r="A299" s="66">
        <v>258.0</v>
      </c>
      <c r="B299" s="67">
        <f t="shared" si="12"/>
        <v>-1131.816378</v>
      </c>
      <c r="C299" s="67">
        <f t="shared" si="13"/>
        <v>-708.4911366</v>
      </c>
      <c r="D299" s="67">
        <f t="shared" si="14"/>
        <v>-423.3252414</v>
      </c>
      <c r="E299" s="68">
        <f t="shared" si="17"/>
        <v>92159.93476</v>
      </c>
    </row>
    <row r="300">
      <c r="A300" s="66">
        <v>259.0</v>
      </c>
      <c r="B300" s="67">
        <f t="shared" si="12"/>
        <v>-1131.816378</v>
      </c>
      <c r="C300" s="67">
        <f t="shared" si="13"/>
        <v>-711.7206753</v>
      </c>
      <c r="D300" s="67">
        <f t="shared" si="14"/>
        <v>-420.0957026</v>
      </c>
      <c r="E300" s="68">
        <f t="shared" si="17"/>
        <v>91448.21408</v>
      </c>
    </row>
    <row r="301">
      <c r="A301" s="66">
        <v>260.0</v>
      </c>
      <c r="B301" s="67">
        <f t="shared" si="12"/>
        <v>-1131.816378</v>
      </c>
      <c r="C301" s="67">
        <f t="shared" si="13"/>
        <v>-714.9649354</v>
      </c>
      <c r="D301" s="67">
        <f t="shared" si="14"/>
        <v>-416.8514425</v>
      </c>
      <c r="E301" s="68">
        <f t="shared" si="17"/>
        <v>90733.24915</v>
      </c>
    </row>
    <row r="302">
      <c r="A302" s="66">
        <v>261.0</v>
      </c>
      <c r="B302" s="67">
        <f t="shared" si="12"/>
        <v>-1131.816378</v>
      </c>
      <c r="C302" s="67">
        <f t="shared" si="13"/>
        <v>-718.2239839</v>
      </c>
      <c r="D302" s="67">
        <f t="shared" si="14"/>
        <v>-413.592394</v>
      </c>
      <c r="E302" s="68">
        <f t="shared" si="17"/>
        <v>90015.02516</v>
      </c>
    </row>
    <row r="303">
      <c r="A303" s="66">
        <v>262.0</v>
      </c>
      <c r="B303" s="67">
        <f t="shared" si="12"/>
        <v>-1131.816378</v>
      </c>
      <c r="C303" s="67">
        <f t="shared" si="13"/>
        <v>-721.4978882</v>
      </c>
      <c r="D303" s="67">
        <f t="shared" si="14"/>
        <v>-410.3184897</v>
      </c>
      <c r="E303" s="68">
        <f t="shared" si="17"/>
        <v>89293.52728</v>
      </c>
    </row>
    <row r="304">
      <c r="A304" s="66">
        <v>263.0</v>
      </c>
      <c r="B304" s="67">
        <f t="shared" si="12"/>
        <v>-1131.816378</v>
      </c>
      <c r="C304" s="67">
        <f t="shared" si="13"/>
        <v>-724.7867161</v>
      </c>
      <c r="D304" s="67">
        <f t="shared" si="14"/>
        <v>-407.0296618</v>
      </c>
      <c r="E304" s="68">
        <f t="shared" si="17"/>
        <v>88568.74056</v>
      </c>
    </row>
    <row r="305">
      <c r="A305" s="66">
        <v>264.0</v>
      </c>
      <c r="B305" s="67">
        <f t="shared" si="12"/>
        <v>-1131.816378</v>
      </c>
      <c r="C305" s="67">
        <f t="shared" si="13"/>
        <v>-728.0905356</v>
      </c>
      <c r="D305" s="67">
        <f t="shared" si="14"/>
        <v>-403.7258424</v>
      </c>
      <c r="E305" s="68">
        <f t="shared" si="17"/>
        <v>87840.65002</v>
      </c>
    </row>
    <row r="306">
      <c r="A306" s="66">
        <v>265.0</v>
      </c>
      <c r="B306" s="67">
        <f t="shared" si="12"/>
        <v>-1131.816378</v>
      </c>
      <c r="C306" s="67">
        <f t="shared" si="13"/>
        <v>-731.4094149</v>
      </c>
      <c r="D306" s="67">
        <f t="shared" si="14"/>
        <v>-400.406963</v>
      </c>
      <c r="E306" s="68">
        <f t="shared" si="17"/>
        <v>87109.24061</v>
      </c>
    </row>
    <row r="307">
      <c r="A307" s="66">
        <v>266.0</v>
      </c>
      <c r="B307" s="67">
        <f t="shared" si="12"/>
        <v>-1131.816378</v>
      </c>
      <c r="C307" s="67">
        <f t="shared" si="13"/>
        <v>-734.7434228</v>
      </c>
      <c r="D307" s="67">
        <f t="shared" si="14"/>
        <v>-397.0729551</v>
      </c>
      <c r="E307" s="68">
        <f t="shared" si="17"/>
        <v>86374.49719</v>
      </c>
    </row>
    <row r="308">
      <c r="A308" s="66">
        <v>267.0</v>
      </c>
      <c r="B308" s="67">
        <f t="shared" si="12"/>
        <v>-1131.816378</v>
      </c>
      <c r="C308" s="67">
        <f t="shared" si="13"/>
        <v>-738.0926283</v>
      </c>
      <c r="D308" s="67">
        <f t="shared" si="14"/>
        <v>-393.7237497</v>
      </c>
      <c r="E308" s="68">
        <f t="shared" si="17"/>
        <v>85636.40456</v>
      </c>
    </row>
    <row r="309">
      <c r="A309" s="66">
        <v>268.0</v>
      </c>
      <c r="B309" s="67">
        <f t="shared" si="12"/>
        <v>-1131.816378</v>
      </c>
      <c r="C309" s="67">
        <f t="shared" si="13"/>
        <v>-741.4571005</v>
      </c>
      <c r="D309" s="67">
        <f t="shared" si="14"/>
        <v>-390.3592774</v>
      </c>
      <c r="E309" s="68">
        <f t="shared" si="17"/>
        <v>84894.94746</v>
      </c>
    </row>
    <row r="310">
      <c r="A310" s="66">
        <v>269.0</v>
      </c>
      <c r="B310" s="67">
        <f t="shared" si="12"/>
        <v>-1131.816378</v>
      </c>
      <c r="C310" s="67">
        <f t="shared" si="13"/>
        <v>-744.8369091</v>
      </c>
      <c r="D310" s="67">
        <f t="shared" si="14"/>
        <v>-386.9794688</v>
      </c>
      <c r="E310" s="68">
        <f t="shared" si="17"/>
        <v>84150.11055</v>
      </c>
    </row>
    <row r="311">
      <c r="A311" s="66">
        <v>270.0</v>
      </c>
      <c r="B311" s="67">
        <f t="shared" si="12"/>
        <v>-1131.816378</v>
      </c>
      <c r="C311" s="67">
        <f t="shared" si="13"/>
        <v>-748.232124</v>
      </c>
      <c r="D311" s="67">
        <f t="shared" si="14"/>
        <v>-383.5842539</v>
      </c>
      <c r="E311" s="68">
        <f t="shared" si="17"/>
        <v>83401.87843</v>
      </c>
    </row>
    <row r="312">
      <c r="A312" s="66">
        <v>271.0</v>
      </c>
      <c r="B312" s="67">
        <f t="shared" si="12"/>
        <v>-1131.816378</v>
      </c>
      <c r="C312" s="67">
        <f t="shared" si="13"/>
        <v>-751.6428155</v>
      </c>
      <c r="D312" s="67">
        <f t="shared" si="14"/>
        <v>-380.1735625</v>
      </c>
      <c r="E312" s="68">
        <f t="shared" si="17"/>
        <v>82650.23561</v>
      </c>
    </row>
    <row r="313">
      <c r="A313" s="66">
        <v>272.0</v>
      </c>
      <c r="B313" s="67">
        <f t="shared" si="12"/>
        <v>-1131.816378</v>
      </c>
      <c r="C313" s="67">
        <f t="shared" si="13"/>
        <v>-755.069054</v>
      </c>
      <c r="D313" s="67">
        <f t="shared" si="14"/>
        <v>-376.747324</v>
      </c>
      <c r="E313" s="68">
        <f t="shared" si="17"/>
        <v>81895.16656</v>
      </c>
    </row>
    <row r="314">
      <c r="A314" s="66">
        <v>273.0</v>
      </c>
      <c r="B314" s="67">
        <f t="shared" si="12"/>
        <v>-1131.816378</v>
      </c>
      <c r="C314" s="67">
        <f t="shared" si="13"/>
        <v>-758.5109104</v>
      </c>
      <c r="D314" s="67">
        <f t="shared" si="14"/>
        <v>-373.3054676</v>
      </c>
      <c r="E314" s="68">
        <f t="shared" si="17"/>
        <v>81136.65565</v>
      </c>
    </row>
    <row r="315">
      <c r="A315" s="66">
        <v>274.0</v>
      </c>
      <c r="B315" s="67">
        <f t="shared" si="12"/>
        <v>-1131.816378</v>
      </c>
      <c r="C315" s="67">
        <f t="shared" si="13"/>
        <v>-761.968456</v>
      </c>
      <c r="D315" s="67">
        <f t="shared" si="14"/>
        <v>-369.847922</v>
      </c>
      <c r="E315" s="68">
        <f t="shared" si="17"/>
        <v>80374.68719</v>
      </c>
    </row>
    <row r="316">
      <c r="A316" s="66">
        <v>275.0</v>
      </c>
      <c r="B316" s="67">
        <f t="shared" si="12"/>
        <v>-1131.816378</v>
      </c>
      <c r="C316" s="67">
        <f t="shared" si="13"/>
        <v>-765.4417622</v>
      </c>
      <c r="D316" s="67">
        <f t="shared" si="14"/>
        <v>-366.3746158</v>
      </c>
      <c r="E316" s="68">
        <f t="shared" si="17"/>
        <v>79609.24543</v>
      </c>
    </row>
    <row r="317">
      <c r="A317" s="66">
        <v>276.0</v>
      </c>
      <c r="B317" s="67">
        <f t="shared" si="12"/>
        <v>-1131.816378</v>
      </c>
      <c r="C317" s="67">
        <f t="shared" si="13"/>
        <v>-768.9309009</v>
      </c>
      <c r="D317" s="67">
        <f t="shared" si="14"/>
        <v>-362.8854771</v>
      </c>
      <c r="E317" s="68">
        <f t="shared" si="17"/>
        <v>78840.31453</v>
      </c>
    </row>
    <row r="318">
      <c r="A318" s="66">
        <v>277.0</v>
      </c>
      <c r="B318" s="67">
        <f t="shared" si="12"/>
        <v>-1131.816378</v>
      </c>
      <c r="C318" s="67">
        <f t="shared" si="13"/>
        <v>-772.4359442</v>
      </c>
      <c r="D318" s="67">
        <f t="shared" si="14"/>
        <v>-359.3804337</v>
      </c>
      <c r="E318" s="68">
        <f t="shared" si="17"/>
        <v>78067.87858</v>
      </c>
    </row>
    <row r="319">
      <c r="A319" s="66">
        <v>278.0</v>
      </c>
      <c r="B319" s="67">
        <f t="shared" si="12"/>
        <v>-1131.816378</v>
      </c>
      <c r="C319" s="67">
        <f t="shared" si="13"/>
        <v>-775.9569647</v>
      </c>
      <c r="D319" s="67">
        <f t="shared" si="14"/>
        <v>-355.8594132</v>
      </c>
      <c r="E319" s="68">
        <f t="shared" si="17"/>
        <v>77291.92162</v>
      </c>
    </row>
    <row r="320">
      <c r="A320" s="66">
        <v>279.0</v>
      </c>
      <c r="B320" s="67">
        <f t="shared" si="12"/>
        <v>-1131.816378</v>
      </c>
      <c r="C320" s="67">
        <f t="shared" si="13"/>
        <v>-779.4940352</v>
      </c>
      <c r="D320" s="67">
        <f t="shared" si="14"/>
        <v>-352.3223427</v>
      </c>
      <c r="E320" s="68">
        <f t="shared" si="17"/>
        <v>76512.42758</v>
      </c>
    </row>
    <row r="321">
      <c r="A321" s="66">
        <v>280.0</v>
      </c>
      <c r="B321" s="67">
        <f t="shared" si="12"/>
        <v>-1131.816378</v>
      </c>
      <c r="C321" s="67">
        <f t="shared" si="13"/>
        <v>-783.0472289</v>
      </c>
      <c r="D321" s="67">
        <f t="shared" si="14"/>
        <v>-348.7691491</v>
      </c>
      <c r="E321" s="68">
        <f t="shared" si="17"/>
        <v>75729.38035</v>
      </c>
    </row>
    <row r="322">
      <c r="A322" s="66">
        <v>281.0</v>
      </c>
      <c r="B322" s="67">
        <f t="shared" si="12"/>
        <v>-1131.816378</v>
      </c>
      <c r="C322" s="67">
        <f t="shared" si="13"/>
        <v>-786.6166192</v>
      </c>
      <c r="D322" s="67">
        <f t="shared" si="14"/>
        <v>-345.1997588</v>
      </c>
      <c r="E322" s="68">
        <f t="shared" si="17"/>
        <v>74942.76373</v>
      </c>
    </row>
    <row r="323">
      <c r="A323" s="66">
        <v>282.0</v>
      </c>
      <c r="B323" s="67">
        <f t="shared" si="12"/>
        <v>-1131.816378</v>
      </c>
      <c r="C323" s="67">
        <f t="shared" si="13"/>
        <v>-790.2022799</v>
      </c>
      <c r="D323" s="67">
        <f t="shared" si="14"/>
        <v>-341.614098</v>
      </c>
      <c r="E323" s="68">
        <f t="shared" si="17"/>
        <v>74152.56145</v>
      </c>
    </row>
    <row r="324">
      <c r="A324" s="66">
        <v>283.0</v>
      </c>
      <c r="B324" s="67">
        <f t="shared" si="12"/>
        <v>-1131.816378</v>
      </c>
      <c r="C324" s="67">
        <f t="shared" si="13"/>
        <v>-793.8042853</v>
      </c>
      <c r="D324" s="67">
        <f t="shared" si="14"/>
        <v>-338.0120926</v>
      </c>
      <c r="E324" s="68">
        <f t="shared" si="17"/>
        <v>73358.75717</v>
      </c>
    </row>
    <row r="325">
      <c r="A325" s="66">
        <v>284.0</v>
      </c>
      <c r="B325" s="67">
        <f t="shared" si="12"/>
        <v>-1131.816378</v>
      </c>
      <c r="C325" s="67">
        <f t="shared" si="13"/>
        <v>-797.4227099</v>
      </c>
      <c r="D325" s="67">
        <f t="shared" si="14"/>
        <v>-334.3936681</v>
      </c>
      <c r="E325" s="68">
        <f t="shared" si="17"/>
        <v>72561.33446</v>
      </c>
    </row>
    <row r="326">
      <c r="A326" s="66">
        <v>285.0</v>
      </c>
      <c r="B326" s="67">
        <f t="shared" si="12"/>
        <v>-1131.816378</v>
      </c>
      <c r="C326" s="67">
        <f t="shared" si="13"/>
        <v>-801.0576284</v>
      </c>
      <c r="D326" s="67">
        <f t="shared" si="14"/>
        <v>-330.7587496</v>
      </c>
      <c r="E326" s="68">
        <f t="shared" si="17"/>
        <v>71760.27683</v>
      </c>
    </row>
    <row r="327">
      <c r="A327" s="66">
        <v>286.0</v>
      </c>
      <c r="B327" s="67">
        <f t="shared" si="12"/>
        <v>-1131.816378</v>
      </c>
      <c r="C327" s="67">
        <f t="shared" si="13"/>
        <v>-804.7091161</v>
      </c>
      <c r="D327" s="67">
        <f t="shared" si="14"/>
        <v>-327.1072619</v>
      </c>
      <c r="E327" s="68">
        <f t="shared" si="17"/>
        <v>70955.56771</v>
      </c>
    </row>
    <row r="328">
      <c r="A328" s="66">
        <v>287.0</v>
      </c>
      <c r="B328" s="67">
        <f t="shared" si="12"/>
        <v>-1131.816378</v>
      </c>
      <c r="C328" s="67">
        <f t="shared" si="13"/>
        <v>-808.3772484</v>
      </c>
      <c r="D328" s="67">
        <f t="shared" si="14"/>
        <v>-323.4391295</v>
      </c>
      <c r="E328" s="68">
        <f t="shared" si="17"/>
        <v>70147.19047</v>
      </c>
    </row>
    <row r="329">
      <c r="A329" s="66">
        <v>288.0</v>
      </c>
      <c r="B329" s="67">
        <f t="shared" si="12"/>
        <v>-1131.816378</v>
      </c>
      <c r="C329" s="67">
        <f t="shared" si="13"/>
        <v>-812.0621014</v>
      </c>
      <c r="D329" s="67">
        <f t="shared" si="14"/>
        <v>-319.7542765</v>
      </c>
      <c r="E329" s="68">
        <f t="shared" si="17"/>
        <v>69335.12836</v>
      </c>
    </row>
    <row r="330">
      <c r="A330" s="66">
        <v>289.0</v>
      </c>
      <c r="B330" s="67">
        <f t="shared" si="12"/>
        <v>-1131.816378</v>
      </c>
      <c r="C330" s="67">
        <f t="shared" si="13"/>
        <v>-815.7637512</v>
      </c>
      <c r="D330" s="67">
        <f t="shared" si="14"/>
        <v>-316.0526268</v>
      </c>
      <c r="E330" s="68">
        <f t="shared" si="17"/>
        <v>68519.36461</v>
      </c>
    </row>
    <row r="331">
      <c r="A331" s="66">
        <v>290.0</v>
      </c>
      <c r="B331" s="67">
        <f t="shared" si="12"/>
        <v>-1131.816378</v>
      </c>
      <c r="C331" s="67">
        <f t="shared" si="13"/>
        <v>-819.4822743</v>
      </c>
      <c r="D331" s="67">
        <f t="shared" si="14"/>
        <v>-312.3341037</v>
      </c>
      <c r="E331" s="68">
        <f t="shared" si="17"/>
        <v>67699.88234</v>
      </c>
    </row>
    <row r="332">
      <c r="A332" s="66">
        <v>291.0</v>
      </c>
      <c r="B332" s="67">
        <f t="shared" si="12"/>
        <v>-1131.816378</v>
      </c>
      <c r="C332" s="67">
        <f t="shared" si="13"/>
        <v>-823.2177476</v>
      </c>
      <c r="D332" s="67">
        <f t="shared" si="14"/>
        <v>-308.5986303</v>
      </c>
      <c r="E332" s="68">
        <f t="shared" si="17"/>
        <v>66876.66459</v>
      </c>
    </row>
    <row r="333">
      <c r="A333" s="66">
        <v>292.0</v>
      </c>
      <c r="B333" s="67">
        <f t="shared" si="12"/>
        <v>-1131.816378</v>
      </c>
      <c r="C333" s="67">
        <f t="shared" si="13"/>
        <v>-826.9702485</v>
      </c>
      <c r="D333" s="67">
        <f t="shared" si="14"/>
        <v>-304.8461294</v>
      </c>
      <c r="E333" s="68">
        <f t="shared" si="17"/>
        <v>66049.69434</v>
      </c>
    </row>
    <row r="334">
      <c r="A334" s="66">
        <v>293.0</v>
      </c>
      <c r="B334" s="67">
        <f t="shared" si="12"/>
        <v>-1131.816378</v>
      </c>
      <c r="C334" s="67">
        <f t="shared" si="13"/>
        <v>-830.7398546</v>
      </c>
      <c r="D334" s="67">
        <f t="shared" si="14"/>
        <v>-301.0765234</v>
      </c>
      <c r="E334" s="68">
        <f t="shared" si="17"/>
        <v>65218.95449</v>
      </c>
    </row>
    <row r="335">
      <c r="A335" s="66">
        <v>294.0</v>
      </c>
      <c r="B335" s="67">
        <f t="shared" si="12"/>
        <v>-1131.816378</v>
      </c>
      <c r="C335" s="67">
        <f t="shared" si="13"/>
        <v>-834.5266437</v>
      </c>
      <c r="D335" s="67">
        <f t="shared" si="14"/>
        <v>-297.2897342</v>
      </c>
      <c r="E335" s="68">
        <f t="shared" si="17"/>
        <v>64384.42784</v>
      </c>
    </row>
    <row r="336">
      <c r="A336" s="66">
        <v>295.0</v>
      </c>
      <c r="B336" s="67">
        <f t="shared" si="12"/>
        <v>-1131.816378</v>
      </c>
      <c r="C336" s="67">
        <f t="shared" si="13"/>
        <v>-838.3306944</v>
      </c>
      <c r="D336" s="67">
        <f t="shared" si="14"/>
        <v>-293.4856836</v>
      </c>
      <c r="E336" s="68">
        <f t="shared" si="17"/>
        <v>63546.09715</v>
      </c>
    </row>
    <row r="337">
      <c r="A337" s="66">
        <v>296.0</v>
      </c>
      <c r="B337" s="67">
        <f t="shared" si="12"/>
        <v>-1131.816378</v>
      </c>
      <c r="C337" s="67">
        <f t="shared" si="13"/>
        <v>-842.1520851</v>
      </c>
      <c r="D337" s="67">
        <f t="shared" si="14"/>
        <v>-289.6642928</v>
      </c>
      <c r="E337" s="68">
        <f t="shared" si="17"/>
        <v>62703.94507</v>
      </c>
    </row>
    <row r="338">
      <c r="A338" s="66">
        <v>297.0</v>
      </c>
      <c r="B338" s="67">
        <f t="shared" si="12"/>
        <v>-1131.816378</v>
      </c>
      <c r="C338" s="67">
        <f t="shared" si="13"/>
        <v>-845.990895</v>
      </c>
      <c r="D338" s="67">
        <f t="shared" si="14"/>
        <v>-285.8254829</v>
      </c>
      <c r="E338" s="68">
        <f t="shared" si="17"/>
        <v>61857.95417</v>
      </c>
    </row>
    <row r="339">
      <c r="A339" s="66">
        <v>298.0</v>
      </c>
      <c r="B339" s="67">
        <f t="shared" si="12"/>
        <v>-1131.816378</v>
      </c>
      <c r="C339" s="67">
        <f t="shared" si="13"/>
        <v>-849.8472035</v>
      </c>
      <c r="D339" s="67">
        <f t="shared" si="14"/>
        <v>-281.9691744</v>
      </c>
      <c r="E339" s="68">
        <f t="shared" si="17"/>
        <v>61008.10697</v>
      </c>
    </row>
    <row r="340">
      <c r="A340" s="66">
        <v>299.0</v>
      </c>
      <c r="B340" s="67">
        <f t="shared" si="12"/>
        <v>-1131.816378</v>
      </c>
      <c r="C340" s="67">
        <f t="shared" si="13"/>
        <v>-853.7210904</v>
      </c>
      <c r="D340" s="67">
        <f t="shared" si="14"/>
        <v>-278.0952876</v>
      </c>
      <c r="E340" s="68">
        <f t="shared" si="17"/>
        <v>60154.38588</v>
      </c>
    </row>
    <row r="341">
      <c r="A341" s="66">
        <v>300.0</v>
      </c>
      <c r="B341" s="67">
        <f t="shared" si="12"/>
        <v>-1131.816378</v>
      </c>
      <c r="C341" s="67">
        <f t="shared" si="13"/>
        <v>-857.6126357</v>
      </c>
      <c r="D341" s="67">
        <f t="shared" si="14"/>
        <v>-274.2037423</v>
      </c>
      <c r="E341" s="68">
        <f t="shared" si="17"/>
        <v>59296.77324</v>
      </c>
    </row>
    <row r="342">
      <c r="A342" s="66">
        <v>301.0</v>
      </c>
      <c r="B342" s="67">
        <f t="shared" si="12"/>
        <v>-1131.816378</v>
      </c>
      <c r="C342" s="67">
        <f t="shared" si="13"/>
        <v>-861.5219199</v>
      </c>
      <c r="D342" s="67">
        <f t="shared" si="14"/>
        <v>-270.294458</v>
      </c>
      <c r="E342" s="68">
        <f t="shared" si="17"/>
        <v>58435.25132</v>
      </c>
    </row>
    <row r="343">
      <c r="A343" s="66">
        <v>302.0</v>
      </c>
      <c r="B343" s="67">
        <f t="shared" si="12"/>
        <v>-1131.816378</v>
      </c>
      <c r="C343" s="67">
        <f t="shared" si="13"/>
        <v>-865.449024</v>
      </c>
      <c r="D343" s="67">
        <f t="shared" si="14"/>
        <v>-266.3673539</v>
      </c>
      <c r="E343" s="68">
        <f t="shared" si="17"/>
        <v>57569.8023</v>
      </c>
    </row>
    <row r="344">
      <c r="A344" s="66">
        <v>303.0</v>
      </c>
      <c r="B344" s="67">
        <f t="shared" si="12"/>
        <v>-1131.816378</v>
      </c>
      <c r="C344" s="67">
        <f t="shared" si="13"/>
        <v>-869.3940291</v>
      </c>
      <c r="D344" s="67">
        <f t="shared" si="14"/>
        <v>-262.4223488</v>
      </c>
      <c r="E344" s="68">
        <f t="shared" si="17"/>
        <v>56700.40827</v>
      </c>
    </row>
    <row r="345">
      <c r="A345" s="66">
        <v>304.0</v>
      </c>
      <c r="B345" s="67">
        <f t="shared" si="12"/>
        <v>-1131.816378</v>
      </c>
      <c r="C345" s="67">
        <f t="shared" si="13"/>
        <v>-873.3570169</v>
      </c>
      <c r="D345" s="67">
        <f t="shared" si="14"/>
        <v>-258.459361</v>
      </c>
      <c r="E345" s="68">
        <f t="shared" si="17"/>
        <v>55827.05125</v>
      </c>
    </row>
    <row r="346">
      <c r="A346" s="66">
        <v>305.0</v>
      </c>
      <c r="B346" s="67">
        <f t="shared" si="12"/>
        <v>-1131.816378</v>
      </c>
      <c r="C346" s="67">
        <f t="shared" si="13"/>
        <v>-877.3380693</v>
      </c>
      <c r="D346" s="67">
        <f t="shared" si="14"/>
        <v>-254.4783086</v>
      </c>
      <c r="E346" s="68">
        <f t="shared" si="17"/>
        <v>54949.71318</v>
      </c>
    </row>
    <row r="347">
      <c r="A347" s="66">
        <v>306.0</v>
      </c>
      <c r="B347" s="67">
        <f t="shared" si="12"/>
        <v>-1131.816378</v>
      </c>
      <c r="C347" s="67">
        <f t="shared" si="13"/>
        <v>-881.3372687</v>
      </c>
      <c r="D347" s="67">
        <f t="shared" si="14"/>
        <v>-250.4791093</v>
      </c>
      <c r="E347" s="68">
        <f t="shared" si="17"/>
        <v>54068.37591</v>
      </c>
    </row>
    <row r="348">
      <c r="A348" s="66">
        <v>307.0</v>
      </c>
      <c r="B348" s="67">
        <f t="shared" si="12"/>
        <v>-1131.816378</v>
      </c>
      <c r="C348" s="67">
        <f t="shared" si="13"/>
        <v>-885.3546977</v>
      </c>
      <c r="D348" s="67">
        <f t="shared" si="14"/>
        <v>-246.4616802</v>
      </c>
      <c r="E348" s="68">
        <f t="shared" si="17"/>
        <v>53183.02122</v>
      </c>
    </row>
    <row r="349">
      <c r="A349" s="66">
        <v>308.0</v>
      </c>
      <c r="B349" s="67">
        <f t="shared" si="12"/>
        <v>-1131.816378</v>
      </c>
      <c r="C349" s="67">
        <f t="shared" si="13"/>
        <v>-889.3904396</v>
      </c>
      <c r="D349" s="67">
        <f t="shared" si="14"/>
        <v>-242.4259384</v>
      </c>
      <c r="E349" s="68">
        <f t="shared" si="17"/>
        <v>52293.63078</v>
      </c>
    </row>
    <row r="350">
      <c r="A350" s="66">
        <v>309.0</v>
      </c>
      <c r="B350" s="67">
        <f t="shared" si="12"/>
        <v>-1131.816378</v>
      </c>
      <c r="C350" s="67">
        <f t="shared" si="13"/>
        <v>-893.4445777</v>
      </c>
      <c r="D350" s="67">
        <f t="shared" si="14"/>
        <v>-238.3718003</v>
      </c>
      <c r="E350" s="68">
        <f t="shared" si="17"/>
        <v>51400.1862</v>
      </c>
    </row>
    <row r="351">
      <c r="A351" s="66">
        <v>310.0</v>
      </c>
      <c r="B351" s="67">
        <f t="shared" si="12"/>
        <v>-1131.816378</v>
      </c>
      <c r="C351" s="67">
        <f t="shared" si="13"/>
        <v>-897.5171959</v>
      </c>
      <c r="D351" s="67">
        <f t="shared" si="14"/>
        <v>-234.2991821</v>
      </c>
      <c r="E351" s="68">
        <f t="shared" si="17"/>
        <v>50502.669</v>
      </c>
    </row>
    <row r="352">
      <c r="A352" s="66">
        <v>311.0</v>
      </c>
      <c r="B352" s="67">
        <f t="shared" si="12"/>
        <v>-1131.816378</v>
      </c>
      <c r="C352" s="67">
        <f t="shared" si="13"/>
        <v>-901.6083784</v>
      </c>
      <c r="D352" s="67">
        <f t="shared" si="14"/>
        <v>-230.2079995</v>
      </c>
      <c r="E352" s="68">
        <f t="shared" si="17"/>
        <v>49601.06062</v>
      </c>
    </row>
    <row r="353">
      <c r="A353" s="66">
        <v>312.0</v>
      </c>
      <c r="B353" s="67">
        <f t="shared" si="12"/>
        <v>-1131.816378</v>
      </c>
      <c r="C353" s="67">
        <f t="shared" si="13"/>
        <v>-905.7182099</v>
      </c>
      <c r="D353" s="67">
        <f t="shared" si="14"/>
        <v>-226.098168</v>
      </c>
      <c r="E353" s="68">
        <f t="shared" si="17"/>
        <v>48695.34241</v>
      </c>
    </row>
    <row r="354">
      <c r="A354" s="66">
        <v>313.0</v>
      </c>
      <c r="B354" s="67">
        <f t="shared" si="12"/>
        <v>-1131.816378</v>
      </c>
      <c r="C354" s="67">
        <f t="shared" si="13"/>
        <v>-909.8467754</v>
      </c>
      <c r="D354" s="67">
        <f t="shared" si="14"/>
        <v>-221.9696025</v>
      </c>
      <c r="E354" s="68">
        <f t="shared" si="17"/>
        <v>47785.49564</v>
      </c>
    </row>
    <row r="355">
      <c r="A355" s="66">
        <v>314.0</v>
      </c>
      <c r="B355" s="67">
        <f t="shared" si="12"/>
        <v>-1131.816378</v>
      </c>
      <c r="C355" s="67">
        <f t="shared" si="13"/>
        <v>-913.9941603</v>
      </c>
      <c r="D355" s="67">
        <f t="shared" si="14"/>
        <v>-217.8222176</v>
      </c>
      <c r="E355" s="68">
        <f t="shared" si="17"/>
        <v>46871.50148</v>
      </c>
    </row>
    <row r="356">
      <c r="A356" s="66">
        <v>315.0</v>
      </c>
      <c r="B356" s="67">
        <f t="shared" si="12"/>
        <v>-1131.816378</v>
      </c>
      <c r="C356" s="67">
        <f t="shared" si="13"/>
        <v>-918.1604504</v>
      </c>
      <c r="D356" s="67">
        <f t="shared" si="14"/>
        <v>-213.6559276</v>
      </c>
      <c r="E356" s="68">
        <f t="shared" si="17"/>
        <v>45953.34103</v>
      </c>
    </row>
    <row r="357">
      <c r="A357" s="66">
        <v>316.0</v>
      </c>
      <c r="B357" s="67">
        <f t="shared" si="12"/>
        <v>-1131.816378</v>
      </c>
      <c r="C357" s="67">
        <f t="shared" si="13"/>
        <v>-922.3457318</v>
      </c>
      <c r="D357" s="67">
        <f t="shared" si="14"/>
        <v>-209.4706462</v>
      </c>
      <c r="E357" s="68">
        <f t="shared" si="17"/>
        <v>45030.9953</v>
      </c>
    </row>
    <row r="358">
      <c r="A358" s="66">
        <v>317.0</v>
      </c>
      <c r="B358" s="67">
        <f t="shared" si="12"/>
        <v>-1131.816378</v>
      </c>
      <c r="C358" s="67">
        <f t="shared" si="13"/>
        <v>-926.5500911</v>
      </c>
      <c r="D358" s="67">
        <f t="shared" si="14"/>
        <v>-205.2662869</v>
      </c>
      <c r="E358" s="68">
        <f t="shared" si="17"/>
        <v>44104.4452</v>
      </c>
    </row>
    <row r="359">
      <c r="A359" s="66">
        <v>318.0</v>
      </c>
      <c r="B359" s="67">
        <f t="shared" si="12"/>
        <v>-1131.816378</v>
      </c>
      <c r="C359" s="67">
        <f t="shared" si="13"/>
        <v>-930.7736152</v>
      </c>
      <c r="D359" s="67">
        <f t="shared" si="14"/>
        <v>-201.0427627</v>
      </c>
      <c r="E359" s="68">
        <f t="shared" si="17"/>
        <v>43173.67159</v>
      </c>
    </row>
    <row r="360">
      <c r="A360" s="66">
        <v>319.0</v>
      </c>
      <c r="B360" s="67">
        <f t="shared" si="12"/>
        <v>-1131.816378</v>
      </c>
      <c r="C360" s="67">
        <f t="shared" si="13"/>
        <v>-935.0163916</v>
      </c>
      <c r="D360" s="67">
        <f t="shared" si="14"/>
        <v>-196.7999863</v>
      </c>
      <c r="E360" s="68">
        <f t="shared" si="17"/>
        <v>42238.6552</v>
      </c>
    </row>
    <row r="361">
      <c r="A361" s="66">
        <v>320.0</v>
      </c>
      <c r="B361" s="67">
        <f t="shared" si="12"/>
        <v>-1131.816378</v>
      </c>
      <c r="C361" s="67">
        <f t="shared" si="13"/>
        <v>-939.278508</v>
      </c>
      <c r="D361" s="67">
        <f t="shared" si="14"/>
        <v>-192.5378699</v>
      </c>
      <c r="E361" s="68">
        <f t="shared" si="17"/>
        <v>41299.37669</v>
      </c>
    </row>
    <row r="362">
      <c r="A362" s="66">
        <v>321.0</v>
      </c>
      <c r="B362" s="67">
        <f t="shared" si="12"/>
        <v>-1131.816378</v>
      </c>
      <c r="C362" s="67">
        <f t="shared" si="13"/>
        <v>-943.5600525</v>
      </c>
      <c r="D362" s="67">
        <f t="shared" si="14"/>
        <v>-188.2563254</v>
      </c>
      <c r="E362" s="68">
        <f t="shared" si="17"/>
        <v>40355.81664</v>
      </c>
    </row>
    <row r="363">
      <c r="A363" s="66">
        <v>322.0</v>
      </c>
      <c r="B363" s="67">
        <f t="shared" si="12"/>
        <v>-1131.816378</v>
      </c>
      <c r="C363" s="67">
        <f t="shared" si="13"/>
        <v>-947.8611138</v>
      </c>
      <c r="D363" s="67">
        <f t="shared" si="14"/>
        <v>-183.9552642</v>
      </c>
      <c r="E363" s="68">
        <f t="shared" si="17"/>
        <v>39407.95552</v>
      </c>
    </row>
    <row r="364">
      <c r="A364" s="66">
        <v>323.0</v>
      </c>
      <c r="B364" s="67">
        <f t="shared" si="12"/>
        <v>-1131.816378</v>
      </c>
      <c r="C364" s="67">
        <f t="shared" si="13"/>
        <v>-952.1817807</v>
      </c>
      <c r="D364" s="67">
        <f t="shared" si="14"/>
        <v>-179.6345973</v>
      </c>
      <c r="E364" s="68">
        <f t="shared" si="17"/>
        <v>38455.77374</v>
      </c>
    </row>
    <row r="365">
      <c r="A365" s="66">
        <v>324.0</v>
      </c>
      <c r="B365" s="67">
        <f t="shared" si="12"/>
        <v>-1131.816378</v>
      </c>
      <c r="C365" s="67">
        <f t="shared" si="13"/>
        <v>-956.5221426</v>
      </c>
      <c r="D365" s="67">
        <f t="shared" si="14"/>
        <v>-175.2942353</v>
      </c>
      <c r="E365" s="68">
        <f t="shared" si="17"/>
        <v>37499.2516</v>
      </c>
    </row>
    <row r="366">
      <c r="A366" s="66">
        <v>325.0</v>
      </c>
      <c r="B366" s="67">
        <f t="shared" si="12"/>
        <v>-1131.816378</v>
      </c>
      <c r="C366" s="67">
        <f t="shared" si="13"/>
        <v>-960.8822894</v>
      </c>
      <c r="D366" s="67">
        <f t="shared" si="14"/>
        <v>-170.9340885</v>
      </c>
      <c r="E366" s="68">
        <f t="shared" si="17"/>
        <v>36538.36931</v>
      </c>
    </row>
    <row r="367">
      <c r="A367" s="66">
        <v>326.0</v>
      </c>
      <c r="B367" s="67">
        <f t="shared" si="12"/>
        <v>-1131.816378</v>
      </c>
      <c r="C367" s="67">
        <f t="shared" si="13"/>
        <v>-965.2623112</v>
      </c>
      <c r="D367" s="67">
        <f t="shared" si="14"/>
        <v>-166.5540668</v>
      </c>
      <c r="E367" s="68">
        <f t="shared" si="17"/>
        <v>35573.107</v>
      </c>
    </row>
    <row r="368">
      <c r="A368" s="66">
        <v>327.0</v>
      </c>
      <c r="B368" s="67">
        <f t="shared" si="12"/>
        <v>-1131.816378</v>
      </c>
      <c r="C368" s="67">
        <f t="shared" si="13"/>
        <v>-969.6622985</v>
      </c>
      <c r="D368" s="67">
        <f t="shared" si="14"/>
        <v>-162.1540794</v>
      </c>
      <c r="E368" s="68">
        <f t="shared" si="17"/>
        <v>34603.4447</v>
      </c>
    </row>
    <row r="369">
      <c r="A369" s="66">
        <v>328.0</v>
      </c>
      <c r="B369" s="67">
        <f t="shared" si="12"/>
        <v>-1131.816378</v>
      </c>
      <c r="C369" s="67">
        <f t="shared" si="13"/>
        <v>-974.0823425</v>
      </c>
      <c r="D369" s="67">
        <f t="shared" si="14"/>
        <v>-157.7340354</v>
      </c>
      <c r="E369" s="68">
        <f t="shared" si="17"/>
        <v>33629.36236</v>
      </c>
    </row>
    <row r="370">
      <c r="A370" s="66">
        <v>329.0</v>
      </c>
      <c r="B370" s="67">
        <f t="shared" si="12"/>
        <v>-1131.816378</v>
      </c>
      <c r="C370" s="67">
        <f t="shared" si="13"/>
        <v>-978.5225345</v>
      </c>
      <c r="D370" s="67">
        <f t="shared" si="14"/>
        <v>-153.2938434</v>
      </c>
      <c r="E370" s="68">
        <f t="shared" si="17"/>
        <v>32650.83982</v>
      </c>
    </row>
    <row r="371">
      <c r="A371" s="66">
        <v>330.0</v>
      </c>
      <c r="B371" s="67">
        <f t="shared" si="12"/>
        <v>-1131.816378</v>
      </c>
      <c r="C371" s="67">
        <f t="shared" si="13"/>
        <v>-982.9829664</v>
      </c>
      <c r="D371" s="67">
        <f t="shared" si="14"/>
        <v>-148.8334115</v>
      </c>
      <c r="E371" s="68">
        <f t="shared" si="17"/>
        <v>31667.85686</v>
      </c>
    </row>
    <row r="372">
      <c r="A372" s="66">
        <v>331.0</v>
      </c>
      <c r="B372" s="67">
        <f t="shared" si="12"/>
        <v>-1131.816378</v>
      </c>
      <c r="C372" s="67">
        <f t="shared" si="13"/>
        <v>-987.4637304</v>
      </c>
      <c r="D372" s="67">
        <f t="shared" si="14"/>
        <v>-144.3526475</v>
      </c>
      <c r="E372" s="68">
        <f t="shared" si="17"/>
        <v>30680.39313</v>
      </c>
    </row>
    <row r="373">
      <c r="A373" s="66">
        <v>332.0</v>
      </c>
      <c r="B373" s="67">
        <f t="shared" si="12"/>
        <v>-1131.816378</v>
      </c>
      <c r="C373" s="67">
        <f t="shared" si="13"/>
        <v>-991.9649193</v>
      </c>
      <c r="D373" s="67">
        <f t="shared" si="14"/>
        <v>-139.8514587</v>
      </c>
      <c r="E373" s="68">
        <f t="shared" si="17"/>
        <v>29688.42821</v>
      </c>
    </row>
    <row r="374">
      <c r="A374" s="66">
        <v>333.0</v>
      </c>
      <c r="B374" s="67">
        <f t="shared" si="12"/>
        <v>-1131.816378</v>
      </c>
      <c r="C374" s="67">
        <f t="shared" si="13"/>
        <v>-996.486626</v>
      </c>
      <c r="D374" s="67">
        <f t="shared" si="14"/>
        <v>-135.3297519</v>
      </c>
      <c r="E374" s="68">
        <f t="shared" si="17"/>
        <v>28691.94158</v>
      </c>
    </row>
    <row r="375">
      <c r="A375" s="66">
        <v>334.0</v>
      </c>
      <c r="B375" s="67">
        <f t="shared" si="12"/>
        <v>-1131.816378</v>
      </c>
      <c r="C375" s="67">
        <f t="shared" si="13"/>
        <v>-1001.028944</v>
      </c>
      <c r="D375" s="67">
        <f t="shared" si="14"/>
        <v>-130.7874337</v>
      </c>
      <c r="E375" s="68">
        <f t="shared" si="17"/>
        <v>27690.91264</v>
      </c>
    </row>
    <row r="376">
      <c r="A376" s="66">
        <v>335.0</v>
      </c>
      <c r="B376" s="67">
        <f t="shared" si="12"/>
        <v>-1131.816378</v>
      </c>
      <c r="C376" s="67">
        <f t="shared" si="13"/>
        <v>-1005.591968</v>
      </c>
      <c r="D376" s="67">
        <f t="shared" si="14"/>
        <v>-126.2244101</v>
      </c>
      <c r="E376" s="68">
        <f t="shared" si="17"/>
        <v>26685.32067</v>
      </c>
    </row>
    <row r="377">
      <c r="A377" s="66">
        <v>336.0</v>
      </c>
      <c r="B377" s="67">
        <f t="shared" si="12"/>
        <v>-1131.816378</v>
      </c>
      <c r="C377" s="67">
        <f t="shared" si="13"/>
        <v>-1010.175791</v>
      </c>
      <c r="D377" s="67">
        <f t="shared" si="14"/>
        <v>-121.6405867</v>
      </c>
      <c r="E377" s="68">
        <f t="shared" si="17"/>
        <v>25675.14488</v>
      </c>
    </row>
    <row r="378">
      <c r="A378" s="66">
        <v>337.0</v>
      </c>
      <c r="B378" s="67">
        <f t="shared" si="12"/>
        <v>-1131.816378</v>
      </c>
      <c r="C378" s="67">
        <f t="shared" si="13"/>
        <v>-1014.780509</v>
      </c>
      <c r="D378" s="67">
        <f t="shared" si="14"/>
        <v>-117.0358687</v>
      </c>
      <c r="E378" s="68">
        <f t="shared" si="17"/>
        <v>24660.36437</v>
      </c>
    </row>
    <row r="379">
      <c r="A379" s="66">
        <v>338.0</v>
      </c>
      <c r="B379" s="67">
        <f t="shared" si="12"/>
        <v>-1131.816378</v>
      </c>
      <c r="C379" s="67">
        <f t="shared" si="13"/>
        <v>-1019.406217</v>
      </c>
      <c r="D379" s="67">
        <f t="shared" si="14"/>
        <v>-112.4101609</v>
      </c>
      <c r="E379" s="68">
        <f t="shared" si="17"/>
        <v>23640.95815</v>
      </c>
    </row>
    <row r="380">
      <c r="A380" s="66">
        <v>339.0</v>
      </c>
      <c r="B380" s="67">
        <f t="shared" si="12"/>
        <v>-1131.816378</v>
      </c>
      <c r="C380" s="67">
        <f t="shared" si="13"/>
        <v>-1024.05301</v>
      </c>
      <c r="D380" s="67">
        <f t="shared" si="14"/>
        <v>-107.7633676</v>
      </c>
      <c r="E380" s="68">
        <f t="shared" si="17"/>
        <v>22616.90514</v>
      </c>
    </row>
    <row r="381">
      <c r="A381" s="66">
        <v>340.0</v>
      </c>
      <c r="B381" s="67">
        <f t="shared" si="12"/>
        <v>-1131.816378</v>
      </c>
      <c r="C381" s="67">
        <f t="shared" si="13"/>
        <v>-1028.720985</v>
      </c>
      <c r="D381" s="67">
        <f t="shared" si="14"/>
        <v>-103.0953926</v>
      </c>
      <c r="E381" s="68">
        <f t="shared" si="17"/>
        <v>21588.18416</v>
      </c>
    </row>
    <row r="382">
      <c r="A382" s="66">
        <v>341.0</v>
      </c>
      <c r="B382" s="67">
        <f t="shared" si="12"/>
        <v>-1131.816378</v>
      </c>
      <c r="C382" s="67">
        <f t="shared" si="13"/>
        <v>-1033.410239</v>
      </c>
      <c r="D382" s="67">
        <f t="shared" si="14"/>
        <v>-98.40613945</v>
      </c>
      <c r="E382" s="68">
        <f t="shared" si="17"/>
        <v>20554.77392</v>
      </c>
    </row>
    <row r="383">
      <c r="A383" s="66">
        <v>342.0</v>
      </c>
      <c r="B383" s="67">
        <f t="shared" si="12"/>
        <v>-1131.816378</v>
      </c>
      <c r="C383" s="67">
        <f t="shared" si="13"/>
        <v>-1038.120867</v>
      </c>
      <c r="D383" s="67">
        <f t="shared" si="14"/>
        <v>-93.69551111</v>
      </c>
      <c r="E383" s="68">
        <f t="shared" si="17"/>
        <v>19516.65305</v>
      </c>
    </row>
    <row r="384">
      <c r="A384" s="66">
        <v>343.0</v>
      </c>
      <c r="B384" s="67">
        <f t="shared" si="12"/>
        <v>-1131.816378</v>
      </c>
      <c r="C384" s="67">
        <f t="shared" si="13"/>
        <v>-1042.852968</v>
      </c>
      <c r="D384" s="67">
        <f t="shared" si="14"/>
        <v>-88.96341016</v>
      </c>
      <c r="E384" s="68">
        <f t="shared" si="17"/>
        <v>18473.80008</v>
      </c>
    </row>
    <row r="385">
      <c r="A385" s="66">
        <v>344.0</v>
      </c>
      <c r="B385" s="67">
        <f t="shared" si="12"/>
        <v>-1131.816378</v>
      </c>
      <c r="C385" s="67">
        <f t="shared" si="13"/>
        <v>-1047.606639</v>
      </c>
      <c r="D385" s="67">
        <f t="shared" si="14"/>
        <v>-84.20973871</v>
      </c>
      <c r="E385" s="68">
        <f t="shared" si="17"/>
        <v>17426.19344</v>
      </c>
    </row>
    <row r="386">
      <c r="A386" s="66">
        <v>345.0</v>
      </c>
      <c r="B386" s="67">
        <f t="shared" si="12"/>
        <v>-1131.816378</v>
      </c>
      <c r="C386" s="67">
        <f t="shared" si="13"/>
        <v>-1052.381979</v>
      </c>
      <c r="D386" s="67">
        <f t="shared" si="14"/>
        <v>-79.43439845</v>
      </c>
      <c r="E386" s="68">
        <f t="shared" si="17"/>
        <v>16373.81146</v>
      </c>
    </row>
    <row r="387">
      <c r="A387" s="66">
        <v>346.0</v>
      </c>
      <c r="B387" s="67">
        <f t="shared" si="12"/>
        <v>-1131.816378</v>
      </c>
      <c r="C387" s="67">
        <f t="shared" si="13"/>
        <v>-1057.179087</v>
      </c>
      <c r="D387" s="67">
        <f t="shared" si="14"/>
        <v>-74.63729059</v>
      </c>
      <c r="E387" s="68">
        <f t="shared" si="17"/>
        <v>15316.63238</v>
      </c>
    </row>
    <row r="388">
      <c r="A388" s="66">
        <v>347.0</v>
      </c>
      <c r="B388" s="67">
        <f t="shared" si="12"/>
        <v>-1131.816378</v>
      </c>
      <c r="C388" s="67">
        <f t="shared" si="13"/>
        <v>-1061.998062</v>
      </c>
      <c r="D388" s="67">
        <f t="shared" si="14"/>
        <v>-69.81831592</v>
      </c>
      <c r="E388" s="68">
        <f t="shared" si="17"/>
        <v>14254.63432</v>
      </c>
    </row>
    <row r="389">
      <c r="A389" s="66">
        <v>348.0</v>
      </c>
      <c r="B389" s="67">
        <f t="shared" si="12"/>
        <v>-1131.816378</v>
      </c>
      <c r="C389" s="67">
        <f t="shared" si="13"/>
        <v>-1066.839003</v>
      </c>
      <c r="D389" s="67">
        <f t="shared" si="14"/>
        <v>-64.97737475</v>
      </c>
      <c r="E389" s="68">
        <f t="shared" si="17"/>
        <v>13187.79531</v>
      </c>
    </row>
    <row r="390">
      <c r="A390" s="66">
        <v>349.0</v>
      </c>
      <c r="B390" s="67">
        <f t="shared" si="12"/>
        <v>-1131.816378</v>
      </c>
      <c r="C390" s="67">
        <f t="shared" si="13"/>
        <v>-1071.702011</v>
      </c>
      <c r="D390" s="67">
        <f t="shared" si="14"/>
        <v>-60.11436696</v>
      </c>
      <c r="E390" s="68">
        <f t="shared" si="17"/>
        <v>12116.0933</v>
      </c>
    </row>
    <row r="391">
      <c r="A391" s="66">
        <v>350.0</v>
      </c>
      <c r="B391" s="67">
        <f t="shared" si="12"/>
        <v>-1131.816378</v>
      </c>
      <c r="C391" s="67">
        <f t="shared" si="13"/>
        <v>-1076.587186</v>
      </c>
      <c r="D391" s="67">
        <f t="shared" si="14"/>
        <v>-55.22919196</v>
      </c>
      <c r="E391" s="68">
        <f t="shared" si="17"/>
        <v>11039.50612</v>
      </c>
    </row>
    <row r="392">
      <c r="A392" s="66">
        <v>351.0</v>
      </c>
      <c r="B392" s="67">
        <f t="shared" si="12"/>
        <v>-1131.816378</v>
      </c>
      <c r="C392" s="67">
        <f t="shared" si="13"/>
        <v>-1081.494629</v>
      </c>
      <c r="D392" s="67">
        <f t="shared" si="14"/>
        <v>-50.32174871</v>
      </c>
      <c r="E392" s="68">
        <f t="shared" si="17"/>
        <v>9958.011486</v>
      </c>
    </row>
    <row r="393">
      <c r="A393" s="66">
        <v>352.0</v>
      </c>
      <c r="B393" s="67">
        <f t="shared" si="12"/>
        <v>-1131.816378</v>
      </c>
      <c r="C393" s="67">
        <f t="shared" si="13"/>
        <v>-1086.424442</v>
      </c>
      <c r="D393" s="67">
        <f t="shared" si="14"/>
        <v>-45.39193569</v>
      </c>
      <c r="E393" s="68">
        <f t="shared" si="17"/>
        <v>8871.587044</v>
      </c>
    </row>
    <row r="394">
      <c r="A394" s="66">
        <v>353.0</v>
      </c>
      <c r="B394" s="67">
        <f t="shared" si="12"/>
        <v>-1131.816378</v>
      </c>
      <c r="C394" s="67">
        <f t="shared" si="13"/>
        <v>-1091.376727</v>
      </c>
      <c r="D394" s="67">
        <f t="shared" si="14"/>
        <v>-40.43965094</v>
      </c>
      <c r="E394" s="68">
        <f t="shared" si="17"/>
        <v>7780.210317</v>
      </c>
    </row>
    <row r="395">
      <c r="A395" s="66">
        <v>354.0</v>
      </c>
      <c r="B395" s="67">
        <f t="shared" si="12"/>
        <v>-1131.816378</v>
      </c>
      <c r="C395" s="67">
        <f t="shared" si="13"/>
        <v>-1096.351586</v>
      </c>
      <c r="D395" s="67">
        <f t="shared" si="14"/>
        <v>-35.46479203</v>
      </c>
      <c r="E395" s="68">
        <f t="shared" si="17"/>
        <v>6683.858731</v>
      </c>
    </row>
    <row r="396">
      <c r="A396" s="66">
        <v>355.0</v>
      </c>
      <c r="B396" s="67">
        <f t="shared" si="12"/>
        <v>-1131.816378</v>
      </c>
      <c r="C396" s="67">
        <f t="shared" si="13"/>
        <v>-1101.349122</v>
      </c>
      <c r="D396" s="67">
        <f t="shared" si="14"/>
        <v>-30.46725605</v>
      </c>
      <c r="E396" s="68">
        <f t="shared" si="17"/>
        <v>5582.509609</v>
      </c>
    </row>
    <row r="397">
      <c r="A397" s="66">
        <v>356.0</v>
      </c>
      <c r="B397" s="67">
        <f t="shared" si="12"/>
        <v>-1131.816378</v>
      </c>
      <c r="C397" s="67">
        <f t="shared" si="13"/>
        <v>-1106.369438</v>
      </c>
      <c r="D397" s="67">
        <f t="shared" si="14"/>
        <v>-25.44693963</v>
      </c>
      <c r="E397" s="68">
        <f t="shared" si="17"/>
        <v>4476.14017</v>
      </c>
    </row>
    <row r="398">
      <c r="A398" s="66">
        <v>357.0</v>
      </c>
      <c r="B398" s="67">
        <f t="shared" si="12"/>
        <v>-1131.816378</v>
      </c>
      <c r="C398" s="67">
        <f t="shared" si="13"/>
        <v>-1111.412639</v>
      </c>
      <c r="D398" s="67">
        <f t="shared" si="14"/>
        <v>-20.40373894</v>
      </c>
      <c r="E398" s="68">
        <f t="shared" si="17"/>
        <v>3364.727531</v>
      </c>
    </row>
    <row r="399">
      <c r="A399" s="66">
        <v>358.0</v>
      </c>
      <c r="B399" s="67">
        <f t="shared" si="12"/>
        <v>-1131.816378</v>
      </c>
      <c r="C399" s="67">
        <f t="shared" si="13"/>
        <v>-1116.478828</v>
      </c>
      <c r="D399" s="67">
        <f t="shared" si="14"/>
        <v>-15.33754966</v>
      </c>
      <c r="E399" s="68">
        <f t="shared" si="17"/>
        <v>2248.248703</v>
      </c>
    </row>
    <row r="400">
      <c r="A400" s="66">
        <v>359.0</v>
      </c>
      <c r="B400" s="67">
        <f t="shared" si="12"/>
        <v>-1131.816378</v>
      </c>
      <c r="C400" s="67">
        <f t="shared" si="13"/>
        <v>-1121.568111</v>
      </c>
      <c r="D400" s="67">
        <f t="shared" si="14"/>
        <v>-10.24826701</v>
      </c>
      <c r="E400" s="68">
        <f t="shared" si="17"/>
        <v>1126.680592</v>
      </c>
    </row>
    <row r="401">
      <c r="A401" s="66">
        <v>360.0</v>
      </c>
      <c r="B401" s="67">
        <f t="shared" si="12"/>
        <v>-1131.816378</v>
      </c>
      <c r="C401" s="67">
        <f t="shared" si="13"/>
        <v>-1126.680592</v>
      </c>
      <c r="D401" s="67">
        <f t="shared" si="14"/>
        <v>-5.1357857</v>
      </c>
      <c r="E401" s="68">
        <f t="shared" si="17"/>
        <v>0.000000004718003765</v>
      </c>
    </row>
    <row r="402">
      <c r="A402" s="72" t="s">
        <v>41</v>
      </c>
      <c r="B402" s="71">
        <f t="shared" ref="B402:D402" si="19">SUM(B42:B401)</f>
        <v>-407453.8961</v>
      </c>
      <c r="C402" s="71">
        <f t="shared" si="19"/>
        <v>-200000</v>
      </c>
      <c r="D402" s="71">
        <f t="shared" si="19"/>
        <v>-207453.8961</v>
      </c>
      <c r="E402" s="73"/>
    </row>
  </sheetData>
  <mergeCells count="7">
    <mergeCell ref="C1:D6"/>
    <mergeCell ref="G1:L6"/>
    <mergeCell ref="A7:L7"/>
    <mergeCell ref="A40:L40"/>
    <mergeCell ref="F41:F402"/>
    <mergeCell ref="L41:L72"/>
    <mergeCell ref="G73:L402"/>
  </mergeCells>
  <conditionalFormatting sqref="A1:F6 A8:L402">
    <cfRule type="cellIs" dxfId="1" priority="1" operator="lessThan">
      <formula>0</formula>
    </cfRule>
  </conditionalFormatting>
  <conditionalFormatting sqref="A1:L402">
    <cfRule type="cellIs" dxfId="0" priority="2" operator="lessThan">
      <formula>0</formula>
    </cfRule>
  </conditionalFormatting>
  <drawing r:id="rId1"/>
</worksheet>
</file>