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kam\Downloads\DIO - Excel com IA\"/>
    </mc:Choice>
  </mc:AlternateContent>
  <xr:revisionPtr revIDLastSave="0" documentId="13_ncr:1_{C1616EB2-5E7B-45B8-90BF-0E7BC7FE83D6}" xr6:coauthVersionLast="47" xr6:coauthVersionMax="47" xr10:uidLastSave="{00000000-0000-0000-0000-000000000000}"/>
  <bookViews>
    <workbookView xWindow="-110" yWindow="-110" windowWidth="25820" windowHeight="15500" tabRatio="137" xr2:uid="{414332B2-00DA-427B-95F7-129264D3E414}"/>
  </bookViews>
  <sheets>
    <sheet name="NAKARTEIRA" sheetId="1" r:id="rId1"/>
    <sheet name="Chave" sheetId="2" r:id="rId2"/>
  </sheets>
  <definedNames>
    <definedName name="aporte_mês">NAKARTEIRA!$D$15</definedName>
    <definedName name="patrimônio">NAKARTEIRA!$D$18</definedName>
    <definedName name="qtd_anos">NAKARTEIRA!$D$16</definedName>
    <definedName name="rendimento_carteira">NAKARTEIRA!$D$11</definedName>
    <definedName name="salário">NAKARTEIRA!$D$10</definedName>
    <definedName name="sugestão_investimento">NAKARTEIRA!$D$12</definedName>
    <definedName name="taxa_mensal">NAKARTEIRA!$D$17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1" l="1"/>
  <c r="J34" i="1"/>
  <c r="J35" i="1"/>
  <c r="J36" i="1"/>
  <c r="J37" i="1"/>
  <c r="J38" i="1"/>
  <c r="J39" i="1"/>
  <c r="J40" i="1"/>
  <c r="J41" i="1"/>
  <c r="J42" i="1"/>
  <c r="J33" i="1"/>
  <c r="K34" i="1"/>
  <c r="K35" i="1"/>
  <c r="K36" i="1"/>
  <c r="K37" i="1"/>
  <c r="K38" i="1"/>
  <c r="K39" i="1"/>
  <c r="K40" i="1"/>
  <c r="K41" i="1"/>
  <c r="K42" i="1"/>
  <c r="K33" i="1"/>
  <c r="G33" i="1"/>
  <c r="G34" i="1"/>
  <c r="G35" i="1"/>
  <c r="G36" i="1"/>
  <c r="G37" i="1"/>
  <c r="G38" i="1"/>
  <c r="G39" i="1"/>
  <c r="G40" i="1"/>
  <c r="G41" i="1"/>
  <c r="G42" i="1"/>
  <c r="G16" i="1"/>
  <c r="G17" i="1"/>
  <c r="G18" i="1"/>
  <c r="G15" i="1"/>
  <c r="A7" i="2"/>
  <c r="A8" i="2"/>
  <c r="A9" i="2"/>
  <c r="A10" i="2"/>
  <c r="A11" i="2"/>
  <c r="A12" i="2"/>
  <c r="A13" i="2"/>
  <c r="A14" i="2"/>
  <c r="A4" i="2"/>
  <c r="A5" i="2"/>
  <c r="A6" i="2"/>
  <c r="A3" i="2"/>
  <c r="G11" i="1"/>
  <c r="D12" i="1"/>
  <c r="D18" i="1"/>
  <c r="D19" i="1" s="1"/>
  <c r="C26" i="1"/>
  <c r="D26" i="1" s="1"/>
  <c r="C25" i="1"/>
  <c r="D25" i="1" s="1"/>
  <c r="C24" i="1"/>
  <c r="D24" i="1" s="1"/>
  <c r="C23" i="1"/>
  <c r="D23" i="1" s="1"/>
  <c r="C22" i="1"/>
  <c r="D22" i="1" s="1"/>
  <c r="K44" i="1" l="1"/>
  <c r="G44" i="1"/>
  <c r="F33" i="1" s="1"/>
  <c r="G19" i="1"/>
  <c r="H17" i="1"/>
  <c r="H15" i="1"/>
  <c r="H18" i="1"/>
  <c r="H16" i="1"/>
  <c r="J30" i="1" l="1"/>
  <c r="F34" i="1"/>
  <c r="F42" i="1"/>
  <c r="F40" i="1"/>
  <c r="F38" i="1"/>
  <c r="F36" i="1"/>
  <c r="F35" i="1"/>
  <c r="F41" i="1"/>
  <c r="F39" i="1"/>
  <c r="F37" i="1"/>
  <c r="H19" i="1"/>
  <c r="F44" i="1" l="1"/>
</calcChain>
</file>

<file path=xl/sharedStrings.xml><?xml version="1.0" encoding="utf-8"?>
<sst xmlns="http://schemas.openxmlformats.org/spreadsheetml/2006/main" count="94" uniqueCount="62">
  <si>
    <t>Quanto investir por mês?</t>
  </si>
  <si>
    <t>Por Quantos Anos?</t>
  </si>
  <si>
    <t>Taxa de Rendimento Mensal?</t>
  </si>
  <si>
    <t>Patrimônio Acumulado?</t>
  </si>
  <si>
    <t>Dividendos Mensais?</t>
  </si>
  <si>
    <t>Investimento Mensal</t>
  </si>
  <si>
    <t>Cenários</t>
  </si>
  <si>
    <t>Quanto em 2 anos</t>
  </si>
  <si>
    <t>Quanto em 5 anos</t>
  </si>
  <si>
    <t>Quanto em 10 anos</t>
  </si>
  <si>
    <t>Quanto em 20 anos</t>
  </si>
  <si>
    <t>Quanto em 30 anos</t>
  </si>
  <si>
    <t>Dividendos mensais</t>
  </si>
  <si>
    <t>Configurações</t>
  </si>
  <si>
    <t>Salário</t>
  </si>
  <si>
    <t>Sugestão de Investimento</t>
  </si>
  <si>
    <t>Rendimento da Carteira</t>
  </si>
  <si>
    <t>Perfil</t>
  </si>
  <si>
    <t>Moderado</t>
  </si>
  <si>
    <t>Valor do Aporte Mensal</t>
  </si>
  <si>
    <t>Tipo de FIIs</t>
  </si>
  <si>
    <t>Percentual Sugerido</t>
  </si>
  <si>
    <t>Valores</t>
  </si>
  <si>
    <t>Papel</t>
  </si>
  <si>
    <t>Tijolo</t>
  </si>
  <si>
    <t>Híbrido</t>
  </si>
  <si>
    <t>FOFs</t>
  </si>
  <si>
    <t>Conservador</t>
  </si>
  <si>
    <t>Chave Composta</t>
  </si>
  <si>
    <t>Arrojado</t>
  </si>
  <si>
    <t>Distribuição Carteira</t>
  </si>
  <si>
    <t>Ativo</t>
  </si>
  <si>
    <t>Tipo</t>
  </si>
  <si>
    <t>Quantidade de Cotas</t>
  </si>
  <si>
    <t>Preço da Cota</t>
  </si>
  <si>
    <t>Percentual da Carteira</t>
  </si>
  <si>
    <t>SADI11</t>
  </si>
  <si>
    <t>VGIR11</t>
  </si>
  <si>
    <t>KNRI11</t>
  </si>
  <si>
    <t>RBRP11</t>
  </si>
  <si>
    <t>VINO11</t>
  </si>
  <si>
    <t>HGBS11</t>
  </si>
  <si>
    <t>HSML11</t>
  </si>
  <si>
    <t>XPML11</t>
  </si>
  <si>
    <t>BTLG11</t>
  </si>
  <si>
    <t>GGRC11</t>
  </si>
  <si>
    <t>PAPEL - CDI</t>
  </si>
  <si>
    <t>LAJES</t>
  </si>
  <si>
    <t>SHOPPING</t>
  </si>
  <si>
    <t>Total</t>
  </si>
  <si>
    <t>Carteira</t>
  </si>
  <si>
    <t xml:space="preserve"> </t>
  </si>
  <si>
    <t>Total Investido         Por Ativo</t>
  </si>
  <si>
    <t>Dividendo Mensal Por Cota</t>
  </si>
  <si>
    <t>Dividend Yield Mensal</t>
  </si>
  <si>
    <t>Total Mensal         Por Ativo</t>
  </si>
  <si>
    <t>Dividend Yield da Carteira</t>
  </si>
  <si>
    <t xml:space="preserve">  </t>
  </si>
  <si>
    <t>Distribuição Equilibrada</t>
  </si>
  <si>
    <t>LOGÍSTICO</t>
  </si>
  <si>
    <t>LAJES/LOGÍSTICO</t>
  </si>
  <si>
    <t>Dividend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</si>
</sst>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  <numFmt numFmtId="165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00A24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1"/>
      <color rgb="FFA951F9"/>
      <name val="Calibri"/>
      <family val="2"/>
      <scheme val="minor"/>
    </font>
    <font>
      <b/>
      <sz val="12"/>
      <color rgb="FFA951F9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F9F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6BB00"/>
        <bgColor indexed="64"/>
      </patternFill>
    </fill>
    <fill>
      <patternFill patternType="solid">
        <fgColor rgb="FF93E3FF"/>
        <bgColor indexed="64"/>
      </patternFill>
    </fill>
    <fill>
      <patternFill patternType="solid">
        <fgColor rgb="FFF7C5A3"/>
        <bgColor indexed="64"/>
      </patternFill>
    </fill>
    <fill>
      <patternFill patternType="solid">
        <fgColor rgb="FFC39BE1"/>
        <bgColor indexed="64"/>
      </patternFill>
    </fill>
    <fill>
      <patternFill patternType="solid">
        <fgColor rgb="FFFFE38B"/>
        <bgColor indexed="64"/>
      </patternFill>
    </fill>
    <fill>
      <patternFill patternType="solid">
        <fgColor theme="1" tint="0.249977111117893"/>
        <bgColor indexed="64"/>
      </patternFill>
    </fill>
  </fills>
  <borders count="69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ck">
        <color rgb="FF007E39"/>
      </left>
      <right style="thick">
        <color rgb="FF007E39"/>
      </right>
      <top style="thick">
        <color rgb="FF007E39"/>
      </top>
      <bottom style="thick">
        <color rgb="FF007E39"/>
      </bottom>
      <diagonal/>
    </border>
    <border>
      <left style="thick">
        <color rgb="FF007E39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ck">
        <color rgb="FF007E39"/>
      </right>
      <top/>
      <bottom style="thin">
        <color theme="0" tint="-0.24994659260841701"/>
      </bottom>
      <diagonal/>
    </border>
    <border>
      <left style="thick">
        <color rgb="FF007E39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ck">
        <color rgb="FF007E39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rgb="FF007E39"/>
      </left>
      <right style="thin">
        <color theme="0" tint="-0.24994659260841701"/>
      </right>
      <top style="thin">
        <color theme="0" tint="-0.24994659260841701"/>
      </top>
      <bottom style="thick">
        <color rgb="FF007E39"/>
      </bottom>
      <diagonal/>
    </border>
    <border>
      <left style="thin">
        <color theme="0" tint="-0.24994659260841701"/>
      </left>
      <right style="thick">
        <color rgb="FF007E39"/>
      </right>
      <top style="thin">
        <color theme="0" tint="-0.24994659260841701"/>
      </top>
      <bottom style="thick">
        <color rgb="FF007E3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ck">
        <color rgb="FF007E39"/>
      </bottom>
      <diagonal/>
    </border>
    <border>
      <left style="thin">
        <color theme="0" tint="-0.24994659260841701"/>
      </left>
      <right style="thin">
        <color theme="0" tint="-0.24994659260841701"/>
      </right>
      <top style="thick">
        <color rgb="FF007E39"/>
      </top>
      <bottom style="thin">
        <color theme="0" tint="-0.24994659260841701"/>
      </bottom>
      <diagonal/>
    </border>
    <border>
      <left style="thick">
        <color rgb="FF007E39"/>
      </left>
      <right style="thin">
        <color theme="0" tint="-0.24994659260841701"/>
      </right>
      <top style="thick">
        <color rgb="FF007E39"/>
      </top>
      <bottom style="thin">
        <color theme="0" tint="-0.24994659260841701"/>
      </bottom>
      <diagonal/>
    </border>
    <border>
      <left style="thin">
        <color theme="0" tint="-0.24994659260841701"/>
      </left>
      <right style="thick">
        <color rgb="FF007E39"/>
      </right>
      <top style="thick">
        <color rgb="FF007E39"/>
      </top>
      <bottom style="thin">
        <color theme="0" tint="-0.24994659260841701"/>
      </bottom>
      <diagonal/>
    </border>
    <border>
      <left/>
      <right style="thick">
        <color rgb="FF007E39"/>
      </right>
      <top style="thick">
        <color rgb="FF007E39"/>
      </top>
      <bottom style="thick">
        <color rgb="FF007E39"/>
      </bottom>
      <diagonal/>
    </border>
    <border>
      <left style="thick">
        <color rgb="FF007E39"/>
      </left>
      <right/>
      <top style="thick">
        <color rgb="FF007E39"/>
      </top>
      <bottom style="thick">
        <color rgb="FF007E39"/>
      </bottom>
      <diagonal/>
    </border>
    <border>
      <left/>
      <right/>
      <top style="thick">
        <color rgb="FF007E39"/>
      </top>
      <bottom style="thick">
        <color rgb="FF007E39"/>
      </bottom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007E39"/>
      </top>
      <bottom style="thin">
        <color theme="0" tint="-0.34998626667073579"/>
      </bottom>
      <diagonal/>
    </border>
    <border>
      <left style="thick">
        <color rgb="FF007E39"/>
      </left>
      <right style="thin">
        <color theme="0" tint="-0.34998626667073579"/>
      </right>
      <top style="thick">
        <color rgb="FF007E3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ck">
        <color rgb="FF007E39"/>
      </right>
      <top style="thick">
        <color rgb="FF007E39"/>
      </top>
      <bottom style="thin">
        <color theme="0" tint="-0.34998626667073579"/>
      </bottom>
      <diagonal/>
    </border>
    <border>
      <left style="thick">
        <color rgb="FF007E3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ck">
        <color rgb="FF007E39"/>
      </right>
      <top style="thin">
        <color theme="0" tint="-0.34998626667073579"/>
      </top>
      <bottom style="thin">
        <color theme="0" tint="-0.34998626667073579"/>
      </bottom>
      <diagonal/>
    </border>
    <border>
      <left style="thick">
        <color rgb="FF007E39"/>
      </left>
      <right style="thin">
        <color theme="0" tint="-0.34998626667073579"/>
      </right>
      <top style="thin">
        <color theme="0" tint="-0.34998626667073579"/>
      </top>
      <bottom style="thick">
        <color rgb="FF007E3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ck">
        <color rgb="FF007E39"/>
      </bottom>
      <diagonal/>
    </border>
    <border>
      <left style="thin">
        <color theme="0" tint="-0.34998626667073579"/>
      </left>
      <right style="thick">
        <color rgb="FF007E39"/>
      </right>
      <top style="thin">
        <color theme="0" tint="-0.34998626667073579"/>
      </top>
      <bottom style="thick">
        <color rgb="FF007E39"/>
      </bottom>
      <diagonal/>
    </border>
    <border>
      <left style="thick">
        <color theme="1" tint="0.14996795556505021"/>
      </left>
      <right/>
      <top/>
      <bottom style="thick">
        <color theme="1" tint="0.14996795556505021"/>
      </bottom>
      <diagonal/>
    </border>
    <border>
      <left/>
      <right/>
      <top/>
      <bottom style="thick">
        <color theme="1" tint="0.14996795556505021"/>
      </bottom>
      <diagonal/>
    </border>
    <border>
      <left/>
      <right style="thick">
        <color theme="1" tint="0.14996795556505021"/>
      </right>
      <top/>
      <bottom style="thick">
        <color theme="1" tint="0.14996795556505021"/>
      </bottom>
      <diagonal/>
    </border>
    <border>
      <left style="thick">
        <color theme="1" tint="0.1499679555650502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ck">
        <color theme="1" tint="0.14996795556505021"/>
      </right>
      <top/>
      <bottom style="thin">
        <color theme="0" tint="-0.24994659260841701"/>
      </bottom>
      <diagonal/>
    </border>
    <border>
      <left style="thick">
        <color theme="1" tint="0.1499679555650502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ck">
        <color theme="1" tint="0.1499679555650502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theme="1" tint="0.1499679555650502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ck">
        <color theme="1" tint="0.14996795556505021"/>
      </right>
      <top style="thin">
        <color theme="0" tint="-0.24994659260841701"/>
      </top>
      <bottom/>
      <diagonal/>
    </border>
    <border>
      <left style="thick">
        <color rgb="FF0048A8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ck">
        <color rgb="FF0048A8"/>
      </right>
      <top style="thin">
        <color theme="0" tint="-0.34998626667073579"/>
      </top>
      <bottom style="thin">
        <color theme="0" tint="-0.34998626667073579"/>
      </bottom>
      <diagonal/>
    </border>
    <border>
      <left style="thick">
        <color rgb="FF0048A8"/>
      </left>
      <right style="thin">
        <color theme="0" tint="-0.34998626667073579"/>
      </right>
      <top style="thin">
        <color theme="0" tint="-0.34998626667073579"/>
      </top>
      <bottom style="thick">
        <color rgb="FF0048A8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ck">
        <color rgb="FF0048A8"/>
      </bottom>
      <diagonal/>
    </border>
    <border>
      <left style="thin">
        <color theme="0" tint="-0.34998626667073579"/>
      </left>
      <right style="thick">
        <color rgb="FF0048A8"/>
      </right>
      <top style="thin">
        <color theme="0" tint="-0.34998626667073579"/>
      </top>
      <bottom style="thick">
        <color rgb="FF0048A8"/>
      </bottom>
      <diagonal/>
    </border>
    <border>
      <left style="thick">
        <color rgb="FF0048A8"/>
      </left>
      <right/>
      <top style="thick">
        <color rgb="FF0048A8"/>
      </top>
      <bottom/>
      <diagonal/>
    </border>
    <border>
      <left/>
      <right/>
      <top style="thick">
        <color rgb="FF0048A8"/>
      </top>
      <bottom/>
      <diagonal/>
    </border>
    <border>
      <left/>
      <right style="thick">
        <color rgb="FF0048A8"/>
      </right>
      <top style="thick">
        <color rgb="FF0048A8"/>
      </top>
      <bottom/>
      <diagonal/>
    </border>
    <border>
      <left style="thick">
        <color rgb="FF0048A8"/>
      </left>
      <right style="thin">
        <color theme="0" tint="-0.34998626667073579"/>
      </right>
      <top style="thick">
        <color rgb="FF0048A8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0048A8"/>
      </top>
      <bottom style="thin">
        <color theme="0" tint="-0.34998626667073579"/>
      </bottom>
      <diagonal/>
    </border>
    <border>
      <left style="thin">
        <color theme="0" tint="-0.34998626667073579"/>
      </left>
      <right style="thick">
        <color rgb="FF0048A8"/>
      </right>
      <top style="thick">
        <color rgb="FF0048A8"/>
      </top>
      <bottom style="thin">
        <color theme="0" tint="-0.34998626667073579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theme="1" tint="4.9989318521683403E-2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ck">
        <color theme="1" tint="4.9989318521683403E-2"/>
      </right>
      <top/>
      <bottom style="thin">
        <color theme="0" tint="-0.34998626667073579"/>
      </bottom>
      <diagonal/>
    </border>
    <border>
      <left style="thick">
        <color theme="1" tint="4.9989318521683403E-2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ck">
        <color theme="1" tint="4.9989318521683403E-2"/>
      </right>
      <top style="thin">
        <color theme="0" tint="-0.34998626667073579"/>
      </top>
      <bottom style="thin">
        <color theme="0" tint="-0.34998626667073579"/>
      </bottom>
      <diagonal/>
    </border>
    <border>
      <left style="thick">
        <color theme="1" tint="4.9989318521683403E-2"/>
      </left>
      <right style="thin">
        <color theme="0" tint="-0.34998626667073579"/>
      </right>
      <top style="thin">
        <color theme="0" tint="-0.34998626667073579"/>
      </top>
      <bottom style="thick">
        <color theme="1" tint="4.9989318521683403E-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ck">
        <color theme="1" tint="4.9989318521683403E-2"/>
      </bottom>
      <diagonal/>
    </border>
    <border>
      <left style="thin">
        <color theme="0" tint="-0.34998626667073579"/>
      </left>
      <right style="thick">
        <color theme="1" tint="4.9989318521683403E-2"/>
      </right>
      <top style="thin">
        <color theme="0" tint="-0.34998626667073579"/>
      </top>
      <bottom style="thick">
        <color theme="1" tint="4.9989318521683403E-2"/>
      </bottom>
      <diagonal/>
    </border>
    <border>
      <left style="thick">
        <color theme="1" tint="0.14996795556505021"/>
      </left>
      <right style="thin">
        <color theme="0" tint="-0.24994659260841701"/>
      </right>
      <top style="thick">
        <color theme="1" tint="0.1499679555650502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ck">
        <color theme="1" tint="0.14996795556505021"/>
      </top>
      <bottom/>
      <diagonal/>
    </border>
    <border>
      <left style="thin">
        <color theme="0" tint="-0.24994659260841701"/>
      </left>
      <right style="thick">
        <color theme="1" tint="0.14996795556505021"/>
      </right>
      <top style="thick">
        <color theme="1" tint="0.1499679555650502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 style="thick">
        <color theme="1" tint="4.9989318521683403E-2"/>
      </left>
      <right style="thin">
        <color theme="0" tint="-0.24994659260841701"/>
      </right>
      <top style="thick">
        <color theme="1" tint="4.9989318521683403E-2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ck">
        <color theme="1" tint="4.9989318521683403E-2"/>
      </top>
      <bottom/>
      <diagonal/>
    </border>
    <border>
      <left style="thin">
        <color theme="0" tint="-0.24994659260841701"/>
      </left>
      <right style="thick">
        <color theme="1" tint="4.9989318521683403E-2"/>
      </right>
      <top style="thick">
        <color theme="1" tint="4.9989318521683403E-2"/>
      </top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6">
    <xf numFmtId="0" fontId="0" fillId="0" borderId="0" xfId="0"/>
    <xf numFmtId="0" fontId="0" fillId="0" borderId="0" xfId="0" applyAlignment="1">
      <alignment horizontal="center"/>
    </xf>
    <xf numFmtId="164" fontId="0" fillId="4" borderId="1" xfId="1" applyNumberFormat="1" applyFont="1" applyFill="1" applyBorder="1" applyAlignment="1">
      <alignment horizontal="center"/>
    </xf>
    <xf numFmtId="164" fontId="0" fillId="4" borderId="2" xfId="1" applyNumberFormat="1" applyFont="1" applyFill="1" applyBorder="1" applyAlignment="1">
      <alignment horizontal="center"/>
    </xf>
    <xf numFmtId="164" fontId="0" fillId="4" borderId="11" xfId="1" applyNumberFormat="1" applyFont="1" applyFill="1" applyBorder="1" applyAlignment="1">
      <alignment horizontal="center"/>
    </xf>
    <xf numFmtId="164" fontId="0" fillId="4" borderId="12" xfId="1" applyNumberFormat="1" applyFont="1" applyFill="1" applyBorder="1" applyAlignment="1">
      <alignment horizontal="center"/>
    </xf>
    <xf numFmtId="164" fontId="3" fillId="5" borderId="14" xfId="0" applyNumberFormat="1" applyFont="1" applyFill="1" applyBorder="1" applyAlignment="1">
      <alignment horizontal="center"/>
    </xf>
    <xf numFmtId="164" fontId="3" fillId="5" borderId="6" xfId="0" applyNumberFormat="1" applyFont="1" applyFill="1" applyBorder="1" applyAlignment="1">
      <alignment horizontal="center"/>
    </xf>
    <xf numFmtId="164" fontId="3" fillId="5" borderId="8" xfId="0" applyNumberFormat="1" applyFont="1" applyFill="1" applyBorder="1" applyAlignment="1">
      <alignment horizontal="center"/>
    </xf>
    <xf numFmtId="164" fontId="3" fillId="5" borderId="10" xfId="0" applyNumberFormat="1" applyFont="1" applyFill="1" applyBorder="1" applyAlignment="1">
      <alignment horizontal="center"/>
    </xf>
    <xf numFmtId="164" fontId="0" fillId="0" borderId="23" xfId="1" applyNumberFormat="1" applyFont="1" applyBorder="1" applyAlignment="1">
      <alignment horizontal="center"/>
    </xf>
    <xf numFmtId="1" fontId="0" fillId="0" borderId="25" xfId="0" applyNumberFormat="1" applyFont="1" applyBorder="1" applyAlignment="1">
      <alignment horizontal="center"/>
    </xf>
    <xf numFmtId="10" fontId="0" fillId="0" borderId="25" xfId="2" applyNumberFormat="1" applyFont="1" applyBorder="1" applyAlignment="1">
      <alignment horizontal="center"/>
    </xf>
    <xf numFmtId="8" fontId="0" fillId="5" borderId="25" xfId="0" applyNumberFormat="1" applyFont="1" applyFill="1" applyBorder="1" applyAlignment="1">
      <alignment horizontal="center"/>
    </xf>
    <xf numFmtId="8" fontId="0" fillId="5" borderId="28" xfId="0" applyNumberFormat="1" applyFont="1" applyFill="1" applyBorder="1" applyAlignment="1">
      <alignment horizontal="center"/>
    </xf>
    <xf numFmtId="0" fontId="3" fillId="4" borderId="13" xfId="0" applyFont="1" applyFill="1" applyBorder="1" applyAlignment="1">
      <alignment horizontal="left" indent="1"/>
    </xf>
    <xf numFmtId="0" fontId="3" fillId="4" borderId="5" xfId="0" applyFont="1" applyFill="1" applyBorder="1" applyAlignment="1">
      <alignment horizontal="left" indent="1"/>
    </xf>
    <xf numFmtId="0" fontId="3" fillId="4" borderId="7" xfId="0" applyFont="1" applyFill="1" applyBorder="1" applyAlignment="1">
      <alignment horizontal="left" indent="1"/>
    </xf>
    <xf numFmtId="0" fontId="3" fillId="4" borderId="9" xfId="0" applyFont="1" applyFill="1" applyBorder="1" applyAlignment="1">
      <alignment horizontal="left" indent="1"/>
    </xf>
    <xf numFmtId="0" fontId="2" fillId="3" borderId="4" xfId="0" applyFont="1" applyFill="1" applyBorder="1" applyAlignment="1">
      <alignment horizontal="center" vertical="center" wrapText="1"/>
    </xf>
    <xf numFmtId="9" fontId="0" fillId="0" borderId="0" xfId="2" applyFont="1"/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10" fillId="7" borderId="0" xfId="0" applyFont="1" applyFill="1" applyAlignment="1">
      <alignment horizontal="center" vertical="center"/>
    </xf>
    <xf numFmtId="9" fontId="10" fillId="7" borderId="0" xfId="0" applyNumberFormat="1" applyFont="1" applyFill="1" applyAlignment="1">
      <alignment horizontal="center" vertical="center"/>
    </xf>
    <xf numFmtId="9" fontId="10" fillId="7" borderId="0" xfId="2" applyFont="1" applyFill="1" applyAlignment="1">
      <alignment horizontal="center" vertical="center"/>
    </xf>
    <xf numFmtId="0" fontId="11" fillId="9" borderId="0" xfId="0" applyFont="1" applyFill="1" applyAlignment="1">
      <alignment vertical="center"/>
    </xf>
    <xf numFmtId="0" fontId="11" fillId="9" borderId="0" xfId="0" applyFont="1" applyFill="1" applyAlignment="1">
      <alignment horizontal="center" vertical="center"/>
    </xf>
    <xf numFmtId="9" fontId="9" fillId="8" borderId="0" xfId="0" applyNumberFormat="1" applyFont="1" applyFill="1" applyAlignment="1">
      <alignment horizontal="center" vertical="center"/>
    </xf>
    <xf numFmtId="9" fontId="11" fillId="9" borderId="0" xfId="0" applyNumberFormat="1" applyFont="1" applyFill="1" applyAlignment="1">
      <alignment horizontal="center" vertical="center"/>
    </xf>
    <xf numFmtId="164" fontId="2" fillId="10" borderId="31" xfId="0" applyNumberFormat="1" applyFont="1" applyFill="1" applyBorder="1" applyAlignment="1">
      <alignment horizontal="center"/>
    </xf>
    <xf numFmtId="0" fontId="2" fillId="10" borderId="29" xfId="0" applyFont="1" applyFill="1" applyBorder="1" applyAlignment="1">
      <alignment horizontal="center"/>
    </xf>
    <xf numFmtId="9" fontId="4" fillId="10" borderId="30" xfId="0" applyNumberFormat="1" applyFont="1" applyFill="1" applyBorder="1" applyAlignment="1">
      <alignment horizontal="center"/>
    </xf>
    <xf numFmtId="10" fontId="0" fillId="0" borderId="39" xfId="0" applyNumberFormat="1" applyBorder="1"/>
    <xf numFmtId="164" fontId="3" fillId="4" borderId="42" xfId="0" applyNumberFormat="1" applyFont="1" applyFill="1" applyBorder="1"/>
    <xf numFmtId="164" fontId="0" fillId="0" borderId="48" xfId="0" applyNumberFormat="1" applyBorder="1"/>
    <xf numFmtId="0" fontId="2" fillId="13" borderId="32" xfId="0" applyFont="1" applyFill="1" applyBorder="1" applyAlignment="1">
      <alignment horizontal="center" vertical="center"/>
    </xf>
    <xf numFmtId="0" fontId="2" fillId="14" borderId="34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15" borderId="36" xfId="0" applyFont="1" applyFill="1" applyBorder="1" applyAlignment="1">
      <alignment horizontal="center" vertical="center"/>
    </xf>
    <xf numFmtId="9" fontId="0" fillId="16" borderId="1" xfId="0" applyNumberFormat="1" applyFill="1" applyBorder="1" applyAlignment="1">
      <alignment horizontal="center"/>
    </xf>
    <xf numFmtId="164" fontId="0" fillId="16" borderId="33" xfId="0" applyNumberFormat="1" applyFill="1" applyBorder="1" applyAlignment="1">
      <alignment horizontal="center"/>
    </xf>
    <xf numFmtId="9" fontId="0" fillId="17" borderId="2" xfId="0" applyNumberFormat="1" applyFill="1" applyBorder="1" applyAlignment="1">
      <alignment horizontal="center"/>
    </xf>
    <xf numFmtId="164" fontId="0" fillId="17" borderId="35" xfId="0" applyNumberFormat="1" applyFill="1" applyBorder="1" applyAlignment="1">
      <alignment horizontal="center"/>
    </xf>
    <xf numFmtId="9" fontId="0" fillId="18" borderId="2" xfId="0" applyNumberFormat="1" applyFill="1" applyBorder="1" applyAlignment="1">
      <alignment horizontal="center"/>
    </xf>
    <xf numFmtId="164" fontId="0" fillId="18" borderId="35" xfId="0" applyNumberFormat="1" applyFill="1" applyBorder="1" applyAlignment="1">
      <alignment horizontal="center"/>
    </xf>
    <xf numFmtId="9" fontId="0" fillId="19" borderId="3" xfId="0" applyNumberFormat="1" applyFill="1" applyBorder="1" applyAlignment="1">
      <alignment horizontal="center"/>
    </xf>
    <xf numFmtId="164" fontId="0" fillId="19" borderId="37" xfId="0" applyNumberFormat="1" applyFill="1" applyBorder="1" applyAlignment="1">
      <alignment horizontal="center"/>
    </xf>
    <xf numFmtId="0" fontId="13" fillId="20" borderId="49" xfId="0" applyFont="1" applyFill="1" applyBorder="1" applyAlignment="1">
      <alignment horizontal="center" vertical="center"/>
    </xf>
    <xf numFmtId="164" fontId="0" fillId="0" borderId="50" xfId="0" applyNumberFormat="1" applyBorder="1" applyAlignment="1">
      <alignment horizontal="center" vertical="center"/>
    </xf>
    <xf numFmtId="44" fontId="0" fillId="0" borderId="0" xfId="1" applyFont="1"/>
    <xf numFmtId="0" fontId="5" fillId="0" borderId="0" xfId="0" applyFont="1"/>
    <xf numFmtId="164" fontId="0" fillId="4" borderId="50" xfId="0" applyNumberFormat="1" applyFill="1" applyBorder="1" applyAlignment="1">
      <alignment horizontal="center" vertical="center"/>
    </xf>
    <xf numFmtId="164" fontId="0" fillId="0" borderId="51" xfId="1" applyNumberFormat="1" applyFont="1" applyBorder="1" applyAlignment="1">
      <alignment horizontal="center" vertical="center"/>
    </xf>
    <xf numFmtId="10" fontId="0" fillId="4" borderId="19" xfId="2" applyNumberFormat="1" applyFont="1" applyFill="1" applyBorder="1" applyAlignment="1">
      <alignment horizontal="center" vertical="center"/>
    </xf>
    <xf numFmtId="164" fontId="0" fillId="4" borderId="52" xfId="0" applyNumberFormat="1" applyFill="1" applyBorder="1" applyAlignment="1">
      <alignment horizontal="center" vertical="center"/>
    </xf>
    <xf numFmtId="164" fontId="0" fillId="0" borderId="53" xfId="1" applyNumberFormat="1" applyFont="1" applyBorder="1" applyAlignment="1">
      <alignment horizontal="center" vertical="center"/>
    </xf>
    <xf numFmtId="10" fontId="0" fillId="4" borderId="20" xfId="2" applyNumberFormat="1" applyFont="1" applyFill="1" applyBorder="1" applyAlignment="1">
      <alignment horizontal="center" vertical="center"/>
    </xf>
    <xf numFmtId="164" fontId="0" fillId="4" borderId="54" xfId="0" applyNumberFormat="1" applyFill="1" applyBorder="1" applyAlignment="1">
      <alignment horizontal="center" vertical="center"/>
    </xf>
    <xf numFmtId="164" fontId="0" fillId="0" borderId="55" xfId="1" applyNumberFormat="1" applyFont="1" applyBorder="1" applyAlignment="1">
      <alignment horizontal="center" vertical="center"/>
    </xf>
    <xf numFmtId="10" fontId="0" fillId="4" borderId="56" xfId="2" applyNumberFormat="1" applyFont="1" applyFill="1" applyBorder="1" applyAlignment="1">
      <alignment horizontal="center" vertical="center"/>
    </xf>
    <xf numFmtId="164" fontId="0" fillId="4" borderId="57" xfId="0" applyNumberFormat="1" applyFill="1" applyBorder="1" applyAlignment="1">
      <alignment horizontal="center" vertical="center"/>
    </xf>
    <xf numFmtId="0" fontId="12" fillId="20" borderId="18" xfId="0" applyFont="1" applyFill="1" applyBorder="1" applyAlignment="1">
      <alignment horizontal="center" vertical="center"/>
    </xf>
    <xf numFmtId="0" fontId="12" fillId="20" borderId="61" xfId="0" applyFont="1" applyFill="1" applyBorder="1" applyAlignment="1">
      <alignment horizontal="center" vertical="center"/>
    </xf>
    <xf numFmtId="0" fontId="12" fillId="20" borderId="61" xfId="0" applyFont="1" applyFill="1" applyBorder="1" applyAlignment="1">
      <alignment horizontal="center" vertical="center" wrapText="1"/>
    </xf>
    <xf numFmtId="0" fontId="12" fillId="20" borderId="62" xfId="0" applyFont="1" applyFill="1" applyBorder="1" applyAlignment="1">
      <alignment horizontal="center" vertical="center" wrapText="1"/>
    </xf>
    <xf numFmtId="0" fontId="15" fillId="20" borderId="63" xfId="0" applyFont="1" applyFill="1" applyBorder="1" applyAlignment="1">
      <alignment horizontal="center" vertical="center" wrapText="1"/>
    </xf>
    <xf numFmtId="0" fontId="15" fillId="20" borderId="64" xfId="0" applyFont="1" applyFill="1" applyBorder="1" applyAlignment="1">
      <alignment horizontal="center" vertical="center" wrapText="1"/>
    </xf>
    <xf numFmtId="0" fontId="15" fillId="20" borderId="65" xfId="0" applyFont="1" applyFill="1" applyBorder="1" applyAlignment="1">
      <alignment horizontal="center" vertical="center" wrapText="1"/>
    </xf>
    <xf numFmtId="0" fontId="16" fillId="20" borderId="49" xfId="0" applyFont="1" applyFill="1" applyBorder="1" applyAlignment="1">
      <alignment horizontal="center" vertical="center" wrapText="1"/>
    </xf>
    <xf numFmtId="0" fontId="17" fillId="20" borderId="18" xfId="0" applyFont="1" applyFill="1" applyBorder="1" applyAlignment="1">
      <alignment horizontal="center" vertical="center"/>
    </xf>
    <xf numFmtId="10" fontId="0" fillId="4" borderId="50" xfId="2" applyNumberFormat="1" applyFont="1" applyFill="1" applyBorder="1" applyAlignment="1">
      <alignment horizontal="center" vertical="center"/>
    </xf>
    <xf numFmtId="164" fontId="14" fillId="10" borderId="67" xfId="0" applyNumberFormat="1" applyFont="1" applyFill="1" applyBorder="1" applyAlignment="1">
      <alignment horizontal="center" vertical="center"/>
    </xf>
    <xf numFmtId="165" fontId="0" fillId="11" borderId="19" xfId="0" applyNumberFormat="1" applyFill="1" applyBorder="1" applyAlignment="1">
      <alignment horizontal="center"/>
    </xf>
    <xf numFmtId="165" fontId="0" fillId="11" borderId="20" xfId="0" applyNumberFormat="1" applyFill="1" applyBorder="1" applyAlignment="1">
      <alignment horizontal="center"/>
    </xf>
    <xf numFmtId="165" fontId="0" fillId="11" borderId="56" xfId="0" applyNumberFormat="1" applyFill="1" applyBorder="1" applyAlignment="1">
      <alignment horizontal="center"/>
    </xf>
    <xf numFmtId="164" fontId="0" fillId="11" borderId="19" xfId="1" applyNumberFormat="1" applyFont="1" applyFill="1" applyBorder="1" applyAlignment="1">
      <alignment horizontal="center"/>
    </xf>
    <xf numFmtId="164" fontId="0" fillId="4" borderId="52" xfId="1" applyNumberFormat="1" applyFont="1" applyFill="1" applyBorder="1" applyAlignment="1">
      <alignment horizontal="center"/>
    </xf>
    <xf numFmtId="164" fontId="0" fillId="11" borderId="20" xfId="1" applyNumberFormat="1" applyFont="1" applyFill="1" applyBorder="1" applyAlignment="1">
      <alignment horizontal="center"/>
    </xf>
    <xf numFmtId="164" fontId="0" fillId="4" borderId="54" xfId="1" applyNumberFormat="1" applyFont="1" applyFill="1" applyBorder="1" applyAlignment="1">
      <alignment horizontal="center"/>
    </xf>
    <xf numFmtId="164" fontId="0" fillId="11" borderId="56" xfId="1" applyNumberFormat="1" applyFont="1" applyFill="1" applyBorder="1" applyAlignment="1">
      <alignment horizontal="center"/>
    </xf>
    <xf numFmtId="164" fontId="0" fillId="4" borderId="57" xfId="1" applyNumberFormat="1" applyFont="1" applyFill="1" applyBorder="1" applyAlignment="1">
      <alignment horizontal="center"/>
    </xf>
    <xf numFmtId="9" fontId="14" fillId="10" borderId="68" xfId="0" applyNumberFormat="1" applyFont="1" applyFill="1" applyBorder="1" applyAlignment="1">
      <alignment horizontal="center"/>
    </xf>
    <xf numFmtId="164" fontId="14" fillId="10" borderId="67" xfId="0" applyNumberFormat="1" applyFont="1" applyFill="1" applyBorder="1" applyAlignment="1">
      <alignment horizontal="center"/>
    </xf>
    <xf numFmtId="0" fontId="7" fillId="20" borderId="58" xfId="0" applyFont="1" applyFill="1" applyBorder="1" applyAlignment="1">
      <alignment horizontal="center" vertical="center"/>
    </xf>
    <xf numFmtId="0" fontId="7" fillId="20" borderId="59" xfId="0" applyFont="1" applyFill="1" applyBorder="1" applyAlignment="1">
      <alignment horizontal="center" vertical="center"/>
    </xf>
    <xf numFmtId="0" fontId="7" fillId="20" borderId="60" xfId="0" applyFont="1" applyFill="1" applyBorder="1" applyAlignment="1">
      <alignment horizontal="center" vertical="center"/>
    </xf>
    <xf numFmtId="0" fontId="2" fillId="20" borderId="0" xfId="0" applyFont="1" applyFill="1" applyBorder="1" applyAlignment="1">
      <alignment horizontal="center" vertical="center"/>
    </xf>
    <xf numFmtId="0" fontId="0" fillId="11" borderId="51" xfId="0" applyFill="1" applyBorder="1" applyAlignment="1">
      <alignment horizontal="center" vertical="center"/>
    </xf>
    <xf numFmtId="0" fontId="0" fillId="11" borderId="19" xfId="0" applyFill="1" applyBorder="1" applyAlignment="1">
      <alignment horizontal="center"/>
    </xf>
    <xf numFmtId="0" fontId="0" fillId="11" borderId="53" xfId="0" applyFill="1" applyBorder="1" applyAlignment="1">
      <alignment horizontal="center" vertical="center"/>
    </xf>
    <xf numFmtId="0" fontId="0" fillId="11" borderId="20" xfId="0" applyFill="1" applyBorder="1" applyAlignment="1">
      <alignment horizontal="center"/>
    </xf>
    <xf numFmtId="0" fontId="0" fillId="11" borderId="55" xfId="0" applyFill="1" applyBorder="1" applyAlignment="1">
      <alignment horizontal="center" vertical="center"/>
    </xf>
    <xf numFmtId="0" fontId="0" fillId="11" borderId="56" xfId="0" applyFill="1" applyBorder="1" applyAlignment="1">
      <alignment horizontal="center"/>
    </xf>
    <xf numFmtId="10" fontId="19" fillId="0" borderId="0" xfId="2" applyNumberFormat="1" applyFont="1"/>
    <xf numFmtId="10" fontId="18" fillId="0" borderId="0" xfId="2" applyNumberFormat="1" applyFont="1"/>
    <xf numFmtId="10" fontId="0" fillId="4" borderId="19" xfId="2" applyNumberFormat="1" applyFont="1" applyFill="1" applyBorder="1" applyAlignment="1">
      <alignment horizontal="center"/>
    </xf>
    <xf numFmtId="10" fontId="0" fillId="4" borderId="20" xfId="2" applyNumberFormat="1" applyFont="1" applyFill="1" applyBorder="1" applyAlignment="1">
      <alignment horizontal="center"/>
    </xf>
    <xf numFmtId="10" fontId="0" fillId="4" borderId="56" xfId="2" applyNumberFormat="1" applyFont="1" applyFill="1" applyBorder="1" applyAlignment="1">
      <alignment horizontal="center"/>
    </xf>
    <xf numFmtId="0" fontId="0" fillId="4" borderId="40" xfId="0" applyFill="1" applyBorder="1" applyAlignment="1">
      <alignment horizontal="left" indent="1"/>
    </xf>
    <xf numFmtId="0" fontId="0" fillId="4" borderId="41" xfId="0" applyFill="1" applyBorder="1" applyAlignment="1">
      <alignment horizontal="left" indent="1"/>
    </xf>
    <xf numFmtId="0" fontId="3" fillId="4" borderId="22" xfId="0" applyFont="1" applyFill="1" applyBorder="1" applyAlignment="1">
      <alignment horizontal="left" indent="1"/>
    </xf>
    <xf numFmtId="0" fontId="3" fillId="4" borderId="21" xfId="0" applyFont="1" applyFill="1" applyBorder="1" applyAlignment="1">
      <alignment horizontal="left" indent="1"/>
    </xf>
    <xf numFmtId="0" fontId="2" fillId="6" borderId="0" xfId="0" applyFont="1" applyFill="1" applyAlignment="1">
      <alignment horizontal="center" vertical="center"/>
    </xf>
    <xf numFmtId="0" fontId="2" fillId="20" borderId="0" xfId="0" applyFont="1" applyFill="1" applyAlignment="1">
      <alignment horizontal="center" vertical="center"/>
    </xf>
    <xf numFmtId="164" fontId="0" fillId="12" borderId="0" xfId="0" applyNumberFormat="1" applyFill="1" applyAlignment="1">
      <alignment horizontal="center" vertical="center"/>
    </xf>
    <xf numFmtId="0" fontId="14" fillId="10" borderId="66" xfId="0" applyFont="1" applyFill="1" applyBorder="1" applyAlignment="1">
      <alignment horizontal="center"/>
    </xf>
    <xf numFmtId="0" fontId="14" fillId="10" borderId="68" xfId="0" applyFont="1" applyFill="1" applyBorder="1" applyAlignment="1">
      <alignment horizontal="center"/>
    </xf>
    <xf numFmtId="0" fontId="13" fillId="20" borderId="0" xfId="0" applyFont="1" applyFill="1" applyBorder="1" applyAlignment="1">
      <alignment horizontal="center" vertical="center" wrapText="1"/>
    </xf>
    <xf numFmtId="0" fontId="3" fillId="4" borderId="24" xfId="0" applyFont="1" applyFill="1" applyBorder="1" applyAlignment="1">
      <alignment horizontal="left" indent="1"/>
    </xf>
    <xf numFmtId="0" fontId="3" fillId="4" borderId="20" xfId="0" applyFont="1" applyFill="1" applyBorder="1" applyAlignment="1">
      <alignment horizontal="left" indent="1"/>
    </xf>
    <xf numFmtId="0" fontId="3" fillId="4" borderId="26" xfId="0" applyFont="1" applyFill="1" applyBorder="1" applyAlignment="1">
      <alignment horizontal="left" indent="1"/>
    </xf>
    <xf numFmtId="0" fontId="3" fillId="4" borderId="27" xfId="0" applyFont="1" applyFill="1" applyBorder="1" applyAlignment="1">
      <alignment horizontal="left" indent="1"/>
    </xf>
    <xf numFmtId="0" fontId="6" fillId="6" borderId="43" xfId="0" applyFont="1" applyFill="1" applyBorder="1" applyAlignment="1">
      <alignment horizontal="center" vertical="center"/>
    </xf>
    <xf numFmtId="0" fontId="6" fillId="6" borderId="44" xfId="0" applyFont="1" applyFill="1" applyBorder="1" applyAlignment="1">
      <alignment horizontal="center" vertical="center"/>
    </xf>
    <xf numFmtId="0" fontId="6" fillId="6" borderId="45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0" fillId="4" borderId="46" xfId="0" applyFill="1" applyBorder="1" applyAlignment="1">
      <alignment horizontal="left" indent="1"/>
    </xf>
    <xf numFmtId="0" fontId="0" fillId="4" borderId="47" xfId="0" applyFill="1" applyBorder="1" applyAlignment="1">
      <alignment horizontal="left" indent="1"/>
    </xf>
    <xf numFmtId="0" fontId="0" fillId="4" borderId="38" xfId="0" applyFill="1" applyBorder="1" applyAlignment="1">
      <alignment horizontal="left" indent="1"/>
    </xf>
    <xf numFmtId="0" fontId="0" fillId="4" borderId="20" xfId="0" applyFill="1" applyBorder="1" applyAlignment="1">
      <alignment horizontal="left" indent="1"/>
    </xf>
  </cellXfs>
  <cellStyles count="3">
    <cellStyle name="Moeda" xfId="1" builtinId="4"/>
    <cellStyle name="Normal" xfId="0" builtinId="0"/>
    <cellStyle name="Porcentagem" xfId="2" builtinId="5"/>
  </cellStyles>
  <dxfs count="5">
    <dxf>
      <font>
        <color rgb="FF00B050"/>
      </font>
      <fill>
        <patternFill>
          <bgColor theme="9" tint="0.39994506668294322"/>
        </patternFill>
      </fill>
    </dxf>
    <dxf>
      <font>
        <color rgb="FFFF0000"/>
      </font>
      <fill>
        <patternFill>
          <bgColor rgb="FFFF939D"/>
        </patternFill>
      </fill>
    </dxf>
    <dxf>
      <font>
        <color rgb="FF00B050"/>
      </font>
      <fill>
        <patternFill>
          <bgColor theme="9" tint="0.59996337778862885"/>
        </patternFill>
      </fill>
    </dxf>
    <dxf>
      <font>
        <color rgb="FFF6BB00"/>
      </font>
      <fill>
        <patternFill>
          <bgColor theme="7" tint="0.79998168889431442"/>
        </patternFill>
      </fill>
    </dxf>
    <dxf>
      <font>
        <color rgb="FFF25858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939D"/>
      <color rgb="FFA951F9"/>
      <color rgb="FFA347FF"/>
      <color rgb="FFFFE38B"/>
      <color rgb="FFF6BB00"/>
      <color rgb="FFC39BE1"/>
      <color rgb="FFF7C5A3"/>
      <color rgb="FFED7D31"/>
      <color rgb="FF93E3FF"/>
      <color rgb="FFF258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529710469755526"/>
          <c:y val="0.107858065066222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41516019985680691"/>
          <c:y val="0.2215915602196383"/>
          <c:w val="0.39702310864663498"/>
          <c:h val="0.66823219643383058"/>
        </c:manualLayout>
      </c:layout>
      <c:pieChart>
        <c:varyColors val="1"/>
        <c:ser>
          <c:idx val="0"/>
          <c:order val="0"/>
          <c:tx>
            <c:strRef>
              <c:f>NAKARTEIRA!$G$14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68-4537-A0D0-1EFCDDB154D6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768-4537-A0D0-1EFCDDB154D6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768-4537-A0D0-1EFCDDB154D6}"/>
              </c:ext>
            </c:extLst>
          </c:dPt>
          <c:dPt>
            <c:idx val="3"/>
            <c:bubble3D val="0"/>
            <c:spPr>
              <a:solidFill>
                <a:srgbClr val="F6BB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768-4537-A0D0-1EFCDDB154D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B4B9DB17-4D6A-427D-9A09-D505544C6972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[VALOR]</a:t>
                    </a:fld>
                    <a:endParaRPr lang="pt-BR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4768-4537-A0D0-1EFCDDB154D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4C07117-72F5-4A03-B465-751C5A190427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[VALOR]</a:t>
                    </a:fld>
                    <a:endParaRPr lang="pt-BR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4768-4537-A0D0-1EFCDDB154D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C997252-9357-415D-9660-8FAAE64252AE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[VALOR]</a:t>
                    </a:fld>
                    <a:endParaRPr lang="pt-BR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4768-4537-A0D0-1EFCDDB154D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E1602FF-2BBA-49A5-A1BB-7C0C65C8510F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[VALOR]</a:t>
                    </a:fld>
                    <a:endParaRPr lang="pt-BR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4768-4537-A0D0-1EFCDDB154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NAKARTEIRA!$F$15:$F$18</c:f>
              <c:strCache>
                <c:ptCount val="4"/>
                <c:pt idx="0">
                  <c:v>Papel</c:v>
                </c:pt>
                <c:pt idx="1">
                  <c:v>Tijolo</c:v>
                </c:pt>
                <c:pt idx="2">
                  <c:v>Híbrido</c:v>
                </c:pt>
                <c:pt idx="3">
                  <c:v>FOFs</c:v>
                </c:pt>
              </c:strCache>
            </c:strRef>
          </c:cat>
          <c:val>
            <c:numRef>
              <c:f>NAKARTEIRA!$G$15:$G$18</c:f>
              <c:numCache>
                <c:formatCode>0%</c:formatCode>
                <c:ptCount val="4"/>
                <c:pt idx="0">
                  <c:v>0.3</c:v>
                </c:pt>
                <c:pt idx="1">
                  <c:v>0.3</c:v>
                </c:pt>
                <c:pt idx="2">
                  <c:v>0.15</c:v>
                </c:pt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68-4537-A0D0-1EFCDDB154D6}"/>
            </c:ext>
          </c:extLst>
        </c:ser>
        <c:ser>
          <c:idx val="1"/>
          <c:order val="1"/>
          <c:tx>
            <c:strRef>
              <c:f>NAKARTEIRA!$H$14</c:f>
              <c:strCache>
                <c:ptCount val="1"/>
                <c:pt idx="0">
                  <c:v>Valores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0D3-407A-8469-1974FCA8E2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0D3-407A-8469-1974FCA8E2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0D3-407A-8469-1974FCA8E2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0D3-407A-8469-1974FCA8E2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NAKARTEIRA!$F$15:$F$18</c:f>
              <c:strCache>
                <c:ptCount val="4"/>
                <c:pt idx="0">
                  <c:v>Papel</c:v>
                </c:pt>
                <c:pt idx="1">
                  <c:v>Tijolo</c:v>
                </c:pt>
                <c:pt idx="2">
                  <c:v>Híbrido</c:v>
                </c:pt>
                <c:pt idx="3">
                  <c:v>FOFs</c:v>
                </c:pt>
              </c:strCache>
            </c:strRef>
          </c:cat>
          <c:val>
            <c:numRef>
              <c:f>NAKARTEIRA!$H$15:$H$18</c:f>
              <c:numCache>
                <c:formatCode>"R$"\ #,##0.00</c:formatCode>
                <c:ptCount val="4"/>
                <c:pt idx="0">
                  <c:v>60</c:v>
                </c:pt>
                <c:pt idx="1">
                  <c:v>60</c:v>
                </c:pt>
                <c:pt idx="2">
                  <c:v>30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68-4537-A0D0-1EFCDDB154D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37694122229067"/>
          <c:y val="0.36088681368409653"/>
          <c:w val="0.12680487284004927"/>
          <c:h val="0.33529141890737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1318912</xdr:colOff>
      <xdr:row>8</xdr:row>
      <xdr:rowOff>185616</xdr:rowOff>
    </xdr:from>
    <xdr:to>
      <xdr:col>11</xdr:col>
      <xdr:colOff>0</xdr:colOff>
      <xdr:row>20</xdr:row>
      <xdr:rowOff>319596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E033FB8-EF38-CD8D-7267-B481A23C7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9763</xdr:colOff>
      <xdr:row>0</xdr:row>
      <xdr:rowOff>9763</xdr:rowOff>
    </xdr:from>
    <xdr:to>
      <xdr:col>11</xdr:col>
      <xdr:colOff>0</xdr:colOff>
      <xdr:row>6</xdr:row>
      <xdr:rowOff>171963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8C8578DB-CFDB-427E-2487-D1BD7B3A79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3" y="9763"/>
          <a:ext cx="12099199" cy="12758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52360-D15F-4E60-8094-7729E66530B1}">
  <dimension ref="A8:L59"/>
  <sheetViews>
    <sheetView showGridLines="0" showRowColHeaders="0" tabSelected="1" topLeftCell="A9" zoomScale="130" zoomScaleNormal="130" workbookViewId="0">
      <selection activeCell="D12" sqref="D12"/>
    </sheetView>
  </sheetViews>
  <sheetFormatPr defaultColWidth="0" defaultRowHeight="14.5" x14ac:dyDescent="0.35"/>
  <cols>
    <col min="1" max="1" width="2.6328125" bestFit="1" customWidth="1"/>
    <col min="2" max="2" width="19.54296875" customWidth="1"/>
    <col min="3" max="3" width="18.7265625" customWidth="1"/>
    <col min="4" max="4" width="17.1796875" customWidth="1"/>
    <col min="5" max="5" width="13.7265625" customWidth="1"/>
    <col min="6" max="6" width="21" bestFit="1" customWidth="1"/>
    <col min="7" max="7" width="19.26953125" bestFit="1" customWidth="1"/>
    <col min="8" max="8" width="12.26953125" customWidth="1"/>
    <col min="9" max="9" width="16.36328125" customWidth="1"/>
    <col min="10" max="10" width="15.26953125" customWidth="1"/>
    <col min="11" max="11" width="17.26953125" customWidth="1"/>
    <col min="12" max="12" width="4.08984375" customWidth="1"/>
    <col min="13" max="16384" width="8.7265625" hidden="1"/>
  </cols>
  <sheetData>
    <row r="8" spans="2:8" ht="7" customHeight="1" thickBot="1" x14ac:dyDescent="0.4"/>
    <row r="9" spans="2:8" ht="24.5" customHeight="1" thickTop="1" thickBot="1" x14ac:dyDescent="0.4">
      <c r="B9" s="114" t="s">
        <v>13</v>
      </c>
      <c r="C9" s="115"/>
      <c r="D9" s="116"/>
      <c r="F9" s="88" t="s">
        <v>17</v>
      </c>
      <c r="G9" s="104" t="s">
        <v>27</v>
      </c>
      <c r="H9" s="104"/>
    </row>
    <row r="10" spans="2:8" ht="13.5" customHeight="1" thickTop="1" x14ac:dyDescent="0.35">
      <c r="B10" s="122" t="s">
        <v>14</v>
      </c>
      <c r="C10" s="123"/>
      <c r="D10" s="36">
        <v>5000</v>
      </c>
    </row>
    <row r="11" spans="2:8" ht="13.5" customHeight="1" x14ac:dyDescent="0.35">
      <c r="B11" s="124" t="s">
        <v>16</v>
      </c>
      <c r="C11" s="125"/>
      <c r="D11" s="34">
        <v>7.4999999999999997E-3</v>
      </c>
      <c r="F11" s="105" t="s">
        <v>19</v>
      </c>
      <c r="G11" s="106">
        <f>aporte_mês</f>
        <v>200</v>
      </c>
      <c r="H11" s="106"/>
    </row>
    <row r="12" spans="2:8" ht="13.5" customHeight="1" thickBot="1" x14ac:dyDescent="0.4">
      <c r="B12" s="100" t="s">
        <v>15</v>
      </c>
      <c r="C12" s="101"/>
      <c r="D12" s="35">
        <f>D10*30%</f>
        <v>1500</v>
      </c>
      <c r="F12" s="105"/>
      <c r="G12" s="106"/>
      <c r="H12" s="106"/>
    </row>
    <row r="13" spans="2:8" ht="14.5" customHeight="1" thickTop="1" thickBot="1" x14ac:dyDescent="0.4"/>
    <row r="14" spans="2:8" ht="25.5" customHeight="1" thickTop="1" thickBot="1" x14ac:dyDescent="0.4">
      <c r="B14" s="117" t="s">
        <v>5</v>
      </c>
      <c r="C14" s="118"/>
      <c r="D14" s="119"/>
      <c r="F14" s="85" t="s">
        <v>20</v>
      </c>
      <c r="G14" s="86" t="s">
        <v>21</v>
      </c>
      <c r="H14" s="87" t="s">
        <v>22</v>
      </c>
    </row>
    <row r="15" spans="2:8" ht="15" thickTop="1" x14ac:dyDescent="0.35">
      <c r="B15" s="102" t="s">
        <v>0</v>
      </c>
      <c r="C15" s="103"/>
      <c r="D15" s="10">
        <v>200</v>
      </c>
      <c r="F15" s="37" t="s">
        <v>23</v>
      </c>
      <c r="G15" s="41">
        <f>VLOOKUP($G$9&amp;"-"&amp;F15,Chave!$A:$D,4,FALSE)</f>
        <v>0.3</v>
      </c>
      <c r="H15" s="42">
        <f>G15*$G$11</f>
        <v>60</v>
      </c>
    </row>
    <row r="16" spans="2:8" x14ac:dyDescent="0.35">
      <c r="B16" s="110" t="s">
        <v>1</v>
      </c>
      <c r="C16" s="111"/>
      <c r="D16" s="11">
        <v>5</v>
      </c>
      <c r="F16" s="38" t="s">
        <v>24</v>
      </c>
      <c r="G16" s="43">
        <f>VLOOKUP($G$9&amp;"-"&amp;F16,Chave!$A:$D,4,FALSE)</f>
        <v>0.3</v>
      </c>
      <c r="H16" s="44">
        <f>G16*$G$11</f>
        <v>60</v>
      </c>
    </row>
    <row r="17" spans="2:11" ht="15.5" customHeight="1" x14ac:dyDescent="0.35">
      <c r="B17" s="110" t="s">
        <v>2</v>
      </c>
      <c r="C17" s="111"/>
      <c r="D17" s="12">
        <v>1.0789999999999999E-2</v>
      </c>
      <c r="F17" s="39" t="s">
        <v>25</v>
      </c>
      <c r="G17" s="45">
        <f>VLOOKUP($G$9&amp;"-"&amp;F17,Chave!$A:$D,4,FALSE)</f>
        <v>0.15</v>
      </c>
      <c r="H17" s="46">
        <f>G17*$G$11</f>
        <v>30</v>
      </c>
    </row>
    <row r="18" spans="2:11" x14ac:dyDescent="0.35">
      <c r="B18" s="110" t="s">
        <v>3</v>
      </c>
      <c r="C18" s="111"/>
      <c r="D18" s="13">
        <f>FV(taxa_mensal,qtd_anos*12,aporte_mês*-1)</f>
        <v>16755.382799697527</v>
      </c>
      <c r="F18" s="40" t="s">
        <v>26</v>
      </c>
      <c r="G18" s="47">
        <f>VLOOKUP($G$9&amp;"-"&amp;F18,Chave!$A:$D,4,FALSE)</f>
        <v>0.25</v>
      </c>
      <c r="H18" s="48">
        <f>G18*$G$11</f>
        <v>50</v>
      </c>
    </row>
    <row r="19" spans="2:11" ht="15" thickBot="1" x14ac:dyDescent="0.4">
      <c r="B19" s="112" t="s">
        <v>4</v>
      </c>
      <c r="C19" s="113"/>
      <c r="D19" s="14">
        <f>patrimônio*rendimento_carteira</f>
        <v>125.66537099773144</v>
      </c>
      <c r="F19" s="32" t="s">
        <v>49</v>
      </c>
      <c r="G19" s="33">
        <f>SUM(G15:G18)</f>
        <v>1</v>
      </c>
      <c r="H19" s="31">
        <f>SUM(H15:H18)</f>
        <v>200</v>
      </c>
    </row>
    <row r="20" spans="2:11" ht="11" customHeight="1" thickTop="1" thickBot="1" x14ac:dyDescent="0.4"/>
    <row r="21" spans="2:11" ht="25.5" customHeight="1" thickTop="1" thickBot="1" x14ac:dyDescent="0.4">
      <c r="B21" s="120" t="s">
        <v>6</v>
      </c>
      <c r="C21" s="121"/>
      <c r="D21" s="19" t="s">
        <v>12</v>
      </c>
    </row>
    <row r="22" spans="2:11" ht="15" thickTop="1" x14ac:dyDescent="0.35">
      <c r="B22" s="15" t="s">
        <v>7</v>
      </c>
      <c r="C22" s="5">
        <f>FV($D$17,2*12,$D$15*-1)</f>
        <v>5445.5254595290435</v>
      </c>
      <c r="D22" s="6">
        <f>C22*rendimento_carteira</f>
        <v>40.841440946467827</v>
      </c>
      <c r="J22" t="s">
        <v>57</v>
      </c>
    </row>
    <row r="23" spans="2:11" x14ac:dyDescent="0.35">
      <c r="B23" s="16" t="s">
        <v>8</v>
      </c>
      <c r="C23" s="2">
        <f>FV($D$17,5*12,$D$15*-1)</f>
        <v>16755.382799697527</v>
      </c>
      <c r="D23" s="7">
        <f>C23*rendimento_carteira</f>
        <v>125.66537099773144</v>
      </c>
      <c r="K23" t="s">
        <v>51</v>
      </c>
    </row>
    <row r="24" spans="2:11" x14ac:dyDescent="0.35">
      <c r="B24" s="17" t="s">
        <v>9</v>
      </c>
      <c r="C24" s="3">
        <f>FV($D$17,10*12,$D$15*-1)</f>
        <v>48656.842506034438</v>
      </c>
      <c r="D24" s="8">
        <f>C24*rendimento_carteira</f>
        <v>364.92631879525828</v>
      </c>
    </row>
    <row r="25" spans="2:11" x14ac:dyDescent="0.35">
      <c r="B25" s="17" t="s">
        <v>10</v>
      </c>
      <c r="C25" s="3">
        <f>FV($D$17,20*12,$D$15*-1)</f>
        <v>225039.68001941612</v>
      </c>
      <c r="D25" s="8">
        <f>C25*rendimento_carteira</f>
        <v>1687.7976001456209</v>
      </c>
    </row>
    <row r="26" spans="2:11" ht="15" thickBot="1" x14ac:dyDescent="0.4">
      <c r="B26" s="18" t="s">
        <v>11</v>
      </c>
      <c r="C26" s="4">
        <f>FV($D$17,30*12,$D$15*-1)</f>
        <v>864433.93100094295</v>
      </c>
      <c r="D26" s="9">
        <f>C26*rendimento_carteira</f>
        <v>6483.2544825070718</v>
      </c>
    </row>
    <row r="27" spans="2:11" ht="15" thickTop="1" x14ac:dyDescent="0.35"/>
    <row r="29" spans="2:11" ht="15" thickBot="1" x14ac:dyDescent="0.4"/>
    <row r="30" spans="2:11" ht="31.5" customHeight="1" thickTop="1" thickBot="1" x14ac:dyDescent="0.4">
      <c r="B30" s="49" t="s">
        <v>50</v>
      </c>
      <c r="C30" s="50">
        <v>10000</v>
      </c>
      <c r="E30" s="109" t="s">
        <v>58</v>
      </c>
      <c r="F30" s="109"/>
      <c r="G30" s="53">
        <f>C30/10</f>
        <v>1000</v>
      </c>
      <c r="I30" s="70" t="s">
        <v>56</v>
      </c>
      <c r="J30" s="72">
        <f>K44/G44</f>
        <v>1.6608756289187052E-2</v>
      </c>
    </row>
    <row r="31" spans="2:11" ht="15.5" thickTop="1" thickBot="1" x14ac:dyDescent="0.4">
      <c r="J31" s="20"/>
    </row>
    <row r="32" spans="2:11" ht="27.5" customHeight="1" thickTop="1" x14ac:dyDescent="0.35">
      <c r="B32" s="63" t="s">
        <v>31</v>
      </c>
      <c r="C32" s="64" t="s">
        <v>32</v>
      </c>
      <c r="D32" s="65" t="s">
        <v>33</v>
      </c>
      <c r="E32" s="64" t="s">
        <v>34</v>
      </c>
      <c r="F32" s="64" t="s">
        <v>35</v>
      </c>
      <c r="G32" s="66" t="s">
        <v>52</v>
      </c>
      <c r="I32" s="67" t="s">
        <v>53</v>
      </c>
      <c r="J32" s="68" t="s">
        <v>54</v>
      </c>
      <c r="K32" s="69" t="s">
        <v>55</v>
      </c>
    </row>
    <row r="33" spans="1:11" x14ac:dyDescent="0.35">
      <c r="A33" s="71">
        <v>1</v>
      </c>
      <c r="B33" s="89" t="s">
        <v>36</v>
      </c>
      <c r="C33" s="90" t="s">
        <v>46</v>
      </c>
      <c r="D33" s="74">
        <v>117</v>
      </c>
      <c r="E33" s="77">
        <v>8.6199999999999992</v>
      </c>
      <c r="F33" s="97">
        <f t="shared" ref="F33:F42" si="0">G33/$G$44</f>
        <v>0.10090112082342453</v>
      </c>
      <c r="G33" s="78">
        <f>E33*D33</f>
        <v>1008.54</v>
      </c>
      <c r="I33" s="54">
        <v>0.1</v>
      </c>
      <c r="J33" s="55">
        <f t="shared" ref="J33:J42" si="1">I33/E33</f>
        <v>1.1600928074245941E-2</v>
      </c>
      <c r="K33" s="56">
        <f t="shared" ref="K33:K42" si="2">I33*D33</f>
        <v>11.700000000000001</v>
      </c>
    </row>
    <row r="34" spans="1:11" x14ac:dyDescent="0.35">
      <c r="A34" s="71">
        <v>2</v>
      </c>
      <c r="B34" s="91" t="s">
        <v>37</v>
      </c>
      <c r="C34" s="92" t="s">
        <v>46</v>
      </c>
      <c r="D34" s="75">
        <v>104</v>
      </c>
      <c r="E34" s="79">
        <v>9.65</v>
      </c>
      <c r="F34" s="98">
        <f t="shared" si="0"/>
        <v>0.10040689001763824</v>
      </c>
      <c r="G34" s="80">
        <f t="shared" ref="G34:G42" si="3">E34*D34</f>
        <v>1003.6</v>
      </c>
      <c r="I34" s="57">
        <v>0.12</v>
      </c>
      <c r="J34" s="58">
        <f t="shared" si="1"/>
        <v>1.2435233160621761E-2</v>
      </c>
      <c r="K34" s="59">
        <f t="shared" si="2"/>
        <v>12.48</v>
      </c>
    </row>
    <row r="35" spans="1:11" x14ac:dyDescent="0.35">
      <c r="A35" s="71">
        <v>3</v>
      </c>
      <c r="B35" s="91" t="s">
        <v>38</v>
      </c>
      <c r="C35" s="92" t="s">
        <v>60</v>
      </c>
      <c r="D35" s="75">
        <v>7</v>
      </c>
      <c r="E35" s="79">
        <v>143.69</v>
      </c>
      <c r="F35" s="98">
        <f t="shared" si="0"/>
        <v>0.10062999420729481</v>
      </c>
      <c r="G35" s="80">
        <f t="shared" si="3"/>
        <v>1005.8299999999999</v>
      </c>
      <c r="I35" s="57">
        <v>1</v>
      </c>
      <c r="J35" s="58">
        <f t="shared" si="1"/>
        <v>6.9594265432528363E-3</v>
      </c>
      <c r="K35" s="59">
        <f t="shared" si="2"/>
        <v>7</v>
      </c>
    </row>
    <row r="36" spans="1:11" x14ac:dyDescent="0.35">
      <c r="A36" s="71">
        <v>4</v>
      </c>
      <c r="B36" s="91" t="s">
        <v>39</v>
      </c>
      <c r="C36" s="92" t="s">
        <v>47</v>
      </c>
      <c r="D36" s="75">
        <v>20</v>
      </c>
      <c r="E36" s="79">
        <v>50</v>
      </c>
      <c r="F36" s="98">
        <f t="shared" si="0"/>
        <v>0.10004672181908951</v>
      </c>
      <c r="G36" s="80">
        <f t="shared" si="3"/>
        <v>1000</v>
      </c>
      <c r="I36" s="57">
        <v>0.4</v>
      </c>
      <c r="J36" s="58">
        <f t="shared" si="1"/>
        <v>8.0000000000000002E-3</v>
      </c>
      <c r="K36" s="59">
        <f t="shared" si="2"/>
        <v>8</v>
      </c>
    </row>
    <row r="37" spans="1:11" x14ac:dyDescent="0.35">
      <c r="A37" s="71">
        <v>5</v>
      </c>
      <c r="B37" s="91" t="s">
        <v>40</v>
      </c>
      <c r="C37" s="92" t="s">
        <v>47</v>
      </c>
      <c r="D37" s="75">
        <v>195</v>
      </c>
      <c r="E37" s="79">
        <v>5.13</v>
      </c>
      <c r="F37" s="98">
        <f t="shared" si="0"/>
        <v>0.10008173817172619</v>
      </c>
      <c r="G37" s="80">
        <f t="shared" si="3"/>
        <v>1000.35</v>
      </c>
      <c r="I37" s="57">
        <v>0.05</v>
      </c>
      <c r="J37" s="58">
        <f t="shared" si="1"/>
        <v>9.7465886939571162E-3</v>
      </c>
      <c r="K37" s="59">
        <f t="shared" si="2"/>
        <v>9.75</v>
      </c>
    </row>
    <row r="38" spans="1:11" x14ac:dyDescent="0.35">
      <c r="A38" s="71">
        <v>6</v>
      </c>
      <c r="B38" s="91" t="s">
        <v>41</v>
      </c>
      <c r="C38" s="92" t="s">
        <v>48</v>
      </c>
      <c r="D38" s="75">
        <v>52</v>
      </c>
      <c r="E38" s="79">
        <v>19.48</v>
      </c>
      <c r="F38" s="98">
        <f t="shared" si="0"/>
        <v>0.10134332733386492</v>
      </c>
      <c r="G38" s="80">
        <f t="shared" si="3"/>
        <v>1012.96</v>
      </c>
      <c r="I38" s="57">
        <v>1.6</v>
      </c>
      <c r="J38" s="58">
        <f t="shared" si="1"/>
        <v>8.2135523613963035E-2</v>
      </c>
      <c r="K38" s="59">
        <f t="shared" si="2"/>
        <v>83.2</v>
      </c>
    </row>
    <row r="39" spans="1:11" x14ac:dyDescent="0.35">
      <c r="A39" s="71">
        <v>7</v>
      </c>
      <c r="B39" s="91" t="s">
        <v>42</v>
      </c>
      <c r="C39" s="92" t="s">
        <v>48</v>
      </c>
      <c r="D39" s="75">
        <v>12</v>
      </c>
      <c r="E39" s="79">
        <v>83.9</v>
      </c>
      <c r="F39" s="98">
        <f t="shared" si="0"/>
        <v>0.10072703952745933</v>
      </c>
      <c r="G39" s="80">
        <f t="shared" si="3"/>
        <v>1006.8000000000001</v>
      </c>
      <c r="I39" s="57">
        <v>0.65</v>
      </c>
      <c r="J39" s="58">
        <f t="shared" si="1"/>
        <v>7.7473182359952325E-3</v>
      </c>
      <c r="K39" s="59">
        <f t="shared" si="2"/>
        <v>7.8000000000000007</v>
      </c>
    </row>
    <row r="40" spans="1:11" x14ac:dyDescent="0.35">
      <c r="A40" s="71">
        <v>8</v>
      </c>
      <c r="B40" s="91" t="s">
        <v>43</v>
      </c>
      <c r="C40" s="92" t="s">
        <v>48</v>
      </c>
      <c r="D40" s="75">
        <v>9</v>
      </c>
      <c r="E40" s="79">
        <v>104.25</v>
      </c>
      <c r="F40" s="98">
        <f t="shared" si="0"/>
        <v>9.3868836746760734E-2</v>
      </c>
      <c r="G40" s="80">
        <f t="shared" si="3"/>
        <v>938.25</v>
      </c>
      <c r="I40" s="57">
        <v>0.92</v>
      </c>
      <c r="J40" s="58">
        <f t="shared" si="1"/>
        <v>8.8249400479616311E-3</v>
      </c>
      <c r="K40" s="59">
        <f t="shared" si="2"/>
        <v>8.2800000000000011</v>
      </c>
    </row>
    <row r="41" spans="1:11" x14ac:dyDescent="0.35">
      <c r="A41" s="71">
        <v>9</v>
      </c>
      <c r="B41" s="91" t="s">
        <v>44</v>
      </c>
      <c r="C41" s="92" t="s">
        <v>59</v>
      </c>
      <c r="D41" s="75">
        <v>10</v>
      </c>
      <c r="E41" s="79">
        <v>101</v>
      </c>
      <c r="F41" s="98">
        <f t="shared" si="0"/>
        <v>0.10104718903728041</v>
      </c>
      <c r="G41" s="80">
        <f t="shared" si="3"/>
        <v>1010</v>
      </c>
      <c r="I41" s="57">
        <v>0.78</v>
      </c>
      <c r="J41" s="58">
        <f t="shared" si="1"/>
        <v>7.7227722772277227E-3</v>
      </c>
      <c r="K41" s="59">
        <f t="shared" si="2"/>
        <v>7.8000000000000007</v>
      </c>
    </row>
    <row r="42" spans="1:11" ht="15" thickBot="1" x14ac:dyDescent="0.4">
      <c r="A42" s="71">
        <v>10</v>
      </c>
      <c r="B42" s="93" t="s">
        <v>45</v>
      </c>
      <c r="C42" s="94" t="s">
        <v>59</v>
      </c>
      <c r="D42" s="76">
        <v>100</v>
      </c>
      <c r="E42" s="81">
        <v>10.09</v>
      </c>
      <c r="F42" s="99">
        <f t="shared" si="0"/>
        <v>0.10094714231546133</v>
      </c>
      <c r="G42" s="82">
        <f t="shared" si="3"/>
        <v>1009</v>
      </c>
      <c r="I42" s="60">
        <v>0.1</v>
      </c>
      <c r="J42" s="61">
        <f t="shared" si="1"/>
        <v>9.9108027750247785E-3</v>
      </c>
      <c r="K42" s="62">
        <f t="shared" si="2"/>
        <v>10</v>
      </c>
    </row>
    <row r="43" spans="1:11" ht="4" customHeight="1" thickTop="1" x14ac:dyDescent="0.35">
      <c r="I43" s="51"/>
      <c r="J43" s="51"/>
    </row>
    <row r="44" spans="1:11" s="52" customFormat="1" ht="19" customHeight="1" x14ac:dyDescent="0.45">
      <c r="B44" s="107" t="s">
        <v>49</v>
      </c>
      <c r="C44" s="108"/>
      <c r="D44" s="108"/>
      <c r="E44" s="108"/>
      <c r="F44" s="83">
        <f>SUM(F33:F42)</f>
        <v>0.99999999999999989</v>
      </c>
      <c r="G44" s="84">
        <f>SUM(G33:G42)</f>
        <v>9995.33</v>
      </c>
      <c r="I44" s="107" t="s">
        <v>49</v>
      </c>
      <c r="J44" s="108"/>
      <c r="K44" s="73">
        <f>SUM(K33:K43)</f>
        <v>166.01000000000002</v>
      </c>
    </row>
    <row r="46" spans="1:11" x14ac:dyDescent="0.35">
      <c r="E46" t="s">
        <v>51</v>
      </c>
    </row>
    <row r="52" spans="6:6" x14ac:dyDescent="0.35">
      <c r="F52" s="1"/>
    </row>
    <row r="58" spans="6:6" ht="2.5" customHeight="1" x14ac:dyDescent="0.35"/>
    <row r="59" spans="6:6" s="52" customFormat="1" ht="20" customHeight="1" x14ac:dyDescent="0.45"/>
  </sheetData>
  <mergeCells count="17">
    <mergeCell ref="I44:J44"/>
    <mergeCell ref="B44:E44"/>
    <mergeCell ref="E30:F30"/>
    <mergeCell ref="B16:C16"/>
    <mergeCell ref="B17:C17"/>
    <mergeCell ref="B18:C18"/>
    <mergeCell ref="B19:C19"/>
    <mergeCell ref="B21:C21"/>
    <mergeCell ref="B12:C12"/>
    <mergeCell ref="B15:C15"/>
    <mergeCell ref="G9:H9"/>
    <mergeCell ref="F11:F12"/>
    <mergeCell ref="G11:H12"/>
    <mergeCell ref="B9:D9"/>
    <mergeCell ref="B14:D14"/>
    <mergeCell ref="B10:C10"/>
    <mergeCell ref="B11:C11"/>
  </mergeCells>
  <conditionalFormatting sqref="G9:H9">
    <cfRule type="expression" dxfId="4" priority="7">
      <formula>$G$9="Arrojado"</formula>
    </cfRule>
    <cfRule type="expression" dxfId="3" priority="8">
      <formula>$G$9="Moderado"</formula>
    </cfRule>
    <cfRule type="expression" dxfId="2" priority="9">
      <formula>$G$9="Conservador"</formula>
    </cfRule>
  </conditionalFormatting>
  <dataValidations count="2">
    <dataValidation type="list" allowBlank="1" showInputMessage="1" showErrorMessage="1" sqref="G9" xr:uid="{15B5DF99-DF33-4AE3-BA8A-0C8676F81F14}">
      <formula1>"Conservador,Moderado,Arrojado"</formula1>
    </dataValidation>
    <dataValidation allowBlank="1" showInputMessage="1" showErrorMessage="1" promptTitle="Bom rendimento." prompt="Valores de 0,75% ou acima te garantem um rendimento para viver com 0,5% e reinvestir 0,25% para continuar crescendo seu patrimônio._x000a_Em valores abaixo disso, considere melhorar sua carteira para ter um bom desempenho." sqref="J30" xr:uid="{3D75640B-CC4B-4C17-A2AD-20408EA93179}"/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B4417D1A-76E5-4BEC-9A8D-AB372D11F35C}">
            <xm:f>$J$30&lt;=Chave!$H$3</xm:f>
            <x14:dxf>
              <font>
                <color rgb="FFFF0000"/>
              </font>
              <fill>
                <patternFill>
                  <bgColor rgb="FFFF939D"/>
                </patternFill>
              </fill>
            </x14:dxf>
          </x14:cfRule>
          <x14:cfRule type="expression" priority="1" id="{B3961180-8711-492D-B863-DFAF0FB9A806}">
            <xm:f>$J$30&gt;=Chave!$I$3</xm:f>
            <x14:dxf>
              <font>
                <color rgb="FF00B050"/>
              </font>
              <fill>
                <patternFill>
                  <bgColor theme="9" tint="0.39994506668294322"/>
                </patternFill>
              </fill>
            </x14:dxf>
          </x14:cfRule>
          <xm:sqref>J30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C687A-341C-4A56-85CE-DBF02F4E563A}">
  <dimension ref="A2:I14"/>
  <sheetViews>
    <sheetView workbookViewId="0">
      <selection activeCell="I5" sqref="I5"/>
    </sheetView>
  </sheetViews>
  <sheetFormatPr defaultRowHeight="14.5" x14ac:dyDescent="0.35"/>
  <cols>
    <col min="1" max="1" width="21.453125" customWidth="1"/>
    <col min="2" max="2" width="11.453125" bestFit="1" customWidth="1"/>
    <col min="3" max="3" width="10.26953125" bestFit="1" customWidth="1"/>
    <col min="4" max="4" width="21.54296875" customWidth="1"/>
  </cols>
  <sheetData>
    <row r="2" spans="1:9" ht="33.5" customHeight="1" x14ac:dyDescent="0.35">
      <c r="A2" t="s">
        <v>28</v>
      </c>
      <c r="B2" t="s">
        <v>17</v>
      </c>
      <c r="C2" s="1" t="s">
        <v>20</v>
      </c>
      <c r="D2" t="s">
        <v>30</v>
      </c>
      <c r="H2" t="s">
        <v>61</v>
      </c>
    </row>
    <row r="3" spans="1:9" ht="33.5" customHeight="1" x14ac:dyDescent="0.35">
      <c r="A3" s="23" t="str">
        <f>B3&amp;"-"&amp;C3</f>
        <v>Conservador-Papel</v>
      </c>
      <c r="B3" s="23" t="s">
        <v>27</v>
      </c>
      <c r="C3" s="24" t="s">
        <v>23</v>
      </c>
      <c r="D3" s="25">
        <v>0.3</v>
      </c>
      <c r="H3" s="96">
        <v>7.4000000000000003E-3</v>
      </c>
      <c r="I3" s="95">
        <v>7.4999999999999997E-3</v>
      </c>
    </row>
    <row r="4" spans="1:9" ht="33.5" customHeight="1" x14ac:dyDescent="0.35">
      <c r="A4" s="23" t="str">
        <f>B4&amp;"-"&amp;C4</f>
        <v>Conservador-Tijolo</v>
      </c>
      <c r="B4" s="23" t="s">
        <v>27</v>
      </c>
      <c r="C4" s="24" t="s">
        <v>24</v>
      </c>
      <c r="D4" s="26">
        <v>0.3</v>
      </c>
    </row>
    <row r="5" spans="1:9" ht="33.5" customHeight="1" x14ac:dyDescent="0.35">
      <c r="A5" s="23" t="str">
        <f>B5&amp;"-"&amp;C5</f>
        <v>Conservador-Híbrido</v>
      </c>
      <c r="B5" s="23" t="s">
        <v>27</v>
      </c>
      <c r="C5" s="24" t="s">
        <v>25</v>
      </c>
      <c r="D5" s="26">
        <v>0.15</v>
      </c>
    </row>
    <row r="6" spans="1:9" ht="33.5" customHeight="1" x14ac:dyDescent="0.35">
      <c r="A6" s="23" t="str">
        <f>B6&amp;"-"&amp;C6</f>
        <v>Conservador-FOFs</v>
      </c>
      <c r="B6" s="23" t="s">
        <v>27</v>
      </c>
      <c r="C6" s="24" t="s">
        <v>26</v>
      </c>
      <c r="D6" s="26">
        <v>0.25</v>
      </c>
    </row>
    <row r="7" spans="1:9" ht="33.5" customHeight="1" x14ac:dyDescent="0.35">
      <c r="A7" s="21" t="str">
        <f t="shared" ref="A7:A14" si="0">B7&amp;"-"&amp;C7</f>
        <v>Moderado-Papel</v>
      </c>
      <c r="B7" s="21" t="s">
        <v>18</v>
      </c>
      <c r="C7" s="22" t="s">
        <v>23</v>
      </c>
      <c r="D7" s="29">
        <v>0.3</v>
      </c>
    </row>
    <row r="8" spans="1:9" ht="33.5" customHeight="1" x14ac:dyDescent="0.35">
      <c r="A8" s="21" t="str">
        <f t="shared" si="0"/>
        <v>Moderado-Tijolo</v>
      </c>
      <c r="B8" s="21" t="s">
        <v>18</v>
      </c>
      <c r="C8" s="22" t="s">
        <v>24</v>
      </c>
      <c r="D8" s="29">
        <v>0.4</v>
      </c>
    </row>
    <row r="9" spans="1:9" ht="33.5" customHeight="1" x14ac:dyDescent="0.35">
      <c r="A9" s="21" t="str">
        <f t="shared" si="0"/>
        <v>Moderado-Híbrido</v>
      </c>
      <c r="B9" s="21" t="s">
        <v>18</v>
      </c>
      <c r="C9" s="22" t="s">
        <v>25</v>
      </c>
      <c r="D9" s="29">
        <v>0.15</v>
      </c>
    </row>
    <row r="10" spans="1:9" ht="33.5" customHeight="1" x14ac:dyDescent="0.35">
      <c r="A10" s="21" t="str">
        <f t="shared" si="0"/>
        <v>Moderado-FOFs</v>
      </c>
      <c r="B10" s="21" t="s">
        <v>18</v>
      </c>
      <c r="C10" s="22" t="s">
        <v>26</v>
      </c>
      <c r="D10" s="29">
        <v>0.15</v>
      </c>
    </row>
    <row r="11" spans="1:9" ht="33.5" customHeight="1" x14ac:dyDescent="0.35">
      <c r="A11" s="27" t="str">
        <f t="shared" si="0"/>
        <v>Arrojado-Papel</v>
      </c>
      <c r="B11" s="27" t="s">
        <v>29</v>
      </c>
      <c r="C11" s="28" t="s">
        <v>23</v>
      </c>
      <c r="D11" s="30">
        <v>0.3</v>
      </c>
    </row>
    <row r="12" spans="1:9" ht="33.5" customHeight="1" x14ac:dyDescent="0.35">
      <c r="A12" s="27" t="str">
        <f t="shared" si="0"/>
        <v>Arrojado-Tijolo</v>
      </c>
      <c r="B12" s="27" t="s">
        <v>29</v>
      </c>
      <c r="C12" s="28" t="s">
        <v>24</v>
      </c>
      <c r="D12" s="30">
        <v>0.5</v>
      </c>
    </row>
    <row r="13" spans="1:9" ht="33.5" customHeight="1" x14ac:dyDescent="0.35">
      <c r="A13" s="27" t="str">
        <f t="shared" si="0"/>
        <v>Arrojado-Híbrido</v>
      </c>
      <c r="B13" s="27" t="s">
        <v>29</v>
      </c>
      <c r="C13" s="28" t="s">
        <v>25</v>
      </c>
      <c r="D13" s="30">
        <v>0.2</v>
      </c>
    </row>
    <row r="14" spans="1:9" ht="33.5" customHeight="1" x14ac:dyDescent="0.35">
      <c r="A14" s="27" t="str">
        <f t="shared" si="0"/>
        <v>Arrojado-FOFs</v>
      </c>
      <c r="B14" s="27" t="s">
        <v>29</v>
      </c>
      <c r="C14" s="28" t="s">
        <v>26</v>
      </c>
      <c r="D14" s="30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NAKARTEIRA</vt:lpstr>
      <vt:lpstr>Chave</vt:lpstr>
      <vt:lpstr>aporte_mês</vt:lpstr>
      <vt:lpstr>patrimônio</vt:lpstr>
      <vt:lpstr>qtd_anos</vt:lpstr>
      <vt:lpstr>rendimento_carteira</vt:lpstr>
      <vt:lpstr>salário</vt:lpstr>
      <vt:lpstr>sugestão_investimento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nakamura</dc:creator>
  <cp:lastModifiedBy>vinicius nakamura</cp:lastModifiedBy>
  <dcterms:created xsi:type="dcterms:W3CDTF">2025-06-02T18:02:47Z</dcterms:created>
  <dcterms:modified xsi:type="dcterms:W3CDTF">2025-06-04T17:47:43Z</dcterms:modified>
</cp:coreProperties>
</file>