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m\Downloads\DIO - Excel com IA\"/>
    </mc:Choice>
  </mc:AlternateContent>
  <xr:revisionPtr revIDLastSave="0" documentId="13_ncr:1_{6CF0B955-C6F4-49B3-8F5D-D527D0D755CE}" xr6:coauthVersionLast="47" xr6:coauthVersionMax="47" xr10:uidLastSave="{00000000-0000-0000-0000-000000000000}"/>
  <bookViews>
    <workbookView xWindow="-110" yWindow="-110" windowWidth="25820" windowHeight="15500" xr2:uid="{414332B2-00DA-427B-95F7-129264D3E414}"/>
  </bookViews>
  <sheets>
    <sheet name="NAKARTEIRA" sheetId="1" r:id="rId1"/>
    <sheet name="Chave" sheetId="2" r:id="rId2"/>
  </sheets>
  <definedNames>
    <definedName name="aporte_mês">NAKARTEIRA!$D$15</definedName>
    <definedName name="patrimônio">NAKARTEIRA!$D$18</definedName>
    <definedName name="qtd_anos">NAKARTEIRA!$D$16</definedName>
    <definedName name="rendimento_carteira">NAKARTEIRA!$D$11</definedName>
    <definedName name="salário">NAKARTEIRA!$D$10</definedName>
    <definedName name="sugestão_investimento">NAKARTEIRA!$D$12</definedName>
    <definedName name="taxa_mensal">NAKARTEIRA!$D$17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J34" i="1"/>
  <c r="J35" i="1"/>
  <c r="J36" i="1"/>
  <c r="J37" i="1"/>
  <c r="J38" i="1"/>
  <c r="J39" i="1"/>
  <c r="J40" i="1"/>
  <c r="J41" i="1"/>
  <c r="J42" i="1"/>
  <c r="J33" i="1"/>
  <c r="K34" i="1"/>
  <c r="K35" i="1"/>
  <c r="K36" i="1"/>
  <c r="K37" i="1"/>
  <c r="K38" i="1"/>
  <c r="K39" i="1"/>
  <c r="K40" i="1"/>
  <c r="K41" i="1"/>
  <c r="K42" i="1"/>
  <c r="K33" i="1"/>
  <c r="G33" i="1"/>
  <c r="G34" i="1"/>
  <c r="G35" i="1"/>
  <c r="G36" i="1"/>
  <c r="G37" i="1"/>
  <c r="G38" i="1"/>
  <c r="G39" i="1"/>
  <c r="G40" i="1"/>
  <c r="G41" i="1"/>
  <c r="G42" i="1"/>
  <c r="G16" i="1"/>
  <c r="G17" i="1"/>
  <c r="G18" i="1"/>
  <c r="G15" i="1"/>
  <c r="A7" i="2"/>
  <c r="A8" i="2"/>
  <c r="A9" i="2"/>
  <c r="A10" i="2"/>
  <c r="A11" i="2"/>
  <c r="A12" i="2"/>
  <c r="A13" i="2"/>
  <c r="A14" i="2"/>
  <c r="A4" i="2"/>
  <c r="A5" i="2"/>
  <c r="A6" i="2"/>
  <c r="A3" i="2"/>
  <c r="G11" i="1"/>
  <c r="D12" i="1"/>
  <c r="D18" i="1"/>
  <c r="D19" i="1" s="1"/>
  <c r="C26" i="1"/>
  <c r="D26" i="1" s="1"/>
  <c r="C25" i="1"/>
  <c r="D25" i="1" s="1"/>
  <c r="C24" i="1"/>
  <c r="D24" i="1" s="1"/>
  <c r="C23" i="1"/>
  <c r="D23" i="1" s="1"/>
  <c r="C22" i="1"/>
  <c r="D22" i="1" s="1"/>
  <c r="K44" i="1" l="1"/>
  <c r="G44" i="1"/>
  <c r="F33" i="1" s="1"/>
  <c r="G19" i="1"/>
  <c r="H17" i="1"/>
  <c r="H15" i="1"/>
  <c r="H18" i="1"/>
  <c r="H16" i="1"/>
  <c r="J30" i="1" l="1"/>
  <c r="F34" i="1"/>
  <c r="F42" i="1"/>
  <c r="F40" i="1"/>
  <c r="F38" i="1"/>
  <c r="F36" i="1"/>
  <c r="F35" i="1"/>
  <c r="F41" i="1"/>
  <c r="F39" i="1"/>
  <c r="F37" i="1"/>
  <c r="H19" i="1"/>
  <c r="F44" i="1" l="1"/>
</calcChain>
</file>

<file path=xl/sharedStrings.xml><?xml version="1.0" encoding="utf-8"?>
<sst xmlns="http://schemas.openxmlformats.org/spreadsheetml/2006/main" count="93" uniqueCount="61">
  <si>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</si>
  <si>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</si>
  <si>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</si>
  <si>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</si>
  <si>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</si>
  <si>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</si>
  <si>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</si>
  <si>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</t>
  </si>
  <si>
    <t>Quanto em 5 anos</t>
  </si>
  <si>
    <t>Quanto em 10 anos</t>
  </si>
  <si>
    <t>Quanto em 20 anos</t>
  </si>
  <si>
    <t>Quanto em 30 anos</t>
  </si>
  <si>
    <t>Dividendos mensais</t>
  </si>
  <si>
    <t>Configurações</t>
  </si>
  <si>
    <t>Salário</t>
  </si>
  <si>
    <t>Sugestão de Investimento</t>
  </si>
  <si>
    <t>Rendimento da Carteira</t>
  </si>
  <si>
    <t>Perfil</t>
  </si>
  <si>
    <t>Moderado</t>
  </si>
  <si>
    <t>Valor do Aporte Mensal</t>
  </si>
  <si>
    <t>Tipo de FIIs</t>
  </si>
  <si>
    <t>Percentual Sugerido</t>
  </si>
  <si>
    <t>Valores</t>
  </si>
  <si>
    <t>Papel</t>
  </si>
  <si>
    <t>Tijolo</t>
  </si>
  <si>
    <t>Híbrido</t>
  </si>
  <si>
    <t>FOFs</t>
  </si>
  <si>
    <t>Conservador</t>
  </si>
  <si>
    <t>Chave Composta</t>
  </si>
  <si>
    <t>Arrojado</t>
  </si>
  <si>
    <t>Distribuição Carteira</t>
  </si>
  <si>
    <t>Ativo</t>
  </si>
  <si>
    <t>Tipo</t>
  </si>
  <si>
    <t>Quantidade de Cotas</t>
  </si>
  <si>
    <t>Preço da Cota</t>
  </si>
  <si>
    <t>Percentual da Carteira</t>
  </si>
  <si>
    <t>SADI11</t>
  </si>
  <si>
    <t>VGIR11</t>
  </si>
  <si>
    <t>KNRI11</t>
  </si>
  <si>
    <t>RBRP11</t>
  </si>
  <si>
    <t>VINO11</t>
  </si>
  <si>
    <t>HGBS11</t>
  </si>
  <si>
    <t>HSML11</t>
  </si>
  <si>
    <t>XPML11</t>
  </si>
  <si>
    <t>BTLG11</t>
  </si>
  <si>
    <t>GGRC11</t>
  </si>
  <si>
    <t>PAPEL - CDI</t>
  </si>
  <si>
    <t>LAJES/LOGISTICO</t>
  </si>
  <si>
    <t>LAJES</t>
  </si>
  <si>
    <t>SHOPPING</t>
  </si>
  <si>
    <t>LOGISTICO</t>
  </si>
  <si>
    <t>Total</t>
  </si>
  <si>
    <t>Carteira</t>
  </si>
  <si>
    <t xml:space="preserve"> </t>
  </si>
  <si>
    <t>Total Investido         Por Ativo</t>
  </si>
  <si>
    <t>Dividendo Mensal Por Cota</t>
  </si>
  <si>
    <t>Dividend Yield Mensal</t>
  </si>
  <si>
    <t>Total Mensal         Por Ativo</t>
  </si>
  <si>
    <t>Dividend Yield da Carteira</t>
  </si>
  <si>
    <t xml:space="preserve">  </t>
  </si>
  <si>
    <t>Distribuição Equilibrada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</si>
</sst>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A24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A951F9"/>
      <name val="Calibri"/>
      <family val="2"/>
      <scheme val="minor"/>
    </font>
    <font>
      <b/>
      <sz val="12"/>
      <color rgb="FFA951F9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rgb="FF007E39"/>
      </left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/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ck">
        <color rgb="FF007E39"/>
      </top>
      <bottom style="thin">
        <color theme="0" tint="-0.24994659260841701"/>
      </bottom>
      <diagonal/>
    </border>
    <border>
      <left/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/>
      <top style="thick">
        <color rgb="FF007E39"/>
      </top>
      <bottom style="thick">
        <color rgb="FF007E39"/>
      </bottom>
      <diagonal/>
    </border>
    <border>
      <left/>
      <right/>
      <top style="thick">
        <color rgb="FF007E39"/>
      </top>
      <bottom style="thick">
        <color rgb="FF007E39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ck">
        <color rgb="FF007E39"/>
      </bottom>
      <diagonal/>
    </border>
    <border>
      <left style="thick">
        <color theme="1" tint="0.14996795556505021"/>
      </left>
      <right/>
      <top/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/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theme="1" tint="0.1499679555650502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/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/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ck">
        <color rgb="FF0048A8"/>
      </bottom>
      <diagonal/>
    </border>
    <border>
      <left style="thick">
        <color rgb="FF0048A8"/>
      </left>
      <right/>
      <top style="thick">
        <color rgb="FF0048A8"/>
      </top>
      <bottom/>
      <diagonal/>
    </border>
    <border>
      <left/>
      <right/>
      <top style="thick">
        <color rgb="FF0048A8"/>
      </top>
      <bottom/>
      <diagonal/>
    </border>
    <border>
      <left/>
      <right style="thick">
        <color rgb="FF0048A8"/>
      </right>
      <top style="thick">
        <color rgb="FF0048A8"/>
      </top>
      <bottom/>
      <diagonal/>
    </border>
    <border>
      <left style="thick">
        <color rgb="FF0048A8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ck">
        <color rgb="FF0048A8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/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ck">
        <color theme="1" tint="0.1499679555650502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1" tint="4.9989318521683403E-2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6" fontId="0" fillId="4" borderId="2" xfId="1" applyNumberFormat="1" applyFont="1" applyFill="1" applyBorder="1" applyAlignment="1">
      <alignment horizontal="center"/>
    </xf>
    <xf numFmtId="166" fontId="0" fillId="4" borderId="11" xfId="1" applyNumberFormat="1" applyFont="1" applyFill="1" applyBorder="1" applyAlignment="1">
      <alignment horizontal="center"/>
    </xf>
    <xf numFmtId="166" fontId="0" fillId="4" borderId="12" xfId="1" applyNumberFormat="1" applyFont="1" applyFill="1" applyBorder="1" applyAlignment="1">
      <alignment horizontal="center"/>
    </xf>
    <xf numFmtId="166" fontId="3" fillId="5" borderId="14" xfId="0" applyNumberFormat="1" applyFont="1" applyFill="1" applyBorder="1" applyAlignment="1">
      <alignment horizontal="center"/>
    </xf>
    <xf numFmtId="166" fontId="3" fillId="5" borderId="6" xfId="0" applyNumberFormat="1" applyFont="1" applyFill="1" applyBorder="1" applyAlignment="1">
      <alignment horizontal="center"/>
    </xf>
    <xf numFmtId="166" fontId="3" fillId="5" borderId="8" xfId="0" applyNumberFormat="1" applyFont="1" applyFill="1" applyBorder="1" applyAlignment="1">
      <alignment horizontal="center"/>
    </xf>
    <xf numFmtId="166" fontId="3" fillId="5" borderId="10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8" fontId="0" fillId="5" borderId="25" xfId="0" applyNumberFormat="1" applyFont="1" applyFill="1" applyBorder="1" applyAlignment="1">
      <alignment horizontal="center"/>
    </xf>
    <xf numFmtId="8" fontId="0" fillId="5" borderId="28" xfId="0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left" indent="1"/>
    </xf>
    <xf numFmtId="0" fontId="3" fillId="4" borderId="22" xfId="0" applyFont="1" applyFill="1" applyBorder="1" applyAlignment="1">
      <alignment horizontal="left" indent="1"/>
    </xf>
    <xf numFmtId="0" fontId="3" fillId="4" borderId="21" xfId="0" applyFont="1" applyFill="1" applyBorder="1" applyAlignment="1">
      <alignment horizontal="left" indent="1"/>
    </xf>
    <xf numFmtId="0" fontId="3" fillId="4" borderId="24" xfId="0" applyFont="1" applyFill="1" applyBorder="1" applyAlignment="1">
      <alignment horizontal="left" indent="1"/>
    </xf>
    <xf numFmtId="0" fontId="3" fillId="4" borderId="20" xfId="0" applyFont="1" applyFill="1" applyBorder="1" applyAlignment="1">
      <alignment horizontal="left" indent="1"/>
    </xf>
    <xf numFmtId="0" fontId="3" fillId="4" borderId="26" xfId="0" applyFont="1" applyFill="1" applyBorder="1" applyAlignment="1">
      <alignment horizontal="left" indent="1"/>
    </xf>
    <xf numFmtId="0" fontId="3" fillId="4" borderId="27" xfId="0" applyFont="1" applyFill="1" applyBorder="1" applyAlignment="1">
      <alignment horizontal="left" indent="1"/>
    </xf>
    <xf numFmtId="0" fontId="3" fillId="4" borderId="1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4" borderId="7" xfId="0" applyFont="1" applyFill="1" applyBorder="1" applyAlignment="1">
      <alignment horizontal="left" indent="1"/>
    </xf>
    <xf numFmtId="0" fontId="3" fillId="4" borderId="9" xfId="0" applyFont="1" applyFill="1" applyBorder="1" applyAlignment="1">
      <alignment horizontal="left" indent="1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9" fontId="0" fillId="0" borderId="0" xfId="2" applyFont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9" fontId="10" fillId="7" borderId="0" xfId="0" applyNumberFormat="1" applyFont="1" applyFill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9" fontId="9" fillId="8" borderId="0" xfId="0" applyNumberFormat="1" applyFont="1" applyFill="1" applyAlignment="1">
      <alignment horizontal="center" vertical="center"/>
    </xf>
    <xf numFmtId="9" fontId="11" fillId="9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6" fontId="2" fillId="10" borderId="31" xfId="0" applyNumberFormat="1" applyFont="1" applyFill="1" applyBorder="1" applyAlignment="1">
      <alignment horizontal="center"/>
    </xf>
    <xf numFmtId="0" fontId="2" fillId="10" borderId="29" xfId="0" applyFont="1" applyFill="1" applyBorder="1" applyAlignment="1">
      <alignment horizontal="center"/>
    </xf>
    <xf numFmtId="9" fontId="4" fillId="10" borderId="30" xfId="0" applyNumberFormat="1" applyFont="1" applyFill="1" applyBorder="1" applyAlignment="1">
      <alignment horizontal="center"/>
    </xf>
    <xf numFmtId="0" fontId="0" fillId="4" borderId="38" xfId="0" applyFill="1" applyBorder="1" applyAlignment="1">
      <alignment horizontal="left" indent="1"/>
    </xf>
    <xf numFmtId="10" fontId="0" fillId="0" borderId="39" xfId="0" applyNumberFormat="1" applyBorder="1"/>
    <xf numFmtId="0" fontId="0" fillId="4" borderId="40" xfId="0" applyFill="1" applyBorder="1" applyAlignment="1">
      <alignment horizontal="left" indent="1"/>
    </xf>
    <xf numFmtId="0" fontId="0" fillId="4" borderId="41" xfId="0" applyFill="1" applyBorder="1" applyAlignment="1">
      <alignment horizontal="left" indent="1"/>
    </xf>
    <xf numFmtId="166" fontId="3" fillId="4" borderId="42" xfId="0" applyNumberFormat="1" applyFont="1" applyFill="1" applyBorder="1"/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left" indent="1"/>
    </xf>
    <xf numFmtId="0" fontId="0" fillId="4" borderId="47" xfId="0" applyFill="1" applyBorder="1" applyAlignment="1">
      <alignment horizontal="left" indent="1"/>
    </xf>
    <xf numFmtId="166" fontId="0" fillId="0" borderId="48" xfId="0" applyNumberFormat="1" applyBorder="1"/>
    <xf numFmtId="166" fontId="0" fillId="12" borderId="0" xfId="0" applyNumberFormat="1" applyFill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/>
    </xf>
    <xf numFmtId="166" fontId="0" fillId="16" borderId="33" xfId="0" applyNumberFormat="1" applyFill="1" applyBorder="1" applyAlignment="1">
      <alignment horizontal="center"/>
    </xf>
    <xf numFmtId="9" fontId="0" fillId="17" borderId="2" xfId="0" applyNumberFormat="1" applyFill="1" applyBorder="1" applyAlignment="1">
      <alignment horizontal="center"/>
    </xf>
    <xf numFmtId="166" fontId="0" fillId="17" borderId="35" xfId="0" applyNumberForma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166" fontId="0" fillId="18" borderId="35" xfId="0" applyNumberFormat="1" applyFill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166" fontId="0" fillId="19" borderId="37" xfId="0" applyNumberFormat="1" applyFill="1" applyBorder="1" applyAlignment="1">
      <alignment horizontal="center"/>
    </xf>
    <xf numFmtId="0" fontId="13" fillId="20" borderId="49" xfId="0" applyFont="1" applyFill="1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44" fontId="0" fillId="0" borderId="0" xfId="1" applyFont="1"/>
    <xf numFmtId="0" fontId="5" fillId="0" borderId="0" xfId="0" applyFont="1"/>
    <xf numFmtId="166" fontId="0" fillId="4" borderId="50" xfId="0" applyNumberFormat="1" applyFill="1" applyBorder="1" applyAlignment="1">
      <alignment horizontal="center" vertical="center"/>
    </xf>
    <xf numFmtId="166" fontId="0" fillId="0" borderId="51" xfId="1" applyNumberFormat="1" applyFont="1" applyBorder="1" applyAlignment="1">
      <alignment horizontal="center" vertical="center"/>
    </xf>
    <xf numFmtId="10" fontId="0" fillId="4" borderId="19" xfId="2" applyNumberFormat="1" applyFont="1" applyFill="1" applyBorder="1" applyAlignment="1">
      <alignment horizontal="center" vertical="center"/>
    </xf>
    <xf numFmtId="166" fontId="0" fillId="4" borderId="52" xfId="0" applyNumberFormat="1" applyFill="1" applyBorder="1" applyAlignment="1">
      <alignment horizontal="center" vertical="center"/>
    </xf>
    <xf numFmtId="166" fontId="0" fillId="0" borderId="53" xfId="1" applyNumberFormat="1" applyFont="1" applyBorder="1" applyAlignment="1">
      <alignment horizontal="center" vertical="center"/>
    </xf>
    <xf numFmtId="10" fontId="0" fillId="4" borderId="20" xfId="2" applyNumberFormat="1" applyFont="1" applyFill="1" applyBorder="1" applyAlignment="1">
      <alignment horizontal="center" vertical="center"/>
    </xf>
    <xf numFmtId="166" fontId="0" fillId="4" borderId="54" xfId="0" applyNumberFormat="1" applyFill="1" applyBorder="1" applyAlignment="1">
      <alignment horizontal="center" vertical="center"/>
    </xf>
    <xf numFmtId="166" fontId="0" fillId="0" borderId="55" xfId="1" applyNumberFormat="1" applyFont="1" applyBorder="1" applyAlignment="1">
      <alignment horizontal="center" vertical="center"/>
    </xf>
    <xf numFmtId="10" fontId="0" fillId="4" borderId="56" xfId="2" applyNumberFormat="1" applyFont="1" applyFill="1" applyBorder="1" applyAlignment="1">
      <alignment horizontal="center" vertical="center"/>
    </xf>
    <xf numFmtId="166" fontId="0" fillId="4" borderId="57" xfId="0" applyNumberFormat="1" applyFill="1" applyBorder="1" applyAlignment="1">
      <alignment horizontal="center" vertical="center"/>
    </xf>
    <xf numFmtId="0" fontId="12" fillId="20" borderId="18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 wrapText="1"/>
    </xf>
    <xf numFmtId="0" fontId="12" fillId="20" borderId="62" xfId="0" applyFont="1" applyFill="1" applyBorder="1" applyAlignment="1">
      <alignment horizontal="center" vertical="center" wrapText="1"/>
    </xf>
    <xf numFmtId="0" fontId="15" fillId="20" borderId="63" xfId="0" applyFont="1" applyFill="1" applyBorder="1" applyAlignment="1">
      <alignment horizontal="center" vertical="center" wrapText="1"/>
    </xf>
    <xf numFmtId="0" fontId="15" fillId="20" borderId="64" xfId="0" applyFont="1" applyFill="1" applyBorder="1" applyAlignment="1">
      <alignment horizontal="center" vertical="center" wrapText="1"/>
    </xf>
    <xf numFmtId="0" fontId="15" fillId="20" borderId="65" xfId="0" applyFont="1" applyFill="1" applyBorder="1" applyAlignment="1">
      <alignment horizontal="center" vertical="center" wrapText="1"/>
    </xf>
    <xf numFmtId="0" fontId="16" fillId="20" borderId="49" xfId="0" applyFont="1" applyFill="1" applyBorder="1" applyAlignment="1">
      <alignment horizontal="center" vertical="center" wrapText="1"/>
    </xf>
    <xf numFmtId="0" fontId="17" fillId="20" borderId="18" xfId="0" applyFont="1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10" fontId="0" fillId="4" borderId="50" xfId="2" applyNumberFormat="1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/>
    </xf>
    <xf numFmtId="0" fontId="14" fillId="10" borderId="68" xfId="0" applyFont="1" applyFill="1" applyBorder="1" applyAlignment="1">
      <alignment horizontal="center"/>
    </xf>
    <xf numFmtId="166" fontId="14" fillId="10" borderId="67" xfId="0" applyNumberFormat="1" applyFont="1" applyFill="1" applyBorder="1" applyAlignment="1">
      <alignment horizontal="center" vertical="center"/>
    </xf>
    <xf numFmtId="169" fontId="0" fillId="11" borderId="19" xfId="0" applyNumberFormat="1" applyFill="1" applyBorder="1" applyAlignment="1">
      <alignment horizontal="center"/>
    </xf>
    <xf numFmtId="169" fontId="0" fillId="11" borderId="20" xfId="0" applyNumberFormat="1" applyFill="1" applyBorder="1" applyAlignment="1">
      <alignment horizontal="center"/>
    </xf>
    <xf numFmtId="169" fontId="0" fillId="11" borderId="56" xfId="0" applyNumberFormat="1" applyFill="1" applyBorder="1" applyAlignment="1">
      <alignment horizontal="center"/>
    </xf>
    <xf numFmtId="166" fontId="0" fillId="11" borderId="19" xfId="1" applyNumberFormat="1" applyFont="1" applyFill="1" applyBorder="1" applyAlignment="1">
      <alignment horizontal="center"/>
    </xf>
    <xf numFmtId="166" fontId="0" fillId="4" borderId="19" xfId="1" applyNumberFormat="1" applyFont="1" applyFill="1" applyBorder="1" applyAlignment="1">
      <alignment horizontal="center"/>
    </xf>
    <xf numFmtId="166" fontId="0" fillId="4" borderId="52" xfId="1" applyNumberFormat="1" applyFont="1" applyFill="1" applyBorder="1" applyAlignment="1">
      <alignment horizontal="center"/>
    </xf>
    <xf numFmtId="166" fontId="0" fillId="11" borderId="20" xfId="1" applyNumberFormat="1" applyFont="1" applyFill="1" applyBorder="1" applyAlignment="1">
      <alignment horizontal="center"/>
    </xf>
    <xf numFmtId="166" fontId="0" fillId="4" borderId="20" xfId="1" applyNumberFormat="1" applyFont="1" applyFill="1" applyBorder="1" applyAlignment="1">
      <alignment horizontal="center"/>
    </xf>
    <xf numFmtId="166" fontId="0" fillId="4" borderId="54" xfId="1" applyNumberFormat="1" applyFont="1" applyFill="1" applyBorder="1" applyAlignment="1">
      <alignment horizontal="center"/>
    </xf>
    <xf numFmtId="166" fontId="0" fillId="11" borderId="56" xfId="1" applyNumberFormat="1" applyFont="1" applyFill="1" applyBorder="1" applyAlignment="1">
      <alignment horizontal="center"/>
    </xf>
    <xf numFmtId="166" fontId="0" fillId="4" borderId="56" xfId="1" applyNumberFormat="1" applyFont="1" applyFill="1" applyBorder="1" applyAlignment="1">
      <alignment horizontal="center"/>
    </xf>
    <xf numFmtId="166" fontId="0" fillId="4" borderId="57" xfId="1" applyNumberFormat="1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 vertical="center" wrapText="1"/>
    </xf>
    <xf numFmtId="9" fontId="14" fillId="10" borderId="68" xfId="0" applyNumberFormat="1" applyFont="1" applyFill="1" applyBorder="1" applyAlignment="1">
      <alignment horizontal="center"/>
    </xf>
    <xf numFmtId="166" fontId="14" fillId="10" borderId="67" xfId="0" applyNumberFormat="1" applyFont="1" applyFill="1" applyBorder="1" applyAlignment="1">
      <alignment horizontal="center"/>
    </xf>
    <xf numFmtId="0" fontId="7" fillId="20" borderId="58" xfId="0" applyFont="1" applyFill="1" applyBorder="1" applyAlignment="1">
      <alignment horizontal="center" vertical="center"/>
    </xf>
    <xf numFmtId="0" fontId="7" fillId="20" borderId="59" xfId="0" applyFont="1" applyFill="1" applyBorder="1" applyAlignment="1">
      <alignment horizontal="center" vertical="center"/>
    </xf>
    <xf numFmtId="0" fontId="7" fillId="20" borderId="60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A951F9"/>
      <color rgb="FFA347FF"/>
      <color rgb="FFFFE38B"/>
      <color rgb="FFF6BB00"/>
      <color rgb="FFC39BE1"/>
      <color rgb="FFF7C5A3"/>
      <color rgb="FFED7D31"/>
      <color rgb="FF93E3FF"/>
      <color rgb="FFF25858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29710469755526"/>
          <c:y val="0.10785806506622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516019985680691"/>
          <c:y val="0.2215915602196383"/>
          <c:w val="0.39702310864663498"/>
          <c:h val="0.66823219643383058"/>
        </c:manualLayout>
      </c:layout>
      <c:pieChart>
        <c:varyColors val="1"/>
        <c:ser>
          <c:idx val="0"/>
          <c:order val="0"/>
          <c:tx>
            <c:strRef>
              <c:f>NAKARTEIRA!$G$14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8-4537-A0D0-1EFCDDB154D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68-4537-A0D0-1EFCDDB154D6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8-4537-A0D0-1EFCDDB154D6}"/>
              </c:ext>
            </c:extLst>
          </c:dPt>
          <c:dPt>
            <c:idx val="3"/>
            <c:bubble3D val="0"/>
            <c:spPr>
              <a:solidFill>
                <a:srgbClr val="F6BB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68-4537-A0D0-1EFCDDB154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B9DB17-4D6A-427D-9A09-D505544C697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68-4537-A0D0-1EFCDDB15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C07117-72F5-4A03-B465-751C5A19042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768-4537-A0D0-1EFCDDB15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997252-9357-415D-9660-8FAAE64252A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68-4537-A0D0-1EFCDDB15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602FF-2BBA-49A5-A1BB-7C0C65C8510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768-4537-A0D0-1EFCDDB15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NAKARTEIRA!$G$15:$G$18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537-A0D0-1EFCDDB154D6}"/>
            </c:ext>
          </c:extLst>
        </c:ser>
        <c:ser>
          <c:idx val="1"/>
          <c:order val="1"/>
          <c:tx>
            <c:strRef>
              <c:f>NAKARTEIRA!$H$14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NAKARTEIRA!$H$15:$H$18</c:f>
              <c:numCache>
                <c:formatCode>"R$"\ #,##0.00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4537-A0D0-1EFCDDB154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7694122229067"/>
          <c:y val="0.36088681368409653"/>
          <c:w val="0.12680487284004927"/>
          <c:h val="0.335291418907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1318912</xdr:colOff>
      <xdr:row>8</xdr:row>
      <xdr:rowOff>185616</xdr:rowOff>
    </xdr:from>
    <xdr:to>
      <xdr:col>11</xdr:col>
      <xdr:colOff>0</xdr:colOff>
      <xdr:row>20</xdr:row>
      <xdr:rowOff>319596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033FB8-EF38-CD8D-7267-B481A23C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9763</xdr:colOff>
      <xdr:row>0</xdr:row>
      <xdr:rowOff>9763</xdr:rowOff>
    </xdr:from>
    <xdr:to>
      <xdr:col>11</xdr:col>
      <xdr:colOff>0</xdr:colOff>
      <xdr:row>6</xdr:row>
      <xdr:rowOff>171963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C8578DB-CFDB-427E-2487-D1BD7B3A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" y="9763"/>
          <a:ext cx="12099199" cy="1275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360-D15F-4E60-8094-7729E66530B1}">
  <dimension ref="A8:L59"/>
  <sheetViews>
    <sheetView showGridLines="0" tabSelected="1" zoomScale="130" zoomScaleNormal="130" workbookViewId="0">
      <selection activeCell="E28" sqref="E28"/>
    </sheetView>
  </sheetViews>
  <sheetFormatPr defaultColWidth="0" defaultRowHeight="14.5" x14ac:dyDescent="0.35"/>
  <cols>
    <col min="1" max="1" width="2.6328125" bestFit="1" customWidth="1"/>
    <col min="2" max="2" width="19.54296875" customWidth="1"/>
    <col min="3" max="3" width="18.7265625" customWidth="1"/>
    <col min="4" max="4" width="17.1796875" customWidth="1"/>
    <col min="5" max="5" width="13.7265625" customWidth="1"/>
    <col min="6" max="6" width="21" bestFit="1" customWidth="1"/>
    <col min="7" max="7" width="19.26953125" bestFit="1" customWidth="1"/>
    <col min="8" max="8" width="12.26953125" customWidth="1"/>
    <col min="9" max="9" width="16.36328125" customWidth="1"/>
    <col min="10" max="10" width="15.26953125" customWidth="1"/>
    <col min="11" max="11" width="17.26953125" customWidth="1"/>
    <col min="12" max="12" width="13.1796875" hidden="1"/>
    <col min="13" max="16384" width="8.7265625" hidden="1"/>
  </cols>
  <sheetData>
    <row r="8" spans="2:8" ht="7" customHeight="1" thickBot="1" x14ac:dyDescent="0.4"/>
    <row r="9" spans="2:8" ht="24.5" customHeight="1" thickTop="1" thickBot="1" x14ac:dyDescent="0.4">
      <c r="B9" s="52" t="s">
        <v>13</v>
      </c>
      <c r="C9" s="53"/>
      <c r="D9" s="54"/>
      <c r="F9" s="123" t="s">
        <v>17</v>
      </c>
      <c r="G9" s="43" t="s">
        <v>27</v>
      </c>
      <c r="H9" s="43"/>
    </row>
    <row r="10" spans="2:8" ht="13.5" customHeight="1" thickTop="1" x14ac:dyDescent="0.35">
      <c r="B10" s="55" t="s">
        <v>14</v>
      </c>
      <c r="C10" s="56"/>
      <c r="D10" s="57">
        <v>5000</v>
      </c>
    </row>
    <row r="11" spans="2:8" ht="13.5" customHeight="1" x14ac:dyDescent="0.35">
      <c r="B11" s="47" t="s">
        <v>16</v>
      </c>
      <c r="C11" s="17"/>
      <c r="D11" s="48">
        <v>6.0000000000000001E-3</v>
      </c>
      <c r="F11" s="122" t="s">
        <v>19</v>
      </c>
      <c r="G11" s="58">
        <f>aporte_mês</f>
        <v>200</v>
      </c>
      <c r="H11" s="58"/>
    </row>
    <row r="12" spans="2:8" ht="13.5" customHeight="1" thickBot="1" x14ac:dyDescent="0.4">
      <c r="B12" s="49" t="s">
        <v>15</v>
      </c>
      <c r="C12" s="50"/>
      <c r="D12" s="51">
        <f>D10*30%</f>
        <v>1500</v>
      </c>
      <c r="F12" s="122"/>
      <c r="G12" s="58"/>
      <c r="H12" s="58"/>
    </row>
    <row r="13" spans="2:8" ht="14.5" customHeight="1" thickTop="1" thickBot="1" x14ac:dyDescent="0.4"/>
    <row r="14" spans="2:8" ht="25.5" customHeight="1" thickTop="1" thickBot="1" x14ac:dyDescent="0.4">
      <c r="B14" s="28" t="s">
        <v>5</v>
      </c>
      <c r="C14" s="29"/>
      <c r="D14" s="30"/>
      <c r="F14" s="119" t="s">
        <v>20</v>
      </c>
      <c r="G14" s="120" t="s">
        <v>21</v>
      </c>
      <c r="H14" s="121" t="s">
        <v>22</v>
      </c>
    </row>
    <row r="15" spans="2:8" ht="15" thickTop="1" x14ac:dyDescent="0.35">
      <c r="B15" s="18" t="s">
        <v>0</v>
      </c>
      <c r="C15" s="19"/>
      <c r="D15" s="12">
        <v>200</v>
      </c>
      <c r="F15" s="59" t="s">
        <v>23</v>
      </c>
      <c r="G15" s="63">
        <f>VLOOKUP($G$9&amp;"-"&amp;F15,Chave!$A:$D,4,FALSE)</f>
        <v>0.3</v>
      </c>
      <c r="H15" s="64">
        <f>G15*$G$11</f>
        <v>60</v>
      </c>
    </row>
    <row r="16" spans="2:8" x14ac:dyDescent="0.35">
      <c r="B16" s="20" t="s">
        <v>1</v>
      </c>
      <c r="C16" s="21"/>
      <c r="D16" s="13">
        <v>5</v>
      </c>
      <c r="F16" s="60" t="s">
        <v>24</v>
      </c>
      <c r="G16" s="65">
        <f>VLOOKUP($G$9&amp;"-"&amp;F16,Chave!$A:$D,4,FALSE)</f>
        <v>0.3</v>
      </c>
      <c r="H16" s="66">
        <f>G16*$G$11</f>
        <v>60</v>
      </c>
    </row>
    <row r="17" spans="2:11" ht="15.5" customHeight="1" x14ac:dyDescent="0.35">
      <c r="B17" s="20" t="s">
        <v>2</v>
      </c>
      <c r="C17" s="21"/>
      <c r="D17" s="14">
        <v>1.0789999999999999E-2</v>
      </c>
      <c r="F17" s="61" t="s">
        <v>25</v>
      </c>
      <c r="G17" s="67">
        <f>VLOOKUP($G$9&amp;"-"&amp;F17,Chave!$A:$D,4,FALSE)</f>
        <v>0.15</v>
      </c>
      <c r="H17" s="68">
        <f>G17*$G$11</f>
        <v>30</v>
      </c>
    </row>
    <row r="18" spans="2:11" x14ac:dyDescent="0.35">
      <c r="B18" s="20" t="s">
        <v>3</v>
      </c>
      <c r="C18" s="21"/>
      <c r="D18" s="15">
        <f>FV(taxa_mensal,qtd_anos*12,aporte_mês*-1)</f>
        <v>16755.382799697527</v>
      </c>
      <c r="F18" s="62" t="s">
        <v>26</v>
      </c>
      <c r="G18" s="69">
        <f>VLOOKUP($G$9&amp;"-"&amp;F18,Chave!$A:$D,4,FALSE)</f>
        <v>0.25</v>
      </c>
      <c r="H18" s="70">
        <f>G18*$G$11</f>
        <v>50</v>
      </c>
    </row>
    <row r="19" spans="2:11" ht="15" thickBot="1" x14ac:dyDescent="0.4">
      <c r="B19" s="22" t="s">
        <v>4</v>
      </c>
      <c r="C19" s="23"/>
      <c r="D19" s="16">
        <f>patrimônio*rendimento_carteira</f>
        <v>100.53229679818516</v>
      </c>
      <c r="F19" s="45" t="s">
        <v>51</v>
      </c>
      <c r="G19" s="46">
        <f>SUM(G15:G18)</f>
        <v>1</v>
      </c>
      <c r="H19" s="44">
        <f>SUM(H15:H18)</f>
        <v>200</v>
      </c>
    </row>
    <row r="20" spans="2:11" ht="11" customHeight="1" thickTop="1" thickBot="1" x14ac:dyDescent="0.4"/>
    <row r="21" spans="2:11" ht="25.5" customHeight="1" thickTop="1" thickBot="1" x14ac:dyDescent="0.4">
      <c r="B21" s="10" t="s">
        <v>6</v>
      </c>
      <c r="C21" s="11"/>
      <c r="D21" s="31" t="s">
        <v>12</v>
      </c>
    </row>
    <row r="22" spans="2:11" ht="15" thickTop="1" x14ac:dyDescent="0.35">
      <c r="B22" s="24" t="s">
        <v>7</v>
      </c>
      <c r="C22" s="5">
        <f>FV($D$17,2*12,$D$15*-1)</f>
        <v>5445.5254595290435</v>
      </c>
      <c r="D22" s="6">
        <f>C22*rendimento_carteira</f>
        <v>32.673152757174265</v>
      </c>
      <c r="J22" t="s">
        <v>59</v>
      </c>
    </row>
    <row r="23" spans="2:11" x14ac:dyDescent="0.35">
      <c r="B23" s="25" t="s">
        <v>8</v>
      </c>
      <c r="C23" s="2">
        <f>FV($D$17,5*12,$D$15*-1)</f>
        <v>16755.382799697527</v>
      </c>
      <c r="D23" s="7">
        <f>C23*rendimento_carteira</f>
        <v>100.53229679818516</v>
      </c>
      <c r="K23" t="s">
        <v>53</v>
      </c>
    </row>
    <row r="24" spans="2:11" x14ac:dyDescent="0.35">
      <c r="B24" s="26" t="s">
        <v>9</v>
      </c>
      <c r="C24" s="3">
        <f>FV($D$17,10*12,$D$15*-1)</f>
        <v>48656.842506034438</v>
      </c>
      <c r="D24" s="8">
        <f>C24*rendimento_carteira</f>
        <v>291.94105503620665</v>
      </c>
    </row>
    <row r="25" spans="2:11" x14ac:dyDescent="0.35">
      <c r="B25" s="26" t="s">
        <v>10</v>
      </c>
      <c r="C25" s="3">
        <f>FV($D$17,20*12,$D$15*-1)</f>
        <v>225039.68001941612</v>
      </c>
      <c r="D25" s="8">
        <f>C25*rendimento_carteira</f>
        <v>1350.2380801164968</v>
      </c>
    </row>
    <row r="26" spans="2:11" ht="15" thickBot="1" x14ac:dyDescent="0.4">
      <c r="B26" s="27" t="s">
        <v>11</v>
      </c>
      <c r="C26" s="4">
        <f>FV($D$17,30*12,$D$15*-1)</f>
        <v>864433.93100094295</v>
      </c>
      <c r="D26" s="9">
        <f>C26*rendimento_carteira</f>
        <v>5186.6035860056581</v>
      </c>
    </row>
    <row r="27" spans="2:11" ht="15" thickTop="1" x14ac:dyDescent="0.35"/>
    <row r="29" spans="2:11" ht="15" thickBot="1" x14ac:dyDescent="0.4"/>
    <row r="30" spans="2:11" ht="31.5" customHeight="1" thickTop="1" thickBot="1" x14ac:dyDescent="0.4">
      <c r="B30" s="71" t="s">
        <v>52</v>
      </c>
      <c r="C30" s="72">
        <v>10000</v>
      </c>
      <c r="E30" s="116" t="s">
        <v>60</v>
      </c>
      <c r="F30" s="116"/>
      <c r="G30" s="75">
        <f>C30/10</f>
        <v>1000</v>
      </c>
      <c r="I30" s="92" t="s">
        <v>58</v>
      </c>
      <c r="J30" s="100">
        <f>K44/G44</f>
        <v>1.0702767834993089E-2</v>
      </c>
    </row>
    <row r="31" spans="2:11" ht="15.5" thickTop="1" thickBot="1" x14ac:dyDescent="0.4">
      <c r="J31" s="32"/>
    </row>
    <row r="32" spans="2:11" ht="27.5" customHeight="1" thickTop="1" x14ac:dyDescent="0.35">
      <c r="B32" s="85" t="s">
        <v>31</v>
      </c>
      <c r="C32" s="86" t="s">
        <v>32</v>
      </c>
      <c r="D32" s="87" t="s">
        <v>33</v>
      </c>
      <c r="E32" s="86" t="s">
        <v>34</v>
      </c>
      <c r="F32" s="86" t="s">
        <v>35</v>
      </c>
      <c r="G32" s="88" t="s">
        <v>54</v>
      </c>
      <c r="I32" s="89" t="s">
        <v>55</v>
      </c>
      <c r="J32" s="90" t="s">
        <v>56</v>
      </c>
      <c r="K32" s="91" t="s">
        <v>57</v>
      </c>
    </row>
    <row r="33" spans="1:11" x14ac:dyDescent="0.35">
      <c r="A33" s="93">
        <v>1</v>
      </c>
      <c r="B33" s="94" t="s">
        <v>36</v>
      </c>
      <c r="C33" s="97" t="s">
        <v>46</v>
      </c>
      <c r="D33" s="104">
        <v>2</v>
      </c>
      <c r="E33" s="107">
        <v>8.6199999999999992</v>
      </c>
      <c r="F33" s="108">
        <f>G33/$G$44</f>
        <v>3.05489598469008E-2</v>
      </c>
      <c r="G33" s="109">
        <f>E33*D33</f>
        <v>17.239999999999998</v>
      </c>
      <c r="I33" s="76">
        <v>0.1</v>
      </c>
      <c r="J33" s="77">
        <f>I33/E33</f>
        <v>1.1600928074245941E-2</v>
      </c>
      <c r="K33" s="78">
        <f>I33*D33</f>
        <v>0.2</v>
      </c>
    </row>
    <row r="34" spans="1:11" x14ac:dyDescent="0.35">
      <c r="A34" s="93">
        <v>2</v>
      </c>
      <c r="B34" s="95" t="s">
        <v>37</v>
      </c>
      <c r="C34" s="98" t="s">
        <v>46</v>
      </c>
      <c r="D34" s="105">
        <v>2</v>
      </c>
      <c r="E34" s="110">
        <v>9.65</v>
      </c>
      <c r="F34" s="111">
        <f>G34/$G$44</f>
        <v>3.4199241591948114E-2</v>
      </c>
      <c r="G34" s="112">
        <f t="shared" ref="G34:G42" si="0">E34*D34</f>
        <v>19.3</v>
      </c>
      <c r="I34" s="79">
        <v>0.12</v>
      </c>
      <c r="J34" s="80">
        <f>I34/E34</f>
        <v>1.2435233160621761E-2</v>
      </c>
      <c r="K34" s="81">
        <f>I34*D34</f>
        <v>0.24</v>
      </c>
    </row>
    <row r="35" spans="1:11" x14ac:dyDescent="0.35">
      <c r="A35" s="93">
        <v>3</v>
      </c>
      <c r="B35" s="95" t="s">
        <v>38</v>
      </c>
      <c r="C35" s="98" t="s">
        <v>47</v>
      </c>
      <c r="D35" s="105">
        <v>1</v>
      </c>
      <c r="E35" s="110">
        <v>143.69</v>
      </c>
      <c r="F35" s="111">
        <f>G35/$G$44</f>
        <v>0.25461601162419817</v>
      </c>
      <c r="G35" s="112">
        <f t="shared" si="0"/>
        <v>143.69</v>
      </c>
      <c r="I35" s="79">
        <v>1</v>
      </c>
      <c r="J35" s="80">
        <f>I35/E35</f>
        <v>6.9594265432528363E-3</v>
      </c>
      <c r="K35" s="81">
        <f>I35*D35</f>
        <v>1</v>
      </c>
    </row>
    <row r="36" spans="1:11" x14ac:dyDescent="0.35">
      <c r="A36" s="93">
        <v>4</v>
      </c>
      <c r="B36" s="95" t="s">
        <v>39</v>
      </c>
      <c r="C36" s="98" t="s">
        <v>48</v>
      </c>
      <c r="D36" s="105">
        <v>1</v>
      </c>
      <c r="E36" s="110">
        <v>50</v>
      </c>
      <c r="F36" s="111">
        <f>G36/$G$44</f>
        <v>8.8599071481730865E-2</v>
      </c>
      <c r="G36" s="112">
        <f t="shared" si="0"/>
        <v>50</v>
      </c>
      <c r="I36" s="79">
        <v>0.4</v>
      </c>
      <c r="J36" s="80">
        <f>I36/E36</f>
        <v>8.0000000000000002E-3</v>
      </c>
      <c r="K36" s="81">
        <f>I36*D36</f>
        <v>0.4</v>
      </c>
    </row>
    <row r="37" spans="1:11" x14ac:dyDescent="0.35">
      <c r="A37" s="93">
        <v>5</v>
      </c>
      <c r="B37" s="95" t="s">
        <v>40</v>
      </c>
      <c r="C37" s="98" t="s">
        <v>48</v>
      </c>
      <c r="D37" s="105">
        <v>3</v>
      </c>
      <c r="E37" s="110">
        <v>5.13</v>
      </c>
      <c r="F37" s="111">
        <f>G37/$G$44</f>
        <v>2.7270794202076763E-2</v>
      </c>
      <c r="G37" s="112">
        <f t="shared" si="0"/>
        <v>15.39</v>
      </c>
      <c r="I37" s="79">
        <v>0.05</v>
      </c>
      <c r="J37" s="80">
        <f>I37/E37</f>
        <v>9.7465886939571162E-3</v>
      </c>
      <c r="K37" s="81">
        <f>I37*D37</f>
        <v>0.15000000000000002</v>
      </c>
    </row>
    <row r="38" spans="1:11" x14ac:dyDescent="0.35">
      <c r="A38" s="93">
        <v>6</v>
      </c>
      <c r="B38" s="95" t="s">
        <v>41</v>
      </c>
      <c r="C38" s="98" t="s">
        <v>49</v>
      </c>
      <c r="D38" s="105">
        <v>1</v>
      </c>
      <c r="E38" s="110">
        <v>19.48</v>
      </c>
      <c r="F38" s="111">
        <f>G38/$G$44</f>
        <v>3.4518198249282345E-2</v>
      </c>
      <c r="G38" s="112">
        <f t="shared" si="0"/>
        <v>19.48</v>
      </c>
      <c r="I38" s="79">
        <v>1.6</v>
      </c>
      <c r="J38" s="80">
        <f>I38/E38</f>
        <v>8.2135523613963035E-2</v>
      </c>
      <c r="K38" s="81">
        <f>I38*D38</f>
        <v>1.6</v>
      </c>
    </row>
    <row r="39" spans="1:11" x14ac:dyDescent="0.35">
      <c r="A39" s="93">
        <v>7</v>
      </c>
      <c r="B39" s="95" t="s">
        <v>42</v>
      </c>
      <c r="C39" s="98" t="s">
        <v>49</v>
      </c>
      <c r="D39" s="105">
        <v>1</v>
      </c>
      <c r="E39" s="110">
        <v>83.9</v>
      </c>
      <c r="F39" s="111">
        <f>G39/$G$44</f>
        <v>0.1486692419463444</v>
      </c>
      <c r="G39" s="112">
        <f t="shared" si="0"/>
        <v>83.9</v>
      </c>
      <c r="I39" s="79">
        <v>0.65</v>
      </c>
      <c r="J39" s="80">
        <f>I39/E39</f>
        <v>7.7473182359952325E-3</v>
      </c>
      <c r="K39" s="81">
        <f>I39*D39</f>
        <v>0.65</v>
      </c>
    </row>
    <row r="40" spans="1:11" x14ac:dyDescent="0.35">
      <c r="A40" s="93">
        <v>8</v>
      </c>
      <c r="B40" s="95" t="s">
        <v>43</v>
      </c>
      <c r="C40" s="98" t="s">
        <v>49</v>
      </c>
      <c r="D40" s="105">
        <v>1</v>
      </c>
      <c r="E40" s="110">
        <v>104.25</v>
      </c>
      <c r="F40" s="111">
        <f>G40/$G$44</f>
        <v>0.18472906403940886</v>
      </c>
      <c r="G40" s="112">
        <f t="shared" si="0"/>
        <v>104.25</v>
      </c>
      <c r="I40" s="79">
        <v>0.92</v>
      </c>
      <c r="J40" s="80">
        <f>I40/E40</f>
        <v>8.8249400479616311E-3</v>
      </c>
      <c r="K40" s="81">
        <f>I40*D40</f>
        <v>0.92</v>
      </c>
    </row>
    <row r="41" spans="1:11" x14ac:dyDescent="0.35">
      <c r="A41" s="93">
        <v>9</v>
      </c>
      <c r="B41" s="95" t="s">
        <v>44</v>
      </c>
      <c r="C41" s="98" t="s">
        <v>50</v>
      </c>
      <c r="D41" s="105">
        <v>1</v>
      </c>
      <c r="E41" s="110">
        <v>101</v>
      </c>
      <c r="F41" s="111">
        <f>G41/$G$44</f>
        <v>0.17897012439309634</v>
      </c>
      <c r="G41" s="112">
        <f t="shared" si="0"/>
        <v>101</v>
      </c>
      <c r="I41" s="79">
        <v>0.78</v>
      </c>
      <c r="J41" s="80">
        <f>I41/E41</f>
        <v>7.7227722772277227E-3</v>
      </c>
      <c r="K41" s="81">
        <f>I41*D41</f>
        <v>0.78</v>
      </c>
    </row>
    <row r="42" spans="1:11" ht="15" thickBot="1" x14ac:dyDescent="0.4">
      <c r="A42" s="93">
        <v>10</v>
      </c>
      <c r="B42" s="96" t="s">
        <v>45</v>
      </c>
      <c r="C42" s="99" t="s">
        <v>50</v>
      </c>
      <c r="D42" s="106">
        <v>1</v>
      </c>
      <c r="E42" s="113">
        <v>10.09</v>
      </c>
      <c r="F42" s="114">
        <f>G42/$G$44</f>
        <v>1.7879292625013289E-2</v>
      </c>
      <c r="G42" s="115">
        <f t="shared" si="0"/>
        <v>10.09</v>
      </c>
      <c r="I42" s="82">
        <v>0.1</v>
      </c>
      <c r="J42" s="83">
        <f>I42/E42</f>
        <v>9.9108027750247785E-3</v>
      </c>
      <c r="K42" s="84">
        <f>I42*D42</f>
        <v>0.1</v>
      </c>
    </row>
    <row r="43" spans="1:11" ht="4" customHeight="1" thickTop="1" x14ac:dyDescent="0.35">
      <c r="I43" s="73"/>
      <c r="J43" s="73"/>
    </row>
    <row r="44" spans="1:11" s="74" customFormat="1" ht="19" customHeight="1" x14ac:dyDescent="0.45">
      <c r="B44" s="101" t="s">
        <v>51</v>
      </c>
      <c r="C44" s="102"/>
      <c r="D44" s="102"/>
      <c r="E44" s="102"/>
      <c r="F44" s="117">
        <f>SUM(F33:F42)</f>
        <v>1</v>
      </c>
      <c r="G44" s="118">
        <f>SUM(G33:G42)</f>
        <v>564.34</v>
      </c>
      <c r="I44" s="101" t="s">
        <v>51</v>
      </c>
      <c r="J44" s="102"/>
      <c r="K44" s="103">
        <f>SUM(K33:K43)</f>
        <v>6.04</v>
      </c>
    </row>
    <row r="46" spans="1:11" x14ac:dyDescent="0.35">
      <c r="E46" t="s">
        <v>53</v>
      </c>
    </row>
    <row r="52" spans="6:6" x14ac:dyDescent="0.35">
      <c r="F52" s="1"/>
    </row>
    <row r="58" spans="6:6" ht="2.5" customHeight="1" x14ac:dyDescent="0.35"/>
    <row r="59" spans="6:6" s="74" customFormat="1" ht="20" customHeight="1" x14ac:dyDescent="0.45"/>
  </sheetData>
  <mergeCells count="17">
    <mergeCell ref="G9:H9"/>
    <mergeCell ref="F11:F12"/>
    <mergeCell ref="G11:H12"/>
    <mergeCell ref="I44:J44"/>
    <mergeCell ref="B44:E44"/>
    <mergeCell ref="E30:F30"/>
    <mergeCell ref="B16:C16"/>
    <mergeCell ref="B17:C17"/>
    <mergeCell ref="B18:C18"/>
    <mergeCell ref="B19:C19"/>
    <mergeCell ref="B9:D9"/>
    <mergeCell ref="B14:D14"/>
    <mergeCell ref="B21:C21"/>
    <mergeCell ref="B10:C10"/>
    <mergeCell ref="B11:C11"/>
    <mergeCell ref="B12:C12"/>
    <mergeCell ref="B15:C15"/>
  </mergeCells>
  <conditionalFormatting sqref="G9:H9">
    <cfRule type="expression" dxfId="2" priority="1">
      <formula>$G$9="Arrojado"</formula>
    </cfRule>
    <cfRule type="expression" dxfId="1" priority="2">
      <formula>$G$9="Moderado"</formula>
    </cfRule>
    <cfRule type="expression" dxfId="0" priority="3">
      <formula>$G$9="Conservador"</formula>
    </cfRule>
  </conditionalFormatting>
  <dataValidations count="1">
    <dataValidation type="list" allowBlank="1" showInputMessage="1" showErrorMessage="1" sqref="G9" xr:uid="{15B5DF99-DF33-4AE3-BA8A-0C8676F81F14}">
      <formula1>"Conservador,Moderado,Arrojado"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87A-341C-4A56-85CE-DBF02F4E563A}">
  <dimension ref="A2:D14"/>
  <sheetViews>
    <sheetView workbookViewId="0">
      <selection activeCell="D19" sqref="D19"/>
    </sheetView>
  </sheetViews>
  <sheetFormatPr defaultRowHeight="14.5" x14ac:dyDescent="0.35"/>
  <cols>
    <col min="1" max="1" width="21.453125" customWidth="1"/>
    <col min="2" max="2" width="11.453125" bestFit="1" customWidth="1"/>
    <col min="3" max="3" width="10.26953125" bestFit="1" customWidth="1"/>
    <col min="4" max="4" width="21.54296875" customWidth="1"/>
  </cols>
  <sheetData>
    <row r="2" spans="1:4" ht="33.5" customHeight="1" x14ac:dyDescent="0.35">
      <c r="A2" t="s">
        <v>28</v>
      </c>
      <c r="B2" t="s">
        <v>17</v>
      </c>
      <c r="C2" s="1" t="s">
        <v>20</v>
      </c>
      <c r="D2" t="s">
        <v>30</v>
      </c>
    </row>
    <row r="3" spans="1:4" ht="33.5" customHeight="1" x14ac:dyDescent="0.35">
      <c r="A3" s="35" t="str">
        <f>B3&amp;"-"&amp;C3</f>
        <v>Conservador-Papel</v>
      </c>
      <c r="B3" s="35" t="s">
        <v>27</v>
      </c>
      <c r="C3" s="36" t="s">
        <v>23</v>
      </c>
      <c r="D3" s="37">
        <v>0.3</v>
      </c>
    </row>
    <row r="4" spans="1:4" ht="33.5" customHeight="1" x14ac:dyDescent="0.35">
      <c r="A4" s="35" t="str">
        <f>B4&amp;"-"&amp;C4</f>
        <v>Conservador-Tijolo</v>
      </c>
      <c r="B4" s="35" t="s">
        <v>27</v>
      </c>
      <c r="C4" s="36" t="s">
        <v>24</v>
      </c>
      <c r="D4" s="38">
        <v>0.3</v>
      </c>
    </row>
    <row r="5" spans="1:4" ht="33.5" customHeight="1" x14ac:dyDescent="0.35">
      <c r="A5" s="35" t="str">
        <f>B5&amp;"-"&amp;C5</f>
        <v>Conservador-Híbrido</v>
      </c>
      <c r="B5" s="35" t="s">
        <v>27</v>
      </c>
      <c r="C5" s="36" t="s">
        <v>25</v>
      </c>
      <c r="D5" s="38">
        <v>0.15</v>
      </c>
    </row>
    <row r="6" spans="1:4" ht="33.5" customHeight="1" x14ac:dyDescent="0.35">
      <c r="A6" s="35" t="str">
        <f>B6&amp;"-"&amp;C6</f>
        <v>Conservador-FOFs</v>
      </c>
      <c r="B6" s="35" t="s">
        <v>27</v>
      </c>
      <c r="C6" s="36" t="s">
        <v>26</v>
      </c>
      <c r="D6" s="38">
        <v>0.25</v>
      </c>
    </row>
    <row r="7" spans="1:4" ht="33.5" customHeight="1" x14ac:dyDescent="0.35">
      <c r="A7" s="33" t="str">
        <f t="shared" ref="A7:A14" si="0">B7&amp;"-"&amp;C7</f>
        <v>Moderado-Papel</v>
      </c>
      <c r="B7" s="33" t="s">
        <v>18</v>
      </c>
      <c r="C7" s="34" t="s">
        <v>23</v>
      </c>
      <c r="D7" s="41">
        <v>0.3</v>
      </c>
    </row>
    <row r="8" spans="1:4" ht="33.5" customHeight="1" x14ac:dyDescent="0.35">
      <c r="A8" s="33" t="str">
        <f t="shared" si="0"/>
        <v>Moderado-Tijolo</v>
      </c>
      <c r="B8" s="33" t="s">
        <v>18</v>
      </c>
      <c r="C8" s="34" t="s">
        <v>24</v>
      </c>
      <c r="D8" s="41">
        <v>0.4</v>
      </c>
    </row>
    <row r="9" spans="1:4" ht="33.5" customHeight="1" x14ac:dyDescent="0.35">
      <c r="A9" s="33" t="str">
        <f t="shared" si="0"/>
        <v>Moderado-Híbrido</v>
      </c>
      <c r="B9" s="33" t="s">
        <v>18</v>
      </c>
      <c r="C9" s="34" t="s">
        <v>25</v>
      </c>
      <c r="D9" s="41">
        <v>0.15</v>
      </c>
    </row>
    <row r="10" spans="1:4" ht="33.5" customHeight="1" x14ac:dyDescent="0.35">
      <c r="A10" s="33" t="str">
        <f t="shared" si="0"/>
        <v>Moderado-FOFs</v>
      </c>
      <c r="B10" s="33" t="s">
        <v>18</v>
      </c>
      <c r="C10" s="34" t="s">
        <v>26</v>
      </c>
      <c r="D10" s="41">
        <v>0.15</v>
      </c>
    </row>
    <row r="11" spans="1:4" ht="33.5" customHeight="1" x14ac:dyDescent="0.35">
      <c r="A11" s="39" t="str">
        <f t="shared" si="0"/>
        <v>Arrojado-Papel</v>
      </c>
      <c r="B11" s="39" t="s">
        <v>29</v>
      </c>
      <c r="C11" s="40" t="s">
        <v>23</v>
      </c>
      <c r="D11" s="42">
        <v>0.3</v>
      </c>
    </row>
    <row r="12" spans="1:4" ht="33.5" customHeight="1" x14ac:dyDescent="0.35">
      <c r="A12" s="39" t="str">
        <f t="shared" si="0"/>
        <v>Arrojado-Tijolo</v>
      </c>
      <c r="B12" s="39" t="s">
        <v>29</v>
      </c>
      <c r="C12" s="40" t="s">
        <v>24</v>
      </c>
      <c r="D12" s="42">
        <v>0.5</v>
      </c>
    </row>
    <row r="13" spans="1:4" ht="33.5" customHeight="1" x14ac:dyDescent="0.35">
      <c r="A13" s="39" t="str">
        <f t="shared" si="0"/>
        <v>Arrojado-Híbrido</v>
      </c>
      <c r="B13" s="39" t="s">
        <v>29</v>
      </c>
      <c r="C13" s="40" t="s">
        <v>25</v>
      </c>
      <c r="D13" s="42">
        <v>0.2</v>
      </c>
    </row>
    <row r="14" spans="1:4" ht="33.5" customHeight="1" x14ac:dyDescent="0.35">
      <c r="A14" s="39" t="str">
        <f t="shared" si="0"/>
        <v>Arrojado-FOFs</v>
      </c>
      <c r="B14" s="39" t="s">
        <v>29</v>
      </c>
      <c r="C14" s="40" t="s">
        <v>26</v>
      </c>
      <c r="D14" s="4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NAKARTEIRA</vt:lpstr>
      <vt:lpstr>Chave</vt:lpstr>
      <vt:lpstr>aporte_mês</vt:lpstr>
      <vt:lpstr>patrimônio</vt:lpstr>
      <vt:lpstr>qtd_anos</vt:lpstr>
      <vt:lpstr>rendimento_carteira</vt:lpstr>
      <vt:lpstr>salário</vt:lpstr>
      <vt:lpstr>sugestão_investimento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nakamura</dc:creator>
  <cp:lastModifiedBy>vinicius nakamura</cp:lastModifiedBy>
  <dcterms:created xsi:type="dcterms:W3CDTF">2025-06-02T18:02:47Z</dcterms:created>
  <dcterms:modified xsi:type="dcterms:W3CDTF">2025-06-03T04:11:54Z</dcterms:modified>
</cp:coreProperties>
</file>