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0" windowWidth="19245" windowHeight="6285" activeTab="8"/>
  </bookViews>
  <sheets>
    <sheet name="magic_mix" sheetId="8" r:id="rId1"/>
    <sheet name="building" sheetId="9" r:id="rId2"/>
    <sheet name="课桌价格" sheetId="13" r:id="rId3"/>
    <sheet name="门价格" sheetId="14" r:id="rId4"/>
    <sheet name="地砖" sheetId="15" r:id="rId5"/>
    <sheet name="墙纸" sheetId="16" r:id="rId6"/>
    <sheet name="家具" sheetId="17" r:id="rId7"/>
    <sheet name="墙上装饰" sheetId="18" r:id="rId8"/>
    <sheet name="道具合成" sheetId="21" r:id="rId9"/>
    <sheet name="单价魔法加成A" sheetId="10" r:id="rId10"/>
    <sheet name="cion获得统计" sheetId="3" r:id="rId11"/>
    <sheet name="m币花费统计A" sheetId="4" r:id="rId12"/>
  </sheets>
  <externalReferences>
    <externalReference r:id="rId13"/>
    <externalReference r:id="rId14"/>
    <externalReference r:id="rId15"/>
  </externalReferences>
  <calcPr calcId="125725"/>
</workbook>
</file>

<file path=xl/calcChain.xml><?xml version="1.0" encoding="utf-8"?>
<calcChain xmlns="http://schemas.openxmlformats.org/spreadsheetml/2006/main">
  <c r="O2" i="21"/>
  <c r="O1"/>
  <c r="AD13"/>
  <c r="J189" i="8" s="1"/>
  <c r="H189"/>
  <c r="E189"/>
  <c r="B189"/>
  <c r="A189"/>
  <c r="F13" i="21"/>
  <c r="F189" i="8" s="1"/>
  <c r="C13" i="21"/>
  <c r="C189" i="8" s="1"/>
  <c r="D13" i="21"/>
  <c r="D189" i="8" s="1"/>
  <c r="N2" i="21"/>
  <c r="N1"/>
  <c r="M2"/>
  <c r="M1"/>
  <c r="H1"/>
  <c r="L1"/>
  <c r="C72" i="4" l="1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 l="1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 l="1"/>
  <c r="C3"/>
  <c r="B3"/>
  <c r="C22" i="3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B3"/>
  <c r="A3"/>
  <c r="A1"/>
  <c r="A17" i="10"/>
  <c r="A16"/>
  <c r="A15"/>
  <c r="A14"/>
  <c r="A13"/>
  <c r="A12"/>
  <c r="A11"/>
  <c r="A10"/>
  <c r="A9"/>
  <c r="A8"/>
  <c r="A7"/>
  <c r="A6"/>
  <c r="A5"/>
  <c r="A4"/>
  <c r="A3"/>
  <c r="V2" i="21" l="1"/>
  <c r="U2"/>
  <c r="T2"/>
  <c r="S2" s="1"/>
  <c r="R2"/>
  <c r="Q2"/>
  <c r="P2"/>
  <c r="L2"/>
  <c r="K2" s="1"/>
  <c r="J2" s="1"/>
  <c r="I2" s="1"/>
  <c r="H2" l="1"/>
  <c r="V1"/>
  <c r="U1"/>
  <c r="T1"/>
  <c r="S1"/>
  <c r="R1"/>
  <c r="Q1"/>
  <c r="P1"/>
  <c r="AA36" i="18"/>
  <c r="Y36"/>
  <c r="AA35"/>
  <c r="Y35"/>
  <c r="AA34"/>
  <c r="Y34"/>
  <c r="W34"/>
  <c r="W36" s="1"/>
  <c r="AA33"/>
  <c r="Y33"/>
  <c r="AA32"/>
  <c r="Y32" s="1"/>
  <c r="AA31"/>
  <c r="Y31"/>
  <c r="AA30"/>
  <c r="Y30"/>
  <c r="W30"/>
  <c r="AA29"/>
  <c r="Y29"/>
  <c r="AA28"/>
  <c r="Y28"/>
  <c r="AA27"/>
  <c r="Y27" s="1"/>
  <c r="AA26"/>
  <c r="Y26"/>
  <c r="W26"/>
  <c r="W27" s="1"/>
  <c r="AA25"/>
  <c r="Y25"/>
  <c r="W25"/>
  <c r="AA24"/>
  <c r="Y24"/>
  <c r="W24"/>
  <c r="AA23"/>
  <c r="Y23"/>
  <c r="AA22"/>
  <c r="Y22"/>
  <c r="AA21"/>
  <c r="Y21"/>
  <c r="AA20"/>
  <c r="Y20"/>
  <c r="AA19"/>
  <c r="Y19"/>
  <c r="AA18"/>
  <c r="Y18"/>
  <c r="W18"/>
  <c r="W19" s="1"/>
  <c r="W20" s="1"/>
  <c r="AA17"/>
  <c r="Y17"/>
  <c r="W28" l="1"/>
  <c r="W29" s="1"/>
  <c r="AD11" i="21"/>
  <c r="AD12"/>
  <c r="AD7"/>
  <c r="AD6" s="1"/>
  <c r="AD2"/>
  <c r="AD8"/>
  <c r="AD9"/>
  <c r="AD4"/>
  <c r="AD10"/>
  <c r="AD5"/>
  <c r="AD3"/>
  <c r="AA16" i="18"/>
  <c r="Y16"/>
  <c r="AA15"/>
  <c r="Y15"/>
  <c r="AA14"/>
  <c r="AA13"/>
  <c r="Y13"/>
  <c r="AA12"/>
  <c r="Y12"/>
  <c r="W12"/>
  <c r="W13" s="1"/>
  <c r="W14" s="1"/>
  <c r="AA11"/>
  <c r="Y11"/>
  <c r="AA10"/>
  <c r="Y10"/>
  <c r="W10"/>
  <c r="AA9"/>
  <c r="AA8"/>
  <c r="Y14" l="1"/>
  <c r="AA7"/>
  <c r="Y7"/>
  <c r="AA6"/>
  <c r="Y6"/>
  <c r="AA5"/>
  <c r="AA4" l="1"/>
  <c r="I4" s="1"/>
  <c r="AA3"/>
  <c r="X3"/>
  <c r="AD2"/>
  <c r="AC2"/>
  <c r="AB2"/>
  <c r="AA2"/>
  <c r="Z2"/>
  <c r="Y2"/>
  <c r="X2"/>
  <c r="I5" s="1"/>
  <c r="W2"/>
  <c r="V2"/>
  <c r="U2"/>
  <c r="T2"/>
  <c r="S2"/>
  <c r="R2"/>
  <c r="Q2"/>
  <c r="P2"/>
  <c r="O2"/>
  <c r="N2"/>
  <c r="M2"/>
  <c r="L2"/>
  <c r="K2"/>
  <c r="J2"/>
  <c r="I2"/>
  <c r="H2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AA70" i="17"/>
  <c r="Y70"/>
  <c r="W70"/>
  <c r="H4" i="18" l="1"/>
  <c r="N10"/>
  <c r="J8"/>
  <c r="H36"/>
  <c r="AE36" s="1"/>
  <c r="L29"/>
  <c r="K28"/>
  <c r="I25"/>
  <c r="L25" s="1"/>
  <c r="H24"/>
  <c r="AB24" s="1"/>
  <c r="H21"/>
  <c r="I21"/>
  <c r="I36"/>
  <c r="N36" s="1"/>
  <c r="H33"/>
  <c r="AE33" s="1"/>
  <c r="I32"/>
  <c r="N32" s="1"/>
  <c r="H27"/>
  <c r="AB21"/>
  <c r="I33"/>
  <c r="N33" s="1"/>
  <c r="H30"/>
  <c r="H29"/>
  <c r="AB29" s="1"/>
  <c r="H26"/>
  <c r="AB20"/>
  <c r="H23"/>
  <c r="AB23" s="1"/>
  <c r="I19"/>
  <c r="H34"/>
  <c r="AB34" s="1"/>
  <c r="I30"/>
  <c r="I29"/>
  <c r="H28"/>
  <c r="AE28" s="1"/>
  <c r="I26"/>
  <c r="L26" s="1"/>
  <c r="H25"/>
  <c r="AB25" s="1"/>
  <c r="I24"/>
  <c r="K24" s="1"/>
  <c r="H17"/>
  <c r="AB17" s="1"/>
  <c r="I34"/>
  <c r="N34" s="1"/>
  <c r="H16"/>
  <c r="AB16" s="1"/>
  <c r="I27"/>
  <c r="L27" s="1"/>
  <c r="AB10"/>
  <c r="I22"/>
  <c r="AB22" s="1"/>
  <c r="H31"/>
  <c r="J14"/>
  <c r="I11"/>
  <c r="I31"/>
  <c r="I16"/>
  <c r="H15"/>
  <c r="AE15" s="1"/>
  <c r="H9"/>
  <c r="H20"/>
  <c r="I23"/>
  <c r="I17"/>
  <c r="H18"/>
  <c r="H19"/>
  <c r="J30"/>
  <c r="H35"/>
  <c r="AE35" s="1"/>
  <c r="H22"/>
  <c r="H14"/>
  <c r="I18"/>
  <c r="I35"/>
  <c r="N35" s="1"/>
  <c r="I20"/>
  <c r="H32"/>
  <c r="AE32" s="1"/>
  <c r="AB14"/>
  <c r="I14"/>
  <c r="I13"/>
  <c r="I12"/>
  <c r="H11"/>
  <c r="AE11" s="1"/>
  <c r="H12"/>
  <c r="N18"/>
  <c r="I8"/>
  <c r="H7"/>
  <c r="J6"/>
  <c r="H6" s="1"/>
  <c r="I9"/>
  <c r="K21"/>
  <c r="H10"/>
  <c r="AE10" s="1"/>
  <c r="I7"/>
  <c r="AB7" s="1"/>
  <c r="K17"/>
  <c r="L7"/>
  <c r="H13"/>
  <c r="AE13" s="1"/>
  <c r="I10"/>
  <c r="K23"/>
  <c r="H8"/>
  <c r="AB6"/>
  <c r="I15"/>
  <c r="I3"/>
  <c r="N16"/>
  <c r="J13"/>
  <c r="H5"/>
  <c r="AE5" s="1"/>
  <c r="AD70" i="17"/>
  <c r="H3" i="18"/>
  <c r="AE3" s="1"/>
  <c r="L4"/>
  <c r="L15"/>
  <c r="N12"/>
  <c r="AB12" s="1"/>
  <c r="N20"/>
  <c r="J9"/>
  <c r="N11"/>
  <c r="L19"/>
  <c r="Y69" i="17"/>
  <c r="W69"/>
  <c r="AD69" s="1"/>
  <c r="AE19" i="18" l="1"/>
  <c r="AB3"/>
  <c r="AE14"/>
  <c r="AE31"/>
  <c r="AB13"/>
  <c r="AB26"/>
  <c r="AB32"/>
  <c r="AB31"/>
  <c r="AE27"/>
  <c r="AB33"/>
  <c r="AB5"/>
  <c r="AE17"/>
  <c r="AE4"/>
  <c r="AE6"/>
  <c r="AE7"/>
  <c r="AE23"/>
  <c r="AE30"/>
  <c r="AE8"/>
  <c r="AB8"/>
  <c r="AE22"/>
  <c r="AE18"/>
  <c r="AE9"/>
  <c r="AB9"/>
  <c r="AB11"/>
  <c r="AE25"/>
  <c r="AB19"/>
  <c r="AE29"/>
  <c r="AB35"/>
  <c r="AB36"/>
  <c r="AE24"/>
  <c r="AB28"/>
  <c r="AB4"/>
  <c r="AE12"/>
  <c r="AB15"/>
  <c r="AE20"/>
  <c r="AE16"/>
  <c r="AE34"/>
  <c r="AB18"/>
  <c r="AE26"/>
  <c r="AB27"/>
  <c r="AE21"/>
  <c r="AB30"/>
  <c r="AD68" i="17"/>
  <c r="Y68"/>
  <c r="AD67"/>
  <c r="Y67"/>
  <c r="Y66"/>
  <c r="W66"/>
  <c r="AD66" s="1"/>
  <c r="AD65"/>
  <c r="Y65" l="1"/>
  <c r="AD64"/>
  <c r="Y64"/>
  <c r="Y63"/>
  <c r="W63"/>
  <c r="AD63" s="1"/>
  <c r="Y62" l="1"/>
  <c r="W62"/>
  <c r="AD62" s="1"/>
  <c r="AD61"/>
  <c r="AA61"/>
  <c r="AA62" s="1"/>
  <c r="Y61"/>
  <c r="Y60"/>
  <c r="W60"/>
  <c r="AD60" s="1"/>
  <c r="Y59"/>
  <c r="W59"/>
  <c r="AD59" s="1"/>
  <c r="AD58"/>
  <c r="Y58"/>
  <c r="AD57"/>
  <c r="Y57"/>
  <c r="AD56"/>
  <c r="AA63" l="1"/>
  <c r="Y56"/>
  <c r="AD55"/>
  <c r="Y55"/>
  <c r="AD54"/>
  <c r="Y54"/>
  <c r="AA64" l="1"/>
  <c r="Y53"/>
  <c r="W53"/>
  <c r="AD53" s="1"/>
  <c r="I53"/>
  <c r="Y52"/>
  <c r="W52"/>
  <c r="AD52" s="1"/>
  <c r="I52"/>
  <c r="Y51"/>
  <c r="W51"/>
  <c r="AD51" s="1"/>
  <c r="I51"/>
  <c r="AA65" l="1"/>
  <c r="AD50"/>
  <c r="Y50"/>
  <c r="Y49"/>
  <c r="W49"/>
  <c r="AD49" s="1"/>
  <c r="I49"/>
  <c r="AA66" l="1"/>
  <c r="AD48"/>
  <c r="AD47"/>
  <c r="Y47"/>
  <c r="AD46"/>
  <c r="Y46"/>
  <c r="Y45"/>
  <c r="I45"/>
  <c r="AD44"/>
  <c r="Y44"/>
  <c r="AD43"/>
  <c r="Y43"/>
  <c r="W43"/>
  <c r="W45" s="1"/>
  <c r="AD45" s="1"/>
  <c r="I43"/>
  <c r="AD42"/>
  <c r="Y42"/>
  <c r="Y41"/>
  <c r="W41"/>
  <c r="N41" s="1"/>
  <c r="I41"/>
  <c r="AD40"/>
  <c r="Y40"/>
  <c r="AD39"/>
  <c r="Y39"/>
  <c r="Y38"/>
  <c r="W38"/>
  <c r="L38" s="1"/>
  <c r="I38"/>
  <c r="AD37"/>
  <c r="Y37"/>
  <c r="AD36"/>
  <c r="Y36"/>
  <c r="AD35"/>
  <c r="Y35"/>
  <c r="W35"/>
  <c r="I35"/>
  <c r="AD34"/>
  <c r="Y34"/>
  <c r="W33"/>
  <c r="AD33" s="1"/>
  <c r="I33"/>
  <c r="Y32"/>
  <c r="W32"/>
  <c r="AD32" s="1"/>
  <c r="I32"/>
  <c r="AD31"/>
  <c r="Y31"/>
  <c r="AD30"/>
  <c r="Y30"/>
  <c r="AD29"/>
  <c r="Y29"/>
  <c r="AD28"/>
  <c r="Y28"/>
  <c r="AD27"/>
  <c r="Y27"/>
  <c r="AD26"/>
  <c r="AD41" l="1"/>
  <c r="AA67"/>
  <c r="AA68" s="1"/>
  <c r="AD38"/>
  <c r="Y26"/>
  <c r="Y25"/>
  <c r="W25"/>
  <c r="AD25" s="1"/>
  <c r="I25"/>
  <c r="AD24"/>
  <c r="Y24"/>
  <c r="Y23"/>
  <c r="W23"/>
  <c r="AD23" s="1"/>
  <c r="I23"/>
  <c r="AA69" l="1"/>
  <c r="Y22"/>
  <c r="W22"/>
  <c r="AD22" s="1"/>
  <c r="I22"/>
  <c r="AD21"/>
  <c r="Y21" l="1"/>
  <c r="AD20"/>
  <c r="Y20"/>
  <c r="AD19"/>
  <c r="Y19"/>
  <c r="AD18"/>
  <c r="Y18"/>
  <c r="AD17"/>
  <c r="W17"/>
  <c r="I17"/>
  <c r="Y16"/>
  <c r="W16"/>
  <c r="AD16" s="1"/>
  <c r="I16"/>
  <c r="Y15"/>
  <c r="W15"/>
  <c r="I15"/>
  <c r="AD14"/>
  <c r="AD13"/>
  <c r="AA13"/>
  <c r="AA14" s="1"/>
  <c r="Y13"/>
  <c r="W13"/>
  <c r="I13"/>
  <c r="AD12"/>
  <c r="Y12"/>
  <c r="I12"/>
  <c r="AD11"/>
  <c r="AD10"/>
  <c r="Y10"/>
  <c r="AD9"/>
  <c r="AA15" l="1"/>
  <c r="AA16" s="1"/>
  <c r="AA17" s="1"/>
  <c r="I9"/>
  <c r="AE8"/>
  <c r="AD8"/>
  <c r="Y8"/>
  <c r="I8"/>
  <c r="AD7"/>
  <c r="AE6"/>
  <c r="AD6"/>
  <c r="AB6" s="1"/>
  <c r="Y6"/>
  <c r="I6"/>
  <c r="AD5"/>
  <c r="AD4"/>
  <c r="AD3"/>
  <c r="AA3"/>
  <c r="H3" s="1"/>
  <c r="X3"/>
  <c r="X2"/>
  <c r="V2"/>
  <c r="U2"/>
  <c r="T2"/>
  <c r="S2"/>
  <c r="R2"/>
  <c r="Q2"/>
  <c r="P2"/>
  <c r="O2"/>
  <c r="N2"/>
  <c r="M2"/>
  <c r="L2"/>
  <c r="K2"/>
  <c r="J2"/>
  <c r="I2"/>
  <c r="H2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Y20" i="16"/>
  <c r="W20"/>
  <c r="AA19"/>
  <c r="AA20" s="1"/>
  <c r="Y19"/>
  <c r="AA18"/>
  <c r="Y18"/>
  <c r="AA17"/>
  <c r="Y17"/>
  <c r="W17"/>
  <c r="Y16"/>
  <c r="W16"/>
  <c r="Y15"/>
  <c r="Y14"/>
  <c r="Y13"/>
  <c r="H62" i="17" l="1"/>
  <c r="I62" s="1"/>
  <c r="AB53"/>
  <c r="H63"/>
  <c r="AB52"/>
  <c r="AB51"/>
  <c r="H64"/>
  <c r="AB49"/>
  <c r="H65"/>
  <c r="AB45"/>
  <c r="AB43"/>
  <c r="AB41"/>
  <c r="AB38"/>
  <c r="AA38" s="1"/>
  <c r="AA39" s="1"/>
  <c r="H39" s="1"/>
  <c r="AB32"/>
  <c r="AB35"/>
  <c r="AB23"/>
  <c r="AB25"/>
  <c r="AB33"/>
  <c r="H66"/>
  <c r="AB22"/>
  <c r="H68"/>
  <c r="AB16"/>
  <c r="AB12"/>
  <c r="H69"/>
  <c r="I69" s="1"/>
  <c r="AB17"/>
  <c r="AB15"/>
  <c r="H70"/>
  <c r="AB13"/>
  <c r="Y17"/>
  <c r="AA18"/>
  <c r="AB8"/>
  <c r="AB9"/>
  <c r="AE51"/>
  <c r="AE52"/>
  <c r="AE49"/>
  <c r="AE41"/>
  <c r="AE33"/>
  <c r="AE32"/>
  <c r="AE38"/>
  <c r="AE35"/>
  <c r="AE45"/>
  <c r="AE43"/>
  <c r="AE25"/>
  <c r="AE23"/>
  <c r="AE22"/>
  <c r="AE13"/>
  <c r="AE17"/>
  <c r="AE15"/>
  <c r="AD15" s="1"/>
  <c r="AE16"/>
  <c r="AE12"/>
  <c r="Y12" i="16"/>
  <c r="W12"/>
  <c r="Y11"/>
  <c r="Y10"/>
  <c r="AA9"/>
  <c r="AA10" s="1"/>
  <c r="Y9"/>
  <c r="W9"/>
  <c r="H9"/>
  <c r="L9" s="1"/>
  <c r="AA8"/>
  <c r="Y8"/>
  <c r="Y7"/>
  <c r="Y6"/>
  <c r="AA3"/>
  <c r="AA4" s="1"/>
  <c r="X3"/>
  <c r="X2"/>
  <c r="V2"/>
  <c r="U2"/>
  <c r="T2"/>
  <c r="S2"/>
  <c r="R2"/>
  <c r="Q2"/>
  <c r="P2"/>
  <c r="O2"/>
  <c r="N2"/>
  <c r="M2"/>
  <c r="L2"/>
  <c r="K2"/>
  <c r="J2"/>
  <c r="I2"/>
  <c r="H2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AA28" i="15"/>
  <c r="AA29" s="1"/>
  <c r="AA30" s="1"/>
  <c r="AA27"/>
  <c r="H10" i="16" l="1"/>
  <c r="AA11"/>
  <c r="AA5"/>
  <c r="H4"/>
  <c r="I66" i="17"/>
  <c r="AE62"/>
  <c r="I63"/>
  <c r="AE69"/>
  <c r="I70"/>
  <c r="I65"/>
  <c r="AE65" s="1"/>
  <c r="H3" i="16"/>
  <c r="L3" s="1"/>
  <c r="AB3"/>
  <c r="H17"/>
  <c r="L17" s="1"/>
  <c r="H18"/>
  <c r="AB17"/>
  <c r="H18" i="17"/>
  <c r="AA19"/>
  <c r="I39"/>
  <c r="L39" s="1"/>
  <c r="H19" i="16"/>
  <c r="AB63" i="17"/>
  <c r="AB69"/>
  <c r="I68"/>
  <c r="AE68" s="1"/>
  <c r="AE63"/>
  <c r="I64"/>
  <c r="AB64" s="1"/>
  <c r="H8" i="16"/>
  <c r="AB9"/>
  <c r="AB62" i="17"/>
  <c r="AB66"/>
  <c r="I18" l="1"/>
  <c r="L18" s="1"/>
  <c r="AE18"/>
  <c r="AE17" i="16"/>
  <c r="K18"/>
  <c r="AB18" s="1"/>
  <c r="AE3"/>
  <c r="L4"/>
  <c r="AB4" s="1"/>
  <c r="AE9"/>
  <c r="I10"/>
  <c r="AE10" s="1"/>
  <c r="L10"/>
  <c r="AB68" i="17"/>
  <c r="AB39"/>
  <c r="AE18" i="16"/>
  <c r="K19"/>
  <c r="AB19" s="1"/>
  <c r="AA20" i="17"/>
  <c r="H19"/>
  <c r="I8" i="16"/>
  <c r="AB8" s="1"/>
  <c r="L8"/>
  <c r="H11"/>
  <c r="AA12"/>
  <c r="AE39" i="17"/>
  <c r="AE64"/>
  <c r="AB65"/>
  <c r="AA6" i="16"/>
  <c r="H5"/>
  <c r="Y20" i="15"/>
  <c r="AA7" i="16" l="1"/>
  <c r="H6"/>
  <c r="AA21" i="17"/>
  <c r="H20"/>
  <c r="AE4" i="16"/>
  <c r="L5"/>
  <c r="AB5" s="1"/>
  <c r="I19" i="17"/>
  <c r="K19" s="1"/>
  <c r="AE19"/>
  <c r="AB19"/>
  <c r="L11" i="16"/>
  <c r="AB11" s="1"/>
  <c r="AE8"/>
  <c r="AB18" i="17"/>
  <c r="AB10" i="16"/>
  <c r="AE5" l="1"/>
  <c r="L6"/>
  <c r="AB6"/>
  <c r="AA22" i="17"/>
  <c r="AA23" s="1"/>
  <c r="AA24" s="1"/>
  <c r="H21"/>
  <c r="AE20"/>
  <c r="I20"/>
  <c r="N20" s="1"/>
  <c r="AB20"/>
  <c r="AA25" l="1"/>
  <c r="AA26" s="1"/>
  <c r="H24"/>
  <c r="AE21"/>
  <c r="I21"/>
  <c r="K21" s="1"/>
  <c r="AB21"/>
  <c r="AA13" i="15"/>
  <c r="AA14" s="1"/>
  <c r="AA15" l="1"/>
  <c r="AA27" i="17"/>
  <c r="H26"/>
  <c r="I24"/>
  <c r="K24" s="1"/>
  <c r="AE24"/>
  <c r="AB24"/>
  <c r="N27" l="1"/>
  <c r="H27" s="1"/>
  <c r="L26"/>
  <c r="AA16" i="15"/>
  <c r="AE26" i="17"/>
  <c r="I26"/>
  <c r="AB26" s="1"/>
  <c r="AE27" l="1"/>
  <c r="AB27"/>
  <c r="AA17" i="15"/>
  <c r="AA8"/>
  <c r="AA26" l="1"/>
  <c r="AA25"/>
  <c r="AA24"/>
  <c r="AA9"/>
  <c r="AA18"/>
  <c r="AA3"/>
  <c r="X3"/>
  <c r="X2"/>
  <c r="V2"/>
  <c r="U2"/>
  <c r="T2"/>
  <c r="S2"/>
  <c r="R2"/>
  <c r="Q2"/>
  <c r="P2"/>
  <c r="O2"/>
  <c r="N2"/>
  <c r="M2"/>
  <c r="L2"/>
  <c r="K2"/>
  <c r="J2"/>
  <c r="I2"/>
  <c r="H2"/>
  <c r="G2"/>
  <c r="F2"/>
  <c r="E2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Y14" i="14"/>
  <c r="W14"/>
  <c r="Y13"/>
  <c r="Y12"/>
  <c r="Y11"/>
  <c r="Y10"/>
  <c r="AA9"/>
  <c r="AA10" s="1"/>
  <c r="Y9"/>
  <c r="W9"/>
  <c r="Y7"/>
  <c r="W7"/>
  <c r="W8" s="1"/>
  <c r="AA6"/>
  <c r="AA7" s="1"/>
  <c r="Y6"/>
  <c r="Y5"/>
  <c r="AA11" l="1"/>
  <c r="AA8"/>
  <c r="Y8" s="1"/>
  <c r="AA23" i="15"/>
  <c r="AA22"/>
  <c r="AA19"/>
  <c r="H18"/>
  <c r="AE18" s="1"/>
  <c r="AA4"/>
  <c r="H27"/>
  <c r="AB18"/>
  <c r="AB15"/>
  <c r="H13"/>
  <c r="AB13"/>
  <c r="H14"/>
  <c r="AE14" s="1"/>
  <c r="H15"/>
  <c r="AE15" s="1"/>
  <c r="H16"/>
  <c r="AE16" s="1"/>
  <c r="H17"/>
  <c r="AE17" s="1"/>
  <c r="AA10"/>
  <c r="H9"/>
  <c r="W11" i="14"/>
  <c r="H3" i="15"/>
  <c r="H8"/>
  <c r="Y4" i="14"/>
  <c r="AB17" i="15" l="1"/>
  <c r="AE13"/>
  <c r="H4"/>
  <c r="AA5"/>
  <c r="H10"/>
  <c r="AA11"/>
  <c r="H24"/>
  <c r="J8"/>
  <c r="AE8" s="1"/>
  <c r="H21"/>
  <c r="L3"/>
  <c r="AB3" s="1"/>
  <c r="AE9"/>
  <c r="J9"/>
  <c r="I9"/>
  <c r="AB9" s="1"/>
  <c r="J27"/>
  <c r="AE27"/>
  <c r="AB27" s="1"/>
  <c r="H28"/>
  <c r="AB14"/>
  <c r="AA20"/>
  <c r="H20" s="1"/>
  <c r="H19"/>
  <c r="AB16"/>
  <c r="AA3" i="14"/>
  <c r="AA4" s="1"/>
  <c r="X3"/>
  <c r="X2"/>
  <c r="V2"/>
  <c r="U2"/>
  <c r="T2"/>
  <c r="S2"/>
  <c r="R2"/>
  <c r="Q2"/>
  <c r="P2"/>
  <c r="O2"/>
  <c r="N2"/>
  <c r="M2"/>
  <c r="L2"/>
  <c r="K2"/>
  <c r="J2"/>
  <c r="I2"/>
  <c r="H2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H11" i="15" l="1"/>
  <c r="AA12"/>
  <c r="AB8"/>
  <c r="AE28"/>
  <c r="H29"/>
  <c r="AB28"/>
  <c r="L21"/>
  <c r="AE21"/>
  <c r="AB21" s="1"/>
  <c r="AA21" s="1"/>
  <c r="H22"/>
  <c r="AE3"/>
  <c r="J4"/>
  <c r="AB4"/>
  <c r="H7" i="14"/>
  <c r="H9"/>
  <c r="H6"/>
  <c r="H10"/>
  <c r="AE19" i="15"/>
  <c r="AB19"/>
  <c r="H5"/>
  <c r="AA6"/>
  <c r="H3" i="14"/>
  <c r="AA5"/>
  <c r="H4"/>
  <c r="I4" s="1"/>
  <c r="AE20" i="15"/>
  <c r="AB20"/>
  <c r="J24"/>
  <c r="H25"/>
  <c r="AB24"/>
  <c r="L10"/>
  <c r="AB10" s="1"/>
  <c r="Y18" i="13"/>
  <c r="Y17"/>
  <c r="AA16"/>
  <c r="H16" s="1"/>
  <c r="Y16"/>
  <c r="AA15"/>
  <c r="Y15"/>
  <c r="H15"/>
  <c r="AE14"/>
  <c r="AB14"/>
  <c r="Y14"/>
  <c r="W14"/>
  <c r="Y13"/>
  <c r="Y12"/>
  <c r="AA11"/>
  <c r="AA12" s="1"/>
  <c r="H12" s="1"/>
  <c r="Y11"/>
  <c r="H11"/>
  <c r="AE10"/>
  <c r="AB10"/>
  <c r="Y10"/>
  <c r="W10"/>
  <c r="AE9"/>
  <c r="AB9"/>
  <c r="Y9"/>
  <c r="W9"/>
  <c r="AE8"/>
  <c r="AB8"/>
  <c r="Y8"/>
  <c r="W8"/>
  <c r="Y7"/>
  <c r="Y6"/>
  <c r="I12" l="1"/>
  <c r="I16"/>
  <c r="I9" i="14"/>
  <c r="J9" s="1"/>
  <c r="I6"/>
  <c r="H23" i="15"/>
  <c r="L22"/>
  <c r="AE22" s="1"/>
  <c r="AB22" s="1"/>
  <c r="J29"/>
  <c r="AE29"/>
  <c r="AB29" s="1"/>
  <c r="H30"/>
  <c r="AE10"/>
  <c r="L11"/>
  <c r="AB11"/>
  <c r="AB9" i="14"/>
  <c r="I11" i="13"/>
  <c r="AE11" s="1"/>
  <c r="J11" i="8" s="1"/>
  <c r="I15" i="13"/>
  <c r="AE15" s="1"/>
  <c r="AB15" s="1"/>
  <c r="AB6" i="14"/>
  <c r="AE24" i="15"/>
  <c r="I25"/>
  <c r="AE25"/>
  <c r="AB25" s="1"/>
  <c r="H26"/>
  <c r="AE4"/>
  <c r="J5"/>
  <c r="AB5"/>
  <c r="J12" i="13"/>
  <c r="AE12" s="1"/>
  <c r="AB12" s="1"/>
  <c r="AB4" i="14"/>
  <c r="H6" i="15"/>
  <c r="AA7"/>
  <c r="I10" i="14"/>
  <c r="AE6"/>
  <c r="I7"/>
  <c r="AB7" s="1"/>
  <c r="J11" i="13"/>
  <c r="J16"/>
  <c r="AE16" s="1"/>
  <c r="AE3" i="14"/>
  <c r="AB3" s="1"/>
  <c r="I3"/>
  <c r="J15" i="13"/>
  <c r="Y5"/>
  <c r="AE4"/>
  <c r="AB4"/>
  <c r="Y4"/>
  <c r="W4"/>
  <c r="V2"/>
  <c r="U2"/>
  <c r="T2"/>
  <c r="S2"/>
  <c r="R2"/>
  <c r="Q2"/>
  <c r="P2"/>
  <c r="O2"/>
  <c r="N2"/>
  <c r="M2"/>
  <c r="L2"/>
  <c r="K2"/>
  <c r="J2"/>
  <c r="I2"/>
  <c r="H2"/>
  <c r="V1"/>
  <c r="U1"/>
  <c r="T1"/>
  <c r="S1"/>
  <c r="R1"/>
  <c r="Q1"/>
  <c r="P1"/>
  <c r="O1"/>
  <c r="N1"/>
  <c r="M1"/>
  <c r="L1"/>
  <c r="K1"/>
  <c r="J1"/>
  <c r="I1"/>
  <c r="H1"/>
  <c r="H178" i="9"/>
  <c r="G178"/>
  <c r="F178"/>
  <c r="E178"/>
  <c r="D178"/>
  <c r="C178"/>
  <c r="O177"/>
  <c r="H177"/>
  <c r="G177"/>
  <c r="F177"/>
  <c r="E177"/>
  <c r="D177"/>
  <c r="C177"/>
  <c r="O176"/>
  <c r="H176"/>
  <c r="G176"/>
  <c r="F176"/>
  <c r="E176"/>
  <c r="D176"/>
  <c r="C176"/>
  <c r="H175"/>
  <c r="G175"/>
  <c r="F175"/>
  <c r="E175"/>
  <c r="D175"/>
  <c r="C175"/>
  <c r="O174"/>
  <c r="H174"/>
  <c r="G174"/>
  <c r="F174"/>
  <c r="E174"/>
  <c r="D174"/>
  <c r="C174"/>
  <c r="O173"/>
  <c r="H173"/>
  <c r="G173"/>
  <c r="F173"/>
  <c r="E173"/>
  <c r="D173"/>
  <c r="C173"/>
  <c r="H172"/>
  <c r="G172"/>
  <c r="F172"/>
  <c r="E172"/>
  <c r="D172"/>
  <c r="C172"/>
  <c r="O171"/>
  <c r="H171"/>
  <c r="G171"/>
  <c r="F171"/>
  <c r="E171"/>
  <c r="D171"/>
  <c r="C171"/>
  <c r="O170"/>
  <c r="H170"/>
  <c r="G170"/>
  <c r="F170"/>
  <c r="E170"/>
  <c r="D170"/>
  <c r="C170"/>
  <c r="H169"/>
  <c r="G169"/>
  <c r="F169"/>
  <c r="E169"/>
  <c r="D169"/>
  <c r="C169"/>
  <c r="O168"/>
  <c r="H168"/>
  <c r="G168"/>
  <c r="F168"/>
  <c r="E168"/>
  <c r="D168"/>
  <c r="C168"/>
  <c r="O167"/>
  <c r="H167"/>
  <c r="G167"/>
  <c r="F167"/>
  <c r="E167"/>
  <c r="D167"/>
  <c r="C167"/>
  <c r="O166"/>
  <c r="H166"/>
  <c r="G166"/>
  <c r="F166"/>
  <c r="E166"/>
  <c r="D166"/>
  <c r="C166"/>
  <c r="O165"/>
  <c r="H165"/>
  <c r="G165"/>
  <c r="F165"/>
  <c r="E165"/>
  <c r="D165"/>
  <c r="C165"/>
  <c r="O164"/>
  <c r="H164"/>
  <c r="G164"/>
  <c r="F164"/>
  <c r="E164"/>
  <c r="D164"/>
  <c r="C164"/>
  <c r="O163"/>
  <c r="H163"/>
  <c r="G163"/>
  <c r="F163"/>
  <c r="E163"/>
  <c r="D163"/>
  <c r="C163"/>
  <c r="O162"/>
  <c r="H162"/>
  <c r="G162"/>
  <c r="F162"/>
  <c r="E162"/>
  <c r="D162"/>
  <c r="C162"/>
  <c r="O161"/>
  <c r="H161"/>
  <c r="G161"/>
  <c r="F161"/>
  <c r="E161"/>
  <c r="D161"/>
  <c r="C161"/>
  <c r="B161"/>
  <c r="O160"/>
  <c r="H160"/>
  <c r="G160"/>
  <c r="F160"/>
  <c r="E160"/>
  <c r="D160"/>
  <c r="C160"/>
  <c r="B160"/>
  <c r="O159"/>
  <c r="H159"/>
  <c r="G159"/>
  <c r="F159"/>
  <c r="E159"/>
  <c r="D159"/>
  <c r="C159"/>
  <c r="B159"/>
  <c r="O158"/>
  <c r="H158"/>
  <c r="G158"/>
  <c r="F158"/>
  <c r="E158"/>
  <c r="D158"/>
  <c r="C158"/>
  <c r="B158"/>
  <c r="O157"/>
  <c r="H157"/>
  <c r="G157"/>
  <c r="F157"/>
  <c r="E157"/>
  <c r="D157"/>
  <c r="C157"/>
  <c r="B157"/>
  <c r="H156"/>
  <c r="G156"/>
  <c r="F156"/>
  <c r="E156"/>
  <c r="D156"/>
  <c r="C156"/>
  <c r="B156"/>
  <c r="O155"/>
  <c r="H155"/>
  <c r="G155"/>
  <c r="F155"/>
  <c r="E155"/>
  <c r="D155"/>
  <c r="C155"/>
  <c r="B155"/>
  <c r="O154"/>
  <c r="H154"/>
  <c r="G154"/>
  <c r="F154"/>
  <c r="E154"/>
  <c r="D154"/>
  <c r="C154"/>
  <c r="B154"/>
  <c r="O153"/>
  <c r="H153"/>
  <c r="G153"/>
  <c r="F153"/>
  <c r="E153"/>
  <c r="D153"/>
  <c r="C153"/>
  <c r="B153"/>
  <c r="H152"/>
  <c r="G152"/>
  <c r="F152"/>
  <c r="E152"/>
  <c r="D152"/>
  <c r="C152"/>
  <c r="B152"/>
  <c r="O151"/>
  <c r="H151"/>
  <c r="G151"/>
  <c r="F151"/>
  <c r="E151"/>
  <c r="D151"/>
  <c r="C151"/>
  <c r="B151"/>
  <c r="O150"/>
  <c r="H150"/>
  <c r="G150"/>
  <c r="F150"/>
  <c r="E150"/>
  <c r="D150"/>
  <c r="C150"/>
  <c r="B150"/>
  <c r="H149"/>
  <c r="G149"/>
  <c r="F149"/>
  <c r="E149"/>
  <c r="D149"/>
  <c r="C149"/>
  <c r="B149"/>
  <c r="H148"/>
  <c r="G148"/>
  <c r="F148"/>
  <c r="E148"/>
  <c r="D148"/>
  <c r="C148"/>
  <c r="B148"/>
  <c r="O147"/>
  <c r="H147"/>
  <c r="G147"/>
  <c r="F147"/>
  <c r="E147"/>
  <c r="D147"/>
  <c r="C147"/>
  <c r="B147"/>
  <c r="O146"/>
  <c r="H146"/>
  <c r="G146"/>
  <c r="F146"/>
  <c r="E146"/>
  <c r="D146"/>
  <c r="C146"/>
  <c r="B146"/>
  <c r="O145"/>
  <c r="H145"/>
  <c r="G145"/>
  <c r="F145"/>
  <c r="E145"/>
  <c r="D145"/>
  <c r="C145"/>
  <c r="B145"/>
  <c r="P144"/>
  <c r="O144"/>
  <c r="H144"/>
  <c r="G144"/>
  <c r="F144"/>
  <c r="E144"/>
  <c r="D144"/>
  <c r="B144"/>
  <c r="P143"/>
  <c r="O143"/>
  <c r="H143"/>
  <c r="G143"/>
  <c r="F143"/>
  <c r="E143"/>
  <c r="D143"/>
  <c r="B143"/>
  <c r="P142"/>
  <c r="O142"/>
  <c r="H142"/>
  <c r="G142"/>
  <c r="F142"/>
  <c r="E142"/>
  <c r="D142"/>
  <c r="B142"/>
  <c r="P141"/>
  <c r="O141"/>
  <c r="H141"/>
  <c r="G141"/>
  <c r="F141"/>
  <c r="E141"/>
  <c r="D141"/>
  <c r="B141"/>
  <c r="P140"/>
  <c r="O140"/>
  <c r="H140"/>
  <c r="G140"/>
  <c r="F140"/>
  <c r="E140"/>
  <c r="D140"/>
  <c r="B140"/>
  <c r="P139"/>
  <c r="O139" s="1"/>
  <c r="H139"/>
  <c r="G139"/>
  <c r="F139"/>
  <c r="E139"/>
  <c r="D139"/>
  <c r="B139"/>
  <c r="P138"/>
  <c r="O138"/>
  <c r="H138"/>
  <c r="G138"/>
  <c r="F138"/>
  <c r="E138"/>
  <c r="D138"/>
  <c r="B138"/>
  <c r="P137"/>
  <c r="O137"/>
  <c r="H137"/>
  <c r="G137"/>
  <c r="F137"/>
  <c r="E137"/>
  <c r="D137"/>
  <c r="B137"/>
  <c r="P136"/>
  <c r="O136"/>
  <c r="H136"/>
  <c r="G136"/>
  <c r="F136"/>
  <c r="E136"/>
  <c r="D136"/>
  <c r="B136"/>
  <c r="P135"/>
  <c r="O135"/>
  <c r="H135"/>
  <c r="G135"/>
  <c r="F135"/>
  <c r="E135"/>
  <c r="D135"/>
  <c r="B135"/>
  <c r="P134"/>
  <c r="O134"/>
  <c r="H134"/>
  <c r="G134"/>
  <c r="F134"/>
  <c r="E134"/>
  <c r="D134"/>
  <c r="B134"/>
  <c r="P133"/>
  <c r="O133"/>
  <c r="H133"/>
  <c r="G133"/>
  <c r="F133"/>
  <c r="E133"/>
  <c r="D133"/>
  <c r="B133"/>
  <c r="P132"/>
  <c r="O132"/>
  <c r="H132"/>
  <c r="G132"/>
  <c r="F132"/>
  <c r="E132"/>
  <c r="D132"/>
  <c r="B132"/>
  <c r="P131"/>
  <c r="O131"/>
  <c r="H131"/>
  <c r="G131"/>
  <c r="F131"/>
  <c r="E131"/>
  <c r="D131"/>
  <c r="B131"/>
  <c r="P130"/>
  <c r="O130"/>
  <c r="H130"/>
  <c r="G130"/>
  <c r="F130"/>
  <c r="E130"/>
  <c r="D130"/>
  <c r="B130"/>
  <c r="P129"/>
  <c r="O129"/>
  <c r="H129"/>
  <c r="G129"/>
  <c r="F129"/>
  <c r="E129"/>
  <c r="D129"/>
  <c r="B129"/>
  <c r="P128"/>
  <c r="O128"/>
  <c r="H128"/>
  <c r="G128"/>
  <c r="F128"/>
  <c r="E128"/>
  <c r="D128"/>
  <c r="B128"/>
  <c r="P127"/>
  <c r="O127"/>
  <c r="H127"/>
  <c r="G127"/>
  <c r="F127"/>
  <c r="E127"/>
  <c r="D127"/>
  <c r="B127"/>
  <c r="P126"/>
  <c r="O126"/>
  <c r="H126"/>
  <c r="G126"/>
  <c r="F126"/>
  <c r="E126"/>
  <c r="D126"/>
  <c r="B126"/>
  <c r="P125"/>
  <c r="O125"/>
  <c r="H125"/>
  <c r="G125"/>
  <c r="F125"/>
  <c r="E125"/>
  <c r="D125"/>
  <c r="B125"/>
  <c r="P124"/>
  <c r="O124"/>
  <c r="H124"/>
  <c r="G124"/>
  <c r="F124"/>
  <c r="E124"/>
  <c r="D124"/>
  <c r="B124"/>
  <c r="P123"/>
  <c r="O123"/>
  <c r="H123"/>
  <c r="G123"/>
  <c r="F123"/>
  <c r="E123"/>
  <c r="D123"/>
  <c r="B123"/>
  <c r="P122"/>
  <c r="O122"/>
  <c r="H122"/>
  <c r="G122"/>
  <c r="F122"/>
  <c r="E122"/>
  <c r="D122"/>
  <c r="B122"/>
  <c r="P121"/>
  <c r="O121"/>
  <c r="H121"/>
  <c r="G121"/>
  <c r="F121"/>
  <c r="E121"/>
  <c r="D121"/>
  <c r="B121"/>
  <c r="P120"/>
  <c r="O120"/>
  <c r="H120"/>
  <c r="G120"/>
  <c r="F120"/>
  <c r="E120"/>
  <c r="D120"/>
  <c r="B120"/>
  <c r="P119"/>
  <c r="O119"/>
  <c r="H119"/>
  <c r="G119"/>
  <c r="F119"/>
  <c r="E119"/>
  <c r="D119"/>
  <c r="B119"/>
  <c r="P118"/>
  <c r="O118"/>
  <c r="H118"/>
  <c r="G118"/>
  <c r="F118"/>
  <c r="E118"/>
  <c r="D118"/>
  <c r="B118"/>
  <c r="P117"/>
  <c r="O117"/>
  <c r="H117"/>
  <c r="G117"/>
  <c r="F117"/>
  <c r="E117"/>
  <c r="D117"/>
  <c r="B117"/>
  <c r="P116"/>
  <c r="O116" s="1"/>
  <c r="H116"/>
  <c r="G116"/>
  <c r="F116"/>
  <c r="E116"/>
  <c r="D116"/>
  <c r="B116"/>
  <c r="P115"/>
  <c r="O115"/>
  <c r="H115"/>
  <c r="G115"/>
  <c r="F115"/>
  <c r="E115"/>
  <c r="D115"/>
  <c r="B115"/>
  <c r="P114"/>
  <c r="O114" s="1"/>
  <c r="H114"/>
  <c r="G114"/>
  <c r="F114"/>
  <c r="E114"/>
  <c r="D114"/>
  <c r="B114"/>
  <c r="P113"/>
  <c r="O113" s="1"/>
  <c r="H113"/>
  <c r="G113"/>
  <c r="F113"/>
  <c r="E113"/>
  <c r="D113"/>
  <c r="B113"/>
  <c r="P112"/>
  <c r="O112"/>
  <c r="H112"/>
  <c r="G112"/>
  <c r="F112"/>
  <c r="E112"/>
  <c r="D112"/>
  <c r="B112"/>
  <c r="P111"/>
  <c r="O111"/>
  <c r="H111"/>
  <c r="G111"/>
  <c r="F111"/>
  <c r="E111"/>
  <c r="D111"/>
  <c r="B111"/>
  <c r="P110"/>
  <c r="O110"/>
  <c r="H110"/>
  <c r="G110"/>
  <c r="F110"/>
  <c r="E110"/>
  <c r="D110"/>
  <c r="B110"/>
  <c r="P109"/>
  <c r="O109"/>
  <c r="H109"/>
  <c r="G109"/>
  <c r="F109"/>
  <c r="E109"/>
  <c r="D109"/>
  <c r="B109"/>
  <c r="P108"/>
  <c r="O108"/>
  <c r="H108"/>
  <c r="G108"/>
  <c r="F108"/>
  <c r="E108"/>
  <c r="D108"/>
  <c r="B108"/>
  <c r="P107"/>
  <c r="O107" s="1"/>
  <c r="H107"/>
  <c r="G107"/>
  <c r="F107"/>
  <c r="E107"/>
  <c r="D107"/>
  <c r="B107"/>
  <c r="P106"/>
  <c r="O106"/>
  <c r="H106"/>
  <c r="G106"/>
  <c r="F106"/>
  <c r="E106"/>
  <c r="D106"/>
  <c r="B106"/>
  <c r="P105"/>
  <c r="O105"/>
  <c r="H105"/>
  <c r="G105"/>
  <c r="F105"/>
  <c r="E105"/>
  <c r="D105"/>
  <c r="B105"/>
  <c r="P104"/>
  <c r="O104"/>
  <c r="H104"/>
  <c r="G104"/>
  <c r="F104"/>
  <c r="E104"/>
  <c r="D104"/>
  <c r="B104"/>
  <c r="P103"/>
  <c r="O103"/>
  <c r="H103"/>
  <c r="G103"/>
  <c r="F103"/>
  <c r="E103"/>
  <c r="D103"/>
  <c r="B103"/>
  <c r="P102"/>
  <c r="O102"/>
  <c r="H102"/>
  <c r="G102"/>
  <c r="F102"/>
  <c r="E102"/>
  <c r="D102"/>
  <c r="B102"/>
  <c r="P101"/>
  <c r="O101"/>
  <c r="H101"/>
  <c r="G101"/>
  <c r="F101"/>
  <c r="E101"/>
  <c r="D101"/>
  <c r="B101"/>
  <c r="P100"/>
  <c r="O100"/>
  <c r="H100"/>
  <c r="G100"/>
  <c r="F100"/>
  <c r="E100"/>
  <c r="D100"/>
  <c r="B100"/>
  <c r="P99"/>
  <c r="O99"/>
  <c r="H99"/>
  <c r="G99"/>
  <c r="F99"/>
  <c r="E99"/>
  <c r="D99"/>
  <c r="B99"/>
  <c r="P98"/>
  <c r="O98"/>
  <c r="H98"/>
  <c r="G98"/>
  <c r="F98"/>
  <c r="E98"/>
  <c r="D98"/>
  <c r="B98"/>
  <c r="P97"/>
  <c r="O97" s="1"/>
  <c r="H97"/>
  <c r="G97"/>
  <c r="F97"/>
  <c r="E97"/>
  <c r="D97"/>
  <c r="B97"/>
  <c r="P96"/>
  <c r="O96"/>
  <c r="H96"/>
  <c r="G96"/>
  <c r="F96"/>
  <c r="E96"/>
  <c r="D96"/>
  <c r="B96"/>
  <c r="P95"/>
  <c r="O95"/>
  <c r="H95"/>
  <c r="G95"/>
  <c r="F95"/>
  <c r="E95"/>
  <c r="D95"/>
  <c r="B95"/>
  <c r="P94"/>
  <c r="O94"/>
  <c r="H94"/>
  <c r="G94"/>
  <c r="F94"/>
  <c r="E94"/>
  <c r="D94"/>
  <c r="B94"/>
  <c r="P93"/>
  <c r="O93"/>
  <c r="H93"/>
  <c r="G93"/>
  <c r="F93"/>
  <c r="E93"/>
  <c r="D93"/>
  <c r="B93"/>
  <c r="P92"/>
  <c r="O92"/>
  <c r="H92"/>
  <c r="G92"/>
  <c r="F92"/>
  <c r="E92"/>
  <c r="D92"/>
  <c r="B92"/>
  <c r="P91"/>
  <c r="O91"/>
  <c r="H91"/>
  <c r="G91"/>
  <c r="F91"/>
  <c r="E91"/>
  <c r="D91"/>
  <c r="B91"/>
  <c r="P90"/>
  <c r="O90"/>
  <c r="H90"/>
  <c r="G90"/>
  <c r="F90"/>
  <c r="E90"/>
  <c r="D90"/>
  <c r="B90"/>
  <c r="P89"/>
  <c r="O89"/>
  <c r="H89"/>
  <c r="G89"/>
  <c r="F89"/>
  <c r="E89"/>
  <c r="D89"/>
  <c r="B89"/>
  <c r="P88"/>
  <c r="O88"/>
  <c r="H88"/>
  <c r="G88"/>
  <c r="F88"/>
  <c r="E88"/>
  <c r="D88"/>
  <c r="B88"/>
  <c r="P87"/>
  <c r="O87"/>
  <c r="H87"/>
  <c r="G87"/>
  <c r="F87"/>
  <c r="E87"/>
  <c r="D87"/>
  <c r="B87"/>
  <c r="P86"/>
  <c r="O86"/>
  <c r="H86"/>
  <c r="G86"/>
  <c r="F86"/>
  <c r="E86"/>
  <c r="D86"/>
  <c r="B86"/>
  <c r="P85"/>
  <c r="O85"/>
  <c r="H85"/>
  <c r="G85"/>
  <c r="F85"/>
  <c r="E85"/>
  <c r="D85"/>
  <c r="B85"/>
  <c r="P84"/>
  <c r="O84"/>
  <c r="H84"/>
  <c r="G84"/>
  <c r="F84"/>
  <c r="E84"/>
  <c r="D84"/>
  <c r="B84"/>
  <c r="P83"/>
  <c r="O83"/>
  <c r="H83"/>
  <c r="G83"/>
  <c r="F83"/>
  <c r="E83"/>
  <c r="D83"/>
  <c r="B83"/>
  <c r="P82"/>
  <c r="O82"/>
  <c r="H82"/>
  <c r="G82"/>
  <c r="F82"/>
  <c r="E82"/>
  <c r="D82"/>
  <c r="B82"/>
  <c r="P81"/>
  <c r="O81"/>
  <c r="H81"/>
  <c r="G81"/>
  <c r="F81"/>
  <c r="E81"/>
  <c r="D81"/>
  <c r="B81"/>
  <c r="P80"/>
  <c r="O80"/>
  <c r="H80"/>
  <c r="G80"/>
  <c r="F80"/>
  <c r="E80"/>
  <c r="D80"/>
  <c r="B80"/>
  <c r="P79"/>
  <c r="O79"/>
  <c r="H79"/>
  <c r="G79"/>
  <c r="F79"/>
  <c r="E79"/>
  <c r="D79"/>
  <c r="B79"/>
  <c r="P78"/>
  <c r="O78"/>
  <c r="H78"/>
  <c r="G78"/>
  <c r="F78"/>
  <c r="E78"/>
  <c r="D78"/>
  <c r="B78"/>
  <c r="P77"/>
  <c r="O77"/>
  <c r="H77"/>
  <c r="G77"/>
  <c r="F77"/>
  <c r="E77"/>
  <c r="D77"/>
  <c r="B77"/>
  <c r="P76"/>
  <c r="O76"/>
  <c r="H76"/>
  <c r="G76"/>
  <c r="F76"/>
  <c r="E76"/>
  <c r="D76"/>
  <c r="C76"/>
  <c r="B76"/>
  <c r="P75"/>
  <c r="O75"/>
  <c r="H75"/>
  <c r="G75"/>
  <c r="F75"/>
  <c r="E75"/>
  <c r="D75"/>
  <c r="C75"/>
  <c r="B75"/>
  <c r="P74"/>
  <c r="O74"/>
  <c r="H74"/>
  <c r="G74"/>
  <c r="F74"/>
  <c r="E74"/>
  <c r="D74"/>
  <c r="C74"/>
  <c r="B74"/>
  <c r="P73"/>
  <c r="O73"/>
  <c r="H73"/>
  <c r="G73"/>
  <c r="F73"/>
  <c r="E73"/>
  <c r="D73"/>
  <c r="C73"/>
  <c r="B73"/>
  <c r="P72"/>
  <c r="O72"/>
  <c r="H72"/>
  <c r="G72"/>
  <c r="F72"/>
  <c r="E72"/>
  <c r="D72"/>
  <c r="C72"/>
  <c r="B72"/>
  <c r="P71"/>
  <c r="O71"/>
  <c r="H71"/>
  <c r="G71"/>
  <c r="F71"/>
  <c r="E71"/>
  <c r="D71"/>
  <c r="C71"/>
  <c r="B71"/>
  <c r="P70"/>
  <c r="O70" s="1"/>
  <c r="H70"/>
  <c r="G70"/>
  <c r="F70"/>
  <c r="E70"/>
  <c r="D70"/>
  <c r="C70"/>
  <c r="B70"/>
  <c r="P69"/>
  <c r="O69"/>
  <c r="H69"/>
  <c r="G69"/>
  <c r="F69"/>
  <c r="E69"/>
  <c r="D69"/>
  <c r="C69"/>
  <c r="B69"/>
  <c r="P68"/>
  <c r="O68" s="1"/>
  <c r="H68"/>
  <c r="G68"/>
  <c r="F68"/>
  <c r="E68"/>
  <c r="D68"/>
  <c r="C68"/>
  <c r="B68"/>
  <c r="P67"/>
  <c r="O67"/>
  <c r="H67"/>
  <c r="G67"/>
  <c r="F67"/>
  <c r="E67"/>
  <c r="D67"/>
  <c r="C67"/>
  <c r="B67"/>
  <c r="P66"/>
  <c r="O66"/>
  <c r="H66"/>
  <c r="G66"/>
  <c r="F66"/>
  <c r="E66"/>
  <c r="D66"/>
  <c r="C66"/>
  <c r="B66"/>
  <c r="P65"/>
  <c r="O65"/>
  <c r="H65"/>
  <c r="G65"/>
  <c r="F65"/>
  <c r="E65"/>
  <c r="D65"/>
  <c r="C65"/>
  <c r="B65"/>
  <c r="P64"/>
  <c r="O64"/>
  <c r="H64"/>
  <c r="G64"/>
  <c r="F64"/>
  <c r="E64"/>
  <c r="D64"/>
  <c r="C64"/>
  <c r="B64"/>
  <c r="P63"/>
  <c r="O63" s="1"/>
  <c r="H63"/>
  <c r="G63"/>
  <c r="F63"/>
  <c r="E63"/>
  <c r="D63"/>
  <c r="C63"/>
  <c r="B63"/>
  <c r="P62"/>
  <c r="O62"/>
  <c r="H62"/>
  <c r="G62"/>
  <c r="F62"/>
  <c r="E62"/>
  <c r="D62"/>
  <c r="C62"/>
  <c r="B62"/>
  <c r="P61"/>
  <c r="O61"/>
  <c r="H61"/>
  <c r="G61"/>
  <c r="F61"/>
  <c r="E61"/>
  <c r="D61"/>
  <c r="C61"/>
  <c r="B61"/>
  <c r="P60"/>
  <c r="O60"/>
  <c r="H60"/>
  <c r="G60"/>
  <c r="F60"/>
  <c r="E60"/>
  <c r="D60"/>
  <c r="C60"/>
  <c r="B60"/>
  <c r="P59"/>
  <c r="O59"/>
  <c r="H59"/>
  <c r="G59"/>
  <c r="F59"/>
  <c r="E59"/>
  <c r="D59"/>
  <c r="C59"/>
  <c r="B59"/>
  <c r="P58"/>
  <c r="O58"/>
  <c r="H58"/>
  <c r="G58"/>
  <c r="F58"/>
  <c r="E58"/>
  <c r="D58"/>
  <c r="C58"/>
  <c r="P57"/>
  <c r="O57"/>
  <c r="H57"/>
  <c r="G57"/>
  <c r="F57"/>
  <c r="E57"/>
  <c r="D57"/>
  <c r="C57"/>
  <c r="P56"/>
  <c r="O56"/>
  <c r="H56"/>
  <c r="G56"/>
  <c r="F56"/>
  <c r="E56"/>
  <c r="D56"/>
  <c r="C56"/>
  <c r="P55"/>
  <c r="O55"/>
  <c r="H55"/>
  <c r="G55"/>
  <c r="F55"/>
  <c r="E55"/>
  <c r="D55"/>
  <c r="C55"/>
  <c r="P54"/>
  <c r="O54"/>
  <c r="H54"/>
  <c r="G54"/>
  <c r="F54"/>
  <c r="E54"/>
  <c r="D54"/>
  <c r="C54"/>
  <c r="P53"/>
  <c r="O53"/>
  <c r="H53"/>
  <c r="G53"/>
  <c r="F53"/>
  <c r="E53"/>
  <c r="D53"/>
  <c r="C53"/>
  <c r="P52"/>
  <c r="O52"/>
  <c r="H52"/>
  <c r="G52"/>
  <c r="F52"/>
  <c r="E52"/>
  <c r="D52"/>
  <c r="C52"/>
  <c r="P51"/>
  <c r="O51"/>
  <c r="H51"/>
  <c r="G51"/>
  <c r="F51"/>
  <c r="E51"/>
  <c r="D51"/>
  <c r="C51"/>
  <c r="P50"/>
  <c r="O50"/>
  <c r="H50"/>
  <c r="G50"/>
  <c r="F50"/>
  <c r="E50"/>
  <c r="D50"/>
  <c r="C50"/>
  <c r="P49"/>
  <c r="O49"/>
  <c r="H49"/>
  <c r="G49"/>
  <c r="F49"/>
  <c r="E49"/>
  <c r="D49"/>
  <c r="C49"/>
  <c r="P48"/>
  <c r="O48" s="1"/>
  <c r="H48"/>
  <c r="G48"/>
  <c r="F48"/>
  <c r="E48"/>
  <c r="D48"/>
  <c r="C48"/>
  <c r="P47"/>
  <c r="O47"/>
  <c r="H47"/>
  <c r="G47"/>
  <c r="F47"/>
  <c r="E47"/>
  <c r="D47"/>
  <c r="C47"/>
  <c r="P46"/>
  <c r="O46"/>
  <c r="H46"/>
  <c r="G46"/>
  <c r="F46"/>
  <c r="E46"/>
  <c r="D46"/>
  <c r="C46"/>
  <c r="P45"/>
  <c r="O45"/>
  <c r="H45"/>
  <c r="G45"/>
  <c r="F45"/>
  <c r="E45"/>
  <c r="D45"/>
  <c r="C45"/>
  <c r="P44"/>
  <c r="O44"/>
  <c r="H44"/>
  <c r="G44"/>
  <c r="F44"/>
  <c r="E44"/>
  <c r="D44"/>
  <c r="C44"/>
  <c r="P43"/>
  <c r="O43"/>
  <c r="H43"/>
  <c r="G43"/>
  <c r="F43"/>
  <c r="E43"/>
  <c r="D43"/>
  <c r="C43"/>
  <c r="P42"/>
  <c r="O42"/>
  <c r="H42"/>
  <c r="G42"/>
  <c r="F42"/>
  <c r="E42"/>
  <c r="D42"/>
  <c r="C42"/>
  <c r="P41"/>
  <c r="O41"/>
  <c r="H41"/>
  <c r="G41"/>
  <c r="F41"/>
  <c r="E41"/>
  <c r="D41"/>
  <c r="C41"/>
  <c r="P40"/>
  <c r="O40"/>
  <c r="H40"/>
  <c r="G40"/>
  <c r="F40"/>
  <c r="E40"/>
  <c r="D40"/>
  <c r="C40"/>
  <c r="P39"/>
  <c r="O39"/>
  <c r="H39"/>
  <c r="G39"/>
  <c r="F39"/>
  <c r="E39"/>
  <c r="D39"/>
  <c r="C39"/>
  <c r="P38"/>
  <c r="O38"/>
  <c r="H38"/>
  <c r="G38"/>
  <c r="F38"/>
  <c r="E38"/>
  <c r="D38"/>
  <c r="C38"/>
  <c r="P37"/>
  <c r="O37"/>
  <c r="H37"/>
  <c r="G37"/>
  <c r="F37"/>
  <c r="E37"/>
  <c r="D37"/>
  <c r="C37"/>
  <c r="P36"/>
  <c r="O36"/>
  <c r="H36"/>
  <c r="G36"/>
  <c r="F36"/>
  <c r="E36"/>
  <c r="D36"/>
  <c r="C36"/>
  <c r="P35"/>
  <c r="O35"/>
  <c r="H35"/>
  <c r="G35"/>
  <c r="F35"/>
  <c r="E35"/>
  <c r="D35"/>
  <c r="C35"/>
  <c r="P34"/>
  <c r="O34"/>
  <c r="H34"/>
  <c r="G34"/>
  <c r="F34"/>
  <c r="E34"/>
  <c r="D34"/>
  <c r="C34"/>
  <c r="P33"/>
  <c r="O33"/>
  <c r="H33"/>
  <c r="G33"/>
  <c r="F33"/>
  <c r="E33"/>
  <c r="D33"/>
  <c r="C33"/>
  <c r="P32"/>
  <c r="O32"/>
  <c r="H32"/>
  <c r="G32"/>
  <c r="F32"/>
  <c r="E32"/>
  <c r="D32"/>
  <c r="C32"/>
  <c r="P31"/>
  <c r="O31"/>
  <c r="H31"/>
  <c r="G31"/>
  <c r="F31"/>
  <c r="E31"/>
  <c r="D31"/>
  <c r="C31"/>
  <c r="P30"/>
  <c r="O30"/>
  <c r="H30"/>
  <c r="G30"/>
  <c r="F30"/>
  <c r="E30"/>
  <c r="D30"/>
  <c r="C30"/>
  <c r="P29"/>
  <c r="O29"/>
  <c r="H29"/>
  <c r="G29"/>
  <c r="F29"/>
  <c r="E29"/>
  <c r="D29"/>
  <c r="C29"/>
  <c r="P28"/>
  <c r="O28"/>
  <c r="H28"/>
  <c r="G28"/>
  <c r="F28"/>
  <c r="E28"/>
  <c r="D28"/>
  <c r="C28"/>
  <c r="P27"/>
  <c r="O27" s="1"/>
  <c r="H27"/>
  <c r="G27"/>
  <c r="F27"/>
  <c r="E27"/>
  <c r="D27"/>
  <c r="C27"/>
  <c r="P26"/>
  <c r="O26"/>
  <c r="H26"/>
  <c r="G26"/>
  <c r="F26"/>
  <c r="E26"/>
  <c r="D26"/>
  <c r="C26"/>
  <c r="P25"/>
  <c r="O25"/>
  <c r="H25"/>
  <c r="G25"/>
  <c r="F25"/>
  <c r="E25"/>
  <c r="D25"/>
  <c r="C25"/>
  <c r="P24"/>
  <c r="O24"/>
  <c r="H24"/>
  <c r="G24"/>
  <c r="F24"/>
  <c r="E24"/>
  <c r="D24"/>
  <c r="C24"/>
  <c r="P23"/>
  <c r="O23"/>
  <c r="H23"/>
  <c r="G23"/>
  <c r="F23"/>
  <c r="E23"/>
  <c r="D23"/>
  <c r="C23"/>
  <c r="P22"/>
  <c r="O22"/>
  <c r="H22"/>
  <c r="G22"/>
  <c r="F22"/>
  <c r="E22"/>
  <c r="D22"/>
  <c r="C22"/>
  <c r="P21"/>
  <c r="O21"/>
  <c r="H21"/>
  <c r="G21"/>
  <c r="F21"/>
  <c r="E21"/>
  <c r="D21"/>
  <c r="C21"/>
  <c r="P20"/>
  <c r="O20"/>
  <c r="H20"/>
  <c r="G20"/>
  <c r="F20"/>
  <c r="E20"/>
  <c r="D20"/>
  <c r="C20"/>
  <c r="P19"/>
  <c r="O19"/>
  <c r="H19"/>
  <c r="G19"/>
  <c r="F19"/>
  <c r="E19"/>
  <c r="D19"/>
  <c r="C19"/>
  <c r="P18"/>
  <c r="O18"/>
  <c r="H18"/>
  <c r="G18"/>
  <c r="F18"/>
  <c r="E18"/>
  <c r="D18"/>
  <c r="C18"/>
  <c r="P17"/>
  <c r="O17" s="1"/>
  <c r="H17"/>
  <c r="G17"/>
  <c r="F17"/>
  <c r="E17"/>
  <c r="D17"/>
  <c r="C17"/>
  <c r="P16"/>
  <c r="O16"/>
  <c r="H16"/>
  <c r="G16"/>
  <c r="F16"/>
  <c r="E16"/>
  <c r="D16"/>
  <c r="C16"/>
  <c r="P15"/>
  <c r="O15"/>
  <c r="H15"/>
  <c r="G15"/>
  <c r="F15"/>
  <c r="E15"/>
  <c r="D15"/>
  <c r="C15"/>
  <c r="P14"/>
  <c r="O14"/>
  <c r="H14"/>
  <c r="G14"/>
  <c r="F14"/>
  <c r="E14"/>
  <c r="D14"/>
  <c r="C14"/>
  <c r="P13"/>
  <c r="O13" s="1"/>
  <c r="H13"/>
  <c r="G13"/>
  <c r="F13"/>
  <c r="E13"/>
  <c r="D13"/>
  <c r="C13"/>
  <c r="P12"/>
  <c r="O12"/>
  <c r="H12"/>
  <c r="G12"/>
  <c r="F12"/>
  <c r="E12"/>
  <c r="D12"/>
  <c r="C12"/>
  <c r="P11"/>
  <c r="O11"/>
  <c r="H11"/>
  <c r="G11"/>
  <c r="F11"/>
  <c r="E11"/>
  <c r="D11"/>
  <c r="C11"/>
  <c r="P10"/>
  <c r="O10" s="1"/>
  <c r="H10"/>
  <c r="G10"/>
  <c r="F10"/>
  <c r="E10"/>
  <c r="D10"/>
  <c r="C10"/>
  <c r="P9"/>
  <c r="O9"/>
  <c r="H9"/>
  <c r="G9"/>
  <c r="F9"/>
  <c r="E9"/>
  <c r="D9"/>
  <c r="C9"/>
  <c r="P8"/>
  <c r="O8"/>
  <c r="H8"/>
  <c r="G8"/>
  <c r="F8"/>
  <c r="E8"/>
  <c r="D8"/>
  <c r="C8"/>
  <c r="P7"/>
  <c r="O7" s="1"/>
  <c r="H7"/>
  <c r="G7"/>
  <c r="F7"/>
  <c r="E7"/>
  <c r="D7"/>
  <c r="C7"/>
  <c r="P6"/>
  <c r="O6"/>
  <c r="H6"/>
  <c r="G6"/>
  <c r="F6"/>
  <c r="E6"/>
  <c r="D6"/>
  <c r="C6"/>
  <c r="P5"/>
  <c r="O5"/>
  <c r="H5"/>
  <c r="G5"/>
  <c r="F5"/>
  <c r="E5"/>
  <c r="D5"/>
  <c r="C5"/>
  <c r="P4"/>
  <c r="O4"/>
  <c r="H4"/>
  <c r="G4"/>
  <c r="F4"/>
  <c r="E4"/>
  <c r="D4"/>
  <c r="C4"/>
  <c r="P3"/>
  <c r="O3"/>
  <c r="H3"/>
  <c r="G3"/>
  <c r="F3"/>
  <c r="E3"/>
  <c r="D3"/>
  <c r="C3"/>
  <c r="P1"/>
  <c r="D1"/>
  <c r="C1"/>
  <c r="B1"/>
  <c r="A1"/>
  <c r="J188" i="8" s="1"/>
  <c r="H188"/>
  <c r="F188"/>
  <c r="E188"/>
  <c r="D188"/>
  <c r="C188"/>
  <c r="B188"/>
  <c r="A188"/>
  <c r="J187" s="1"/>
  <c r="H187"/>
  <c r="F187"/>
  <c r="E187"/>
  <c r="D187"/>
  <c r="C187"/>
  <c r="B187"/>
  <c r="A187"/>
  <c r="J186" s="1"/>
  <c r="H186"/>
  <c r="F186"/>
  <c r="E186"/>
  <c r="D186"/>
  <c r="C186"/>
  <c r="B186"/>
  <c r="A186"/>
  <c r="J185" s="1"/>
  <c r="H185"/>
  <c r="F185"/>
  <c r="E185"/>
  <c r="D185"/>
  <c r="C185"/>
  <c r="B185"/>
  <c r="A185"/>
  <c r="J184" s="1"/>
  <c r="H184"/>
  <c r="F184"/>
  <c r="E184"/>
  <c r="D184"/>
  <c r="C184"/>
  <c r="B184"/>
  <c r="A184"/>
  <c r="J183" s="1"/>
  <c r="H183"/>
  <c r="F183"/>
  <c r="E183"/>
  <c r="D183"/>
  <c r="C183"/>
  <c r="B183"/>
  <c r="A183"/>
  <c r="J182" s="1"/>
  <c r="H182"/>
  <c r="F182"/>
  <c r="E182"/>
  <c r="D182"/>
  <c r="C182"/>
  <c r="B182"/>
  <c r="A182"/>
  <c r="J181" s="1"/>
  <c r="H181"/>
  <c r="F181"/>
  <c r="E181"/>
  <c r="D181"/>
  <c r="C181"/>
  <c r="B181"/>
  <c r="A181"/>
  <c r="J180" s="1"/>
  <c r="H180"/>
  <c r="F180"/>
  <c r="E180"/>
  <c r="D180"/>
  <c r="C180"/>
  <c r="B180"/>
  <c r="A180"/>
  <c r="J179" s="1"/>
  <c r="H179"/>
  <c r="F179"/>
  <c r="E179"/>
  <c r="D179"/>
  <c r="C179"/>
  <c r="B179"/>
  <c r="A179"/>
  <c r="J178" s="1"/>
  <c r="I178"/>
  <c r="H178" s="1"/>
  <c r="E178"/>
  <c r="P178" i="9" s="1"/>
  <c r="O178" s="1"/>
  <c r="D178" i="8"/>
  <c r="C178"/>
  <c r="J177" s="1"/>
  <c r="I177"/>
  <c r="H177"/>
  <c r="E177"/>
  <c r="P177" i="9" s="1"/>
  <c r="D177" i="8"/>
  <c r="C177"/>
  <c r="J176" s="1"/>
  <c r="I176"/>
  <c r="H176"/>
  <c r="E176"/>
  <c r="P176" i="9" s="1"/>
  <c r="D176" i="8"/>
  <c r="C176"/>
  <c r="J175" s="1"/>
  <c r="I175"/>
  <c r="H175"/>
  <c r="E175"/>
  <c r="P175" i="9" s="1"/>
  <c r="O175" s="1"/>
  <c r="D175" i="8"/>
  <c r="C175"/>
  <c r="J174" s="1"/>
  <c r="I174"/>
  <c r="H174"/>
  <c r="E174"/>
  <c r="P174" i="9" s="1"/>
  <c r="D174" i="8"/>
  <c r="C174"/>
  <c r="J173" s="1"/>
  <c r="I173"/>
  <c r="H173"/>
  <c r="E173"/>
  <c r="P173" i="9" s="1"/>
  <c r="D173" i="8"/>
  <c r="C173"/>
  <c r="J172" s="1"/>
  <c r="I172"/>
  <c r="H172"/>
  <c r="E172"/>
  <c r="P172" i="9" s="1"/>
  <c r="O172" s="1"/>
  <c r="D172" i="8"/>
  <c r="C172"/>
  <c r="J171" s="1"/>
  <c r="I171"/>
  <c r="H171" s="1"/>
  <c r="E171"/>
  <c r="P171" i="9" s="1"/>
  <c r="D171" i="8"/>
  <c r="C171"/>
  <c r="J170" s="1"/>
  <c r="I170"/>
  <c r="H170"/>
  <c r="E170"/>
  <c r="P170" i="9" s="1"/>
  <c r="D170" i="8"/>
  <c r="C170"/>
  <c r="J169" s="1"/>
  <c r="I169"/>
  <c r="H169"/>
  <c r="E169"/>
  <c r="P169" i="9" s="1"/>
  <c r="O169" s="1"/>
  <c r="D169" i="8"/>
  <c r="C169"/>
  <c r="J168" s="1"/>
  <c r="I168"/>
  <c r="H168"/>
  <c r="E168"/>
  <c r="P168" i="9" s="1"/>
  <c r="D168" i="8"/>
  <c r="C168"/>
  <c r="J167" s="1"/>
  <c r="I167"/>
  <c r="H167" s="1"/>
  <c r="E167"/>
  <c r="P167" i="9" s="1"/>
  <c r="D167" i="8"/>
  <c r="C167"/>
  <c r="J166" s="1"/>
  <c r="I166"/>
  <c r="H166"/>
  <c r="E166"/>
  <c r="P166" i="9" s="1"/>
  <c r="D166" i="8"/>
  <c r="C166"/>
  <c r="J165" s="1"/>
  <c r="I165"/>
  <c r="H165"/>
  <c r="E165"/>
  <c r="P165" i="9" s="1"/>
  <c r="D165" i="8"/>
  <c r="C165"/>
  <c r="J164" s="1"/>
  <c r="I164"/>
  <c r="H164"/>
  <c r="E164"/>
  <c r="P164" i="9" s="1"/>
  <c r="D164" i="8"/>
  <c r="C164"/>
  <c r="J163" s="1"/>
  <c r="I163"/>
  <c r="H163"/>
  <c r="E163"/>
  <c r="P163" i="9" s="1"/>
  <c r="D163" i="8"/>
  <c r="C163"/>
  <c r="J162" s="1"/>
  <c r="I162"/>
  <c r="H162"/>
  <c r="E162"/>
  <c r="P162" i="9" s="1"/>
  <c r="D162" i="8"/>
  <c r="C162"/>
  <c r="J161" s="1"/>
  <c r="I161"/>
  <c r="H161"/>
  <c r="E161"/>
  <c r="P161" i="9" s="1"/>
  <c r="D161" i="8"/>
  <c r="C161"/>
  <c r="J160" s="1"/>
  <c r="I160"/>
  <c r="H160"/>
  <c r="E160"/>
  <c r="P160" i="9" s="1"/>
  <c r="D160" i="8"/>
  <c r="C160"/>
  <c r="J159" s="1"/>
  <c r="I159"/>
  <c r="H159"/>
  <c r="E159"/>
  <c r="P159" i="9" s="1"/>
  <c r="D159" i="8"/>
  <c r="C159"/>
  <c r="J158" s="1"/>
  <c r="I158"/>
  <c r="H158"/>
  <c r="E158"/>
  <c r="P158" i="9" s="1"/>
  <c r="D158" i="8"/>
  <c r="C158"/>
  <c r="J157" s="1"/>
  <c r="I157"/>
  <c r="H157"/>
  <c r="E157"/>
  <c r="P157" i="9" s="1"/>
  <c r="D157" i="8"/>
  <c r="C157"/>
  <c r="J156" s="1"/>
  <c r="I156"/>
  <c r="H156"/>
  <c r="E156"/>
  <c r="P156" i="9" s="1"/>
  <c r="O156" s="1"/>
  <c r="D156" i="8"/>
  <c r="C156"/>
  <c r="J155" s="1"/>
  <c r="I155"/>
  <c r="H155"/>
  <c r="E155"/>
  <c r="P155" i="9" s="1"/>
  <c r="D155" i="8"/>
  <c r="C155"/>
  <c r="J154" s="1"/>
  <c r="I154"/>
  <c r="H154"/>
  <c r="E154"/>
  <c r="P154" i="9" s="1"/>
  <c r="D154" i="8"/>
  <c r="C154"/>
  <c r="J153" s="1"/>
  <c r="I153"/>
  <c r="H153"/>
  <c r="E153"/>
  <c r="P153" i="9" s="1"/>
  <c r="D153" i="8"/>
  <c r="C153"/>
  <c r="J152" s="1"/>
  <c r="I152"/>
  <c r="H152"/>
  <c r="E152"/>
  <c r="P152" i="9" s="1"/>
  <c r="O152" s="1"/>
  <c r="D152" i="8"/>
  <c r="C152"/>
  <c r="J151" s="1"/>
  <c r="I151"/>
  <c r="H151"/>
  <c r="E151"/>
  <c r="P151" i="9" s="1"/>
  <c r="D151" i="8"/>
  <c r="C151"/>
  <c r="J150" s="1"/>
  <c r="I150"/>
  <c r="H150"/>
  <c r="E150"/>
  <c r="P150" i="9" s="1"/>
  <c r="D150" i="8"/>
  <c r="C150"/>
  <c r="J149" s="1"/>
  <c r="I149"/>
  <c r="H149"/>
  <c r="E149"/>
  <c r="P149" i="9" s="1"/>
  <c r="O149" s="1"/>
  <c r="D149" i="8"/>
  <c r="C149"/>
  <c r="J148" s="1"/>
  <c r="I148"/>
  <c r="H148"/>
  <c r="E148"/>
  <c r="P148" i="9" s="1"/>
  <c r="O148" s="1"/>
  <c r="D148" i="8"/>
  <c r="C148"/>
  <c r="J147" s="1"/>
  <c r="I147"/>
  <c r="H147"/>
  <c r="E147"/>
  <c r="P147" i="9" s="1"/>
  <c r="D147" i="8"/>
  <c r="C147"/>
  <c r="J146" s="1"/>
  <c r="I146"/>
  <c r="H146"/>
  <c r="E146"/>
  <c r="P146" i="9" s="1"/>
  <c r="D146" i="8"/>
  <c r="C146"/>
  <c r="J145" s="1"/>
  <c r="I145"/>
  <c r="H145"/>
  <c r="E145"/>
  <c r="P145" i="9" s="1"/>
  <c r="D145" i="8"/>
  <c r="C145"/>
  <c r="I144"/>
  <c r="H144" s="1"/>
  <c r="E144"/>
  <c r="D144"/>
  <c r="C144"/>
  <c r="J143" s="1"/>
  <c r="I143"/>
  <c r="H143" s="1"/>
  <c r="E143"/>
  <c r="D143"/>
  <c r="C143"/>
  <c r="J142" s="1"/>
  <c r="I142"/>
  <c r="H142"/>
  <c r="E142"/>
  <c r="D142"/>
  <c r="C142"/>
  <c r="I141"/>
  <c r="H141"/>
  <c r="E141"/>
  <c r="D141"/>
  <c r="C141"/>
  <c r="I140"/>
  <c r="H140"/>
  <c r="E140"/>
  <c r="D140"/>
  <c r="C140"/>
  <c r="J139" s="1"/>
  <c r="I139"/>
  <c r="H139"/>
  <c r="E139"/>
  <c r="D139"/>
  <c r="C139"/>
  <c r="J138" s="1"/>
  <c r="I138"/>
  <c r="H138"/>
  <c r="E138"/>
  <c r="D138"/>
  <c r="C138"/>
  <c r="J137" s="1"/>
  <c r="I137"/>
  <c r="H137"/>
  <c r="E137"/>
  <c r="D137"/>
  <c r="C137"/>
  <c r="J136" s="1"/>
  <c r="I136"/>
  <c r="H136"/>
  <c r="E136"/>
  <c r="D136"/>
  <c r="C136"/>
  <c r="I135"/>
  <c r="H135"/>
  <c r="E135"/>
  <c r="D135"/>
  <c r="C135"/>
  <c r="C135" i="9" s="1"/>
  <c r="I134" i="8"/>
  <c r="H134" s="1"/>
  <c r="E134"/>
  <c r="D134"/>
  <c r="C134"/>
  <c r="I133"/>
  <c r="H133"/>
  <c r="E133"/>
  <c r="D133"/>
  <c r="C133"/>
  <c r="I132"/>
  <c r="H132"/>
  <c r="E132"/>
  <c r="D132"/>
  <c r="C132"/>
  <c r="I131"/>
  <c r="H131"/>
  <c r="E131"/>
  <c r="D131"/>
  <c r="C131"/>
  <c r="I130"/>
  <c r="H130"/>
  <c r="E130"/>
  <c r="D130"/>
  <c r="C130"/>
  <c r="I129"/>
  <c r="H129"/>
  <c r="E129"/>
  <c r="D129"/>
  <c r="C129"/>
  <c r="I128"/>
  <c r="H128"/>
  <c r="E128"/>
  <c r="D128"/>
  <c r="C128"/>
  <c r="I127"/>
  <c r="H127"/>
  <c r="E127"/>
  <c r="D127"/>
  <c r="C127"/>
  <c r="J126" s="1"/>
  <c r="I126"/>
  <c r="H126" s="1"/>
  <c r="E126"/>
  <c r="D126"/>
  <c r="C126"/>
  <c r="J125" s="1"/>
  <c r="I125"/>
  <c r="H125"/>
  <c r="E125"/>
  <c r="D125"/>
  <c r="C125"/>
  <c r="I124"/>
  <c r="H124"/>
  <c r="E124"/>
  <c r="D124"/>
  <c r="C124"/>
  <c r="J123" s="1"/>
  <c r="I123"/>
  <c r="H123"/>
  <c r="E123"/>
  <c r="D123"/>
  <c r="C123"/>
  <c r="C123" i="9" s="1"/>
  <c r="I122" i="8"/>
  <c r="H122"/>
  <c r="E122"/>
  <c r="D122"/>
  <c r="C122"/>
  <c r="I121"/>
  <c r="H121"/>
  <c r="E121"/>
  <c r="D121"/>
  <c r="C121"/>
  <c r="I120"/>
  <c r="H120"/>
  <c r="E120"/>
  <c r="D120"/>
  <c r="C120"/>
  <c r="J119" s="1"/>
  <c r="I119"/>
  <c r="H119"/>
  <c r="E119"/>
  <c r="D119"/>
  <c r="C119"/>
  <c r="C119" i="9" s="1"/>
  <c r="I118" i="8"/>
  <c r="H118"/>
  <c r="E118"/>
  <c r="D118"/>
  <c r="C118"/>
  <c r="J117" s="1"/>
  <c r="I117"/>
  <c r="H117"/>
  <c r="E117"/>
  <c r="D117"/>
  <c r="C117"/>
  <c r="I116"/>
  <c r="H116"/>
  <c r="E116"/>
  <c r="D116"/>
  <c r="C116"/>
  <c r="J115" s="1"/>
  <c r="I115"/>
  <c r="H115"/>
  <c r="E115"/>
  <c r="D115"/>
  <c r="C115"/>
  <c r="I114"/>
  <c r="H114"/>
  <c r="E114"/>
  <c r="D114"/>
  <c r="C114"/>
  <c r="J113" s="1"/>
  <c r="I113"/>
  <c r="H113"/>
  <c r="E113"/>
  <c r="D113"/>
  <c r="C113"/>
  <c r="J112" s="1"/>
  <c r="I112"/>
  <c r="H112"/>
  <c r="E112"/>
  <c r="D112"/>
  <c r="C112"/>
  <c r="C112" i="9" s="1"/>
  <c r="I111" i="8"/>
  <c r="H111"/>
  <c r="E111"/>
  <c r="D111"/>
  <c r="C111"/>
  <c r="C111" i="9" s="1"/>
  <c r="I110" i="8"/>
  <c r="H110"/>
  <c r="E110"/>
  <c r="D110"/>
  <c r="C110"/>
  <c r="J109" s="1"/>
  <c r="I109"/>
  <c r="H109"/>
  <c r="E109"/>
  <c r="D109"/>
  <c r="C109"/>
  <c r="I108"/>
  <c r="H108"/>
  <c r="E108"/>
  <c r="D108"/>
  <c r="C108"/>
  <c r="J107" s="1"/>
  <c r="I107"/>
  <c r="H107"/>
  <c r="E107"/>
  <c r="D107"/>
  <c r="C107"/>
  <c r="J106" s="1"/>
  <c r="I106"/>
  <c r="H106"/>
  <c r="E106"/>
  <c r="D106"/>
  <c r="C106"/>
  <c r="I105"/>
  <c r="H105"/>
  <c r="E105"/>
  <c r="D105"/>
  <c r="C105"/>
  <c r="I104"/>
  <c r="H104"/>
  <c r="E104"/>
  <c r="D104"/>
  <c r="C104"/>
  <c r="I103"/>
  <c r="H103"/>
  <c r="E103"/>
  <c r="D103"/>
  <c r="C103"/>
  <c r="C103" i="9" s="1"/>
  <c r="I102" i="8"/>
  <c r="H102"/>
  <c r="E102"/>
  <c r="D102"/>
  <c r="C102"/>
  <c r="J101" s="1"/>
  <c r="I101"/>
  <c r="H101"/>
  <c r="E101"/>
  <c r="D101"/>
  <c r="C101"/>
  <c r="J100" s="1"/>
  <c r="I100"/>
  <c r="H100"/>
  <c r="E100"/>
  <c r="D100"/>
  <c r="C100"/>
  <c r="J99" s="1"/>
  <c r="I99"/>
  <c r="H99"/>
  <c r="E99"/>
  <c r="D99"/>
  <c r="C99"/>
  <c r="J98" s="1"/>
  <c r="I98"/>
  <c r="H98"/>
  <c r="E98"/>
  <c r="D98"/>
  <c r="C98"/>
  <c r="J97" s="1"/>
  <c r="I97"/>
  <c r="H97"/>
  <c r="E97"/>
  <c r="D97"/>
  <c r="C97"/>
  <c r="J96" s="1"/>
  <c r="I96"/>
  <c r="H96"/>
  <c r="E96"/>
  <c r="D96"/>
  <c r="C96"/>
  <c r="J95" s="1"/>
  <c r="I95"/>
  <c r="H95"/>
  <c r="E95"/>
  <c r="D95"/>
  <c r="C95"/>
  <c r="J94" s="1"/>
  <c r="I94"/>
  <c r="H94"/>
  <c r="E94"/>
  <c r="D94"/>
  <c r="C94"/>
  <c r="J93" s="1"/>
  <c r="I93"/>
  <c r="H93"/>
  <c r="E93"/>
  <c r="D93"/>
  <c r="C93"/>
  <c r="J92" s="1"/>
  <c r="I92"/>
  <c r="H92"/>
  <c r="E92"/>
  <c r="D92"/>
  <c r="C92"/>
  <c r="J91" s="1"/>
  <c r="I91"/>
  <c r="H91"/>
  <c r="E91"/>
  <c r="D91"/>
  <c r="C91"/>
  <c r="J90" s="1"/>
  <c r="I90"/>
  <c r="H90"/>
  <c r="E90"/>
  <c r="D90"/>
  <c r="C90"/>
  <c r="J89" s="1"/>
  <c r="I89"/>
  <c r="H89"/>
  <c r="E89"/>
  <c r="D89"/>
  <c r="C89"/>
  <c r="I88"/>
  <c r="H88"/>
  <c r="E88"/>
  <c r="D88"/>
  <c r="C88"/>
  <c r="J87" s="1"/>
  <c r="I87"/>
  <c r="H87" s="1"/>
  <c r="E87"/>
  <c r="D87"/>
  <c r="C87"/>
  <c r="J86" s="1"/>
  <c r="I86"/>
  <c r="H86"/>
  <c r="E86"/>
  <c r="D86"/>
  <c r="C86"/>
  <c r="C86" i="9" s="1"/>
  <c r="I85" i="8"/>
  <c r="H85"/>
  <c r="E85"/>
  <c r="D85"/>
  <c r="C85"/>
  <c r="I84"/>
  <c r="H84"/>
  <c r="E84"/>
  <c r="D84"/>
  <c r="C84"/>
  <c r="I83"/>
  <c r="H83"/>
  <c r="E83"/>
  <c r="D83"/>
  <c r="C83"/>
  <c r="J82" s="1"/>
  <c r="I82"/>
  <c r="H82"/>
  <c r="E82"/>
  <c r="D82"/>
  <c r="C82"/>
  <c r="C82" i="9" s="1"/>
  <c r="I81" i="8"/>
  <c r="H81"/>
  <c r="E81"/>
  <c r="D81"/>
  <c r="C81"/>
  <c r="J80" s="1"/>
  <c r="I80"/>
  <c r="H80"/>
  <c r="E80"/>
  <c r="D80"/>
  <c r="C80"/>
  <c r="I79"/>
  <c r="H79"/>
  <c r="E79"/>
  <c r="D79"/>
  <c r="C79"/>
  <c r="I78"/>
  <c r="H78"/>
  <c r="E78"/>
  <c r="D78"/>
  <c r="C78"/>
  <c r="C78" i="9" s="1"/>
  <c r="I77" i="8"/>
  <c r="H77"/>
  <c r="E77"/>
  <c r="D77"/>
  <c r="C77"/>
  <c r="I76"/>
  <c r="H76"/>
  <c r="E76"/>
  <c r="D76"/>
  <c r="C76"/>
  <c r="I75"/>
  <c r="H75"/>
  <c r="E75"/>
  <c r="D75"/>
  <c r="C75"/>
  <c r="J74" s="1"/>
  <c r="I74"/>
  <c r="H74"/>
  <c r="E74"/>
  <c r="D74"/>
  <c r="C74"/>
  <c r="J73" s="1"/>
  <c r="I73"/>
  <c r="H73"/>
  <c r="E73"/>
  <c r="D73"/>
  <c r="C73"/>
  <c r="I72"/>
  <c r="H72"/>
  <c r="E72"/>
  <c r="D72"/>
  <c r="C72"/>
  <c r="I71"/>
  <c r="H71"/>
  <c r="E71"/>
  <c r="D71"/>
  <c r="C71"/>
  <c r="I70"/>
  <c r="H70"/>
  <c r="E70"/>
  <c r="D70"/>
  <c r="C70"/>
  <c r="I69"/>
  <c r="H69"/>
  <c r="E69"/>
  <c r="D69"/>
  <c r="C69"/>
  <c r="I68"/>
  <c r="H68"/>
  <c r="E68"/>
  <c r="D68"/>
  <c r="C68"/>
  <c r="I67"/>
  <c r="H67"/>
  <c r="E67"/>
  <c r="D67"/>
  <c r="C67"/>
  <c r="J66" s="1"/>
  <c r="I66"/>
  <c r="H66"/>
  <c r="E66"/>
  <c r="D66"/>
  <c r="C66"/>
  <c r="J65" s="1"/>
  <c r="I65"/>
  <c r="H65" s="1"/>
  <c r="E65"/>
  <c r="D65"/>
  <c r="C65"/>
  <c r="J64" s="1"/>
  <c r="I64"/>
  <c r="H64"/>
  <c r="E64"/>
  <c r="D64"/>
  <c r="C64"/>
  <c r="I63"/>
  <c r="H63"/>
  <c r="E63"/>
  <c r="D63"/>
  <c r="C63"/>
  <c r="I62"/>
  <c r="H62"/>
  <c r="E62"/>
  <c r="D62"/>
  <c r="C62"/>
  <c r="J61" s="1"/>
  <c r="I61"/>
  <c r="H61"/>
  <c r="E61"/>
  <c r="D61"/>
  <c r="C61"/>
  <c r="J60" s="1"/>
  <c r="I60"/>
  <c r="H60"/>
  <c r="E60"/>
  <c r="D60"/>
  <c r="C60"/>
  <c r="J59" s="1"/>
  <c r="I59"/>
  <c r="H59"/>
  <c r="E59"/>
  <c r="D59"/>
  <c r="C59"/>
  <c r="I58"/>
  <c r="H58"/>
  <c r="E58"/>
  <c r="D58"/>
  <c r="C58"/>
  <c r="J57" s="1"/>
  <c r="I57"/>
  <c r="H57"/>
  <c r="E57"/>
  <c r="D57"/>
  <c r="C57"/>
  <c r="J56" s="1"/>
  <c r="I56"/>
  <c r="H56"/>
  <c r="E56"/>
  <c r="D56"/>
  <c r="C56"/>
  <c r="J55" s="1"/>
  <c r="I55"/>
  <c r="H55"/>
  <c r="E55"/>
  <c r="D55"/>
  <c r="C55"/>
  <c r="I54"/>
  <c r="H54"/>
  <c r="E54"/>
  <c r="D54"/>
  <c r="C54"/>
  <c r="J53" s="1"/>
  <c r="I53"/>
  <c r="H53"/>
  <c r="E53"/>
  <c r="D53"/>
  <c r="C53"/>
  <c r="J52" s="1"/>
  <c r="I52"/>
  <c r="H52"/>
  <c r="E52"/>
  <c r="D52"/>
  <c r="C52"/>
  <c r="I51"/>
  <c r="H51"/>
  <c r="E51"/>
  <c r="D51"/>
  <c r="C51"/>
  <c r="I50"/>
  <c r="H50"/>
  <c r="E50"/>
  <c r="D50"/>
  <c r="C50"/>
  <c r="J49" s="1"/>
  <c r="I49"/>
  <c r="H49"/>
  <c r="E49"/>
  <c r="D49"/>
  <c r="C49"/>
  <c r="J48" s="1"/>
  <c r="I48"/>
  <c r="H48"/>
  <c r="E48"/>
  <c r="D48"/>
  <c r="C48"/>
  <c r="J47" s="1"/>
  <c r="I47"/>
  <c r="H47"/>
  <c r="E47"/>
  <c r="D47"/>
  <c r="C47"/>
  <c r="J46" s="1"/>
  <c r="I46"/>
  <c r="H46"/>
  <c r="E46"/>
  <c r="D46"/>
  <c r="C46"/>
  <c r="J45" s="1"/>
  <c r="I45"/>
  <c r="H45"/>
  <c r="E45"/>
  <c r="D45"/>
  <c r="C45"/>
  <c r="J44" s="1"/>
  <c r="I44"/>
  <c r="H44"/>
  <c r="E44"/>
  <c r="D44"/>
  <c r="C44"/>
  <c r="J43" s="1"/>
  <c r="I43"/>
  <c r="H43"/>
  <c r="E43"/>
  <c r="D43"/>
  <c r="C43"/>
  <c r="J42" s="1"/>
  <c r="I42"/>
  <c r="H42"/>
  <c r="E42"/>
  <c r="D42"/>
  <c r="C42"/>
  <c r="J41" s="1"/>
  <c r="I41"/>
  <c r="H41"/>
  <c r="E41"/>
  <c r="D41"/>
  <c r="C41"/>
  <c r="I40"/>
  <c r="H40"/>
  <c r="E40"/>
  <c r="D40"/>
  <c r="C40"/>
  <c r="I39"/>
  <c r="H39"/>
  <c r="E39"/>
  <c r="D39"/>
  <c r="C39"/>
  <c r="J38" s="1"/>
  <c r="I38"/>
  <c r="H38"/>
  <c r="E38"/>
  <c r="D38"/>
  <c r="C38"/>
  <c r="J37" s="1"/>
  <c r="I37"/>
  <c r="H37"/>
  <c r="E37"/>
  <c r="D37"/>
  <c r="C37"/>
  <c r="J36" s="1"/>
  <c r="I36"/>
  <c r="H36"/>
  <c r="E36"/>
  <c r="D36"/>
  <c r="C36"/>
  <c r="I35"/>
  <c r="H35"/>
  <c r="E35"/>
  <c r="D35"/>
  <c r="C35"/>
  <c r="I34"/>
  <c r="H34"/>
  <c r="E34"/>
  <c r="D34"/>
  <c r="C34"/>
  <c r="I33"/>
  <c r="H33"/>
  <c r="E33"/>
  <c r="D33"/>
  <c r="C33"/>
  <c r="J32" s="1"/>
  <c r="I32"/>
  <c r="H32"/>
  <c r="E32"/>
  <c r="D32"/>
  <c r="C32"/>
  <c r="J31" s="1"/>
  <c r="I31"/>
  <c r="H31"/>
  <c r="E31"/>
  <c r="D31"/>
  <c r="C31"/>
  <c r="I30"/>
  <c r="H30"/>
  <c r="E30"/>
  <c r="D30"/>
  <c r="C30"/>
  <c r="I29"/>
  <c r="H29"/>
  <c r="E29"/>
  <c r="D29"/>
  <c r="C29"/>
  <c r="I28"/>
  <c r="H28"/>
  <c r="E28"/>
  <c r="D28"/>
  <c r="C28"/>
  <c r="I27"/>
  <c r="H27" s="1"/>
  <c r="E27"/>
  <c r="D27"/>
  <c r="C27"/>
  <c r="I26"/>
  <c r="H26"/>
  <c r="E26"/>
  <c r="D26"/>
  <c r="C26"/>
  <c r="I25"/>
  <c r="H25"/>
  <c r="E25"/>
  <c r="D25"/>
  <c r="C25"/>
  <c r="I24"/>
  <c r="H24" s="1"/>
  <c r="E24"/>
  <c r="D24"/>
  <c r="C24"/>
  <c r="I23"/>
  <c r="H23"/>
  <c r="E23"/>
  <c r="D23"/>
  <c r="C23"/>
  <c r="J22" s="1"/>
  <c r="I22"/>
  <c r="H22"/>
  <c r="E22"/>
  <c r="D22"/>
  <c r="C22"/>
  <c r="I21"/>
  <c r="H21"/>
  <c r="E21"/>
  <c r="D21"/>
  <c r="C21"/>
  <c r="I20"/>
  <c r="H20"/>
  <c r="E20"/>
  <c r="D20"/>
  <c r="C20"/>
  <c r="J19" s="1"/>
  <c r="I19"/>
  <c r="H19"/>
  <c r="E19"/>
  <c r="D19"/>
  <c r="C19"/>
  <c r="I18"/>
  <c r="H18"/>
  <c r="E18"/>
  <c r="D18"/>
  <c r="C18"/>
  <c r="I17"/>
  <c r="H17"/>
  <c r="E17"/>
  <c r="D17"/>
  <c r="C17"/>
  <c r="I16"/>
  <c r="H16"/>
  <c r="E16"/>
  <c r="D16"/>
  <c r="C16"/>
  <c r="I15"/>
  <c r="H15"/>
  <c r="E15"/>
  <c r="D15"/>
  <c r="C15"/>
  <c r="J14" s="1"/>
  <c r="I14"/>
  <c r="H14"/>
  <c r="E14"/>
  <c r="D14"/>
  <c r="C14"/>
  <c r="I13"/>
  <c r="H13"/>
  <c r="E13"/>
  <c r="D13"/>
  <c r="C13"/>
  <c r="I12"/>
  <c r="H12"/>
  <c r="E12"/>
  <c r="D12"/>
  <c r="C12"/>
  <c r="I11"/>
  <c r="H11"/>
  <c r="E11"/>
  <c r="D11"/>
  <c r="C11"/>
  <c r="J10" s="1"/>
  <c r="I10"/>
  <c r="H10"/>
  <c r="E10"/>
  <c r="D10"/>
  <c r="C10"/>
  <c r="J9" s="1"/>
  <c r="I9"/>
  <c r="H9"/>
  <c r="E9"/>
  <c r="D9"/>
  <c r="C9"/>
  <c r="J8" s="1"/>
  <c r="I8"/>
  <c r="H8"/>
  <c r="E8"/>
  <c r="D8"/>
  <c r="C8"/>
  <c r="I7"/>
  <c r="H7"/>
  <c r="E7"/>
  <c r="D7"/>
  <c r="C7"/>
  <c r="I6"/>
  <c r="H6"/>
  <c r="E6"/>
  <c r="D6"/>
  <c r="C6"/>
  <c r="I5"/>
  <c r="H5"/>
  <c r="E5"/>
  <c r="D5"/>
  <c r="C5"/>
  <c r="J4" s="1"/>
  <c r="I4"/>
  <c r="H4"/>
  <c r="E4"/>
  <c r="D4"/>
  <c r="C4"/>
  <c r="I3"/>
  <c r="H3"/>
  <c r="E3"/>
  <c r="D3"/>
  <c r="C3"/>
  <c r="AE23" i="15" l="1"/>
  <c r="AB23" s="1"/>
  <c r="J23"/>
  <c r="C90" i="9"/>
  <c r="C94"/>
  <c r="C99"/>
  <c r="C107"/>
  <c r="C108"/>
  <c r="C127"/>
  <c r="C131"/>
  <c r="C139"/>
  <c r="C140"/>
  <c r="C144"/>
  <c r="AE9" i="14"/>
  <c r="J25" i="8" s="1"/>
  <c r="AB11" i="13"/>
  <c r="I30" i="15"/>
  <c r="AE30" s="1"/>
  <c r="J58" i="8" s="1"/>
  <c r="AB30" i="15"/>
  <c r="C77" i="9"/>
  <c r="C81"/>
  <c r="C85"/>
  <c r="C89"/>
  <c r="C93"/>
  <c r="C97"/>
  <c r="C98"/>
  <c r="C102"/>
  <c r="C106"/>
  <c r="C118"/>
  <c r="C122"/>
  <c r="C126"/>
  <c r="C130"/>
  <c r="C134"/>
  <c r="C138"/>
  <c r="C143"/>
  <c r="AB16" i="13"/>
  <c r="J10" i="14"/>
  <c r="AB10" s="1"/>
  <c r="J50" i="8"/>
  <c r="J12"/>
  <c r="J16"/>
  <c r="C80" i="9"/>
  <c r="C84"/>
  <c r="C88"/>
  <c r="C92"/>
  <c r="C96"/>
  <c r="C101"/>
  <c r="C105"/>
  <c r="C110"/>
  <c r="C116"/>
  <c r="C117"/>
  <c r="C121"/>
  <c r="C125"/>
  <c r="C129"/>
  <c r="C133"/>
  <c r="C137"/>
  <c r="C142"/>
  <c r="AE5" i="15"/>
  <c r="J33" i="8" s="1"/>
  <c r="N6" i="15"/>
  <c r="AB6" s="1"/>
  <c r="L26"/>
  <c r="AE26" s="1"/>
  <c r="J15" i="8"/>
  <c r="C79" i="9"/>
  <c r="C83"/>
  <c r="C87"/>
  <c r="C91"/>
  <c r="C95"/>
  <c r="C100"/>
  <c r="C104"/>
  <c r="C109"/>
  <c r="C113"/>
  <c r="C114"/>
  <c r="C115"/>
  <c r="C120"/>
  <c r="C124"/>
  <c r="C128"/>
  <c r="C132"/>
  <c r="C136"/>
  <c r="C141"/>
  <c r="AB26" i="15" l="1"/>
  <c r="J54" i="8"/>
  <c r="J51"/>
  <c r="AE10" i="14"/>
  <c r="J26" i="8" s="1"/>
  <c r="AA28" i="17" l="1"/>
  <c r="AA29"/>
  <c r="AA30"/>
  <c r="AA31"/>
  <c r="AA32"/>
  <c r="AA33"/>
  <c r="AA34"/>
  <c r="AA35"/>
  <c r="AA36"/>
  <c r="AA37"/>
  <c r="H37"/>
  <c r="I37"/>
  <c r="AE37"/>
  <c r="J111" i="8"/>
  <c r="AA13" i="13"/>
  <c r="H13"/>
  <c r="I13"/>
  <c r="J13"/>
  <c r="AE13"/>
  <c r="J13" i="8"/>
  <c r="K70" i="17"/>
  <c r="L70"/>
  <c r="AE70"/>
  <c r="J144" i="8"/>
  <c r="AA46" i="17"/>
  <c r="AA47"/>
  <c r="AA48"/>
  <c r="AA49"/>
  <c r="AA50"/>
  <c r="H50"/>
  <c r="I50"/>
  <c r="AE50"/>
  <c r="J124" i="8"/>
  <c r="H30" i="17"/>
  <c r="I30"/>
  <c r="AE30"/>
  <c r="J104" i="8"/>
  <c r="AE19" i="16"/>
  <c r="J75" i="8"/>
  <c r="AA14" i="14"/>
  <c r="H14"/>
  <c r="K14"/>
  <c r="AE14"/>
  <c r="J30" i="8"/>
  <c r="AA51" i="17"/>
  <c r="AA52"/>
  <c r="AA53"/>
  <c r="AA54"/>
  <c r="AA55"/>
  <c r="AA56"/>
  <c r="H56"/>
  <c r="I56"/>
  <c r="AE56"/>
  <c r="J130" i="8"/>
  <c r="H20" i="16"/>
  <c r="K20"/>
  <c r="AE20"/>
  <c r="J76" i="8"/>
  <c r="AA40" i="17"/>
  <c r="AA41"/>
  <c r="AA42"/>
  <c r="AA43"/>
  <c r="AA44"/>
  <c r="H44"/>
  <c r="I44"/>
  <c r="L44"/>
  <c r="AE44"/>
  <c r="J118" i="8"/>
  <c r="H48" i="17"/>
  <c r="I48"/>
  <c r="AE48"/>
  <c r="J122" i="8"/>
  <c r="H54" i="17"/>
  <c r="I54"/>
  <c r="AE54"/>
  <c r="J128" i="8"/>
  <c r="AA13" i="16"/>
  <c r="AA14"/>
  <c r="H14"/>
  <c r="I14"/>
  <c r="L14"/>
  <c r="AE14"/>
  <c r="J70" i="8"/>
  <c r="AE7" i="14"/>
  <c r="J23" i="8"/>
  <c r="H55" i="17"/>
  <c r="I55"/>
  <c r="AE55"/>
  <c r="J129" i="8"/>
  <c r="H34" i="17"/>
  <c r="I34"/>
  <c r="AE34"/>
  <c r="J108" i="8"/>
  <c r="AA4" i="17"/>
  <c r="AA5"/>
  <c r="H5"/>
  <c r="I5"/>
  <c r="J5"/>
  <c r="AE5"/>
  <c r="J79" i="8"/>
  <c r="AE6" i="16"/>
  <c r="J62" i="8"/>
  <c r="AA17" i="13"/>
  <c r="H17"/>
  <c r="I17"/>
  <c r="J17"/>
  <c r="AE17"/>
  <c r="J17" i="8"/>
  <c r="H61" i="17"/>
  <c r="I61"/>
  <c r="AE61"/>
  <c r="J135" i="8"/>
  <c r="AA6" i="17"/>
  <c r="AA7"/>
  <c r="AA8"/>
  <c r="AA9"/>
  <c r="AA10"/>
  <c r="H10"/>
  <c r="I10"/>
  <c r="J10"/>
  <c r="AE10"/>
  <c r="J84" i="8"/>
  <c r="H7" i="16"/>
  <c r="L7"/>
  <c r="AE7"/>
  <c r="J63" i="8"/>
  <c r="H11" i="14"/>
  <c r="I11"/>
  <c r="J11"/>
  <c r="AE11"/>
  <c r="J27" i="8"/>
  <c r="AA3" i="13"/>
  <c r="H3"/>
  <c r="I3"/>
  <c r="AE3"/>
  <c r="J3" i="8"/>
  <c r="AE66" i="17"/>
  <c r="J140" i="8"/>
  <c r="H12" i="15"/>
  <c r="I12"/>
  <c r="AE12"/>
  <c r="J40" i="8"/>
  <c r="H13" i="16"/>
  <c r="I13"/>
  <c r="L13"/>
  <c r="AE13"/>
  <c r="J69" i="8"/>
  <c r="AE53" i="17"/>
  <c r="J127" i="8"/>
  <c r="H36" i="17"/>
  <c r="I36"/>
  <c r="AE36"/>
  <c r="J110" i="8"/>
  <c r="I3" i="17"/>
  <c r="N3"/>
  <c r="AE3"/>
  <c r="J77" i="8"/>
  <c r="AA57" i="17"/>
  <c r="AA58"/>
  <c r="H58"/>
  <c r="I58"/>
  <c r="AE58"/>
  <c r="J132" i="8"/>
  <c r="H4" i="17"/>
  <c r="I4"/>
  <c r="J4"/>
  <c r="AE4"/>
  <c r="J78" i="8"/>
  <c r="H8" i="14"/>
  <c r="I8"/>
  <c r="AE8"/>
  <c r="J24" i="8"/>
  <c r="AA5" i="13"/>
  <c r="H5"/>
  <c r="I5"/>
  <c r="AE5"/>
  <c r="J5" i="8"/>
  <c r="AB5" i="13"/>
  <c r="AA59" i="17"/>
  <c r="H59"/>
  <c r="I59"/>
  <c r="AE59"/>
  <c r="J133" i="8"/>
  <c r="H42" i="17"/>
  <c r="I42"/>
  <c r="N42"/>
  <c r="AE42"/>
  <c r="J116" i="8"/>
  <c r="AE9" i="17"/>
  <c r="J83" i="8"/>
  <c r="AE11" i="16"/>
  <c r="J67" i="8"/>
  <c r="AE4" i="14"/>
  <c r="J20" i="8"/>
  <c r="H31" i="17"/>
  <c r="I31"/>
  <c r="AE31"/>
  <c r="J105" i="8"/>
  <c r="H12" i="16"/>
  <c r="I12"/>
  <c r="L12"/>
  <c r="AE12"/>
  <c r="J68" i="8"/>
  <c r="H7" i="15"/>
  <c r="I7"/>
  <c r="AE7"/>
  <c r="J35" i="8"/>
  <c r="AA6" i="13"/>
  <c r="AA7"/>
  <c r="H7"/>
  <c r="I7"/>
  <c r="AE7"/>
  <c r="J7" i="8"/>
  <c r="AA11" i="17"/>
  <c r="H11"/>
  <c r="I11"/>
  <c r="J11"/>
  <c r="AE11"/>
  <c r="J85" i="8"/>
  <c r="H28" i="17"/>
  <c r="I28"/>
  <c r="AE28"/>
  <c r="J102" i="8"/>
  <c r="H57" i="17"/>
  <c r="I57"/>
  <c r="AE57"/>
  <c r="J131" i="8"/>
  <c r="H40" i="17"/>
  <c r="I40"/>
  <c r="L40"/>
  <c r="AE40"/>
  <c r="J114" i="8"/>
  <c r="H7" i="17"/>
  <c r="I7"/>
  <c r="J7"/>
  <c r="O7"/>
  <c r="AE7"/>
  <c r="J81" i="8"/>
  <c r="AA12" i="14"/>
  <c r="H12"/>
  <c r="I12"/>
  <c r="J12"/>
  <c r="K12"/>
  <c r="AE12"/>
  <c r="J28" i="8"/>
  <c r="H67" i="17"/>
  <c r="I67"/>
  <c r="AE67"/>
  <c r="J141" i="8"/>
  <c r="H29" i="17"/>
  <c r="I29"/>
  <c r="AE29"/>
  <c r="J103" i="8"/>
  <c r="H13" i="14"/>
  <c r="I13"/>
  <c r="J13"/>
  <c r="K13"/>
  <c r="AE13"/>
  <c r="J29" i="8"/>
  <c r="H6" i="13"/>
  <c r="I6"/>
  <c r="AE6"/>
  <c r="J6" i="8"/>
  <c r="AA60" i="17"/>
  <c r="H60"/>
  <c r="I60"/>
  <c r="AE60"/>
  <c r="J134" i="8"/>
  <c r="H46" i="17"/>
  <c r="I46"/>
  <c r="AE46"/>
  <c r="J120" i="8"/>
  <c r="H14" i="17"/>
  <c r="I14"/>
  <c r="N14"/>
  <c r="AE14"/>
  <c r="J88" i="8"/>
  <c r="AA15" i="16"/>
  <c r="H15"/>
  <c r="I15"/>
  <c r="L15"/>
  <c r="AE15"/>
  <c r="J71" i="8"/>
  <c r="H47" i="17"/>
  <c r="I47"/>
  <c r="AE47"/>
  <c r="J121" i="8"/>
  <c r="AA16" i="16"/>
  <c r="H16"/>
  <c r="I16"/>
  <c r="L16"/>
  <c r="AE16"/>
  <c r="J72" i="8"/>
  <c r="AB16" i="16"/>
  <c r="AE11" i="15"/>
  <c r="J39" i="8"/>
  <c r="H5" i="14"/>
  <c r="I5"/>
  <c r="AE5"/>
  <c r="J21" i="8"/>
  <c r="AE6" i="15"/>
  <c r="J34" i="8"/>
  <c r="AA18" i="13"/>
  <c r="H18"/>
  <c r="I18"/>
  <c r="K18"/>
  <c r="AE18"/>
  <c r="J18" i="8"/>
  <c r="AA8" i="13"/>
  <c r="AA9"/>
  <c r="AE2"/>
  <c r="AB3"/>
  <c r="AA4"/>
  <c r="AA10"/>
  <c r="AB7"/>
  <c r="AA14"/>
  <c r="AB13"/>
  <c r="AB6"/>
  <c r="AB17"/>
  <c r="AB18"/>
  <c r="AB5" i="14"/>
  <c r="AB13"/>
  <c r="AE2"/>
  <c r="AE2" i="15"/>
  <c r="AA13" i="14"/>
  <c r="AB14"/>
  <c r="AB7" i="15"/>
  <c r="AB8" i="14"/>
  <c r="AB12"/>
  <c r="AB11"/>
  <c r="AB12" i="15"/>
  <c r="Y33" i="17"/>
  <c r="AB7" i="16"/>
  <c r="AB3" i="17"/>
  <c r="AB5"/>
  <c r="AB14" i="16"/>
  <c r="AB4" i="17"/>
  <c r="AB12" i="16"/>
  <c r="AB13"/>
  <c r="AB15"/>
  <c r="AB20"/>
  <c r="AB7" i="17"/>
  <c r="AB10"/>
  <c r="AB14"/>
  <c r="AB11"/>
  <c r="Y9"/>
  <c r="AA12"/>
  <c r="AB34"/>
  <c r="AB37"/>
  <c r="AB40"/>
  <c r="AB47"/>
  <c r="AB30"/>
  <c r="AB42"/>
  <c r="AB44"/>
  <c r="AB28"/>
  <c r="AB31"/>
  <c r="AB29"/>
  <c r="AB36"/>
  <c r="AA45"/>
  <c r="AB46"/>
  <c r="Y48"/>
  <c r="AB48"/>
  <c r="AB50"/>
  <c r="AB54"/>
  <c r="AB55"/>
  <c r="AB56"/>
  <c r="AB58"/>
  <c r="AB57"/>
  <c r="AB59"/>
  <c r="AB60"/>
  <c r="AB61"/>
  <c r="AB67"/>
  <c r="AB70"/>
</calcChain>
</file>

<file path=xl/sharedStrings.xml><?xml version="1.0" encoding="utf-8"?>
<sst xmlns="http://schemas.openxmlformats.org/spreadsheetml/2006/main" count="651" uniqueCount="460">
  <si>
    <t>魔法id</t>
  </si>
  <si>
    <t>类型</t>
  </si>
  <si>
    <t>classname</t>
  </si>
  <si>
    <t>建筑名称</t>
  </si>
  <si>
    <t>需要材料</t>
  </si>
  <si>
    <t>desk.1.chujixiaomuzhuo</t>
  </si>
  <si>
    <t>desk.1.hongsexiaofangzhuo</t>
  </si>
  <si>
    <t>desk.1.lansexiaofangzhuo</t>
  </si>
  <si>
    <t>desk.1.lvsexiaofangzhuo</t>
  </si>
  <si>
    <t>desk.1.hongsemuzhuo</t>
  </si>
  <si>
    <t>desk.1.lansemuzhuo</t>
  </si>
  <si>
    <t>desk.1.lvsemuzhuo</t>
  </si>
  <si>
    <t>desk.1.gaojimofakezhuo</t>
  </si>
  <si>
    <t>desk.1.hongseshizhuo</t>
  </si>
  <si>
    <t>desk.1.lanseshizhuo</t>
  </si>
  <si>
    <t>desk.1.lvseshizhuo</t>
  </si>
  <si>
    <t>desk.1.gaojishiwenzhuo</t>
  </si>
  <si>
    <t>desk.1.tieyikezhuo</t>
  </si>
  <si>
    <t>door.1.muzhimen</t>
  </si>
  <si>
    <t>木质门</t>
  </si>
  <si>
    <t>圆窗木门</t>
  </si>
  <si>
    <t>floor.1.lvcaopi</t>
  </si>
  <si>
    <t>草皮</t>
  </si>
  <si>
    <t>floor.1.lanbaihuazhuan</t>
  </si>
  <si>
    <t>蓝白格地砖</t>
  </si>
  <si>
    <t>floor.1.tuseshizhuan</t>
  </si>
  <si>
    <t>花斑石砖</t>
  </si>
  <si>
    <t>floor.1.binzhuan</t>
  </si>
  <si>
    <t>冰砖</t>
  </si>
  <si>
    <t>floor.1.muban</t>
  </si>
  <si>
    <t>木质地板</t>
  </si>
  <si>
    <t>floor.1.qinzhuan</t>
  </si>
  <si>
    <t>青砖</t>
  </si>
  <si>
    <t>floor.1.shazhuan</t>
  </si>
  <si>
    <t>沙砖</t>
  </si>
  <si>
    <t>floor.1.huangwenhongtanzuo</t>
  </si>
  <si>
    <t>黄边红毯</t>
  </si>
  <si>
    <t>floor.1.huangwenhongtanzuo2</t>
  </si>
  <si>
    <t>黄边红毯右</t>
  </si>
  <si>
    <t>floor.1.huawenmuban2</t>
  </si>
  <si>
    <t>花纹木板</t>
  </si>
  <si>
    <t>floor.1.baiseshizilu</t>
  </si>
  <si>
    <t>白色石子路</t>
  </si>
  <si>
    <t>floor.1.ziseshizhilu</t>
  </si>
  <si>
    <t>紫色石子路</t>
  </si>
  <si>
    <t>floor.1.lanseshuijingzhuan</t>
  </si>
  <si>
    <t>蓝色水晶砖</t>
  </si>
  <si>
    <t>floor.1.hongseshuijingzhuan</t>
  </si>
  <si>
    <t>红色水晶砖</t>
  </si>
  <si>
    <t>floor.1.huangseshuijingzhuan</t>
  </si>
  <si>
    <t>黄色水晶砖</t>
  </si>
  <si>
    <t>floor.1.lvseshuijingzhuan</t>
  </si>
  <si>
    <t>绿色水晶砖</t>
  </si>
  <si>
    <t>floor.1.haiyangzhuan</t>
  </si>
  <si>
    <t>海洋地砖</t>
  </si>
  <si>
    <t>wall.1.ptlvseqiangzhi</t>
  </si>
  <si>
    <t>wall.1.ptlanseqiangzhi</t>
  </si>
  <si>
    <t>wall.1.tuseqiangzhi</t>
  </si>
  <si>
    <t>wall.1.hongseqiangzhi</t>
  </si>
  <si>
    <t>wall.1.hongseboxingqiang</t>
  </si>
  <si>
    <t>wall.1.huiseqiangzhi</t>
  </si>
  <si>
    <t>wall.1.hongzhuanqiang</t>
  </si>
  <si>
    <t>wall.1.lingwenqiangzhi</t>
  </si>
  <si>
    <t>wall.1.mihuangsezhuanqiang</t>
  </si>
  <si>
    <t>wall.1.qinsezhuanqiang</t>
  </si>
  <si>
    <t>wall.1.huisetiaowenqiang</t>
  </si>
  <si>
    <t>wall.1.misefuwenqiang</t>
  </si>
  <si>
    <t>wall.1.lanhuangseminwenqiang</t>
  </si>
  <si>
    <t>wall.1.mofaqiang</t>
  </si>
  <si>
    <t>wall.1.bingtianxuedi</t>
  </si>
  <si>
    <t>wall.1.riyuexing</t>
  </si>
  <si>
    <t>wall.1.hongseshuijingqiang</t>
  </si>
  <si>
    <t>wall.1.qinzhuanqiang</t>
  </si>
  <si>
    <t>decor.1.muzhiludeng</t>
  </si>
  <si>
    <t>木质灯</t>
  </si>
  <si>
    <t>decor.1.lvseguanzi</t>
  </si>
  <si>
    <t>绿色罐子</t>
  </si>
  <si>
    <t>decor.1.hongseguanzi</t>
  </si>
  <si>
    <t>红色罐子</t>
  </si>
  <si>
    <t>decor.1.heiban</t>
  </si>
  <si>
    <t>黑板</t>
  </si>
  <si>
    <t>decor.1.redchair</t>
  </si>
  <si>
    <t>红木凳</t>
  </si>
  <si>
    <t>花电扇</t>
  </si>
  <si>
    <t>decor.1.lanseyizi</t>
  </si>
  <si>
    <t>蓝木凳</t>
  </si>
  <si>
    <t>decor.1.lvseyizi</t>
  </si>
  <si>
    <t>绿木凳</t>
  </si>
  <si>
    <t>decor.1.mudun</t>
  </si>
  <si>
    <t>老木墩</t>
  </si>
  <si>
    <t>decor.1.liushengji</t>
  </si>
  <si>
    <t>老式唱机</t>
  </si>
  <si>
    <t>食人花</t>
  </si>
  <si>
    <t>decor.1.maotouyin</t>
  </si>
  <si>
    <t>棕色猫头鹰</t>
  </si>
  <si>
    <t>decor.1.muzhishugui</t>
  </si>
  <si>
    <t>木质书柜</t>
  </si>
  <si>
    <t>decor.1.guilianshafa</t>
  </si>
  <si>
    <t>鬼脸沙发</t>
  </si>
  <si>
    <t>decor.1.buyihongzhuo</t>
  </si>
  <si>
    <t>布艺红桌</t>
  </si>
  <si>
    <t>decor.1.lansechizi</t>
  </si>
  <si>
    <t>蓝色水晶池</t>
  </si>
  <si>
    <t>decor.1.shuiyaojin</t>
  </si>
  <si>
    <t>水妖井</t>
  </si>
  <si>
    <t>decor.1.muzhizhutai</t>
  </si>
  <si>
    <t>木质烛台</t>
  </si>
  <si>
    <t>decor.1.maotouyinxinshi</t>
  </si>
  <si>
    <t>猫头鹰信使</t>
  </si>
  <si>
    <t>decor.1.shixianggui</t>
  </si>
  <si>
    <t>石像鬼</t>
  </si>
  <si>
    <t>decor.1.nanguaren</t>
  </si>
  <si>
    <t>南瓜人</t>
  </si>
  <si>
    <t>decor.1.molishujia</t>
  </si>
  <si>
    <t>魔力书架</t>
  </si>
  <si>
    <t>walldecor.1.muzhichuang</t>
  </si>
  <si>
    <t>木质窗户</t>
  </si>
  <si>
    <t>walldecor.1.saoba</t>
  </si>
  <si>
    <t>扫把</t>
  </si>
  <si>
    <t>walldecor.1.qicaiguajian</t>
  </si>
  <si>
    <t>七彩画像</t>
  </si>
  <si>
    <t>walldecor.1.shuichuang</t>
  </si>
  <si>
    <t>水图腾窗</t>
  </si>
  <si>
    <t>walldecor.1.shuchuang</t>
  </si>
  <si>
    <t>树图腾窗</t>
  </si>
  <si>
    <t>walldecor.1.yunchuang</t>
  </si>
  <si>
    <t>云图腾窗</t>
  </si>
  <si>
    <t>walldecor.1.huochuang</t>
  </si>
  <si>
    <t>火图腾窗</t>
  </si>
  <si>
    <t>walldecor.1.shizhichuanghu</t>
  </si>
  <si>
    <t>石质窗户</t>
  </si>
  <si>
    <t>walldecor.1.yueliangshiban</t>
  </si>
  <si>
    <t>月亮石板</t>
  </si>
  <si>
    <t>walldecor.1.siyecaodeng</t>
  </si>
  <si>
    <t>四叶草壁灯</t>
  </si>
  <si>
    <t>walldecor.1.taiyangdeng</t>
  </si>
  <si>
    <t>太阳灯壁灯</t>
  </si>
  <si>
    <t>walldecor.1.yueliandeng</t>
  </si>
  <si>
    <t>月亮灯壁灯</t>
  </si>
  <si>
    <t>walldecor.1.taiyangshiban</t>
  </si>
  <si>
    <t>walldecor.1.wupoxiangkuang</t>
  </si>
  <si>
    <t>巫婆相框</t>
  </si>
  <si>
    <t>walldecor.1.maotouyinxiangkuang</t>
  </si>
  <si>
    <t>walldecor.1.huaxiangkuang</t>
  </si>
  <si>
    <t>walldecor.1.dabenzhong</t>
  </si>
  <si>
    <t>需要装饰物</t>
    <phoneticPr fontId="18" type="noConversion"/>
  </si>
  <si>
    <t>绿色墙纸</t>
    <phoneticPr fontId="18" type="noConversion"/>
  </si>
  <si>
    <t>蓝色墙纸</t>
    <phoneticPr fontId="18" type="noConversion"/>
  </si>
  <si>
    <t>红色墙纸</t>
    <phoneticPr fontId="18" type="noConversion"/>
  </si>
  <si>
    <t>红色波纹纸</t>
    <phoneticPr fontId="18" type="noConversion"/>
  </si>
  <si>
    <t>土色墙纸</t>
    <phoneticPr fontId="18" type="noConversion"/>
  </si>
  <si>
    <t>灰色墙纸</t>
    <phoneticPr fontId="18" type="noConversion"/>
  </si>
  <si>
    <t>红砖墙纸</t>
    <phoneticPr fontId="18" type="noConversion"/>
  </si>
  <si>
    <t>棱纹墙纸</t>
    <phoneticPr fontId="18" type="noConversion"/>
  </si>
  <si>
    <t>米黄色墙纸</t>
    <phoneticPr fontId="18" type="noConversion"/>
  </si>
  <si>
    <t>青色墙纸</t>
    <phoneticPr fontId="18" type="noConversion"/>
  </si>
  <si>
    <t>灰色条纹纸</t>
    <phoneticPr fontId="18" type="noConversion"/>
  </si>
  <si>
    <t>米色符文纸</t>
    <phoneticPr fontId="18" type="noConversion"/>
  </si>
  <si>
    <t>蓝色铭文纸</t>
    <phoneticPr fontId="18" type="noConversion"/>
  </si>
  <si>
    <t>魔法墙</t>
    <phoneticPr fontId="18" type="noConversion"/>
  </si>
  <si>
    <t>冰天雪地</t>
    <phoneticPr fontId="18" type="noConversion"/>
  </si>
  <si>
    <t>日月</t>
    <phoneticPr fontId="18" type="noConversion"/>
  </si>
  <si>
    <t>红色徽记</t>
    <phoneticPr fontId="18" type="noConversion"/>
  </si>
  <si>
    <t>青砖墙</t>
    <phoneticPr fontId="18" type="noConversion"/>
  </si>
  <si>
    <t>等级</t>
    <phoneticPr fontId="18" type="noConversion"/>
  </si>
  <si>
    <t>日收入</t>
    <phoneticPr fontId="18" type="noConversion"/>
  </si>
  <si>
    <t>build ID</t>
    <phoneticPr fontId="18" type="noConversion"/>
  </si>
  <si>
    <t>魔法加成</t>
    <phoneticPr fontId="18" type="noConversion"/>
  </si>
  <si>
    <t>x</t>
    <phoneticPr fontId="18" type="noConversion"/>
  </si>
  <si>
    <t>y</t>
    <phoneticPr fontId="18" type="noConversion"/>
  </si>
  <si>
    <t>z</t>
    <phoneticPr fontId="18" type="noConversion"/>
  </si>
  <si>
    <t>能否分解</t>
    <phoneticPr fontId="18" type="noConversion"/>
  </si>
  <si>
    <t>分解获得%</t>
    <phoneticPr fontId="18" type="noConversion"/>
  </si>
  <si>
    <t>是否新上架</t>
    <phoneticPr fontId="18" type="noConversion"/>
  </si>
  <si>
    <t>赠送加成</t>
    <phoneticPr fontId="18" type="noConversion"/>
  </si>
  <si>
    <t>蓝色</t>
    <phoneticPr fontId="18" type="noConversion"/>
  </si>
  <si>
    <t>绿色</t>
    <phoneticPr fontId="18" type="noConversion"/>
  </si>
  <si>
    <t>装饰物等级</t>
    <phoneticPr fontId="18" type="noConversion"/>
  </si>
  <si>
    <t>大笨种</t>
    <phoneticPr fontId="18" type="noConversion"/>
  </si>
  <si>
    <t>花相框</t>
    <phoneticPr fontId="18" type="noConversion"/>
  </si>
  <si>
    <t>猫头鹰相框</t>
    <phoneticPr fontId="18" type="noConversion"/>
  </si>
  <si>
    <t>格子数加成</t>
    <phoneticPr fontId="18" type="noConversion"/>
  </si>
  <si>
    <t>desk.1.jianlianxiaoxiongzhuo</t>
  </si>
  <si>
    <t>desk.1.kulianxiaoxiongzhuo</t>
  </si>
  <si>
    <t>desk.1.xiaolianxiaoxiongzhuo</t>
  </si>
  <si>
    <t>decor.1.dujiaoshouda</t>
  </si>
  <si>
    <t>独角兽（大）</t>
  </si>
  <si>
    <t>decor.1.dujiaoshuo</t>
  </si>
  <si>
    <t>独角兽</t>
  </si>
  <si>
    <t>白耗子</t>
  </si>
  <si>
    <t>灰耗子</t>
  </si>
  <si>
    <t>decor.1.xingxingshugui</t>
  </si>
  <si>
    <t>星星书柜</t>
  </si>
  <si>
    <t>decor.1.shouxingjing</t>
  </si>
  <si>
    <t>手型镜</t>
  </si>
  <si>
    <t>decor.1.putongdemofajing</t>
  </si>
  <si>
    <t>普通的魔法镜</t>
  </si>
  <si>
    <t>decor.1.muzhimofatutenglizhu</t>
  </si>
  <si>
    <t>木质魔法图腾立柱</t>
  </si>
  <si>
    <t>decor.1.yinzuoshuijingqiu</t>
  </si>
  <si>
    <t>银座水晶球</t>
  </si>
  <si>
    <t>decor.1.tiezuoshuijingqiu</t>
  </si>
  <si>
    <t>铁座水晶球</t>
  </si>
  <si>
    <t>decor.1.putongshuijingqiu</t>
  </si>
  <si>
    <t>普通水晶球</t>
  </si>
  <si>
    <t>decor.1.yuanmuchuang</t>
  </si>
  <si>
    <t>原木床</t>
  </si>
  <si>
    <t>decor.1.pojiudedanrenchuang</t>
  </si>
  <si>
    <t>破旧的单人床</t>
  </si>
  <si>
    <t>decor.1.laojiudeshugui</t>
  </si>
  <si>
    <t>老旧的书柜</t>
  </si>
  <si>
    <t>walldecor.1.mofajinqi</t>
  </si>
  <si>
    <t>魔法锦旗</t>
  </si>
  <si>
    <t>walldecor.1.zhanxindemofazhong</t>
  </si>
  <si>
    <t>崭新的魔法钟</t>
  </si>
  <si>
    <t>walldecor.1.mofaxingqi</t>
  </si>
  <si>
    <t>魔法星旗</t>
  </si>
  <si>
    <t>walldecor.1.tiezhimofadadunpai</t>
  </si>
  <si>
    <t>铁质魔法大盾牌</t>
  </si>
  <si>
    <t>decor.1.jianloudemofajing</t>
  </si>
  <si>
    <t>简陋的魔法镜</t>
  </si>
  <si>
    <t>decor.1.shirenhuashixiang</t>
  </si>
  <si>
    <t>食人花石像</t>
  </si>
  <si>
    <t>decor.1.mutourenshixiang</t>
  </si>
  <si>
    <t>decor.1.xiaomujishixiang</t>
  </si>
  <si>
    <t>小母鸡石像</t>
  </si>
  <si>
    <t>木头人石像</t>
    <phoneticPr fontId="18" type="noConversion"/>
  </si>
  <si>
    <t>walldecor.1.sichoumofaqi</t>
  </si>
  <si>
    <t>丝绸魔法旗</t>
  </si>
  <si>
    <t>walldecor.1.tiezhishilu</t>
  </si>
  <si>
    <t>铁质石炉</t>
  </si>
  <si>
    <t>walldecor.1.laojiudeshitoubilu</t>
  </si>
  <si>
    <t>walldecor.1.yuanmuguazhong</t>
  </si>
  <si>
    <t>原木挂钟</t>
  </si>
  <si>
    <t>walldecor.1.yuanmudunpai</t>
  </si>
  <si>
    <t>原木盾牌</t>
  </si>
  <si>
    <t>walldecor.1.yamamofaqi</t>
  </si>
  <si>
    <t>亚麻魔法旗</t>
  </si>
  <si>
    <t>walldecor.1.yinghuobideng</t>
  </si>
  <si>
    <t>walldecor.1.tuzideng</t>
  </si>
  <si>
    <t>walldecor.1.pojiudedunpai</t>
  </si>
  <si>
    <t>破烂的盾牌</t>
  </si>
  <si>
    <t>walldecor.1.pojiudeguazhong</t>
  </si>
  <si>
    <t>破旧的挂钟</t>
  </si>
  <si>
    <t>walldecor.1.jitouguashi</t>
  </si>
  <si>
    <t>鸡头挂饰</t>
  </si>
  <si>
    <t>walldecor.1.dankedeng</t>
  </si>
  <si>
    <t>蛋壳灯</t>
  </si>
  <si>
    <t>walldecor.1.cucaomofaqi</t>
  </si>
  <si>
    <t>粗糙的魔法旗</t>
  </si>
  <si>
    <t>decor.1.huangjinyizi</t>
  </si>
  <si>
    <t>黄金椅子</t>
  </si>
  <si>
    <t>decor.1.maomaoshu</t>
  </si>
  <si>
    <t>猫猫树</t>
  </si>
  <si>
    <t>decor.1.mofadianshi</t>
  </si>
  <si>
    <t>魔法电视</t>
  </si>
  <si>
    <t>decor.1.mofajingzi</t>
  </si>
  <si>
    <t>魔法镜子</t>
  </si>
  <si>
    <t>decor.1.mofashe</t>
  </si>
  <si>
    <t>魔法蛇</t>
  </si>
  <si>
    <t>decor.1.mofashu</t>
  </si>
  <si>
    <t>魔法书</t>
  </si>
  <si>
    <t>decor.1.mofashuzhiwu</t>
  </si>
  <si>
    <t>魔法树植物</t>
  </si>
  <si>
    <t>decor.1.mofashuqin</t>
  </si>
  <si>
    <t>魔法竖琴</t>
  </si>
  <si>
    <t>decor.1.mofashuichi</t>
  </si>
  <si>
    <t>魔法水池</t>
  </si>
  <si>
    <t>decor.1.mofayeti</t>
  </si>
  <si>
    <t>魔法液体</t>
  </si>
  <si>
    <t>decor.1.mofayinshuiji</t>
  </si>
  <si>
    <t>魔法饮水机</t>
  </si>
  <si>
    <t>decor.1.mofazhiwu</t>
  </si>
  <si>
    <t>魔法植物</t>
  </si>
  <si>
    <t>decor.1.mofazhuzi</t>
  </si>
  <si>
    <t>魔法柱子</t>
  </si>
  <si>
    <t>decor.1.muzhilianjinlu</t>
  </si>
  <si>
    <t>木质炼金炉</t>
  </si>
  <si>
    <t>decor.1.shuijingqiu</t>
  </si>
  <si>
    <t>水晶球</t>
  </si>
  <si>
    <t>decor.1.shuijingxianrenzhang</t>
  </si>
  <si>
    <t>水晶仙人掌</t>
  </si>
  <si>
    <t>decor.1.shuijingling</t>
  </si>
  <si>
    <t>水精灵</t>
  </si>
  <si>
    <t>decor.1.wangyuanjing</t>
  </si>
  <si>
    <t>望远镜</t>
  </si>
  <si>
    <t>decor.1.xiangrikui</t>
  </si>
  <si>
    <t>向日葵</t>
  </si>
  <si>
    <t>decor.1.xiaoguaiwu</t>
  </si>
  <si>
    <t>小怪物</t>
  </si>
  <si>
    <t>decor.1.xiaomaodeng</t>
  </si>
  <si>
    <t>小猫灯</t>
  </si>
  <si>
    <t>decor.1.xiaoniaozhuangshi</t>
  </si>
  <si>
    <t>小鸟装饰</t>
  </si>
  <si>
    <t>decor.1.xiaoxueren</t>
  </si>
  <si>
    <t>小雪人</t>
  </si>
  <si>
    <t>decor.1.xinsuo</t>
  </si>
  <si>
    <t>心锁</t>
  </si>
  <si>
    <t>floor.1.xingxingdizhuan</t>
  </si>
  <si>
    <t>decor.1.youling</t>
  </si>
  <si>
    <t>幽灵</t>
  </si>
  <si>
    <t>decor.1.zhenzhubang</t>
  </si>
  <si>
    <t>珍珠蚌</t>
  </si>
  <si>
    <t>decor.1.zhiwunv</t>
  </si>
  <si>
    <t>植物女</t>
  </si>
  <si>
    <t>兔子灯</t>
    <phoneticPr fontId="18" type="noConversion"/>
  </si>
  <si>
    <t>萤火壁灯</t>
    <phoneticPr fontId="18" type="noConversion"/>
  </si>
  <si>
    <t>老旧的石头壁炉</t>
    <phoneticPr fontId="18" type="noConversion"/>
  </si>
  <si>
    <t>[]</t>
    <phoneticPr fontId="18" type="noConversion"/>
  </si>
  <si>
    <t>星星地砖</t>
    <phoneticPr fontId="18" type="noConversion"/>
  </si>
  <si>
    <t>人数</t>
    <phoneticPr fontId="18" type="noConversion"/>
  </si>
  <si>
    <t>传送时间</t>
    <phoneticPr fontId="18" type="noConversion"/>
  </si>
  <si>
    <t>普通装饰魔法加成</t>
    <phoneticPr fontId="18" type="noConversion"/>
  </si>
  <si>
    <t>付费装饰魔法加成</t>
    <phoneticPr fontId="18" type="noConversion"/>
  </si>
  <si>
    <t>m币价格</t>
    <phoneticPr fontId="18" type="noConversion"/>
  </si>
  <si>
    <t>3倍魔法值</t>
    <phoneticPr fontId="18" type="noConversion"/>
  </si>
  <si>
    <t>人物级别</t>
    <phoneticPr fontId="18" type="noConversion"/>
  </si>
  <si>
    <t>等级加成</t>
    <phoneticPr fontId="18" type="noConversion"/>
  </si>
  <si>
    <t>door.1.huangkuangmumen</t>
  </si>
  <si>
    <t xml:space="preserve">黄框木门 </t>
  </si>
  <si>
    <t>door.1.yuanchuangmumen</t>
  </si>
  <si>
    <t>door.1.bolimen</t>
  </si>
  <si>
    <t>玻璃门</t>
  </si>
  <si>
    <t>door.1.darenmen</t>
  </si>
  <si>
    <t>达人门</t>
  </si>
  <si>
    <t>door.1.hulanmen</t>
  </si>
  <si>
    <t>护栏门</t>
  </si>
  <si>
    <t>door.1.huiguangtongdao</t>
  </si>
  <si>
    <t>辉光通道</t>
  </si>
  <si>
    <t>door.1.mukuangmen</t>
  </si>
  <si>
    <t>木框门</t>
  </si>
  <si>
    <t>door.1.taiyanagmen</t>
  </si>
  <si>
    <t>太阳门</t>
  </si>
  <si>
    <t>door.1.tielanmen</t>
  </si>
  <si>
    <t>铁栏门</t>
  </si>
  <si>
    <t>door.1.xinmenone</t>
  </si>
  <si>
    <t>door.1.xinmentwo</t>
  </si>
  <si>
    <t>心门two</t>
  </si>
  <si>
    <t>心门one</t>
    <phoneticPr fontId="18" type="noConversion"/>
  </si>
  <si>
    <t>钻石</t>
    <phoneticPr fontId="18" type="noConversion"/>
  </si>
  <si>
    <t>开启等级</t>
    <phoneticPr fontId="18" type="noConversion"/>
  </si>
  <si>
    <t>classname</t>
    <phoneticPr fontId="18" type="noConversion"/>
  </si>
  <si>
    <t>初级小木桌</t>
    <phoneticPr fontId="18" type="noConversion"/>
  </si>
  <si>
    <t>高级魔法课桌</t>
    <phoneticPr fontId="18" type="noConversion"/>
  </si>
  <si>
    <t>红色方桌</t>
    <phoneticPr fontId="18" type="noConversion"/>
  </si>
  <si>
    <t>蓝色方桌</t>
    <phoneticPr fontId="18" type="noConversion"/>
  </si>
  <si>
    <t>绿色方桌</t>
    <phoneticPr fontId="18" type="noConversion"/>
  </si>
  <si>
    <t>贱脸熊</t>
    <phoneticPr fontId="18" type="noConversion"/>
  </si>
  <si>
    <t>哭脸熊</t>
    <phoneticPr fontId="18" type="noConversion"/>
  </si>
  <si>
    <t>笑脸熊</t>
    <phoneticPr fontId="18" type="noConversion"/>
  </si>
  <si>
    <t>红色魔法桌</t>
    <phoneticPr fontId="18" type="noConversion"/>
  </si>
  <si>
    <t>蓝色魔法桌</t>
    <phoneticPr fontId="18" type="noConversion"/>
  </si>
  <si>
    <t>绿色魔法桌</t>
    <phoneticPr fontId="18" type="noConversion"/>
  </si>
  <si>
    <t>高级魔法石桌</t>
    <phoneticPr fontId="18" type="noConversion"/>
  </si>
  <si>
    <t>红纹石桌</t>
    <phoneticPr fontId="18" type="noConversion"/>
  </si>
  <si>
    <t>蓝纹石桌</t>
    <phoneticPr fontId="18" type="noConversion"/>
  </si>
  <si>
    <t>绿纹石桌</t>
    <phoneticPr fontId="18" type="noConversion"/>
  </si>
  <si>
    <t>铁皮课桌</t>
    <phoneticPr fontId="18" type="noConversion"/>
  </si>
  <si>
    <t>开启等级</t>
    <phoneticPr fontId="18" type="noConversion"/>
  </si>
  <si>
    <t>材料数组</t>
    <phoneticPr fontId="18" type="noConversion"/>
  </si>
  <si>
    <t>装饰物</t>
    <phoneticPr fontId="18" type="noConversion"/>
  </si>
  <si>
    <t>[]</t>
    <phoneticPr fontId="18" type="noConversion"/>
  </si>
  <si>
    <t>总m币价格</t>
    <phoneticPr fontId="18" type="noConversion"/>
  </si>
  <si>
    <t>合成含装饰m币价格</t>
    <phoneticPr fontId="18" type="noConversion"/>
  </si>
  <si>
    <t>总钻石价格</t>
    <phoneticPr fontId="18" type="noConversion"/>
  </si>
  <si>
    <t>钻石</t>
    <phoneticPr fontId="18" type="noConversion"/>
  </si>
  <si>
    <t>增加魔法</t>
    <phoneticPr fontId="18" type="noConversion"/>
  </si>
  <si>
    <t>材料单价</t>
    <phoneticPr fontId="18" type="noConversion"/>
  </si>
  <si>
    <t>建筑名称</t>
    <phoneticPr fontId="18" type="noConversion"/>
  </si>
  <si>
    <t>装饰物等级</t>
    <phoneticPr fontId="18" type="noConversion"/>
  </si>
  <si>
    <t>icon</t>
    <phoneticPr fontId="18" type="noConversion"/>
  </si>
  <si>
    <t>装饰物单价</t>
    <phoneticPr fontId="18" type="noConversion"/>
  </si>
  <si>
    <t>曲度</t>
    <phoneticPr fontId="18" type="noConversion"/>
  </si>
  <si>
    <t>间隔</t>
    <phoneticPr fontId="18" type="noConversion"/>
  </si>
  <si>
    <t>倍数</t>
    <phoneticPr fontId="18" type="noConversion"/>
  </si>
  <si>
    <t>基础消耗量</t>
    <phoneticPr fontId="18" type="noConversion"/>
  </si>
  <si>
    <t>总魔法值</t>
    <phoneticPr fontId="18" type="noConversion"/>
  </si>
  <si>
    <t>魔法换取钱</t>
    <phoneticPr fontId="18" type="noConversion"/>
  </si>
  <si>
    <t>对应人物等级</t>
    <phoneticPr fontId="18" type="noConversion"/>
  </si>
  <si>
    <t>m币power</t>
    <phoneticPr fontId="18" type="noConversion"/>
  </si>
  <si>
    <t>魔法power</t>
    <phoneticPr fontId="18" type="noConversion"/>
  </si>
  <si>
    <t>钻石power</t>
    <phoneticPr fontId="18" type="noConversion"/>
  </si>
  <si>
    <t>[]</t>
    <phoneticPr fontId="18" type="noConversion"/>
  </si>
  <si>
    <t>[]</t>
    <phoneticPr fontId="18" type="noConversion"/>
  </si>
  <si>
    <t>太阳石板</t>
    <phoneticPr fontId="18" type="noConversion"/>
  </si>
  <si>
    <t>[]</t>
    <phoneticPr fontId="18" type="noConversion"/>
  </si>
  <si>
    <t>floor.1.anhongseditan1</t>
  </si>
  <si>
    <t>暗红色地毯右</t>
  </si>
  <si>
    <t>暗红色地毯左</t>
    <phoneticPr fontId="18" type="noConversion"/>
  </si>
  <si>
    <t>floor.1.anhongseditan2</t>
  </si>
  <si>
    <t>暗蓝色方砖</t>
  </si>
  <si>
    <t>floor.1.anselanfangzhuan</t>
  </si>
  <si>
    <t>暗色石子路</t>
  </si>
  <si>
    <t>floor.1.anhongseshitou</t>
  </si>
  <si>
    <t>黑木砖</t>
  </si>
  <si>
    <t>floor.1.heimuzhuan</t>
  </si>
  <si>
    <t>深灰色布砖</t>
  </si>
  <si>
    <t>floor.1.shenhuisebuzhuan</t>
  </si>
  <si>
    <t>紫十字地毯</t>
  </si>
  <si>
    <t>floor.1.ziseshiziditan</t>
  </si>
  <si>
    <t>黑色水晶砖</t>
  </si>
  <si>
    <t>floor.1.heishuijinzhuan</t>
  </si>
  <si>
    <t>黑水砖</t>
  </si>
  <si>
    <t>floor.1.heishuizhuan</t>
  </si>
  <si>
    <t>魔纹地板</t>
  </si>
  <si>
    <t>floor.1.mowendiban</t>
  </si>
  <si>
    <t>[[191001,1]]</t>
    <phoneticPr fontId="18" type="noConversion"/>
  </si>
  <si>
    <t>[[191001,1]]</t>
    <phoneticPr fontId="18" type="noConversion"/>
  </si>
  <si>
    <t>[[191003,1]]</t>
    <phoneticPr fontId="18" type="noConversion"/>
  </si>
  <si>
    <t>[[191004,1]]</t>
    <phoneticPr fontId="18" type="noConversion"/>
  </si>
  <si>
    <t>[[191005,1]]</t>
    <phoneticPr fontId="18" type="noConversion"/>
  </si>
  <si>
    <t>[[192001,1]]</t>
    <phoneticPr fontId="18" type="noConversion"/>
  </si>
  <si>
    <t>[[192001,2]]</t>
    <phoneticPr fontId="18" type="noConversion"/>
  </si>
  <si>
    <t>[[192001,5]]</t>
    <phoneticPr fontId="18" type="noConversion"/>
  </si>
  <si>
    <t>[[195008,1]]</t>
    <phoneticPr fontId="18" type="noConversion"/>
  </si>
  <si>
    <t>[[195010,2]]</t>
    <phoneticPr fontId="18" type="noConversion"/>
  </si>
  <si>
    <t>[[195008,2]]</t>
    <phoneticPr fontId="18" type="noConversion"/>
  </si>
  <si>
    <t>[[195017,1]]</t>
    <phoneticPr fontId="18" type="noConversion"/>
  </si>
  <si>
    <t>[[195051,1]]</t>
    <phoneticPr fontId="18" type="noConversion"/>
  </si>
  <si>
    <t>[[197005,1]]</t>
    <phoneticPr fontId="18" type="noConversion"/>
  </si>
  <si>
    <t>[[197007,1]]</t>
    <phoneticPr fontId="18" type="noConversion"/>
  </si>
  <si>
    <t>[[197003,2]]</t>
    <phoneticPr fontId="18" type="noConversion"/>
  </si>
  <si>
    <t>[[197015,3]]</t>
    <phoneticPr fontId="18" type="noConversion"/>
  </si>
  <si>
    <t>魔法扫把</t>
    <phoneticPr fontId="18" type="noConversion"/>
  </si>
  <si>
    <t>decor.1.mofasaozou</t>
  </si>
  <si>
    <t>[]</t>
    <phoneticPr fontId="18" type="noConversion"/>
  </si>
  <si>
    <t>decor.1.baihaozi</t>
    <phoneticPr fontId="18" type="noConversion"/>
  </si>
  <si>
    <t>decor.1.shirenhua</t>
    <phoneticPr fontId="18" type="noConversion"/>
  </si>
  <si>
    <t>decor.1.huadianshan</t>
    <phoneticPr fontId="18" type="noConversion"/>
  </si>
  <si>
    <t>decor.1.huihaozi</t>
    <phoneticPr fontId="18" type="noConversion"/>
  </si>
  <si>
    <t>金币</t>
    <phoneticPr fontId="18" type="noConversion"/>
  </si>
  <si>
    <t>[[195010,1]]</t>
    <phoneticPr fontId="18" type="noConversion"/>
  </si>
  <si>
    <t>道具名称</t>
    <phoneticPr fontId="18" type="noConversion"/>
  </si>
  <si>
    <t>初级镐</t>
    <phoneticPr fontId="18" type="noConversion"/>
  </si>
  <si>
    <t>中级镐</t>
    <phoneticPr fontId="18" type="noConversion"/>
  </si>
  <si>
    <t>初级锯子</t>
    <phoneticPr fontId="18" type="noConversion"/>
  </si>
  <si>
    <t>中级锯子</t>
    <phoneticPr fontId="18" type="noConversion"/>
  </si>
  <si>
    <t>初级开山斧</t>
    <phoneticPr fontId="18" type="noConversion"/>
  </si>
  <si>
    <t>中级开山斧</t>
    <phoneticPr fontId="18" type="noConversion"/>
  </si>
  <si>
    <t>mixitem.1.gaolv1</t>
    <phoneticPr fontId="18" type="noConversion"/>
  </si>
  <si>
    <t>mixitem.1.gaolv2</t>
    <phoneticPr fontId="18" type="noConversion"/>
  </si>
  <si>
    <t>mixitem.1.juzilv1</t>
    <phoneticPr fontId="18" type="noConversion"/>
  </si>
  <si>
    <t>mixitem.1.gaolv3</t>
    <phoneticPr fontId="18" type="noConversion"/>
  </si>
  <si>
    <t>mixitem.1.juzilv3</t>
    <phoneticPr fontId="18" type="noConversion"/>
  </si>
  <si>
    <t>mixitem.1.boomlv1</t>
    <phoneticPr fontId="18" type="noConversion"/>
  </si>
  <si>
    <t>mixitem.1.futoulv1</t>
    <phoneticPr fontId="18" type="noConversion"/>
  </si>
  <si>
    <t>mixitem.1.boomlv2</t>
    <phoneticPr fontId="18" type="noConversion"/>
  </si>
  <si>
    <t>mixitem.1.futoulv2</t>
    <phoneticPr fontId="18" type="noConversion"/>
  </si>
  <si>
    <t>魔法id</t>
    <phoneticPr fontId="18" type="noConversion"/>
  </si>
  <si>
    <t>类型</t>
    <phoneticPr fontId="18" type="noConversion"/>
  </si>
  <si>
    <t>木材</t>
    <phoneticPr fontId="18" type="noConversion"/>
  </si>
  <si>
    <t>石块</t>
    <phoneticPr fontId="18" type="noConversion"/>
  </si>
  <si>
    <t>铁</t>
    <phoneticPr fontId="18" type="noConversion"/>
  </si>
  <si>
    <t>魔法镐</t>
    <phoneticPr fontId="18" type="noConversion"/>
  </si>
  <si>
    <t>魔法锯子</t>
    <phoneticPr fontId="18" type="noConversion"/>
  </si>
  <si>
    <t>初级炸药</t>
    <phoneticPr fontId="18" type="noConversion"/>
  </si>
  <si>
    <t>中级炸药</t>
    <phoneticPr fontId="18" type="noConversion"/>
  </si>
  <si>
    <t>[]</t>
    <phoneticPr fontId="18" type="noConversion"/>
  </si>
  <si>
    <t>d_id</t>
    <phoneticPr fontId="18" type="noConversion"/>
  </si>
  <si>
    <t>mixitem.1.juzilv2</t>
    <phoneticPr fontId="18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</si>
</sst>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7" formatCode="0;[Red]0"/>
    <numFmt numFmtId="178" formatCode="0_);\(0\)"/>
    <numFmt numFmtId="179" formatCode="0_);[Red]\(0\)"/>
    <numFmt numFmtId="180" formatCode="0_ ;[Red]\-0\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90F00"/>
      <name val="Courier New"/>
      <family val="3"/>
    </font>
    <font>
      <sz val="11"/>
      <color rgb="FFFF0000"/>
      <name val="宋体"/>
      <family val="3"/>
      <charset val="134"/>
      <scheme val="minor"/>
    </font>
    <font>
      <sz val="11"/>
      <color theme="1" tint="4.9989318521683403E-2"/>
      <name val="宋体"/>
      <family val="2"/>
      <charset val="134"/>
      <scheme val="minor"/>
    </font>
    <font>
      <sz val="11"/>
      <color theme="1" tint="4.9989318521683403E-2"/>
      <name val="宋体"/>
      <family val="3"/>
      <charset val="134"/>
      <scheme val="minor"/>
    </font>
  </fonts>
  <fills count="7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6D58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>
      <alignment vertical="center"/>
    </xf>
    <xf numFmtId="0" fontId="0" fillId="34" borderId="0" xfId="0" applyFill="1" applyAlignment="1">
      <alignment horizontal="center" vertical="center"/>
    </xf>
    <xf numFmtId="0" fontId="0" fillId="35" borderId="0" xfId="0" applyFill="1">
      <alignment vertical="center"/>
    </xf>
    <xf numFmtId="0" fontId="0" fillId="35" borderId="0" xfId="0" applyFill="1" applyAlignment="1">
      <alignment horizontal="center" vertical="center"/>
    </xf>
    <xf numFmtId="0" fontId="0" fillId="36" borderId="0" xfId="0" applyFill="1">
      <alignment vertical="center"/>
    </xf>
    <xf numFmtId="0" fontId="0" fillId="36" borderId="0" xfId="0" applyFill="1" applyAlignment="1">
      <alignment horizontal="center" vertical="center"/>
    </xf>
    <xf numFmtId="0" fontId="0" fillId="37" borderId="0" xfId="0" applyFill="1">
      <alignment vertical="center"/>
    </xf>
    <xf numFmtId="0" fontId="0" fillId="37" borderId="0" xfId="0" applyFill="1" applyAlignment="1">
      <alignment horizontal="center" vertical="center"/>
    </xf>
    <xf numFmtId="0" fontId="0" fillId="42" borderId="0" xfId="0" applyFill="1">
      <alignment vertical="center"/>
    </xf>
    <xf numFmtId="0" fontId="0" fillId="45" borderId="0" xfId="0" applyFill="1">
      <alignment vertical="center"/>
    </xf>
    <xf numFmtId="0" fontId="0" fillId="48" borderId="0" xfId="0" applyFill="1">
      <alignment vertical="center"/>
    </xf>
    <xf numFmtId="0" fontId="0" fillId="0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37" borderId="0" xfId="0" applyNumberFormat="1" applyFill="1">
      <alignment vertical="center"/>
    </xf>
    <xf numFmtId="176" fontId="0" fillId="39" borderId="0" xfId="0" applyNumberFormat="1" applyFill="1">
      <alignment vertical="center"/>
    </xf>
    <xf numFmtId="176" fontId="0" fillId="40" borderId="0" xfId="0" applyNumberFormat="1" applyFill="1">
      <alignment vertical="center"/>
    </xf>
    <xf numFmtId="176" fontId="0" fillId="35" borderId="0" xfId="0" applyNumberFormat="1" applyFill="1">
      <alignment vertical="center"/>
    </xf>
    <xf numFmtId="176" fontId="0" fillId="34" borderId="0" xfId="0" applyNumberFormat="1" applyFill="1">
      <alignment vertical="center"/>
    </xf>
    <xf numFmtId="176" fontId="0" fillId="41" borderId="0" xfId="0" applyNumberFormat="1" applyFill="1">
      <alignment vertical="center"/>
    </xf>
    <xf numFmtId="176" fontId="0" fillId="42" borderId="0" xfId="0" applyNumberFormat="1" applyFill="1">
      <alignment vertical="center"/>
    </xf>
    <xf numFmtId="176" fontId="0" fillId="36" borderId="0" xfId="0" applyNumberFormat="1" applyFill="1">
      <alignment vertical="center"/>
    </xf>
    <xf numFmtId="176" fontId="0" fillId="43" borderId="0" xfId="0" applyNumberFormat="1" applyFill="1">
      <alignment vertical="center"/>
    </xf>
    <xf numFmtId="176" fontId="0" fillId="44" borderId="0" xfId="0" applyNumberFormat="1" applyFill="1">
      <alignment vertical="center"/>
    </xf>
    <xf numFmtId="176" fontId="0" fillId="45" borderId="0" xfId="0" applyNumberFormat="1" applyFill="1">
      <alignment vertical="center"/>
    </xf>
    <xf numFmtId="176" fontId="0" fillId="46" borderId="0" xfId="0" applyNumberFormat="1" applyFill="1">
      <alignment vertical="center"/>
    </xf>
    <xf numFmtId="0" fontId="0" fillId="49" borderId="0" xfId="0" applyFill="1">
      <alignment vertical="center"/>
    </xf>
    <xf numFmtId="0" fontId="0" fillId="50" borderId="0" xfId="0" applyFill="1">
      <alignment vertical="center"/>
    </xf>
    <xf numFmtId="0" fontId="0" fillId="51" borderId="0" xfId="0" applyFill="1">
      <alignment vertical="center"/>
    </xf>
    <xf numFmtId="0" fontId="0" fillId="48" borderId="0" xfId="0" applyFill="1" applyAlignment="1">
      <alignment horizontal="center" vertical="center"/>
    </xf>
    <xf numFmtId="0" fontId="0" fillId="5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5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48" borderId="0" xfId="0" applyNumberFormat="1" applyFill="1">
      <alignment vertical="center"/>
    </xf>
    <xf numFmtId="177" fontId="0" fillId="48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37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7" borderId="0" xfId="0" applyFill="1">
      <alignment vertical="center"/>
    </xf>
    <xf numFmtId="0" fontId="0" fillId="5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9" borderId="0" xfId="0" applyFill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62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>
      <alignment vertical="center"/>
    </xf>
    <xf numFmtId="0" fontId="14" fillId="0" borderId="0" xfId="0" applyFont="1" applyFill="1">
      <alignment vertical="center"/>
    </xf>
    <xf numFmtId="0" fontId="0" fillId="53" borderId="0" xfId="0" applyFill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3" borderId="0" xfId="0" applyFill="1" applyAlignment="1">
      <alignment horizontal="center" vertical="center"/>
    </xf>
    <xf numFmtId="176" fontId="0" fillId="63" borderId="0" xfId="0" applyNumberFormat="1" applyFill="1">
      <alignment vertical="center"/>
    </xf>
    <xf numFmtId="0" fontId="0" fillId="63" borderId="0" xfId="0" applyFill="1">
      <alignment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56" borderId="0" xfId="0" applyFill="1" applyBorder="1" applyAlignment="1">
      <alignment horizontal="left" vertical="center"/>
    </xf>
    <xf numFmtId="176" fontId="0" fillId="56" borderId="0" xfId="0" applyNumberForma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0" fillId="52" borderId="0" xfId="0" applyFill="1">
      <alignment vertical="center"/>
    </xf>
    <xf numFmtId="0" fontId="0" fillId="64" borderId="0" xfId="0" applyFill="1">
      <alignment vertical="center"/>
    </xf>
    <xf numFmtId="0" fontId="0" fillId="67" borderId="0" xfId="0" applyFill="1">
      <alignment vertical="center"/>
    </xf>
    <xf numFmtId="0" fontId="0" fillId="56" borderId="0" xfId="0" applyFill="1">
      <alignment vertical="center"/>
    </xf>
    <xf numFmtId="0" fontId="0" fillId="68" borderId="0" xfId="0" applyFill="1">
      <alignment vertical="center"/>
    </xf>
    <xf numFmtId="0" fontId="0" fillId="53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0" fontId="0" fillId="65" borderId="0" xfId="0" applyFill="1">
      <alignment vertical="center"/>
    </xf>
    <xf numFmtId="0" fontId="0" fillId="66" borderId="0" xfId="0" applyFill="1">
      <alignment vertical="center"/>
    </xf>
    <xf numFmtId="179" fontId="0" fillId="0" borderId="0" xfId="0" applyNumberFormat="1" applyAlignment="1">
      <alignment horizontal="left" vertical="center"/>
    </xf>
    <xf numFmtId="179" fontId="0" fillId="56" borderId="0" xfId="0" applyNumberFormat="1" applyFill="1" applyBorder="1" applyAlignment="1">
      <alignment horizontal="left" vertical="center"/>
    </xf>
    <xf numFmtId="179" fontId="0" fillId="0" borderId="0" xfId="0" applyNumberForma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8" borderId="0" xfId="0" applyFill="1">
      <alignment vertical="center"/>
    </xf>
    <xf numFmtId="0" fontId="0" fillId="69" borderId="0" xfId="0" applyFill="1">
      <alignment vertical="center"/>
    </xf>
    <xf numFmtId="0" fontId="21" fillId="53" borderId="0" xfId="0" applyFont="1" applyFill="1" applyAlignment="1">
      <alignment horizontal="center" vertical="center"/>
    </xf>
    <xf numFmtId="0" fontId="22" fillId="53" borderId="0" xfId="0" applyFont="1" applyFill="1" applyAlignment="1">
      <alignment horizontal="center" vertical="center"/>
    </xf>
    <xf numFmtId="176" fontId="0" fillId="33" borderId="0" xfId="0" applyNumberFormat="1" applyFill="1">
      <alignment vertical="center"/>
    </xf>
    <xf numFmtId="176" fontId="0" fillId="56" borderId="0" xfId="0" applyNumberFormat="1" applyFill="1" applyBorder="1" applyAlignment="1">
      <alignment horizontal="center" vertical="center"/>
    </xf>
    <xf numFmtId="176" fontId="0" fillId="59" borderId="0" xfId="0" applyNumberFormat="1" applyFill="1" applyAlignment="1">
      <alignment horizontal="center" vertical="center"/>
    </xf>
    <xf numFmtId="176" fontId="0" fillId="59" borderId="0" xfId="0" applyNumberFormat="1" applyFill="1" applyBorder="1" applyAlignment="1">
      <alignment horizontal="center" vertical="center"/>
    </xf>
    <xf numFmtId="0" fontId="0" fillId="48" borderId="0" xfId="0" applyFill="1" applyBorder="1" applyAlignment="1">
      <alignment horizontal="left" vertical="center"/>
    </xf>
    <xf numFmtId="0" fontId="0" fillId="70" borderId="0" xfId="0" applyFill="1">
      <alignment vertical="center"/>
    </xf>
    <xf numFmtId="0" fontId="0" fillId="58" borderId="0" xfId="0" applyFill="1">
      <alignment vertical="center"/>
    </xf>
    <xf numFmtId="0" fontId="0" fillId="71" borderId="0" xfId="0" applyFill="1">
      <alignment vertical="center"/>
    </xf>
    <xf numFmtId="0" fontId="0" fillId="4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48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6" fontId="0" fillId="33" borderId="0" xfId="0" applyNumberForma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3" borderId="11" xfId="0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50" borderId="0" xfId="0" applyNumberFormat="1" applyFill="1">
      <alignment vertical="center"/>
    </xf>
    <xf numFmtId="180" fontId="0" fillId="50" borderId="0" xfId="0" applyNumberFormat="1" applyFill="1">
      <alignment vertical="center"/>
    </xf>
    <xf numFmtId="18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Alignment="1">
      <alignment horizontal="center" vertical="center"/>
    </xf>
    <xf numFmtId="177" fontId="0" fillId="48" borderId="0" xfId="0" applyNumberFormat="1" applyFill="1" applyBorder="1" applyAlignment="1">
      <alignment horizontal="center" vertical="center"/>
    </xf>
    <xf numFmtId="177" fontId="0" fillId="33" borderId="0" xfId="0" applyNumberFormat="1" applyFill="1">
      <alignment vertical="center"/>
    </xf>
    <xf numFmtId="177" fontId="0" fillId="0" borderId="0" xfId="0" applyNumberFormat="1" applyAlignment="1">
      <alignment horizontal="center" vertical="center"/>
    </xf>
    <xf numFmtId="177" fontId="0" fillId="5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7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mruColors>
      <color rgb="FFFF8585"/>
      <color rgb="FFF6D582"/>
      <color rgb="FFFCFF8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m币花费统计A!$B$3:$B$72</c:f>
              <c:numCache>
                <c:formatCode>0_ </c:formatCode>
                <c:ptCount val="70"/>
                <c:pt idx="0">
                  <c:v>324</c:v>
                </c:pt>
                <c:pt idx="1">
                  <c:v>324</c:v>
                </c:pt>
                <c:pt idx="2">
                  <c:v>324</c:v>
                </c:pt>
                <c:pt idx="3">
                  <c:v>324</c:v>
                </c:pt>
                <c:pt idx="4">
                  <c:v>324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504</c:v>
                </c:pt>
                <c:pt idx="11">
                  <c:v>504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648</c:v>
                </c:pt>
                <c:pt idx="16">
                  <c:v>648</c:v>
                </c:pt>
                <c:pt idx="17">
                  <c:v>648</c:v>
                </c:pt>
                <c:pt idx="18">
                  <c:v>648</c:v>
                </c:pt>
                <c:pt idx="19">
                  <c:v>648</c:v>
                </c:pt>
                <c:pt idx="20">
                  <c:v>828</c:v>
                </c:pt>
                <c:pt idx="21">
                  <c:v>828</c:v>
                </c:pt>
                <c:pt idx="22">
                  <c:v>828</c:v>
                </c:pt>
                <c:pt idx="23">
                  <c:v>828</c:v>
                </c:pt>
                <c:pt idx="24">
                  <c:v>828</c:v>
                </c:pt>
                <c:pt idx="25">
                  <c:v>1080</c:v>
                </c:pt>
                <c:pt idx="26">
                  <c:v>1080</c:v>
                </c:pt>
                <c:pt idx="27">
                  <c:v>1080</c:v>
                </c:pt>
                <c:pt idx="28">
                  <c:v>1080</c:v>
                </c:pt>
                <c:pt idx="29">
                  <c:v>1080</c:v>
                </c:pt>
                <c:pt idx="30">
                  <c:v>1368</c:v>
                </c:pt>
                <c:pt idx="31">
                  <c:v>1368</c:v>
                </c:pt>
                <c:pt idx="32">
                  <c:v>1368</c:v>
                </c:pt>
                <c:pt idx="33">
                  <c:v>1368</c:v>
                </c:pt>
                <c:pt idx="34">
                  <c:v>1368</c:v>
                </c:pt>
                <c:pt idx="35">
                  <c:v>1728</c:v>
                </c:pt>
                <c:pt idx="36">
                  <c:v>1728</c:v>
                </c:pt>
                <c:pt idx="37">
                  <c:v>1728</c:v>
                </c:pt>
                <c:pt idx="38">
                  <c:v>1728</c:v>
                </c:pt>
                <c:pt idx="39">
                  <c:v>1728</c:v>
                </c:pt>
                <c:pt idx="40">
                  <c:v>2232</c:v>
                </c:pt>
                <c:pt idx="41">
                  <c:v>2232</c:v>
                </c:pt>
                <c:pt idx="42">
                  <c:v>2232</c:v>
                </c:pt>
                <c:pt idx="43">
                  <c:v>2232</c:v>
                </c:pt>
                <c:pt idx="44">
                  <c:v>2232</c:v>
                </c:pt>
                <c:pt idx="45">
                  <c:v>2844</c:v>
                </c:pt>
                <c:pt idx="46">
                  <c:v>2844</c:v>
                </c:pt>
                <c:pt idx="47">
                  <c:v>2844</c:v>
                </c:pt>
                <c:pt idx="48">
                  <c:v>2844</c:v>
                </c:pt>
                <c:pt idx="49">
                  <c:v>2844</c:v>
                </c:pt>
                <c:pt idx="50">
                  <c:v>3672</c:v>
                </c:pt>
                <c:pt idx="51">
                  <c:v>3672</c:v>
                </c:pt>
                <c:pt idx="52">
                  <c:v>3672</c:v>
                </c:pt>
                <c:pt idx="53">
                  <c:v>3672</c:v>
                </c:pt>
                <c:pt idx="54">
                  <c:v>3672</c:v>
                </c:pt>
                <c:pt idx="55">
                  <c:v>4680</c:v>
                </c:pt>
                <c:pt idx="56">
                  <c:v>4680</c:v>
                </c:pt>
                <c:pt idx="57">
                  <c:v>4680</c:v>
                </c:pt>
                <c:pt idx="58">
                  <c:v>4680</c:v>
                </c:pt>
                <c:pt idx="59">
                  <c:v>4680</c:v>
                </c:pt>
                <c:pt idx="60">
                  <c:v>6012</c:v>
                </c:pt>
                <c:pt idx="61">
                  <c:v>6012</c:v>
                </c:pt>
                <c:pt idx="62">
                  <c:v>6012</c:v>
                </c:pt>
                <c:pt idx="63">
                  <c:v>6012</c:v>
                </c:pt>
                <c:pt idx="64">
                  <c:v>6012</c:v>
                </c:pt>
                <c:pt idx="65">
                  <c:v>6012</c:v>
                </c:pt>
                <c:pt idx="66">
                  <c:v>7740</c:v>
                </c:pt>
                <c:pt idx="67">
                  <c:v>7740</c:v>
                </c:pt>
                <c:pt idx="68">
                  <c:v>7740</c:v>
                </c:pt>
                <c:pt idx="69">
                  <c:v>7740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m币花费统计A!$C$3:$C$72</c:f>
              <c:numCache>
                <c:formatCode>0_ </c:formatCode>
                <c:ptCount val="70"/>
                <c:pt idx="0">
                  <c:v>350</c:v>
                </c:pt>
                <c:pt idx="1">
                  <c:v>380</c:v>
                </c:pt>
                <c:pt idx="2">
                  <c:v>410</c:v>
                </c:pt>
                <c:pt idx="3">
                  <c:v>440</c:v>
                </c:pt>
                <c:pt idx="4">
                  <c:v>470</c:v>
                </c:pt>
                <c:pt idx="5">
                  <c:v>500</c:v>
                </c:pt>
                <c:pt idx="6">
                  <c:v>540</c:v>
                </c:pt>
                <c:pt idx="7">
                  <c:v>580</c:v>
                </c:pt>
                <c:pt idx="8">
                  <c:v>620</c:v>
                </c:pt>
                <c:pt idx="9">
                  <c:v>660</c:v>
                </c:pt>
                <c:pt idx="10">
                  <c:v>710</c:v>
                </c:pt>
                <c:pt idx="11">
                  <c:v>760</c:v>
                </c:pt>
                <c:pt idx="12">
                  <c:v>810</c:v>
                </c:pt>
                <c:pt idx="13">
                  <c:v>860</c:v>
                </c:pt>
                <c:pt idx="14">
                  <c:v>920</c:v>
                </c:pt>
                <c:pt idx="15">
                  <c:v>990</c:v>
                </c:pt>
                <c:pt idx="16">
                  <c:v>1050</c:v>
                </c:pt>
                <c:pt idx="17">
                  <c:v>1130</c:v>
                </c:pt>
                <c:pt idx="18">
                  <c:v>1200</c:v>
                </c:pt>
                <c:pt idx="19">
                  <c:v>1280</c:v>
                </c:pt>
                <c:pt idx="20">
                  <c:v>1370</c:v>
                </c:pt>
                <c:pt idx="21">
                  <c:v>1460</c:v>
                </c:pt>
                <c:pt idx="22">
                  <c:v>1560</c:v>
                </c:pt>
                <c:pt idx="23">
                  <c:v>1660</c:v>
                </c:pt>
                <c:pt idx="24">
                  <c:v>1770</c:v>
                </c:pt>
                <c:pt idx="25">
                  <c:v>1890</c:v>
                </c:pt>
                <c:pt idx="26">
                  <c:v>2010</c:v>
                </c:pt>
                <c:pt idx="27">
                  <c:v>2140</c:v>
                </c:pt>
                <c:pt idx="28">
                  <c:v>2280</c:v>
                </c:pt>
                <c:pt idx="29">
                  <c:v>2430</c:v>
                </c:pt>
                <c:pt idx="30">
                  <c:v>2590</c:v>
                </c:pt>
                <c:pt idx="31">
                  <c:v>2760</c:v>
                </c:pt>
                <c:pt idx="32">
                  <c:v>2940</c:v>
                </c:pt>
                <c:pt idx="33">
                  <c:v>3120</c:v>
                </c:pt>
                <c:pt idx="34">
                  <c:v>3320</c:v>
                </c:pt>
                <c:pt idx="35">
                  <c:v>3540</c:v>
                </c:pt>
                <c:pt idx="36">
                  <c:v>3760</c:v>
                </c:pt>
                <c:pt idx="37">
                  <c:v>4000</c:v>
                </c:pt>
                <c:pt idx="38">
                  <c:v>4260</c:v>
                </c:pt>
                <c:pt idx="39">
                  <c:v>4520</c:v>
                </c:pt>
                <c:pt idx="40">
                  <c:v>4810</c:v>
                </c:pt>
                <c:pt idx="41">
                  <c:v>5110</c:v>
                </c:pt>
                <c:pt idx="42">
                  <c:v>5430</c:v>
                </c:pt>
                <c:pt idx="43">
                  <c:v>5770</c:v>
                </c:pt>
                <c:pt idx="44">
                  <c:v>6130</c:v>
                </c:pt>
                <c:pt idx="45">
                  <c:v>6520</c:v>
                </c:pt>
                <c:pt idx="46">
                  <c:v>6920</c:v>
                </c:pt>
                <c:pt idx="47">
                  <c:v>7350</c:v>
                </c:pt>
                <c:pt idx="48">
                  <c:v>7810</c:v>
                </c:pt>
                <c:pt idx="49">
                  <c:v>8290</c:v>
                </c:pt>
                <c:pt idx="50">
                  <c:v>8800</c:v>
                </c:pt>
                <c:pt idx="51">
                  <c:v>9340</c:v>
                </c:pt>
                <c:pt idx="52">
                  <c:v>9910</c:v>
                </c:pt>
                <c:pt idx="53">
                  <c:v>10520</c:v>
                </c:pt>
                <c:pt idx="54">
                  <c:v>11160</c:v>
                </c:pt>
                <c:pt idx="55">
                  <c:v>11850</c:v>
                </c:pt>
                <c:pt idx="56">
                  <c:v>12570</c:v>
                </c:pt>
                <c:pt idx="57">
                  <c:v>13330</c:v>
                </c:pt>
                <c:pt idx="58">
                  <c:v>14140</c:v>
                </c:pt>
                <c:pt idx="59">
                  <c:v>15000</c:v>
                </c:pt>
                <c:pt idx="60">
                  <c:v>15900</c:v>
                </c:pt>
                <c:pt idx="61">
                  <c:v>16860</c:v>
                </c:pt>
                <c:pt idx="62">
                  <c:v>17880</c:v>
                </c:pt>
                <c:pt idx="63">
                  <c:v>18960</c:v>
                </c:pt>
                <c:pt idx="64">
                  <c:v>20090</c:v>
                </c:pt>
                <c:pt idx="65">
                  <c:v>20610</c:v>
                </c:pt>
                <c:pt idx="66">
                  <c:v>22010</c:v>
                </c:pt>
                <c:pt idx="67">
                  <c:v>23920</c:v>
                </c:pt>
                <c:pt idx="68">
                  <c:v>25350</c:v>
                </c:pt>
                <c:pt idx="69">
                  <c:v>26860</c:v>
                </c:pt>
              </c:numCache>
            </c:numRef>
          </c:val>
        </c:ser>
        <c:marker val="1"/>
        <c:axId val="113566080"/>
        <c:axId val="113567616"/>
      </c:lineChart>
      <c:catAx>
        <c:axId val="113566080"/>
        <c:scaling>
          <c:orientation val="minMax"/>
        </c:scaling>
        <c:axPos val="b"/>
        <c:tickLblPos val="nextTo"/>
        <c:crossAx val="113567616"/>
        <c:crosses val="autoZero"/>
        <c:auto val="1"/>
        <c:lblAlgn val="ctr"/>
        <c:lblOffset val="100"/>
      </c:catAx>
      <c:valAx>
        <c:axId val="113567616"/>
        <c:scaling>
          <c:orientation val="minMax"/>
        </c:scaling>
        <c:axPos val="l"/>
        <c:majorGridlines/>
        <c:numFmt formatCode="0_ " sourceLinked="1"/>
        <c:tickLblPos val="nextTo"/>
        <c:crossAx val="113566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114300</xdr:rowOff>
    </xdr:from>
    <xdr:to>
      <xdr:col>16</xdr:col>
      <xdr:colOff>447674</xdr:colOff>
      <xdr:row>17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Application%20Data\Microsoft\Excel\&#26032;&#29256;&#39764;&#27861;&#23398;&#38498;&#25968;&#2054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9256;&#39764;&#27861;&#23398;&#38498;&#25968;&#20540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Application%20Data\Microsoft\Excel\csv\event_trunk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新手引导"/>
      <sheetName val="初始数据"/>
      <sheetName val="日志消息"/>
      <sheetName val="房屋扩展"/>
      <sheetName val="魔法等级"/>
      <sheetName val="人物等级"/>
      <sheetName val="课程"/>
      <sheetName val="课程魔法消耗控制"/>
      <sheetName val="变化术"/>
      <sheetName val="道具"/>
      <sheetName val="npc"/>
      <sheetName val="所有人造型表"/>
      <sheetName val="换装表"/>
      <sheetName val="任务说明"/>
      <sheetName val="新手任务"/>
      <sheetName val="主线任务"/>
      <sheetName val="任务经验分配"/>
      <sheetName val="订单任务"/>
      <sheetName val="日常任务"/>
      <sheetName val="basic"/>
      <sheetName val="等级文章"/>
      <sheetName val="学生等级表"/>
      <sheetName val="学生经验表"/>
      <sheetName val="学生列表"/>
      <sheetName val="礼物列表"/>
      <sheetName val="连续登陆"/>
      <sheetName val="玩家升级速度"/>
      <sheetName val="怪物列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A11">
            <v>8301</v>
          </cell>
          <cell r="B11" t="str">
            <v>魔法凝胶D型</v>
          </cell>
        </row>
        <row r="12">
          <cell r="A12">
            <v>8302</v>
          </cell>
          <cell r="B12" t="str">
            <v>木材</v>
          </cell>
        </row>
        <row r="13">
          <cell r="A13">
            <v>8303</v>
          </cell>
          <cell r="B13" t="str">
            <v>石块</v>
          </cell>
        </row>
        <row r="14">
          <cell r="A14">
            <v>8304</v>
          </cell>
          <cell r="B14" t="str">
            <v>铁</v>
          </cell>
        </row>
        <row r="15">
          <cell r="A15">
            <v>8305</v>
          </cell>
          <cell r="B15" t="str">
            <v>皮毛</v>
          </cell>
        </row>
        <row r="16">
          <cell r="A16">
            <v>8306</v>
          </cell>
          <cell r="B16" t="str">
            <v>银</v>
          </cell>
        </row>
        <row r="17">
          <cell r="A17">
            <v>8307</v>
          </cell>
          <cell r="B17" t="str">
            <v>冰块</v>
          </cell>
        </row>
        <row r="18">
          <cell r="A18">
            <v>8311</v>
          </cell>
          <cell r="B18" t="str">
            <v>黄水晶</v>
          </cell>
        </row>
        <row r="19">
          <cell r="A19">
            <v>8312</v>
          </cell>
          <cell r="B19" t="str">
            <v>褐水晶</v>
          </cell>
        </row>
        <row r="20">
          <cell r="A20">
            <v>8313</v>
          </cell>
          <cell r="B20" t="str">
            <v>红水晶</v>
          </cell>
        </row>
        <row r="21">
          <cell r="A21">
            <v>8314</v>
          </cell>
          <cell r="B21" t="str">
            <v>绿水晶</v>
          </cell>
        </row>
        <row r="22">
          <cell r="A22">
            <v>8315</v>
          </cell>
          <cell r="B22" t="str">
            <v>白水晶</v>
          </cell>
        </row>
        <row r="23">
          <cell r="A23">
            <v>8316</v>
          </cell>
          <cell r="B23" t="str">
            <v>紫水晶</v>
          </cell>
        </row>
        <row r="24">
          <cell r="A24">
            <v>8317</v>
          </cell>
          <cell r="B24" t="str">
            <v>黑水晶</v>
          </cell>
        </row>
        <row r="25">
          <cell r="A25">
            <v>8318</v>
          </cell>
          <cell r="B25" t="str">
            <v xml:space="preserve">蓝水晶 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新手引导"/>
      <sheetName val="初始数据"/>
      <sheetName val="日志消息"/>
      <sheetName val="房屋扩展"/>
      <sheetName val="魔法等级"/>
      <sheetName val="人物等级"/>
      <sheetName val="课程"/>
      <sheetName val="课程魔法消耗控制"/>
      <sheetName val="变化术"/>
      <sheetName val="道具"/>
      <sheetName val="npc"/>
      <sheetName val="所有人造型表"/>
      <sheetName val="换装表"/>
      <sheetName val="任务说明"/>
      <sheetName val="新手任务"/>
      <sheetName val="主线任务"/>
      <sheetName val="副本任务"/>
      <sheetName val="任务经验分配"/>
      <sheetName val="订单任务"/>
      <sheetName val="日常任务"/>
      <sheetName val="basic"/>
      <sheetName val="等级文章"/>
      <sheetName val="学生等级表"/>
      <sheetName val="学生经验表"/>
      <sheetName val="学生列表"/>
      <sheetName val="礼物列表"/>
      <sheetName val="连续登陆"/>
      <sheetName val="玩家升级速度"/>
      <sheetName val="怪物列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A26">
            <v>8319</v>
          </cell>
          <cell r="B26" t="str">
            <v>矿工之证</v>
          </cell>
        </row>
        <row r="27">
          <cell r="A27">
            <v>8320</v>
          </cell>
          <cell r="B27" t="str">
            <v>火药</v>
          </cell>
        </row>
        <row r="31">
          <cell r="A31">
            <v>8324</v>
          </cell>
          <cell r="B31" t="str">
            <v>金矿</v>
          </cell>
        </row>
        <row r="42">
          <cell r="A42">
            <v>198011</v>
          </cell>
          <cell r="B42" t="str">
            <v>黄金开山斧</v>
          </cell>
          <cell r="C42" t="str">
            <v>mixitem.1.futoulv3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ewbie改"/>
      <sheetName val="init"/>
      <sheetName val="日志消息"/>
      <sheetName val="房屋扩展"/>
      <sheetName val="house_level"/>
      <sheetName val="level"/>
      <sheetName val="玩家升级速度"/>
      <sheetName val="任务经验分配"/>
      <sheetName val="magic_study"/>
      <sheetName val="课程魔法消耗控制"/>
      <sheetName val="magic_trans"/>
      <sheetName val="item"/>
      <sheetName val="npc"/>
      <sheetName val="avatar"/>
      <sheetName val="scene"/>
      <sheetName val="event_newbie"/>
      <sheetName val="event_trunk"/>
      <sheetName val="event_branch"/>
      <sheetName val="event_daily"/>
      <sheetName val="monster"/>
      <sheetName val="ID号"/>
      <sheetName val="basic"/>
      <sheetName val="等级文章"/>
      <sheetName val="student_awards"/>
      <sheetName val="学生升级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lv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90</v>
          </cell>
        </row>
        <row r="5">
          <cell r="A5">
            <v>3</v>
          </cell>
          <cell r="B5">
            <v>110</v>
          </cell>
        </row>
        <row r="6">
          <cell r="A6">
            <v>4</v>
          </cell>
          <cell r="B6">
            <v>140</v>
          </cell>
        </row>
        <row r="7">
          <cell r="A7">
            <v>5</v>
          </cell>
          <cell r="B7">
            <v>180</v>
          </cell>
        </row>
        <row r="8">
          <cell r="A8">
            <v>6</v>
          </cell>
          <cell r="B8">
            <v>230</v>
          </cell>
        </row>
        <row r="9">
          <cell r="A9">
            <v>7</v>
          </cell>
          <cell r="B9">
            <v>300</v>
          </cell>
        </row>
        <row r="10">
          <cell r="A10">
            <v>8</v>
          </cell>
          <cell r="B10">
            <v>380</v>
          </cell>
        </row>
        <row r="11">
          <cell r="A11">
            <v>9</v>
          </cell>
          <cell r="B11">
            <v>480</v>
          </cell>
        </row>
        <row r="12">
          <cell r="A12">
            <v>10</v>
          </cell>
          <cell r="B12">
            <v>620</v>
          </cell>
        </row>
        <row r="13">
          <cell r="A13">
            <v>11</v>
          </cell>
          <cell r="B13">
            <v>790</v>
          </cell>
        </row>
        <row r="14">
          <cell r="A14">
            <v>12</v>
          </cell>
          <cell r="B14">
            <v>1020</v>
          </cell>
        </row>
        <row r="15">
          <cell r="A15">
            <v>13</v>
          </cell>
          <cell r="B15">
            <v>1300</v>
          </cell>
        </row>
        <row r="16">
          <cell r="A16">
            <v>14</v>
          </cell>
          <cell r="B16">
            <v>1670</v>
          </cell>
        </row>
        <row r="17">
          <cell r="A17">
            <v>15</v>
          </cell>
          <cell r="B17">
            <v>2150</v>
          </cell>
        </row>
        <row r="18">
          <cell r="A18">
            <v>16</v>
          </cell>
          <cell r="B18">
            <v>2760</v>
          </cell>
        </row>
        <row r="19">
          <cell r="A19">
            <v>17</v>
          </cell>
          <cell r="B19">
            <v>3550</v>
          </cell>
        </row>
        <row r="20">
          <cell r="A20">
            <v>18</v>
          </cell>
          <cell r="B20">
            <v>4570</v>
          </cell>
        </row>
        <row r="21">
          <cell r="A21">
            <v>19</v>
          </cell>
          <cell r="B21">
            <v>5880</v>
          </cell>
        </row>
        <row r="22">
          <cell r="A22">
            <v>20</v>
          </cell>
          <cell r="B22">
            <v>7570</v>
          </cell>
        </row>
      </sheetData>
      <sheetData sheetId="5" refreshError="1"/>
      <sheetData sheetId="6" refreshError="1"/>
      <sheetData sheetId="7" refreshError="1"/>
      <sheetData sheetId="8" refreshError="1">
        <row r="3">
          <cell r="L3">
            <v>10</v>
          </cell>
          <cell r="M3">
            <v>36</v>
          </cell>
        </row>
      </sheetData>
      <sheetData sheetId="9" refreshError="1"/>
      <sheetData sheetId="10" refreshError="1"/>
      <sheetData sheetId="11" refreshError="1">
        <row r="11">
          <cell r="A11">
            <v>8301</v>
          </cell>
        </row>
        <row r="19">
          <cell r="B19" t="str">
            <v>褐水晶</v>
          </cell>
        </row>
        <row r="20">
          <cell r="B20" t="str">
            <v>红水晶</v>
          </cell>
        </row>
        <row r="21">
          <cell r="B21" t="str">
            <v>绿水晶</v>
          </cell>
        </row>
        <row r="22">
          <cell r="B22" t="str">
            <v>白水晶</v>
          </cell>
        </row>
        <row r="23">
          <cell r="B23" t="str">
            <v>紫水晶</v>
          </cell>
        </row>
        <row r="24">
          <cell r="B24" t="str">
            <v>黑水晶</v>
          </cell>
        </row>
        <row r="25">
          <cell r="B25" t="str">
            <v xml:space="preserve">蓝水晶 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89"/>
  <sheetViews>
    <sheetView topLeftCell="A169" workbookViewId="0">
      <selection activeCell="J189" sqref="J189"/>
    </sheetView>
  </sheetViews>
  <sheetFormatPr defaultRowHeight="13.5"/>
  <cols>
    <col min="3" max="3" width="29.375" customWidth="1"/>
    <col min="4" max="4" width="16.125" customWidth="1"/>
    <col min="6" max="6" width="9" customWidth="1"/>
    <col min="7" max="7" width="4.625" customWidth="1"/>
    <col min="8" max="8" width="6.25" customWidth="1"/>
    <col min="9" max="9" width="18.375" customWidth="1"/>
    <col min="10" max="10" width="46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61" t="s">
        <v>358</v>
      </c>
      <c r="F1" t="s">
        <v>166</v>
      </c>
      <c r="G1" s="131" t="s">
        <v>430</v>
      </c>
      <c r="H1" s="53" t="s">
        <v>339</v>
      </c>
      <c r="I1" s="1" t="s">
        <v>145</v>
      </c>
      <c r="J1" s="1" t="s">
        <v>4</v>
      </c>
    </row>
    <row r="2" spans="1:10">
      <c r="E2" s="1"/>
      <c r="G2" s="131"/>
      <c r="H2" s="47"/>
      <c r="I2" s="1"/>
      <c r="J2" s="1"/>
    </row>
    <row r="3" spans="1:10">
      <c r="A3">
        <v>91001</v>
      </c>
      <c r="B3">
        <v>1</v>
      </c>
      <c r="C3" t="str">
        <f>课桌价格!C3</f>
        <v>desk.1.chujixiaomuzhuo</v>
      </c>
      <c r="D3" t="str">
        <f>课桌价格!B3</f>
        <v>初级小木桌</v>
      </c>
      <c r="E3" s="1">
        <f>课桌价格!A3</f>
        <v>1</v>
      </c>
      <c r="F3">
        <v>191001</v>
      </c>
      <c r="G3" s="131">
        <v>0</v>
      </c>
      <c r="H3" s="47">
        <f>课桌价格!W3</f>
        <v>0</v>
      </c>
      <c r="I3" s="1" t="str">
        <f>课桌价格!AC3</f>
        <v>[]</v>
      </c>
      <c r="J3" s="56" t="str">
        <f>课桌价格!AE3</f>
        <v>[[8301,4],[8302,4]]</v>
      </c>
    </row>
    <row r="4" spans="1:10">
      <c r="A4">
        <v>91002</v>
      </c>
      <c r="B4">
        <v>1</v>
      </c>
      <c r="C4" t="str">
        <f>课桌价格!C4</f>
        <v>desk.1.gaojimofakezhuo</v>
      </c>
      <c r="D4" t="str">
        <f>课桌价格!B4</f>
        <v>高级魔法课桌</v>
      </c>
      <c r="E4" s="61">
        <f>课桌价格!A4</f>
        <v>5</v>
      </c>
      <c r="F4">
        <v>191002</v>
      </c>
      <c r="G4" s="131">
        <v>0</v>
      </c>
      <c r="H4" s="47">
        <f>课桌价格!W4</f>
        <v>12</v>
      </c>
      <c r="I4" s="61" t="str">
        <f>课桌价格!AC4</f>
        <v>[]</v>
      </c>
      <c r="J4" s="61" t="str">
        <f>课桌价格!AE4</f>
        <v>[[8301,2],[8302,2],[8311,1]]</v>
      </c>
    </row>
    <row r="5" spans="1:10">
      <c r="A5">
        <v>91003</v>
      </c>
      <c r="B5">
        <v>1</v>
      </c>
      <c r="C5" t="str">
        <f>课桌价格!C5</f>
        <v>desk.1.hongsexiaofangzhuo</v>
      </c>
      <c r="D5" t="str">
        <f>课桌价格!B5</f>
        <v>红色方桌</v>
      </c>
      <c r="E5" s="61">
        <f>课桌价格!A5</f>
        <v>10</v>
      </c>
      <c r="F5">
        <v>191003</v>
      </c>
      <c r="G5" s="131">
        <v>0</v>
      </c>
      <c r="H5" s="47">
        <f>课桌价格!W5</f>
        <v>0</v>
      </c>
      <c r="I5" s="61" t="str">
        <f>课桌价格!AC5</f>
        <v>[[191001,1]]</v>
      </c>
      <c r="J5" s="61" t="str">
        <f>课桌价格!AE5</f>
        <v>[[8301,5],[8302,5],[8311,2]]</v>
      </c>
    </row>
    <row r="6" spans="1:10">
      <c r="A6">
        <v>91004</v>
      </c>
      <c r="B6">
        <v>1</v>
      </c>
      <c r="C6" t="str">
        <f>课桌价格!C6</f>
        <v>desk.1.lansexiaofangzhuo</v>
      </c>
      <c r="D6" t="str">
        <f>课桌价格!B6</f>
        <v>蓝色方桌</v>
      </c>
      <c r="E6" s="61">
        <f>课桌价格!A6</f>
        <v>10</v>
      </c>
      <c r="F6">
        <v>191004</v>
      </c>
      <c r="G6" s="131">
        <v>0</v>
      </c>
      <c r="H6" s="47">
        <f>课桌价格!W6</f>
        <v>0</v>
      </c>
      <c r="I6" s="61" t="str">
        <f>课桌价格!AC6</f>
        <v>[[191001,1]]</v>
      </c>
      <c r="J6" s="61" t="str">
        <f>课桌价格!AE6</f>
        <v>[[8301,5],[8302,5],[8311,2]]</v>
      </c>
    </row>
    <row r="7" spans="1:10">
      <c r="A7">
        <v>91005</v>
      </c>
      <c r="B7">
        <v>1</v>
      </c>
      <c r="C7" t="str">
        <f>课桌价格!C7</f>
        <v>desk.1.lvsexiaofangzhuo</v>
      </c>
      <c r="D7" t="str">
        <f>课桌价格!B7</f>
        <v>绿色方桌</v>
      </c>
      <c r="E7" s="61">
        <f>课桌价格!A7</f>
        <v>10</v>
      </c>
      <c r="F7">
        <v>191005</v>
      </c>
      <c r="G7" s="131">
        <v>0</v>
      </c>
      <c r="H7" s="47">
        <f>课桌价格!W7</f>
        <v>0</v>
      </c>
      <c r="I7" s="61" t="str">
        <f>课桌价格!AC7</f>
        <v>[[191001,1]]</v>
      </c>
      <c r="J7" s="61" t="str">
        <f>课桌价格!AE7</f>
        <v>[[8301,5],[8302,5],[8311,2]]</v>
      </c>
    </row>
    <row r="8" spans="1:10">
      <c r="A8">
        <v>91006</v>
      </c>
      <c r="B8">
        <v>1</v>
      </c>
      <c r="C8" t="str">
        <f>课桌价格!C8</f>
        <v>desk.1.jianlianxiaoxiongzhuo</v>
      </c>
      <c r="D8" t="str">
        <f>课桌价格!B8</f>
        <v>贱脸熊</v>
      </c>
      <c r="E8" s="61">
        <f>课桌价格!A8</f>
        <v>15</v>
      </c>
      <c r="F8">
        <v>191006</v>
      </c>
      <c r="G8" s="131">
        <v>0</v>
      </c>
      <c r="H8" s="47">
        <f>课桌价格!W8</f>
        <v>25</v>
      </c>
      <c r="I8" s="61" t="str">
        <f>课桌价格!AC8</f>
        <v>[]</v>
      </c>
      <c r="J8" s="61" t="str">
        <f>课桌价格!AE8</f>
        <v>[[8301,2],[8302,2],[8311,1]]</v>
      </c>
    </row>
    <row r="9" spans="1:10">
      <c r="A9">
        <v>91007</v>
      </c>
      <c r="B9">
        <v>1</v>
      </c>
      <c r="C9" t="str">
        <f>课桌价格!C9</f>
        <v>desk.1.kulianxiaoxiongzhuo</v>
      </c>
      <c r="D9" t="str">
        <f>课桌价格!B9</f>
        <v>哭脸熊</v>
      </c>
      <c r="E9" s="61">
        <f>课桌价格!A9</f>
        <v>15</v>
      </c>
      <c r="F9">
        <v>191007</v>
      </c>
      <c r="G9" s="131">
        <v>0</v>
      </c>
      <c r="H9" s="47">
        <f>课桌价格!W9</f>
        <v>25</v>
      </c>
      <c r="I9" s="61" t="str">
        <f>课桌价格!AC9</f>
        <v>[]</v>
      </c>
      <c r="J9" s="61" t="str">
        <f>课桌价格!AE9</f>
        <v>[[8301,2],[8302,2],[8311,1]]</v>
      </c>
    </row>
    <row r="10" spans="1:10">
      <c r="A10">
        <v>91008</v>
      </c>
      <c r="B10">
        <v>1</v>
      </c>
      <c r="C10" t="str">
        <f>课桌价格!C10</f>
        <v>desk.1.xiaolianxiaoxiongzhuo</v>
      </c>
      <c r="D10" t="str">
        <f>课桌价格!B10</f>
        <v>笑脸熊</v>
      </c>
      <c r="E10" s="61">
        <f>课桌价格!A10</f>
        <v>15</v>
      </c>
      <c r="F10">
        <v>191008</v>
      </c>
      <c r="G10" s="131">
        <v>0</v>
      </c>
      <c r="H10" s="47">
        <f>课桌价格!W10</f>
        <v>25</v>
      </c>
      <c r="I10" s="61" t="str">
        <f>课桌价格!AC10</f>
        <v>[]</v>
      </c>
      <c r="J10" s="61" t="str">
        <f>课桌价格!AE10</f>
        <v>[[8301,2],[8302,2],[8311,1]]</v>
      </c>
    </row>
    <row r="11" spans="1:10">
      <c r="A11">
        <v>91009</v>
      </c>
      <c r="B11">
        <v>1</v>
      </c>
      <c r="C11" t="str">
        <f>课桌价格!C11</f>
        <v>desk.1.hongsemuzhuo</v>
      </c>
      <c r="D11" t="str">
        <f>课桌价格!B11</f>
        <v>红色魔法桌</v>
      </c>
      <c r="E11" s="61">
        <f>课桌价格!A11</f>
        <v>20</v>
      </c>
      <c r="F11">
        <v>191009</v>
      </c>
      <c r="G11" s="131">
        <v>0</v>
      </c>
      <c r="H11" s="47">
        <f>课桌价格!W11</f>
        <v>0</v>
      </c>
      <c r="I11" s="61" t="str">
        <f>课桌价格!AC11</f>
        <v>[[191003,1]]</v>
      </c>
      <c r="J11" s="61" t="str">
        <f>课桌价格!AE11</f>
        <v>[[8301,5],[8302,5],[8303,5],[8312,5],[8313,5]]</v>
      </c>
    </row>
    <row r="12" spans="1:10">
      <c r="A12">
        <v>91010</v>
      </c>
      <c r="B12">
        <v>1</v>
      </c>
      <c r="C12" t="str">
        <f>课桌价格!C12</f>
        <v>desk.1.lansemuzhuo</v>
      </c>
      <c r="D12" t="str">
        <f>课桌价格!B12</f>
        <v>蓝色魔法桌</v>
      </c>
      <c r="E12" s="61">
        <f>课桌价格!A12</f>
        <v>20</v>
      </c>
      <c r="F12">
        <v>191010</v>
      </c>
      <c r="G12" s="131">
        <v>0</v>
      </c>
      <c r="H12" s="47">
        <f>课桌价格!W12</f>
        <v>0</v>
      </c>
      <c r="I12" s="61" t="str">
        <f>课桌价格!AC12</f>
        <v>[[191004,1]]</v>
      </c>
      <c r="J12" s="61" t="str">
        <f>课桌价格!AE12</f>
        <v>[[8301,5],[8302,5],[8303,5],[8312,5],[8313,5]]</v>
      </c>
    </row>
    <row r="13" spans="1:10">
      <c r="A13">
        <v>91011</v>
      </c>
      <c r="B13">
        <v>1</v>
      </c>
      <c r="C13" t="str">
        <f>课桌价格!C13</f>
        <v>desk.1.lvsemuzhuo</v>
      </c>
      <c r="D13" t="str">
        <f>课桌价格!B13</f>
        <v>绿色魔法桌</v>
      </c>
      <c r="E13" s="61">
        <f>课桌价格!A13</f>
        <v>20</v>
      </c>
      <c r="F13">
        <v>191011</v>
      </c>
      <c r="G13" s="131">
        <v>0</v>
      </c>
      <c r="H13" s="47">
        <f>课桌价格!W13</f>
        <v>0</v>
      </c>
      <c r="I13" s="61" t="str">
        <f>课桌价格!AC13</f>
        <v>[[191005,1]]</v>
      </c>
      <c r="J13" s="61" t="str">
        <f>课桌价格!AE13</f>
        <v>[[8301,5],[8302,5],[8303,5],[8312,5],[8313,5]]</v>
      </c>
    </row>
    <row r="14" spans="1:10">
      <c r="A14">
        <v>91012</v>
      </c>
      <c r="B14">
        <v>1</v>
      </c>
      <c r="C14" t="str">
        <f>课桌价格!C14</f>
        <v>desk.1.gaojishiwenzhuo</v>
      </c>
      <c r="D14" t="str">
        <f>课桌价格!B14</f>
        <v>高级魔法石桌</v>
      </c>
      <c r="E14" s="61">
        <f>课桌价格!A14</f>
        <v>20</v>
      </c>
      <c r="F14">
        <v>191012</v>
      </c>
      <c r="G14" s="131">
        <v>0</v>
      </c>
      <c r="H14" s="47">
        <f>课桌价格!W14</f>
        <v>50</v>
      </c>
      <c r="I14" s="61" t="str">
        <f>课桌价格!AC14</f>
        <v>[]</v>
      </c>
      <c r="J14" s="61" t="str">
        <f>课桌价格!AE14</f>
        <v>[[8301,2],[8302,2],[8311,1],[8312,1],[8313,1]]</v>
      </c>
    </row>
    <row r="15" spans="1:10">
      <c r="A15">
        <v>91013</v>
      </c>
      <c r="B15">
        <v>1</v>
      </c>
      <c r="C15" t="str">
        <f>课桌价格!C15</f>
        <v>desk.1.hongseshizhuo</v>
      </c>
      <c r="D15" t="str">
        <f>课桌价格!B15</f>
        <v>红纹石桌</v>
      </c>
      <c r="E15" s="61">
        <f>课桌价格!A15</f>
        <v>25</v>
      </c>
      <c r="F15">
        <v>191013</v>
      </c>
      <c r="G15" s="131">
        <v>0</v>
      </c>
      <c r="H15" s="47">
        <f>课桌价格!W15</f>
        <v>0</v>
      </c>
      <c r="I15" s="61" t="str">
        <f>课桌价格!AC15</f>
        <v>[]</v>
      </c>
      <c r="J15" s="61" t="str">
        <f>课桌价格!AE15</f>
        <v>[[8301,10],[8302,10],[8303,10],[8313,10],[8314,10]]</v>
      </c>
    </row>
    <row r="16" spans="1:10">
      <c r="A16">
        <v>91014</v>
      </c>
      <c r="B16">
        <v>1</v>
      </c>
      <c r="C16" t="str">
        <f>课桌价格!C16</f>
        <v>desk.1.lanseshizhuo</v>
      </c>
      <c r="D16" t="str">
        <f>课桌价格!B16</f>
        <v>蓝纹石桌</v>
      </c>
      <c r="E16" s="61">
        <f>课桌价格!A16</f>
        <v>25</v>
      </c>
      <c r="F16">
        <v>191014</v>
      </c>
      <c r="G16" s="131">
        <v>0</v>
      </c>
      <c r="H16" s="47">
        <f>课桌价格!W16</f>
        <v>0</v>
      </c>
      <c r="I16" s="61" t="str">
        <f>课桌价格!AC16</f>
        <v>[]</v>
      </c>
      <c r="J16" s="61" t="str">
        <f>课桌价格!AE16</f>
        <v>[[8301,10],[8302,10],[8303,10],[8313,10],[8314,10]]</v>
      </c>
    </row>
    <row r="17" spans="1:10">
      <c r="A17">
        <v>91015</v>
      </c>
      <c r="B17">
        <v>1</v>
      </c>
      <c r="C17" t="str">
        <f>课桌价格!C17</f>
        <v>desk.1.lvseshizhuo</v>
      </c>
      <c r="D17" t="str">
        <f>课桌价格!B17</f>
        <v>绿纹石桌</v>
      </c>
      <c r="E17" s="61">
        <f>课桌价格!A17</f>
        <v>25</v>
      </c>
      <c r="F17">
        <v>191015</v>
      </c>
      <c r="G17" s="131">
        <v>0</v>
      </c>
      <c r="H17" s="47">
        <f>课桌价格!W17</f>
        <v>0</v>
      </c>
      <c r="I17" s="61" t="str">
        <f>课桌价格!AC17</f>
        <v>[]</v>
      </c>
      <c r="J17" s="61" t="str">
        <f>课桌价格!AE17</f>
        <v>[[8301,10],[8302,10],[8303,10],[8313,10],[8314,10]]</v>
      </c>
    </row>
    <row r="18" spans="1:10">
      <c r="A18">
        <v>91016</v>
      </c>
      <c r="B18">
        <v>1</v>
      </c>
      <c r="C18" t="str">
        <f>课桌价格!C18</f>
        <v>desk.1.tieyikezhuo</v>
      </c>
      <c r="D18" t="str">
        <f>课桌价格!B18</f>
        <v>铁皮课桌</v>
      </c>
      <c r="E18" s="61">
        <f>课桌价格!A18</f>
        <v>30</v>
      </c>
      <c r="F18">
        <v>191016</v>
      </c>
      <c r="G18" s="131">
        <v>0</v>
      </c>
      <c r="H18" s="47">
        <f>课桌价格!W18</f>
        <v>0</v>
      </c>
      <c r="I18" s="61" t="str">
        <f>课桌价格!AC18</f>
        <v>[]</v>
      </c>
      <c r="J18" s="61" t="str">
        <f>课桌价格!AE18</f>
        <v>[[8301,16],[8302,16],[8304,16],[8313,15],[8314,15]]</v>
      </c>
    </row>
    <row r="19" spans="1:10">
      <c r="A19" s="10">
        <v>92001</v>
      </c>
      <c r="B19" s="10">
        <v>2</v>
      </c>
      <c r="C19" s="10" t="str">
        <f>门价格!C3</f>
        <v>door.1.muzhimen</v>
      </c>
      <c r="D19" s="10" t="str">
        <f>门价格!B3</f>
        <v>木质门</v>
      </c>
      <c r="E19" s="11">
        <f>门价格!A3</f>
        <v>1</v>
      </c>
      <c r="F19" s="10">
        <v>192001</v>
      </c>
      <c r="G19" s="131">
        <v>0</v>
      </c>
      <c r="H19" s="48">
        <f>门价格!W3</f>
        <v>0</v>
      </c>
      <c r="I19" s="11" t="str">
        <f>门价格!AD3</f>
        <v>[]</v>
      </c>
      <c r="J19" s="55" t="str">
        <f>门价格!AE3</f>
        <v>[[8301,4],[8302,4]]</v>
      </c>
    </row>
    <row r="20" spans="1:10">
      <c r="A20">
        <v>92002</v>
      </c>
      <c r="B20">
        <v>2</v>
      </c>
      <c r="C20" s="15" t="str">
        <f>门价格!C4</f>
        <v>door.1.huangkuangmumen</v>
      </c>
      <c r="D20" s="15" t="str">
        <f>门价格!B4</f>
        <v xml:space="preserve">黄框木门 </v>
      </c>
      <c r="E20" s="11">
        <f>门价格!A4</f>
        <v>5</v>
      </c>
      <c r="F20">
        <v>192002</v>
      </c>
      <c r="G20" s="131">
        <v>0</v>
      </c>
      <c r="H20" s="48">
        <f>门价格!W4</f>
        <v>0</v>
      </c>
      <c r="I20" s="11" t="str">
        <f>门价格!AD4</f>
        <v>[[192001,1]]</v>
      </c>
      <c r="J20" s="55" t="str">
        <f>门价格!AE4</f>
        <v>[[8301,4],[8302,4],[8311,1]]</v>
      </c>
    </row>
    <row r="21" spans="1:10">
      <c r="A21">
        <v>92003</v>
      </c>
      <c r="B21">
        <v>2</v>
      </c>
      <c r="C21" s="15" t="str">
        <f>门价格!C5</f>
        <v>door.1.yuanchuangmumen</v>
      </c>
      <c r="D21" s="15" t="str">
        <f>门价格!B5</f>
        <v>圆窗木门</v>
      </c>
      <c r="E21" s="11">
        <f>门价格!A5</f>
        <v>10</v>
      </c>
      <c r="F21">
        <v>192003</v>
      </c>
      <c r="G21" s="131">
        <v>0</v>
      </c>
      <c r="H21" s="48">
        <f>门价格!W5</f>
        <v>0</v>
      </c>
      <c r="I21" s="11" t="str">
        <f>门价格!AD5</f>
        <v>[[192001,2]]</v>
      </c>
      <c r="J21" s="55" t="str">
        <f>门价格!AE5</f>
        <v>[[8301,4],[8302,4],[8311,1]]</v>
      </c>
    </row>
    <row r="22" spans="1:10">
      <c r="A22">
        <v>92004</v>
      </c>
      <c r="B22">
        <v>2</v>
      </c>
      <c r="C22" s="15" t="str">
        <f>门价格!C6</f>
        <v>door.1.bolimen</v>
      </c>
      <c r="D22" s="15" t="str">
        <f>门价格!B6</f>
        <v>玻璃门</v>
      </c>
      <c r="E22" s="11">
        <f>门价格!A6</f>
        <v>15</v>
      </c>
      <c r="F22">
        <v>192004</v>
      </c>
      <c r="G22" s="131">
        <v>0</v>
      </c>
      <c r="H22" s="48">
        <f>门价格!W6</f>
        <v>0</v>
      </c>
      <c r="I22" s="11" t="str">
        <f>门价格!AD6</f>
        <v>[[192001,2]]</v>
      </c>
      <c r="J22" s="55" t="str">
        <f>门价格!AE6</f>
        <v>[[8301,5],[8302,5],[8311,5],[8312,5]]</v>
      </c>
    </row>
    <row r="23" spans="1:10">
      <c r="A23">
        <v>92005</v>
      </c>
      <c r="B23">
        <v>2</v>
      </c>
      <c r="C23" s="15" t="str">
        <f>门价格!C7</f>
        <v>door.1.darenmen</v>
      </c>
      <c r="D23" s="15" t="str">
        <f>门价格!B7</f>
        <v>达人门</v>
      </c>
      <c r="E23" s="11">
        <f>门价格!A7</f>
        <v>15</v>
      </c>
      <c r="F23">
        <v>192005</v>
      </c>
      <c r="G23" s="131">
        <v>0</v>
      </c>
      <c r="H23" s="48">
        <f>门价格!W7</f>
        <v>25</v>
      </c>
      <c r="I23" s="11" t="str">
        <f>门价格!AD7</f>
        <v>[]</v>
      </c>
      <c r="J23" s="55" t="str">
        <f>门价格!AE7</f>
        <v>[[8301,5],[8302,5]]</v>
      </c>
    </row>
    <row r="24" spans="1:10">
      <c r="A24">
        <v>92006</v>
      </c>
      <c r="B24">
        <v>2</v>
      </c>
      <c r="C24" s="15" t="str">
        <f>门价格!C8</f>
        <v>door.1.hulanmen</v>
      </c>
      <c r="D24" s="15" t="str">
        <f>门价格!B8</f>
        <v>护栏门</v>
      </c>
      <c r="E24" s="11">
        <f>门价格!A8</f>
        <v>15</v>
      </c>
      <c r="F24">
        <v>192006</v>
      </c>
      <c r="G24" s="131">
        <v>0</v>
      </c>
      <c r="H24" s="48">
        <f>门价格!W8</f>
        <v>25</v>
      </c>
      <c r="I24" s="11" t="str">
        <f>门价格!AD8</f>
        <v>[]</v>
      </c>
      <c r="J24" s="55" t="str">
        <f>门价格!AE8</f>
        <v>[[8301,5],[8302,5]]</v>
      </c>
    </row>
    <row r="25" spans="1:10">
      <c r="A25">
        <v>92007</v>
      </c>
      <c r="B25">
        <v>2</v>
      </c>
      <c r="C25" s="15" t="str">
        <f>门价格!C9</f>
        <v>door.1.huiguangtongdao</v>
      </c>
      <c r="D25" s="15" t="str">
        <f>门价格!B9</f>
        <v>辉光通道</v>
      </c>
      <c r="E25" s="11">
        <f>门价格!A9</f>
        <v>20</v>
      </c>
      <c r="F25">
        <v>192007</v>
      </c>
      <c r="G25" s="131">
        <v>0</v>
      </c>
      <c r="H25" s="48">
        <f>门价格!W9</f>
        <v>50</v>
      </c>
      <c r="I25" s="11" t="str">
        <f>门价格!AD9</f>
        <v>[]</v>
      </c>
      <c r="J25" s="55" t="str">
        <f>门价格!AE9</f>
        <v>[[8301,4],[8302,4],[8303,4]]</v>
      </c>
    </row>
    <row r="26" spans="1:10">
      <c r="A26">
        <v>92008</v>
      </c>
      <c r="B26">
        <v>2</v>
      </c>
      <c r="C26" s="15" t="str">
        <f>门价格!C10</f>
        <v>door.1.mukuangmen</v>
      </c>
      <c r="D26" s="15" t="str">
        <f>门价格!B10</f>
        <v>木框门</v>
      </c>
      <c r="E26" s="11">
        <f>门价格!A10</f>
        <v>20</v>
      </c>
      <c r="F26">
        <v>192008</v>
      </c>
      <c r="G26" s="131">
        <v>0</v>
      </c>
      <c r="H26" s="48">
        <f>门价格!W10</f>
        <v>0</v>
      </c>
      <c r="I26" s="11" t="str">
        <f>门价格!AD10</f>
        <v>[[192001,2]]</v>
      </c>
      <c r="J26" s="55" t="str">
        <f>门价格!AE10</f>
        <v>[[8301,4],[8302,4],[8303,4],[8311,10],[8312,10],[8313,10]]</v>
      </c>
    </row>
    <row r="27" spans="1:10">
      <c r="A27">
        <v>92009</v>
      </c>
      <c r="B27">
        <v>2</v>
      </c>
      <c r="C27" s="15" t="str">
        <f>门价格!C11</f>
        <v>door.1.taiyanagmen</v>
      </c>
      <c r="D27" s="15" t="str">
        <f>门价格!B11</f>
        <v>太阳门</v>
      </c>
      <c r="E27" s="11">
        <f>门价格!A11</f>
        <v>20</v>
      </c>
      <c r="F27">
        <v>192009</v>
      </c>
      <c r="G27" s="131">
        <v>0</v>
      </c>
      <c r="H27" s="48">
        <f>门价格!W11</f>
        <v>50</v>
      </c>
      <c r="I27" s="11" t="str">
        <f>门价格!AD11</f>
        <v>[]</v>
      </c>
      <c r="J27" s="55" t="str">
        <f>门价格!AE11</f>
        <v>[[8301,4],[8302,4],[8303,4]]</v>
      </c>
    </row>
    <row r="28" spans="1:10">
      <c r="A28">
        <v>92010</v>
      </c>
      <c r="B28">
        <v>2</v>
      </c>
      <c r="C28" s="15" t="str">
        <f>门价格!C12</f>
        <v>door.1.xinmenone</v>
      </c>
      <c r="D28" s="15" t="str">
        <f>门价格!B12</f>
        <v>心门one</v>
      </c>
      <c r="E28" s="11">
        <f>门价格!A12</f>
        <v>25</v>
      </c>
      <c r="F28">
        <v>192010</v>
      </c>
      <c r="G28" s="131">
        <v>0</v>
      </c>
      <c r="H28" s="48">
        <f>门价格!W12</f>
        <v>0</v>
      </c>
      <c r="I28" s="11" t="str">
        <f>门价格!AD12</f>
        <v>[[192001,5]]</v>
      </c>
      <c r="J28" s="55" t="str">
        <f>门价格!AE12</f>
        <v>[[8301,5],[8302,5],[8303,5],[8304,5],[8311,15],[8312,15],[8313,15]]</v>
      </c>
    </row>
    <row r="29" spans="1:10">
      <c r="A29">
        <v>92011</v>
      </c>
      <c r="B29">
        <v>2</v>
      </c>
      <c r="C29" s="15" t="str">
        <f>门价格!C13</f>
        <v>door.1.xinmentwo</v>
      </c>
      <c r="D29" s="15" t="str">
        <f>门价格!B13</f>
        <v>心门two</v>
      </c>
      <c r="E29" s="11">
        <f>门价格!A13</f>
        <v>25</v>
      </c>
      <c r="F29">
        <v>192011</v>
      </c>
      <c r="G29" s="131">
        <v>0</v>
      </c>
      <c r="H29" s="48">
        <f>门价格!W13</f>
        <v>0</v>
      </c>
      <c r="I29" s="11" t="str">
        <f>门价格!AD13</f>
        <v>[[192001,5]]</v>
      </c>
      <c r="J29" s="55" t="str">
        <f>门价格!AE13</f>
        <v>[[8301,5],[8302,5],[8303,5],[8304,5],[8311,15],[8312,15],[8313,15]]</v>
      </c>
    </row>
    <row r="30" spans="1:10">
      <c r="A30">
        <v>92012</v>
      </c>
      <c r="B30">
        <v>2</v>
      </c>
      <c r="C30" s="15" t="str">
        <f>门价格!C14</f>
        <v>door.1.tielanmen</v>
      </c>
      <c r="D30" s="15" t="str">
        <f>门价格!B14</f>
        <v>铁栏门</v>
      </c>
      <c r="E30" s="11">
        <f>门价格!A14</f>
        <v>25</v>
      </c>
      <c r="F30">
        <v>192012</v>
      </c>
      <c r="G30" s="131">
        <v>0</v>
      </c>
      <c r="H30" s="48">
        <f>门价格!W14</f>
        <v>100</v>
      </c>
      <c r="I30" s="11" t="str">
        <f>门价格!AD14</f>
        <v>[]</v>
      </c>
      <c r="J30" s="55" t="str">
        <f>门价格!AE14</f>
        <v>[[8301,15],[8304,15]]</v>
      </c>
    </row>
    <row r="31" spans="1:10">
      <c r="A31" s="2">
        <v>93001</v>
      </c>
      <c r="B31" s="2">
        <v>3</v>
      </c>
      <c r="C31" s="2" t="str">
        <f>地砖!C3</f>
        <v>floor.1.lvcaopi</v>
      </c>
      <c r="D31" s="2" t="str">
        <f>地砖!B3</f>
        <v>草皮</v>
      </c>
      <c r="E31" s="3">
        <f>地砖!A3</f>
        <v>1</v>
      </c>
      <c r="F31" s="2">
        <v>193001</v>
      </c>
      <c r="G31" s="131">
        <v>0</v>
      </c>
      <c r="H31" s="49">
        <f>地砖!W3</f>
        <v>0</v>
      </c>
      <c r="I31" s="3" t="str">
        <f>地砖!AD3</f>
        <v>[]</v>
      </c>
      <c r="J31" s="53" t="str">
        <f>地砖!AE3</f>
        <v>[[8301,1],[8305,1]]</v>
      </c>
    </row>
    <row r="32" spans="1:10" ht="12.75" customHeight="1">
      <c r="A32">
        <v>93002</v>
      </c>
      <c r="B32">
        <v>3</v>
      </c>
      <c r="C32" s="15" t="str">
        <f>地砖!C4</f>
        <v>floor.1.lanbaihuazhuan</v>
      </c>
      <c r="D32" s="15" t="str">
        <f>地砖!B4</f>
        <v>蓝白格地砖</v>
      </c>
      <c r="E32" s="3">
        <f>地砖!A4</f>
        <v>1</v>
      </c>
      <c r="F32">
        <v>193002</v>
      </c>
      <c r="G32" s="131">
        <v>0</v>
      </c>
      <c r="H32" s="49">
        <f>地砖!W4</f>
        <v>0</v>
      </c>
      <c r="I32" s="3" t="str">
        <f>地砖!AD4</f>
        <v>[]</v>
      </c>
      <c r="J32" s="69" t="str">
        <f>地砖!AE4</f>
        <v>[[8301,1],[8303,1]]</v>
      </c>
    </row>
    <row r="33" spans="1:10">
      <c r="A33">
        <v>93003</v>
      </c>
      <c r="B33">
        <v>3</v>
      </c>
      <c r="C33" s="15" t="str">
        <f>地砖!C5</f>
        <v>floor.1.tuseshizhuan</v>
      </c>
      <c r="D33" s="15" t="str">
        <f>地砖!B5</f>
        <v>花斑石砖</v>
      </c>
      <c r="E33" s="3">
        <f>地砖!A5</f>
        <v>1</v>
      </c>
      <c r="F33">
        <v>193003</v>
      </c>
      <c r="G33" s="131">
        <v>0</v>
      </c>
      <c r="H33" s="49">
        <f>地砖!W5</f>
        <v>0</v>
      </c>
      <c r="I33" s="3" t="str">
        <f>地砖!AD5</f>
        <v>[]</v>
      </c>
      <c r="J33" s="69" t="str">
        <f>地砖!AE5</f>
        <v>[[8301,1],[8303,1]]</v>
      </c>
    </row>
    <row r="34" spans="1:10">
      <c r="A34">
        <v>93004</v>
      </c>
      <c r="B34">
        <v>3</v>
      </c>
      <c r="C34" s="15" t="str">
        <f>地砖!C6</f>
        <v>floor.1.binzhuan</v>
      </c>
      <c r="D34" s="15" t="str">
        <f>地砖!B6</f>
        <v>冰砖</v>
      </c>
      <c r="E34" s="3">
        <f>地砖!A6</f>
        <v>1</v>
      </c>
      <c r="F34">
        <v>193004</v>
      </c>
      <c r="G34" s="131">
        <v>0</v>
      </c>
      <c r="H34" s="49">
        <f>地砖!W6</f>
        <v>0</v>
      </c>
      <c r="I34" s="3" t="str">
        <f>地砖!AD6</f>
        <v>[]</v>
      </c>
      <c r="J34" s="69" t="str">
        <f>地砖!AE6</f>
        <v>[[8301,1],[8307,1]]</v>
      </c>
    </row>
    <row r="35" spans="1:10">
      <c r="A35">
        <v>93005</v>
      </c>
      <c r="B35">
        <v>3</v>
      </c>
      <c r="C35" s="15" t="str">
        <f>地砖!C7</f>
        <v>floor.1.muban</v>
      </c>
      <c r="D35" s="15" t="str">
        <f>地砖!B7</f>
        <v>木质地板</v>
      </c>
      <c r="E35" s="3">
        <f>地砖!A7</f>
        <v>1</v>
      </c>
      <c r="F35">
        <v>193005</v>
      </c>
      <c r="G35" s="131">
        <v>0</v>
      </c>
      <c r="H35" s="49">
        <f>地砖!W7</f>
        <v>0</v>
      </c>
      <c r="I35" s="3" t="str">
        <f>地砖!AD7</f>
        <v>[]</v>
      </c>
      <c r="J35" s="69" t="str">
        <f>地砖!AE7</f>
        <v>[[8301,1],[8302,1]]</v>
      </c>
    </row>
    <row r="36" spans="1:10">
      <c r="A36">
        <v>93006</v>
      </c>
      <c r="B36">
        <v>3</v>
      </c>
      <c r="C36" s="15" t="str">
        <f>地砖!C8</f>
        <v>floor.1.qinzhuan</v>
      </c>
      <c r="D36" s="15" t="str">
        <f>地砖!B8</f>
        <v>青砖</v>
      </c>
      <c r="E36" s="3">
        <f>地砖!A8</f>
        <v>5</v>
      </c>
      <c r="F36">
        <v>193006</v>
      </c>
      <c r="G36" s="131">
        <v>0</v>
      </c>
      <c r="H36" s="49">
        <f>地砖!W8</f>
        <v>0</v>
      </c>
      <c r="I36" s="3" t="str">
        <f>地砖!AD8</f>
        <v>[]</v>
      </c>
      <c r="J36" s="69" t="str">
        <f>地砖!AE8</f>
        <v>[[8301,2],[8303,2]]</v>
      </c>
    </row>
    <row r="37" spans="1:10">
      <c r="A37">
        <v>93007</v>
      </c>
      <c r="B37">
        <v>3</v>
      </c>
      <c r="C37" s="15" t="str">
        <f>地砖!C9</f>
        <v>floor.1.shazhuan</v>
      </c>
      <c r="D37" s="15" t="str">
        <f>地砖!B9</f>
        <v>沙砖</v>
      </c>
      <c r="E37" s="3">
        <f>地砖!A9</f>
        <v>5</v>
      </c>
      <c r="F37">
        <v>193007</v>
      </c>
      <c r="G37" s="131">
        <v>0</v>
      </c>
      <c r="H37" s="49">
        <f>地砖!W9</f>
        <v>0</v>
      </c>
      <c r="I37" s="3" t="str">
        <f>地砖!AD9</f>
        <v>[]</v>
      </c>
      <c r="J37" s="69" t="str">
        <f>地砖!AE9</f>
        <v>[[8301,2],[8302,2],[8303,2]]</v>
      </c>
    </row>
    <row r="38" spans="1:10">
      <c r="A38">
        <v>93008</v>
      </c>
      <c r="B38">
        <v>3</v>
      </c>
      <c r="C38" s="15" t="str">
        <f>地砖!C10</f>
        <v>floor.1.huangwenhongtanzuo</v>
      </c>
      <c r="D38" s="15" t="str">
        <f>地砖!B10</f>
        <v>黄边红毯</v>
      </c>
      <c r="E38" s="3">
        <f>地砖!A10</f>
        <v>5</v>
      </c>
      <c r="F38">
        <v>193008</v>
      </c>
      <c r="G38" s="131">
        <v>0</v>
      </c>
      <c r="H38" s="49">
        <f>地砖!W10</f>
        <v>0</v>
      </c>
      <c r="I38" s="3" t="str">
        <f>地砖!AD10</f>
        <v>[]</v>
      </c>
      <c r="J38" s="69" t="str">
        <f>地砖!AE10</f>
        <v>[[8301,2],[8305,2]]</v>
      </c>
    </row>
    <row r="39" spans="1:10">
      <c r="A39">
        <v>93009</v>
      </c>
      <c r="B39">
        <v>3</v>
      </c>
      <c r="C39" s="15" t="str">
        <f>地砖!C11</f>
        <v>floor.1.huangwenhongtanzuo2</v>
      </c>
      <c r="D39" s="15" t="str">
        <f>地砖!B11</f>
        <v>黄边红毯右</v>
      </c>
      <c r="E39" s="3">
        <f>地砖!A11</f>
        <v>5</v>
      </c>
      <c r="F39">
        <v>193009</v>
      </c>
      <c r="G39" s="131">
        <v>0</v>
      </c>
      <c r="H39" s="49">
        <f>地砖!W11</f>
        <v>0</v>
      </c>
      <c r="I39" s="3" t="str">
        <f>地砖!AD11</f>
        <v>[]</v>
      </c>
      <c r="J39" s="69" t="str">
        <f>地砖!AE11</f>
        <v>[[8301,2],[8305,2]]</v>
      </c>
    </row>
    <row r="40" spans="1:10">
      <c r="A40">
        <v>93010</v>
      </c>
      <c r="B40">
        <v>3</v>
      </c>
      <c r="C40" s="15" t="str">
        <f>地砖!C12</f>
        <v>floor.1.huawenmuban2</v>
      </c>
      <c r="D40" s="15" t="str">
        <f>地砖!B12</f>
        <v>花纹木板</v>
      </c>
      <c r="E40" s="3">
        <f>地砖!A12</f>
        <v>5</v>
      </c>
      <c r="F40">
        <v>193010</v>
      </c>
      <c r="G40" s="131">
        <v>0</v>
      </c>
      <c r="H40" s="49">
        <f>地砖!W12</f>
        <v>0</v>
      </c>
      <c r="I40" s="3" t="str">
        <f>地砖!AD12</f>
        <v>[]</v>
      </c>
      <c r="J40" s="69" t="str">
        <f>地砖!AE12</f>
        <v>[[8301,2],[8302,2]]</v>
      </c>
    </row>
    <row r="41" spans="1:10">
      <c r="A41">
        <v>93011</v>
      </c>
      <c r="B41">
        <v>3</v>
      </c>
      <c r="C41" s="15" t="str">
        <f>地砖!C13</f>
        <v>floor.1.baiseshizilu</v>
      </c>
      <c r="D41" s="15" t="str">
        <f>地砖!B13</f>
        <v>白色石子路</v>
      </c>
      <c r="E41" s="3">
        <f>地砖!A13</f>
        <v>11</v>
      </c>
      <c r="F41">
        <v>193011</v>
      </c>
      <c r="G41" s="131">
        <v>0</v>
      </c>
      <c r="H41" s="49">
        <f>地砖!W13</f>
        <v>0</v>
      </c>
      <c r="I41" s="3" t="str">
        <f>地砖!AD13</f>
        <v>[]</v>
      </c>
      <c r="J41" s="69" t="str">
        <f>地砖!AE13</f>
        <v>[[8301,3],[8303,1]]</v>
      </c>
    </row>
    <row r="42" spans="1:10">
      <c r="A42">
        <v>93012</v>
      </c>
      <c r="B42">
        <v>3</v>
      </c>
      <c r="C42" s="15" t="str">
        <f>地砖!C14</f>
        <v>floor.1.ziseshizhilu</v>
      </c>
      <c r="D42" s="15" t="str">
        <f>地砖!B14</f>
        <v>紫色石子路</v>
      </c>
      <c r="E42" s="3">
        <f>地砖!A14</f>
        <v>11</v>
      </c>
      <c r="F42">
        <v>193012</v>
      </c>
      <c r="G42" s="131">
        <v>0</v>
      </c>
      <c r="H42" s="49">
        <f>地砖!W14</f>
        <v>0</v>
      </c>
      <c r="I42" s="3" t="str">
        <f>地砖!AD14</f>
        <v>[]</v>
      </c>
      <c r="J42" s="69" t="str">
        <f>地砖!AE14</f>
        <v>[[8301,3],[8303,1]]</v>
      </c>
    </row>
    <row r="43" spans="1:10">
      <c r="A43">
        <v>93013</v>
      </c>
      <c r="B43">
        <v>3</v>
      </c>
      <c r="C43" s="15" t="str">
        <f>地砖!C15</f>
        <v>floor.1.lanseshuijingzhuan</v>
      </c>
      <c r="D43" s="15" t="str">
        <f>地砖!B15</f>
        <v>蓝色水晶砖</v>
      </c>
      <c r="E43" s="3">
        <f>地砖!A15</f>
        <v>11</v>
      </c>
      <c r="F43">
        <v>193013</v>
      </c>
      <c r="G43" s="131">
        <v>0</v>
      </c>
      <c r="H43" s="49">
        <f>地砖!W15</f>
        <v>0</v>
      </c>
      <c r="I43" s="3" t="str">
        <f>地砖!AD15</f>
        <v>[]</v>
      </c>
      <c r="J43" s="69" t="str">
        <f>地砖!AE15</f>
        <v>[[8301,3],[8303,1],[8318,1]]</v>
      </c>
    </row>
    <row r="44" spans="1:10">
      <c r="A44">
        <v>93014</v>
      </c>
      <c r="B44">
        <v>3</v>
      </c>
      <c r="C44" s="15" t="str">
        <f>地砖!C16</f>
        <v>floor.1.hongseshuijingzhuan</v>
      </c>
      <c r="D44" s="15" t="str">
        <f>地砖!B16</f>
        <v>红色水晶砖</v>
      </c>
      <c r="E44" s="3">
        <f>地砖!A16</f>
        <v>11</v>
      </c>
      <c r="F44">
        <v>193014</v>
      </c>
      <c r="G44" s="131">
        <v>0</v>
      </c>
      <c r="H44" s="49">
        <f>地砖!W16</f>
        <v>0</v>
      </c>
      <c r="I44" s="3" t="str">
        <f>地砖!AD16</f>
        <v>[]</v>
      </c>
      <c r="J44" s="69" t="str">
        <f>地砖!AE16</f>
        <v>[[8301,3],[8303,1],[8313,1]]</v>
      </c>
    </row>
    <row r="45" spans="1:10">
      <c r="A45">
        <v>93015</v>
      </c>
      <c r="B45">
        <v>3</v>
      </c>
      <c r="C45" s="15" t="str">
        <f>地砖!C17</f>
        <v>floor.1.huangseshuijingzhuan</v>
      </c>
      <c r="D45" s="15" t="str">
        <f>地砖!B17</f>
        <v>黄色水晶砖</v>
      </c>
      <c r="E45" s="3">
        <f>地砖!A17</f>
        <v>11</v>
      </c>
      <c r="F45">
        <v>193015</v>
      </c>
      <c r="G45" s="131">
        <v>0</v>
      </c>
      <c r="H45" s="49">
        <f>地砖!W17</f>
        <v>0</v>
      </c>
      <c r="I45" s="3" t="str">
        <f>地砖!AD17</f>
        <v>[]</v>
      </c>
      <c r="J45" s="69" t="str">
        <f>地砖!AE17</f>
        <v>[[8301,3],[8303,1],[8311,1]]</v>
      </c>
    </row>
    <row r="46" spans="1:10">
      <c r="A46">
        <v>93016</v>
      </c>
      <c r="B46">
        <v>3</v>
      </c>
      <c r="C46" s="15" t="str">
        <f>地砖!C18</f>
        <v>floor.1.lvseshuijingzhuan</v>
      </c>
      <c r="D46" s="15" t="str">
        <f>地砖!B18</f>
        <v>绿色水晶砖</v>
      </c>
      <c r="E46" s="3">
        <f>地砖!A18</f>
        <v>11</v>
      </c>
      <c r="F46">
        <v>193016</v>
      </c>
      <c r="G46" s="131">
        <v>0</v>
      </c>
      <c r="H46" s="49">
        <f>地砖!W18</f>
        <v>0</v>
      </c>
      <c r="I46" s="3" t="str">
        <f>地砖!AD18</f>
        <v>[]</v>
      </c>
      <c r="J46" s="69" t="str">
        <f>地砖!AE18</f>
        <v>[[8301,3],[8303,1],[8314,1]]</v>
      </c>
    </row>
    <row r="47" spans="1:10">
      <c r="A47">
        <v>93017</v>
      </c>
      <c r="B47">
        <v>3</v>
      </c>
      <c r="C47" s="15" t="str">
        <f>地砖!C19</f>
        <v>floor.1.haiyangzhuan</v>
      </c>
      <c r="D47" s="15" t="str">
        <f>地砖!B19</f>
        <v>海洋地砖</v>
      </c>
      <c r="E47" s="3">
        <f>地砖!A19</f>
        <v>11</v>
      </c>
      <c r="F47">
        <v>193017</v>
      </c>
      <c r="G47" s="131">
        <v>0</v>
      </c>
      <c r="H47" s="49">
        <f>地砖!W19</f>
        <v>1</v>
      </c>
      <c r="I47" s="3" t="str">
        <f>地砖!AD19</f>
        <v>[]</v>
      </c>
      <c r="J47" s="69" t="str">
        <f>地砖!AE19</f>
        <v>[[8301,3],[8303,1],[8307,3],[8318,2]]</v>
      </c>
    </row>
    <row r="48" spans="1:10">
      <c r="A48">
        <v>93018</v>
      </c>
      <c r="B48">
        <v>3</v>
      </c>
      <c r="C48" s="15" t="str">
        <f>地砖!C20</f>
        <v>floor.1.xingxingdizhuan</v>
      </c>
      <c r="D48" s="15" t="str">
        <f>地砖!B20</f>
        <v>星星地砖</v>
      </c>
      <c r="E48" s="3">
        <f>地砖!A20</f>
        <v>11</v>
      </c>
      <c r="F48">
        <v>193018</v>
      </c>
      <c r="G48" s="131">
        <v>0</v>
      </c>
      <c r="H48" s="49">
        <f>地砖!W20</f>
        <v>10</v>
      </c>
      <c r="I48" s="3" t="str">
        <f>地砖!AD20</f>
        <v>[]</v>
      </c>
      <c r="J48" s="69" t="str">
        <f>地砖!AE20</f>
        <v>[[8301,3],[8303,1],[8311,1]]</v>
      </c>
    </row>
    <row r="49" spans="1:10">
      <c r="A49">
        <v>93019</v>
      </c>
      <c r="B49">
        <v>3</v>
      </c>
      <c r="C49" s="15" t="str">
        <f>地砖!C21</f>
        <v>floor.1.anhongseditan1</v>
      </c>
      <c r="D49" s="15" t="str">
        <f>地砖!B21</f>
        <v>暗红色地毯右</v>
      </c>
      <c r="E49" s="3">
        <f>地砖!A21</f>
        <v>1</v>
      </c>
      <c r="F49">
        <v>193019</v>
      </c>
      <c r="G49" s="131">
        <v>0</v>
      </c>
      <c r="H49" s="49">
        <f>地砖!W21</f>
        <v>0</v>
      </c>
      <c r="I49" s="3" t="str">
        <f>地砖!AD21</f>
        <v>[]</v>
      </c>
      <c r="J49" s="114" t="str">
        <f>地砖!AE21</f>
        <v>[[8301,1],[8305,1]]</v>
      </c>
    </row>
    <row r="50" spans="1:10">
      <c r="A50">
        <v>93020</v>
      </c>
      <c r="B50">
        <v>3</v>
      </c>
      <c r="C50" s="15" t="str">
        <f>地砖!C22</f>
        <v>floor.1.anhongseditan2</v>
      </c>
      <c r="D50" s="15" t="str">
        <f>地砖!B22</f>
        <v>暗红色地毯左</v>
      </c>
      <c r="E50" s="3">
        <f>地砖!A22</f>
        <v>1</v>
      </c>
      <c r="F50">
        <v>193020</v>
      </c>
      <c r="G50" s="131">
        <v>0</v>
      </c>
      <c r="H50" s="49">
        <f>地砖!W22</f>
        <v>0</v>
      </c>
      <c r="I50" s="3" t="str">
        <f>地砖!AD22</f>
        <v>[]</v>
      </c>
      <c r="J50" s="114" t="str">
        <f>地砖!AE22</f>
        <v>[[8301,1],[8305,1]]</v>
      </c>
    </row>
    <row r="51" spans="1:10">
      <c r="A51">
        <v>93021</v>
      </c>
      <c r="B51">
        <v>3</v>
      </c>
      <c r="C51" s="15" t="str">
        <f>地砖!C23</f>
        <v>floor.1.anselanfangzhuan</v>
      </c>
      <c r="D51" s="15" t="str">
        <f>地砖!B23</f>
        <v>暗蓝色方砖</v>
      </c>
      <c r="E51" s="3">
        <f>地砖!A23</f>
        <v>1</v>
      </c>
      <c r="F51">
        <v>193021</v>
      </c>
      <c r="G51" s="131">
        <v>0</v>
      </c>
      <c r="H51" s="49">
        <f>地砖!W23</f>
        <v>0</v>
      </c>
      <c r="I51" s="3" t="str">
        <f>地砖!AD23</f>
        <v>[]</v>
      </c>
      <c r="J51" s="114" t="str">
        <f>地砖!AE23</f>
        <v>[[8301,1],[8303,1]]</v>
      </c>
    </row>
    <row r="52" spans="1:10">
      <c r="A52">
        <v>93022</v>
      </c>
      <c r="B52">
        <v>3</v>
      </c>
      <c r="C52" s="15" t="str">
        <f>地砖!C24</f>
        <v>floor.1.anhongseshitou</v>
      </c>
      <c r="D52" s="15" t="str">
        <f>地砖!B24</f>
        <v>暗色石子路</v>
      </c>
      <c r="E52" s="3">
        <f>地砖!A24</f>
        <v>5</v>
      </c>
      <c r="F52">
        <v>193022</v>
      </c>
      <c r="G52" s="131">
        <v>0</v>
      </c>
      <c r="H52" s="49">
        <f>地砖!W24</f>
        <v>0</v>
      </c>
      <c r="I52" s="3" t="str">
        <f>地砖!AD24</f>
        <v>[]</v>
      </c>
      <c r="J52" s="114" t="str">
        <f>地砖!AE24</f>
        <v>[[8301,2],[8303,2]]</v>
      </c>
    </row>
    <row r="53" spans="1:10">
      <c r="A53">
        <v>93023</v>
      </c>
      <c r="B53">
        <v>3</v>
      </c>
      <c r="C53" s="15" t="str">
        <f>地砖!C25</f>
        <v>floor.1.heimuzhuan</v>
      </c>
      <c r="D53" s="15" t="str">
        <f>地砖!B25</f>
        <v>黑木砖</v>
      </c>
      <c r="E53" s="3">
        <f>地砖!A25</f>
        <v>5</v>
      </c>
      <c r="F53">
        <v>193023</v>
      </c>
      <c r="G53" s="131">
        <v>0</v>
      </c>
      <c r="H53" s="49">
        <f>地砖!W25</f>
        <v>0</v>
      </c>
      <c r="I53" s="3" t="str">
        <f>地砖!AD25</f>
        <v>[]</v>
      </c>
      <c r="J53" s="114" t="str">
        <f>地砖!AE25</f>
        <v>[[8301,2],[8302,2]]</v>
      </c>
    </row>
    <row r="54" spans="1:10">
      <c r="A54">
        <v>93024</v>
      </c>
      <c r="B54">
        <v>3</v>
      </c>
      <c r="C54" s="15" t="str">
        <f>地砖!C26</f>
        <v>floor.1.shenhuisebuzhuan</v>
      </c>
      <c r="D54" s="15" t="str">
        <f>地砖!B26</f>
        <v>深灰色布砖</v>
      </c>
      <c r="E54" s="3">
        <f>地砖!A26</f>
        <v>5</v>
      </c>
      <c r="F54">
        <v>193024</v>
      </c>
      <c r="G54" s="131">
        <v>0</v>
      </c>
      <c r="H54" s="49">
        <f>地砖!W26</f>
        <v>0</v>
      </c>
      <c r="I54" s="3" t="str">
        <f>地砖!AD26</f>
        <v>[]</v>
      </c>
      <c r="J54" s="114" t="str">
        <f>地砖!AE26</f>
        <v>[[8301,2],[8305,2]]</v>
      </c>
    </row>
    <row r="55" spans="1:10">
      <c r="A55">
        <v>93025</v>
      </c>
      <c r="B55">
        <v>3</v>
      </c>
      <c r="C55" s="15" t="str">
        <f>地砖!C27</f>
        <v>floor.1.ziseshiziditan</v>
      </c>
      <c r="D55" s="15" t="str">
        <f>地砖!B27</f>
        <v>紫十字地毯</v>
      </c>
      <c r="E55" s="3">
        <f>地砖!A27</f>
        <v>18</v>
      </c>
      <c r="F55">
        <v>193025</v>
      </c>
      <c r="G55" s="131">
        <v>0</v>
      </c>
      <c r="H55" s="49">
        <f>地砖!W27</f>
        <v>0</v>
      </c>
      <c r="I55" s="3" t="str">
        <f>地砖!AD27</f>
        <v>[]</v>
      </c>
      <c r="J55" s="114" t="str">
        <f>地砖!AE27</f>
        <v>[[8301,5],[8303,5]]</v>
      </c>
    </row>
    <row r="56" spans="1:10">
      <c r="A56">
        <v>93026</v>
      </c>
      <c r="B56">
        <v>3</v>
      </c>
      <c r="C56" s="15" t="str">
        <f>地砖!C28</f>
        <v>floor.1.heishuijinzhuan</v>
      </c>
      <c r="D56" s="15" t="str">
        <f>地砖!B28</f>
        <v>黑色水晶砖</v>
      </c>
      <c r="E56" s="3">
        <f>地砖!A28</f>
        <v>18</v>
      </c>
      <c r="F56">
        <v>193026</v>
      </c>
      <c r="G56" s="131">
        <v>0</v>
      </c>
      <c r="H56" s="49">
        <f>地砖!W28</f>
        <v>0</v>
      </c>
      <c r="I56" s="3" t="str">
        <f>地砖!AD28</f>
        <v>[]</v>
      </c>
      <c r="J56" s="114" t="str">
        <f>地砖!AE28</f>
        <v>[[8301,5],[8311,1],[8312,1]]</v>
      </c>
    </row>
    <row r="57" spans="1:10">
      <c r="A57">
        <v>93027</v>
      </c>
      <c r="B57">
        <v>3</v>
      </c>
      <c r="C57" s="15" t="str">
        <f>地砖!C29</f>
        <v>floor.1.heishuizhuan</v>
      </c>
      <c r="D57" s="15" t="str">
        <f>地砖!B29</f>
        <v>黑水砖</v>
      </c>
      <c r="E57" s="3">
        <f>地砖!A29</f>
        <v>18</v>
      </c>
      <c r="F57">
        <v>193027</v>
      </c>
      <c r="G57" s="131">
        <v>0</v>
      </c>
      <c r="H57" s="49">
        <f>地砖!W29</f>
        <v>0</v>
      </c>
      <c r="I57" s="3" t="str">
        <f>地砖!AD29</f>
        <v>[]</v>
      </c>
      <c r="J57" s="114" t="str">
        <f>地砖!AE29</f>
        <v>[[8301,5],[8303,5]]</v>
      </c>
    </row>
    <row r="58" spans="1:10">
      <c r="A58">
        <v>93028</v>
      </c>
      <c r="B58">
        <v>3</v>
      </c>
      <c r="C58" s="15" t="str">
        <f>地砖!C30</f>
        <v>floor.1.mowendiban</v>
      </c>
      <c r="D58" s="15" t="str">
        <f>地砖!B30</f>
        <v>魔纹地板</v>
      </c>
      <c r="E58" s="3">
        <f>地砖!A30</f>
        <v>18</v>
      </c>
      <c r="F58">
        <v>193028</v>
      </c>
      <c r="G58" s="131">
        <v>0</v>
      </c>
      <c r="H58" s="49">
        <f>地砖!W30</f>
        <v>20</v>
      </c>
      <c r="I58" s="3" t="str">
        <f>地砖!AD30</f>
        <v>[]</v>
      </c>
      <c r="J58" s="114" t="str">
        <f>地砖!AE30</f>
        <v>[[8301,5],[8302,5]]</v>
      </c>
    </row>
    <row r="59" spans="1:10">
      <c r="A59" s="4">
        <v>94001</v>
      </c>
      <c r="B59" s="4">
        <v>4</v>
      </c>
      <c r="C59" s="4" t="str">
        <f>墙纸!C3</f>
        <v>wall.1.ptlvseqiangzhi</v>
      </c>
      <c r="D59" s="4" t="str">
        <f>墙纸!B3</f>
        <v>绿色墙纸</v>
      </c>
      <c r="E59" s="5">
        <f>墙纸!A3</f>
        <v>1</v>
      </c>
      <c r="F59" s="4">
        <v>194001</v>
      </c>
      <c r="G59" s="131">
        <v>0</v>
      </c>
      <c r="H59" s="50">
        <f>墙纸!W3</f>
        <v>0</v>
      </c>
      <c r="I59" s="5" t="str">
        <f>墙纸!AD3</f>
        <v>[]</v>
      </c>
      <c r="J59" s="53" t="str">
        <f>墙纸!AE3</f>
        <v>[[8301,4],[8305,4]]</v>
      </c>
    </row>
    <row r="60" spans="1:10">
      <c r="A60">
        <v>94002</v>
      </c>
      <c r="B60">
        <v>4</v>
      </c>
      <c r="C60" s="4" t="str">
        <f>墙纸!C4</f>
        <v>wall.1.ptlanseqiangzhi</v>
      </c>
      <c r="D60" s="4" t="str">
        <f>墙纸!B4</f>
        <v>蓝色墙纸</v>
      </c>
      <c r="E60" s="5">
        <f>墙纸!A4</f>
        <v>1</v>
      </c>
      <c r="F60">
        <v>194002</v>
      </c>
      <c r="G60" s="131">
        <v>0</v>
      </c>
      <c r="H60" s="50">
        <f>墙纸!W4</f>
        <v>0</v>
      </c>
      <c r="I60" s="5" t="str">
        <f>墙纸!AD4</f>
        <v>[]</v>
      </c>
      <c r="J60" s="69" t="str">
        <f>墙纸!AE4</f>
        <v>[[8301,4],[8305,4]]</v>
      </c>
    </row>
    <row r="61" spans="1:10">
      <c r="A61">
        <v>94003</v>
      </c>
      <c r="B61">
        <v>4</v>
      </c>
      <c r="C61" s="4" t="str">
        <f>墙纸!C5</f>
        <v>wall.1.tuseqiangzhi</v>
      </c>
      <c r="D61" s="4" t="str">
        <f>墙纸!B5</f>
        <v>土色墙纸</v>
      </c>
      <c r="E61" s="5">
        <f>墙纸!A5</f>
        <v>1</v>
      </c>
      <c r="F61">
        <v>194003</v>
      </c>
      <c r="G61" s="131">
        <v>0</v>
      </c>
      <c r="H61" s="50">
        <f>墙纸!W5</f>
        <v>0</v>
      </c>
      <c r="I61" s="5" t="str">
        <f>墙纸!AD5</f>
        <v>[]</v>
      </c>
      <c r="J61" s="69" t="str">
        <f>墙纸!AE5</f>
        <v>[[8301,4],[8305,4],[8311,1]]</v>
      </c>
    </row>
    <row r="62" spans="1:10">
      <c r="A62">
        <v>94004</v>
      </c>
      <c r="B62">
        <v>4</v>
      </c>
      <c r="C62" s="4" t="str">
        <f>墙纸!C6</f>
        <v>wall.1.hongseqiangzhi</v>
      </c>
      <c r="D62" s="4" t="str">
        <f>墙纸!B6</f>
        <v>红色墙纸</v>
      </c>
      <c r="E62" s="5">
        <f>墙纸!A6</f>
        <v>5</v>
      </c>
      <c r="F62">
        <v>194004</v>
      </c>
      <c r="G62" s="131">
        <v>0</v>
      </c>
      <c r="H62" s="50">
        <f>墙纸!W6</f>
        <v>0</v>
      </c>
      <c r="I62" s="5" t="str">
        <f>墙纸!AD6</f>
        <v>[]</v>
      </c>
      <c r="J62" s="69" t="str">
        <f>墙纸!AE6</f>
        <v>[[8301,4],[8305,4],[8311,1]]</v>
      </c>
    </row>
    <row r="63" spans="1:10">
      <c r="A63">
        <v>94005</v>
      </c>
      <c r="B63">
        <v>4</v>
      </c>
      <c r="C63" s="4" t="str">
        <f>墙纸!C7</f>
        <v>wall.1.hongseboxingqiang</v>
      </c>
      <c r="D63" s="4" t="str">
        <f>墙纸!B7</f>
        <v>红色波纹纸</v>
      </c>
      <c r="E63" s="5">
        <f>墙纸!A7</f>
        <v>5</v>
      </c>
      <c r="F63">
        <v>194005</v>
      </c>
      <c r="G63" s="131">
        <v>0</v>
      </c>
      <c r="H63" s="50">
        <f>墙纸!W7</f>
        <v>0</v>
      </c>
      <c r="I63" s="5" t="str">
        <f>墙纸!AD7</f>
        <v>[]</v>
      </c>
      <c r="J63" s="69" t="str">
        <f>墙纸!AE7</f>
        <v>[[8301,4],[8305,4],[8311,1]]</v>
      </c>
    </row>
    <row r="64" spans="1:10">
      <c r="A64">
        <v>94006</v>
      </c>
      <c r="B64">
        <v>4</v>
      </c>
      <c r="C64" s="4" t="str">
        <f>墙纸!C8</f>
        <v>wall.1.huiseqiangzhi</v>
      </c>
      <c r="D64" s="4" t="str">
        <f>墙纸!B8</f>
        <v>灰色墙纸</v>
      </c>
      <c r="E64" s="5">
        <f>墙纸!A8</f>
        <v>5</v>
      </c>
      <c r="F64">
        <v>194006</v>
      </c>
      <c r="G64" s="131">
        <v>0</v>
      </c>
      <c r="H64" s="50">
        <f>墙纸!W8</f>
        <v>0</v>
      </c>
      <c r="I64" s="5" t="str">
        <f>墙纸!AD8</f>
        <v>[]</v>
      </c>
      <c r="J64" s="69" t="str">
        <f>墙纸!AE8</f>
        <v>[[8301,3],[8302,3],[8305,3],[8311,2],[8312,2]]</v>
      </c>
    </row>
    <row r="65" spans="1:10">
      <c r="A65">
        <v>94007</v>
      </c>
      <c r="B65">
        <v>4</v>
      </c>
      <c r="C65" s="4" t="str">
        <f>墙纸!C9</f>
        <v>wall.1.hongzhuanqiang</v>
      </c>
      <c r="D65" s="4" t="str">
        <f>墙纸!B9</f>
        <v>红砖墙纸</v>
      </c>
      <c r="E65" s="5">
        <f>墙纸!A9</f>
        <v>10</v>
      </c>
      <c r="F65">
        <v>194007</v>
      </c>
      <c r="G65" s="131">
        <v>0</v>
      </c>
      <c r="H65" s="50">
        <f>墙纸!W9</f>
        <v>25</v>
      </c>
      <c r="I65" s="5" t="str">
        <f>墙纸!AD9</f>
        <v>[]</v>
      </c>
      <c r="J65" s="69" t="str">
        <f>墙纸!AE9</f>
        <v>[[8301,3],[8303,1],[8305,3],[8311,2],[8312,2]]</v>
      </c>
    </row>
    <row r="66" spans="1:10">
      <c r="A66">
        <v>94008</v>
      </c>
      <c r="B66">
        <v>4</v>
      </c>
      <c r="C66" s="4" t="str">
        <f>墙纸!C10</f>
        <v>wall.1.lingwenqiangzhi</v>
      </c>
      <c r="D66" s="4" t="str">
        <f>墙纸!B10</f>
        <v>棱纹墙纸</v>
      </c>
      <c r="E66" s="5">
        <f>墙纸!A10</f>
        <v>10</v>
      </c>
      <c r="F66">
        <v>194008</v>
      </c>
      <c r="G66" s="131">
        <v>0</v>
      </c>
      <c r="H66" s="50">
        <f>墙纸!W10</f>
        <v>0</v>
      </c>
      <c r="I66" s="5" t="str">
        <f>墙纸!AD10</f>
        <v>[]</v>
      </c>
      <c r="J66" s="69" t="str">
        <f>墙纸!AE10</f>
        <v>[[8301,3],[8302,3],[8305,3],[8311,2],[8312,2]]</v>
      </c>
    </row>
    <row r="67" spans="1:10">
      <c r="A67">
        <v>94009</v>
      </c>
      <c r="B67">
        <v>4</v>
      </c>
      <c r="C67" s="4" t="str">
        <f>墙纸!C11</f>
        <v>wall.1.mihuangsezhuanqiang</v>
      </c>
      <c r="D67" s="4" t="str">
        <f>墙纸!B11</f>
        <v>米黄色墙纸</v>
      </c>
      <c r="E67" s="5">
        <f>墙纸!A11</f>
        <v>10</v>
      </c>
      <c r="F67">
        <v>194009</v>
      </c>
      <c r="G67" s="131">
        <v>0</v>
      </c>
      <c r="H67" s="50">
        <f>墙纸!W11</f>
        <v>0</v>
      </c>
      <c r="I67" s="5" t="str">
        <f>墙纸!AD11</f>
        <v>[]</v>
      </c>
      <c r="J67" s="69" t="str">
        <f>墙纸!AE11</f>
        <v>[[8301,3],[8302,1],[8305,3],[8311,2],[8312,2]]</v>
      </c>
    </row>
    <row r="68" spans="1:10">
      <c r="A68">
        <v>94010</v>
      </c>
      <c r="B68">
        <v>4</v>
      </c>
      <c r="C68" s="4" t="str">
        <f>墙纸!C12</f>
        <v>wall.1.qinsezhuanqiang</v>
      </c>
      <c r="D68" s="4" t="str">
        <f>墙纸!B12</f>
        <v>青色墙纸</v>
      </c>
      <c r="E68" s="5">
        <f>墙纸!A12</f>
        <v>15</v>
      </c>
      <c r="F68">
        <v>194010</v>
      </c>
      <c r="G68" s="131">
        <v>0</v>
      </c>
      <c r="H68" s="50">
        <f>墙纸!W12</f>
        <v>25</v>
      </c>
      <c r="I68" s="5" t="str">
        <f>墙纸!AD12</f>
        <v>[]</v>
      </c>
      <c r="J68" s="69" t="str">
        <f>墙纸!AE12</f>
        <v>[[8301,3],[8302,3],[8305,3],[8311,2],[8312,2]]</v>
      </c>
    </row>
    <row r="69" spans="1:10">
      <c r="A69">
        <v>94011</v>
      </c>
      <c r="B69">
        <v>4</v>
      </c>
      <c r="C69" s="4" t="str">
        <f>墙纸!C13</f>
        <v>wall.1.huisetiaowenqiang</v>
      </c>
      <c r="D69" s="4" t="str">
        <f>墙纸!B13</f>
        <v>灰色条纹纸</v>
      </c>
      <c r="E69" s="5">
        <f>墙纸!A13</f>
        <v>15</v>
      </c>
      <c r="F69">
        <v>194011</v>
      </c>
      <c r="G69" s="131">
        <v>0</v>
      </c>
      <c r="H69" s="50">
        <f>墙纸!W13</f>
        <v>0</v>
      </c>
      <c r="I69" s="5" t="str">
        <f>墙纸!AD13</f>
        <v>[]</v>
      </c>
      <c r="J69" s="69" t="str">
        <f>墙纸!AE13</f>
        <v>[[8301,5],[8302,5],[8305,5],[8312,2],[8313,2]]</v>
      </c>
    </row>
    <row r="70" spans="1:10">
      <c r="A70">
        <v>94012</v>
      </c>
      <c r="B70">
        <v>4</v>
      </c>
      <c r="C70" s="4" t="str">
        <f>墙纸!C14</f>
        <v>wall.1.misefuwenqiang</v>
      </c>
      <c r="D70" s="4" t="str">
        <f>墙纸!B14</f>
        <v>米色符文纸</v>
      </c>
      <c r="E70" s="5">
        <f>墙纸!A14</f>
        <v>15</v>
      </c>
      <c r="F70">
        <v>194012</v>
      </c>
      <c r="G70" s="131">
        <v>0</v>
      </c>
      <c r="H70" s="50">
        <f>墙纸!W14</f>
        <v>0</v>
      </c>
      <c r="I70" s="5" t="str">
        <f>墙纸!AD14</f>
        <v>[]</v>
      </c>
      <c r="J70" s="69" t="str">
        <f>墙纸!AE14</f>
        <v>[[8301,5],[8302,5],[8305,5],[8312,2],[8313,2]]</v>
      </c>
    </row>
    <row r="71" spans="1:10">
      <c r="A71">
        <v>94013</v>
      </c>
      <c r="B71">
        <v>4</v>
      </c>
      <c r="C71" s="4" t="str">
        <f>墙纸!C15</f>
        <v>wall.1.lanhuangseminwenqiang</v>
      </c>
      <c r="D71" s="4" t="str">
        <f>墙纸!B15</f>
        <v>蓝色铭文纸</v>
      </c>
      <c r="E71" s="5">
        <f>墙纸!A15</f>
        <v>20</v>
      </c>
      <c r="F71">
        <v>194013</v>
      </c>
      <c r="G71" s="131">
        <v>0</v>
      </c>
      <c r="H71" s="50">
        <f>墙纸!W15</f>
        <v>0</v>
      </c>
      <c r="I71" s="5" t="str">
        <f>墙纸!AD15</f>
        <v>[]</v>
      </c>
      <c r="J71" s="69" t="str">
        <f>墙纸!AE15</f>
        <v>[[8301,5],[8302,5],[8305,5],[8312,2],[8313,2]]</v>
      </c>
    </row>
    <row r="72" spans="1:10">
      <c r="A72">
        <v>94014</v>
      </c>
      <c r="B72">
        <v>4</v>
      </c>
      <c r="C72" s="4" t="str">
        <f>墙纸!C16</f>
        <v>wall.1.mofaqiang</v>
      </c>
      <c r="D72" s="4" t="str">
        <f>墙纸!B16</f>
        <v>魔法墙</v>
      </c>
      <c r="E72" s="5">
        <f>墙纸!A16</f>
        <v>20</v>
      </c>
      <c r="F72">
        <v>194014</v>
      </c>
      <c r="G72" s="131">
        <v>0</v>
      </c>
      <c r="H72" s="50">
        <f>墙纸!W16</f>
        <v>50</v>
      </c>
      <c r="I72" s="5" t="str">
        <f>墙纸!AD16</f>
        <v>[]</v>
      </c>
      <c r="J72" s="69" t="str">
        <f>墙纸!AE16</f>
        <v>[[8301,5],[8302,5],[8305,5],[8312,2],[8313,2]]</v>
      </c>
    </row>
    <row r="73" spans="1:10">
      <c r="A73">
        <v>94015</v>
      </c>
      <c r="B73">
        <v>4</v>
      </c>
      <c r="C73" s="4" t="str">
        <f>墙纸!C17</f>
        <v>wall.1.bingtianxuedi</v>
      </c>
      <c r="D73" s="4" t="str">
        <f>墙纸!B17</f>
        <v>冰天雪地</v>
      </c>
      <c r="E73" s="5">
        <f>墙纸!A17</f>
        <v>20</v>
      </c>
      <c r="F73">
        <v>194015</v>
      </c>
      <c r="G73" s="131">
        <v>0</v>
      </c>
      <c r="H73" s="50">
        <f>墙纸!W17</f>
        <v>50</v>
      </c>
      <c r="I73" s="5" t="str">
        <f>墙纸!AD17</f>
        <v>[]</v>
      </c>
      <c r="J73" s="69" t="str">
        <f>墙纸!AE17</f>
        <v>[[8301,10],[8305,10],[8312,2],[8313,2],[8314,2]]</v>
      </c>
    </row>
    <row r="74" spans="1:10">
      <c r="A74">
        <v>94016</v>
      </c>
      <c r="B74">
        <v>4</v>
      </c>
      <c r="C74" s="4" t="str">
        <f>墙纸!C18</f>
        <v>wall.1.riyuexing</v>
      </c>
      <c r="D74" s="4" t="str">
        <f>墙纸!B18</f>
        <v>日月</v>
      </c>
      <c r="E74" s="5">
        <f>墙纸!A18</f>
        <v>25</v>
      </c>
      <c r="F74">
        <v>194016</v>
      </c>
      <c r="G74" s="131">
        <v>0</v>
      </c>
      <c r="H74" s="50">
        <f>墙纸!W18</f>
        <v>0</v>
      </c>
      <c r="I74" s="5" t="str">
        <f>墙纸!AD18</f>
        <v>[]</v>
      </c>
      <c r="J74" s="69" t="str">
        <f>墙纸!AE18</f>
        <v>[[8301,10],[8304,10],[8312,2],[8313,2],[8314,2]]</v>
      </c>
    </row>
    <row r="75" spans="1:10">
      <c r="A75">
        <v>94017</v>
      </c>
      <c r="B75">
        <v>4</v>
      </c>
      <c r="C75" s="4" t="str">
        <f>墙纸!C19</f>
        <v>wall.1.hongseshuijingqiang</v>
      </c>
      <c r="D75" s="4" t="str">
        <f>墙纸!B19</f>
        <v>红色徽记</v>
      </c>
      <c r="E75" s="5">
        <f>墙纸!A19</f>
        <v>25</v>
      </c>
      <c r="F75">
        <v>194017</v>
      </c>
      <c r="G75" s="131">
        <v>0</v>
      </c>
      <c r="H75" s="50">
        <f>墙纸!W19</f>
        <v>0</v>
      </c>
      <c r="I75" s="5" t="str">
        <f>墙纸!AD19</f>
        <v>[]</v>
      </c>
      <c r="J75" s="69" t="str">
        <f>墙纸!AE19</f>
        <v>[[8301,10],[8304,10],[8312,2],[8313,2],[8314,2]]</v>
      </c>
    </row>
    <row r="76" spans="1:10">
      <c r="A76">
        <v>94018</v>
      </c>
      <c r="B76">
        <v>4</v>
      </c>
      <c r="C76" s="4" t="str">
        <f>墙纸!C20</f>
        <v>wall.1.qinzhuanqiang</v>
      </c>
      <c r="D76" s="4" t="str">
        <f>墙纸!B20</f>
        <v>青砖墙</v>
      </c>
      <c r="E76" s="5">
        <f>墙纸!A20</f>
        <v>25</v>
      </c>
      <c r="F76">
        <v>194018</v>
      </c>
      <c r="G76" s="131">
        <v>0</v>
      </c>
      <c r="H76" s="50">
        <f>墙纸!W20</f>
        <v>75</v>
      </c>
      <c r="I76" s="5" t="str">
        <f>墙纸!AD20</f>
        <v>[]</v>
      </c>
      <c r="J76" s="69" t="str">
        <f>墙纸!AE20</f>
        <v>[[8301,10],[8304,10],[8312,2],[8313,2],[8314,2]]</v>
      </c>
    </row>
    <row r="77" spans="1:10">
      <c r="A77" s="6">
        <v>95001</v>
      </c>
      <c r="B77" s="6">
        <v>5</v>
      </c>
      <c r="C77" s="6" t="str">
        <f>家具!C3</f>
        <v>decor.1.muzhiludeng</v>
      </c>
      <c r="D77" s="6" t="str">
        <f>家具!B3</f>
        <v>木质灯</v>
      </c>
      <c r="E77" s="7">
        <f>家具!A3</f>
        <v>1</v>
      </c>
      <c r="F77" s="6">
        <v>195001</v>
      </c>
      <c r="G77" s="131">
        <v>0</v>
      </c>
      <c r="H77" s="51">
        <f>家具!W3</f>
        <v>0</v>
      </c>
      <c r="I77" s="7" t="str">
        <f>家具!AC3</f>
        <v>[]</v>
      </c>
      <c r="J77" s="7" t="str">
        <f>家具!AE3</f>
        <v>[[8301,2],[8302,2],[8307,2]]</v>
      </c>
    </row>
    <row r="78" spans="1:10">
      <c r="A78">
        <v>95002</v>
      </c>
      <c r="B78">
        <v>5</v>
      </c>
      <c r="C78" s="6" t="str">
        <f>家具!C4</f>
        <v>decor.1.lvseguanzi</v>
      </c>
      <c r="D78" s="6" t="str">
        <f>家具!B4</f>
        <v>绿色罐子</v>
      </c>
      <c r="E78" s="7">
        <f>家具!A4</f>
        <v>1</v>
      </c>
      <c r="F78">
        <v>195002</v>
      </c>
      <c r="G78" s="131">
        <v>0</v>
      </c>
      <c r="H78" s="51">
        <f>家具!W4</f>
        <v>0</v>
      </c>
      <c r="I78" s="7" t="str">
        <f>家具!AC4</f>
        <v>[]</v>
      </c>
      <c r="J78" s="7" t="str">
        <f>家具!AE4</f>
        <v>[[8301,2],[8302,2],[8303,2]]</v>
      </c>
    </row>
    <row r="79" spans="1:10">
      <c r="A79">
        <v>95003</v>
      </c>
      <c r="B79">
        <v>5</v>
      </c>
      <c r="C79" s="6" t="str">
        <f>家具!C5</f>
        <v>decor.1.hongseguanzi</v>
      </c>
      <c r="D79" s="6" t="str">
        <f>家具!B5</f>
        <v>红色罐子</v>
      </c>
      <c r="E79" s="7">
        <f>家具!A5</f>
        <v>1</v>
      </c>
      <c r="F79">
        <v>195003</v>
      </c>
      <c r="G79" s="131">
        <v>0</v>
      </c>
      <c r="H79" s="51">
        <f>家具!W5</f>
        <v>0</v>
      </c>
      <c r="I79" s="7" t="str">
        <f>家具!AC5</f>
        <v>[]</v>
      </c>
      <c r="J79" s="7" t="str">
        <f>家具!AE5</f>
        <v>[[8301,2],[8302,2],[8303,2]]</v>
      </c>
    </row>
    <row r="80" spans="1:10">
      <c r="A80">
        <v>95004</v>
      </c>
      <c r="B80">
        <v>5</v>
      </c>
      <c r="C80" s="6" t="str">
        <f>家具!C6</f>
        <v>decor.1.redchair</v>
      </c>
      <c r="D80" s="6" t="str">
        <f>家具!B6</f>
        <v>红木凳</v>
      </c>
      <c r="E80" s="7">
        <f>家具!A6</f>
        <v>5</v>
      </c>
      <c r="F80">
        <v>195004</v>
      </c>
      <c r="G80" s="131">
        <v>0</v>
      </c>
      <c r="H80" s="51">
        <f>家具!W6</f>
        <v>8</v>
      </c>
      <c r="I80" s="7" t="str">
        <f>家具!AC6</f>
        <v>[]</v>
      </c>
      <c r="J80" s="7" t="str">
        <f>家具!AE6</f>
        <v>[[8301,1],[8302,1]]</v>
      </c>
    </row>
    <row r="81" spans="1:10">
      <c r="A81">
        <v>95005</v>
      </c>
      <c r="B81">
        <v>5</v>
      </c>
      <c r="C81" s="6" t="str">
        <f>家具!C7</f>
        <v>decor.1.huadianshan</v>
      </c>
      <c r="D81" s="6" t="str">
        <f>家具!B7</f>
        <v>花电扇</v>
      </c>
      <c r="E81" s="7">
        <f>家具!A7</f>
        <v>5</v>
      </c>
      <c r="F81">
        <v>195005</v>
      </c>
      <c r="G81" s="131">
        <v>0</v>
      </c>
      <c r="H81" s="51">
        <f>家具!W7</f>
        <v>0</v>
      </c>
      <c r="I81" s="7" t="str">
        <f>家具!AC7</f>
        <v>[]</v>
      </c>
      <c r="J81" s="7" t="str">
        <f>家具!AE7</f>
        <v>[[8301,2],[8302,2],[8303,2],[8311,2]]</v>
      </c>
    </row>
    <row r="82" spans="1:10">
      <c r="A82">
        <v>95006</v>
      </c>
      <c r="B82">
        <v>5</v>
      </c>
      <c r="C82" s="6" t="str">
        <f>家具!C8</f>
        <v>decor.1.lanseyizi</v>
      </c>
      <c r="D82" s="6" t="str">
        <f>家具!B8</f>
        <v>蓝木凳</v>
      </c>
      <c r="E82" s="7">
        <f>家具!A8</f>
        <v>5</v>
      </c>
      <c r="F82">
        <v>195006</v>
      </c>
      <c r="G82" s="131">
        <v>0</v>
      </c>
      <c r="H82" s="51">
        <f>家具!W8</f>
        <v>8</v>
      </c>
      <c r="I82" s="7" t="str">
        <f>家具!AC8</f>
        <v>[]</v>
      </c>
      <c r="J82" s="7" t="str">
        <f>家具!AE8</f>
        <v>[[8301,1],[8302,1]]</v>
      </c>
    </row>
    <row r="83" spans="1:10">
      <c r="A83">
        <v>95007</v>
      </c>
      <c r="B83">
        <v>5</v>
      </c>
      <c r="C83" s="6" t="str">
        <f>家具!C9</f>
        <v>decor.1.lvseyizi</v>
      </c>
      <c r="D83" s="6" t="str">
        <f>家具!B9</f>
        <v>绿木凳</v>
      </c>
      <c r="E83" s="7">
        <f>家具!A9</f>
        <v>5</v>
      </c>
      <c r="F83">
        <v>195007</v>
      </c>
      <c r="G83" s="131">
        <v>0</v>
      </c>
      <c r="H83" s="51">
        <f>家具!W9</f>
        <v>8</v>
      </c>
      <c r="I83" s="7" t="str">
        <f>家具!AC9</f>
        <v>[]</v>
      </c>
      <c r="J83" s="7" t="str">
        <f>家具!AE9</f>
        <v>[[8301,1],[8302,1]]</v>
      </c>
    </row>
    <row r="84" spans="1:10">
      <c r="A84">
        <v>95008</v>
      </c>
      <c r="B84">
        <v>5</v>
      </c>
      <c r="C84" s="6" t="str">
        <f>家具!C10</f>
        <v>decor.1.mudun</v>
      </c>
      <c r="D84" s="6" t="str">
        <f>家具!B10</f>
        <v>老木墩</v>
      </c>
      <c r="E84" s="7">
        <f>家具!A10</f>
        <v>8</v>
      </c>
      <c r="F84">
        <v>195008</v>
      </c>
      <c r="G84" s="131">
        <v>0</v>
      </c>
      <c r="H84" s="51">
        <f>家具!W10</f>
        <v>0</v>
      </c>
      <c r="I84" s="7" t="str">
        <f>家具!AC10</f>
        <v>[]</v>
      </c>
      <c r="J84" s="7" t="str">
        <f>家具!AE10</f>
        <v>[[8301,2],[8302,2],[8303,2],[8311,1]]</v>
      </c>
    </row>
    <row r="85" spans="1:10">
      <c r="A85">
        <v>95009</v>
      </c>
      <c r="B85">
        <v>5</v>
      </c>
      <c r="C85" s="6" t="str">
        <f>家具!C11</f>
        <v>decor.1.muzhizhutai</v>
      </c>
      <c r="D85" s="6" t="str">
        <f>家具!B11</f>
        <v>木质烛台</v>
      </c>
      <c r="E85" s="7">
        <f>家具!A11</f>
        <v>8</v>
      </c>
      <c r="F85">
        <v>195009</v>
      </c>
      <c r="G85" s="131">
        <v>0</v>
      </c>
      <c r="H85" s="51">
        <f>家具!W11</f>
        <v>0</v>
      </c>
      <c r="I85" s="7" t="str">
        <f>家具!AC11</f>
        <v>[[195008,1]]</v>
      </c>
      <c r="J85" s="7" t="str">
        <f>家具!AE11</f>
        <v>[[8301,2],[8302,2],[8303,2],[8311,1]]</v>
      </c>
    </row>
    <row r="86" spans="1:10">
      <c r="A86">
        <v>95010</v>
      </c>
      <c r="B86">
        <v>5</v>
      </c>
      <c r="C86" s="6" t="str">
        <f>家具!C12</f>
        <v>decor.1.putongshuijingqiu</v>
      </c>
      <c r="D86" s="6" t="str">
        <f>家具!B12</f>
        <v>普通水晶球</v>
      </c>
      <c r="E86" s="7">
        <f>家具!A12</f>
        <v>8</v>
      </c>
      <c r="F86">
        <v>195010</v>
      </c>
      <c r="G86" s="131">
        <v>0</v>
      </c>
      <c r="H86" s="51">
        <f>家具!W12</f>
        <v>10</v>
      </c>
      <c r="I86" s="7" t="str">
        <f>家具!AC12</f>
        <v>[]</v>
      </c>
      <c r="J86" s="7" t="str">
        <f>家具!AE12</f>
        <v>[[8301,1],[8302,1]]</v>
      </c>
    </row>
    <row r="87" spans="1:10">
      <c r="A87">
        <v>95011</v>
      </c>
      <c r="B87">
        <v>5</v>
      </c>
      <c r="C87" s="6" t="str">
        <f>家具!C13</f>
        <v>decor.1.shuijingqiu</v>
      </c>
      <c r="D87" s="6" t="str">
        <f>家具!B13</f>
        <v>水晶球</v>
      </c>
      <c r="E87" s="7">
        <f>家具!A13</f>
        <v>10</v>
      </c>
      <c r="F87">
        <v>195011</v>
      </c>
      <c r="G87" s="131">
        <v>0</v>
      </c>
      <c r="H87" s="51">
        <f>家具!W13</f>
        <v>25</v>
      </c>
      <c r="I87" s="7" t="str">
        <f>家具!AC13</f>
        <v>[[195010,1]]</v>
      </c>
      <c r="J87" s="7" t="str">
        <f>家具!AE13</f>
        <v>[[8301,1],[8302,1]]</v>
      </c>
    </row>
    <row r="88" spans="1:10">
      <c r="A88">
        <v>95012</v>
      </c>
      <c r="B88">
        <v>5</v>
      </c>
      <c r="C88" s="6" t="str">
        <f>家具!C14</f>
        <v>decor.1.shuijingxianrenzhang</v>
      </c>
      <c r="D88" s="6" t="str">
        <f>家具!B14</f>
        <v>水晶仙人掌</v>
      </c>
      <c r="E88" s="7">
        <f>家具!A14</f>
        <v>10</v>
      </c>
      <c r="F88">
        <v>195012</v>
      </c>
      <c r="G88" s="131">
        <v>0</v>
      </c>
      <c r="H88" s="51">
        <f>家具!W14</f>
        <v>0</v>
      </c>
      <c r="I88" s="7" t="str">
        <f>家具!AC14</f>
        <v>[[195008,2]]</v>
      </c>
      <c r="J88" s="7" t="str">
        <f>家具!AE14</f>
        <v>[[8301,3],[8302,3],[8307,3]]</v>
      </c>
    </row>
    <row r="89" spans="1:10">
      <c r="A89">
        <v>95013</v>
      </c>
      <c r="B89">
        <v>5</v>
      </c>
      <c r="C89" s="6" t="str">
        <f>家具!C15</f>
        <v>decor.1.shuijingling</v>
      </c>
      <c r="D89" s="6" t="str">
        <f>家具!B15</f>
        <v>水精灵</v>
      </c>
      <c r="E89" s="7">
        <f>家具!A15</f>
        <v>10</v>
      </c>
      <c r="F89">
        <v>195013</v>
      </c>
      <c r="G89" s="131">
        <v>0</v>
      </c>
      <c r="H89" s="51">
        <f>家具!W15</f>
        <v>25</v>
      </c>
      <c r="I89" s="7" t="str">
        <f>家具!AC15</f>
        <v>[]</v>
      </c>
      <c r="J89" s="7" t="str">
        <f>家具!AE15</f>
        <v>[[8301,1],[8302,1]]</v>
      </c>
    </row>
    <row r="90" spans="1:10">
      <c r="A90">
        <v>95014</v>
      </c>
      <c r="B90">
        <v>5</v>
      </c>
      <c r="C90" s="6" t="str">
        <f>家具!C16</f>
        <v>decor.1.xiangrikui</v>
      </c>
      <c r="D90" s="6" t="str">
        <f>家具!B16</f>
        <v>向日葵</v>
      </c>
      <c r="E90" s="7">
        <f>家具!A16</f>
        <v>12</v>
      </c>
      <c r="F90">
        <v>195014</v>
      </c>
      <c r="G90" s="131">
        <v>0</v>
      </c>
      <c r="H90" s="51">
        <f>家具!W16</f>
        <v>50</v>
      </c>
      <c r="I90" s="7" t="str">
        <f>家具!AC16</f>
        <v>[]</v>
      </c>
      <c r="J90" s="7" t="str">
        <f>家具!AE16</f>
        <v>[[8301,1],[8302,1]]</v>
      </c>
    </row>
    <row r="91" spans="1:10">
      <c r="A91">
        <v>95015</v>
      </c>
      <c r="B91">
        <v>5</v>
      </c>
      <c r="C91" s="6" t="str">
        <f>家具!C17</f>
        <v>decor.1.xiaoguaiwu</v>
      </c>
      <c r="D91" s="6" t="str">
        <f>家具!B17</f>
        <v>小怪物</v>
      </c>
      <c r="E91" s="7">
        <f>家具!A17</f>
        <v>12</v>
      </c>
      <c r="F91">
        <v>195015</v>
      </c>
      <c r="G91" s="131">
        <v>0</v>
      </c>
      <c r="H91" s="51">
        <f>家具!W17</f>
        <v>50</v>
      </c>
      <c r="I91" s="7" t="str">
        <f>家具!AC17</f>
        <v>[]</v>
      </c>
      <c r="J91" s="7" t="str">
        <f>家具!AE17</f>
        <v>[[8301,1],[8302,1]]</v>
      </c>
    </row>
    <row r="92" spans="1:10">
      <c r="A92">
        <v>95016</v>
      </c>
      <c r="B92">
        <v>5</v>
      </c>
      <c r="C92" s="6" t="str">
        <f>家具!C18</f>
        <v>decor.1.pojiudedanrenchuang</v>
      </c>
      <c r="D92" s="6" t="str">
        <f>家具!B18</f>
        <v>破旧的单人床</v>
      </c>
      <c r="E92" s="7">
        <f>家具!A18</f>
        <v>12</v>
      </c>
      <c r="F92">
        <v>195016</v>
      </c>
      <c r="G92" s="131">
        <v>0</v>
      </c>
      <c r="H92" s="51">
        <f>家具!W18</f>
        <v>0</v>
      </c>
      <c r="I92" s="7" t="str">
        <f>家具!AC18</f>
        <v>[]</v>
      </c>
      <c r="J92" s="7" t="str">
        <f>家具!AE18</f>
        <v>[[8301,6],[8302,6],[8305,6],[8311,1]]</v>
      </c>
    </row>
    <row r="93" spans="1:10">
      <c r="A93">
        <v>95017</v>
      </c>
      <c r="B93">
        <v>5</v>
      </c>
      <c r="C93" s="6" t="str">
        <f>家具!C19</f>
        <v>decor.1.laojiudeshugui</v>
      </c>
      <c r="D93" s="6" t="str">
        <f>家具!B19</f>
        <v>老旧的书柜</v>
      </c>
      <c r="E93" s="7">
        <f>家具!A19</f>
        <v>13</v>
      </c>
      <c r="F93">
        <v>195017</v>
      </c>
      <c r="G93" s="131">
        <v>0</v>
      </c>
      <c r="H93" s="51">
        <f>家具!W19</f>
        <v>0</v>
      </c>
      <c r="I93" s="7" t="str">
        <f>家具!AC19</f>
        <v>[]</v>
      </c>
      <c r="J93" s="7" t="str">
        <f>家具!AE19</f>
        <v>[[8301,6],[8302,6],[8304,6],[8311,1]]</v>
      </c>
    </row>
    <row r="94" spans="1:10">
      <c r="A94">
        <v>95018</v>
      </c>
      <c r="B94">
        <v>5</v>
      </c>
      <c r="C94" s="6" t="str">
        <f>家具!C20</f>
        <v>decor.1.jianloudemofajing</v>
      </c>
      <c r="D94" s="6" t="str">
        <f>家具!B20</f>
        <v>简陋的魔法镜</v>
      </c>
      <c r="E94" s="7">
        <f>家具!A20</f>
        <v>13</v>
      </c>
      <c r="F94">
        <v>195018</v>
      </c>
      <c r="G94" s="131">
        <v>0</v>
      </c>
      <c r="H94" s="51">
        <f>家具!W20</f>
        <v>0</v>
      </c>
      <c r="I94" s="7" t="str">
        <f>家具!AC20</f>
        <v>[]</v>
      </c>
      <c r="J94" s="7" t="str">
        <f>家具!AE20</f>
        <v>[[8301,3],[8302,3],[8307,3],[8311,1]]</v>
      </c>
    </row>
    <row r="95" spans="1:10">
      <c r="A95">
        <v>95019</v>
      </c>
      <c r="B95">
        <v>5</v>
      </c>
      <c r="C95" s="6" t="str">
        <f>家具!C21</f>
        <v>decor.1.heiban</v>
      </c>
      <c r="D95" s="6" t="str">
        <f>家具!B21</f>
        <v>黑板</v>
      </c>
      <c r="E95" s="7">
        <f>家具!A21</f>
        <v>13</v>
      </c>
      <c r="F95">
        <v>195019</v>
      </c>
      <c r="G95" s="131">
        <v>0</v>
      </c>
      <c r="H95" s="51">
        <f>家具!W21</f>
        <v>0</v>
      </c>
      <c r="I95" s="7" t="str">
        <f>家具!AC21</f>
        <v>[]</v>
      </c>
      <c r="J95" s="7" t="str">
        <f>家具!AE21</f>
        <v>[[8301,6],[8302,6],[8304,6],[8311,1]]</v>
      </c>
    </row>
    <row r="96" spans="1:10">
      <c r="A96">
        <v>95020</v>
      </c>
      <c r="B96">
        <v>5</v>
      </c>
      <c r="C96" s="6" t="str">
        <f>家具!C22</f>
        <v>decor.1.liushengji</v>
      </c>
      <c r="D96" s="6" t="str">
        <f>家具!B22</f>
        <v>老式唱机</v>
      </c>
      <c r="E96" s="7">
        <f>家具!A22</f>
        <v>14</v>
      </c>
      <c r="F96">
        <v>195020</v>
      </c>
      <c r="G96" s="131">
        <v>0</v>
      </c>
      <c r="H96" s="51">
        <f>家具!W22</f>
        <v>75</v>
      </c>
      <c r="I96" s="7" t="str">
        <f>家具!AC22</f>
        <v>[]</v>
      </c>
      <c r="J96" s="7" t="str">
        <f>家具!AE22</f>
        <v>[[8301,1],[8302,1]]</v>
      </c>
    </row>
    <row r="97" spans="1:10">
      <c r="A97">
        <v>95021</v>
      </c>
      <c r="B97">
        <v>5</v>
      </c>
      <c r="C97" s="6" t="str">
        <f>家具!C23</f>
        <v>decor.1.maotouyin</v>
      </c>
      <c r="D97" s="6" t="str">
        <f>家具!B23</f>
        <v>棕色猫头鹰</v>
      </c>
      <c r="E97" s="7">
        <f>家具!A23</f>
        <v>14</v>
      </c>
      <c r="F97">
        <v>195021</v>
      </c>
      <c r="G97" s="131">
        <v>0</v>
      </c>
      <c r="H97" s="51">
        <f>家具!W23</f>
        <v>75</v>
      </c>
      <c r="I97" s="7" t="str">
        <f>家具!AC23</f>
        <v>[]</v>
      </c>
      <c r="J97" s="7" t="str">
        <f>家具!AE23</f>
        <v>[[8301,1],[8302,1]]</v>
      </c>
    </row>
    <row r="98" spans="1:10">
      <c r="A98">
        <v>95022</v>
      </c>
      <c r="B98">
        <v>5</v>
      </c>
      <c r="C98" s="6" t="str">
        <f>家具!C24</f>
        <v>decor.1.muzhishugui</v>
      </c>
      <c r="D98" s="6" t="str">
        <f>家具!B24</f>
        <v>木质书柜</v>
      </c>
      <c r="E98" s="7">
        <f>家具!A24</f>
        <v>14</v>
      </c>
      <c r="F98">
        <v>195022</v>
      </c>
      <c r="G98" s="131">
        <v>0</v>
      </c>
      <c r="H98" s="51">
        <f>家具!W24</f>
        <v>0</v>
      </c>
      <c r="I98" s="7" t="str">
        <f>家具!AC24</f>
        <v>[]</v>
      </c>
      <c r="J98" s="7" t="str">
        <f>家具!AE24</f>
        <v>[[8301,6],[8302,6],[8304,6],[8311,1],[8312,2]]</v>
      </c>
    </row>
    <row r="99" spans="1:10">
      <c r="A99">
        <v>95023</v>
      </c>
      <c r="B99">
        <v>5</v>
      </c>
      <c r="C99" s="6" t="str">
        <f>家具!C25</f>
        <v>decor.1.guilianshafa</v>
      </c>
      <c r="D99" s="6" t="str">
        <f>家具!B25</f>
        <v>鬼脸沙发</v>
      </c>
      <c r="E99" s="7">
        <f>家具!A25</f>
        <v>15</v>
      </c>
      <c r="F99">
        <v>195023</v>
      </c>
      <c r="G99" s="131">
        <v>0</v>
      </c>
      <c r="H99" s="51">
        <f>家具!W25</f>
        <v>100</v>
      </c>
      <c r="I99" s="7" t="str">
        <f>家具!AC25</f>
        <v>[]</v>
      </c>
      <c r="J99" s="7" t="str">
        <f>家具!AE25</f>
        <v>[[8301,1],[8302,1]]</v>
      </c>
    </row>
    <row r="100" spans="1:10">
      <c r="A100">
        <v>95024</v>
      </c>
      <c r="B100">
        <v>5</v>
      </c>
      <c r="C100" s="6" t="str">
        <f>家具!C26</f>
        <v>decor.1.buyihongzhuo</v>
      </c>
      <c r="D100" s="6" t="str">
        <f>家具!B26</f>
        <v>布艺红桌</v>
      </c>
      <c r="E100" s="7">
        <f>家具!A26</f>
        <v>15</v>
      </c>
      <c r="F100">
        <v>195024</v>
      </c>
      <c r="G100" s="131">
        <v>0</v>
      </c>
      <c r="H100" s="51">
        <f>家具!W26</f>
        <v>0</v>
      </c>
      <c r="I100" s="7" t="str">
        <f>家具!AC26</f>
        <v>[]</v>
      </c>
      <c r="J100" s="7" t="str">
        <f>家具!AE26</f>
        <v>[[8301,6],[8302,6],[8305,5],[8311,2],[8312,2]]</v>
      </c>
    </row>
    <row r="101" spans="1:10">
      <c r="A101">
        <v>95025</v>
      </c>
      <c r="B101">
        <v>5</v>
      </c>
      <c r="C101" s="6" t="str">
        <f>家具!C27</f>
        <v>decor.1.lansechizi</v>
      </c>
      <c r="D101" s="6" t="str">
        <f>家具!B27</f>
        <v>蓝色水晶池</v>
      </c>
      <c r="E101" s="7">
        <f>家具!A27</f>
        <v>15</v>
      </c>
      <c r="F101">
        <v>195025</v>
      </c>
      <c r="G101" s="131">
        <v>0</v>
      </c>
      <c r="H101" s="51">
        <f>家具!W27</f>
        <v>0</v>
      </c>
      <c r="I101" s="7" t="str">
        <f>家具!AC27</f>
        <v>[]</v>
      </c>
      <c r="J101" s="7" t="str">
        <f>家具!AE27</f>
        <v>[[8301,5],[8307,9],[8311,2],[8312,2]]</v>
      </c>
    </row>
    <row r="102" spans="1:10">
      <c r="A102">
        <v>95026</v>
      </c>
      <c r="B102">
        <v>5</v>
      </c>
      <c r="C102" s="6" t="str">
        <f>家具!C28</f>
        <v>decor.1.xiaomaodeng</v>
      </c>
      <c r="D102" s="6" t="str">
        <f>家具!B28</f>
        <v>小猫灯</v>
      </c>
      <c r="E102" s="7">
        <f>家具!A28</f>
        <v>16</v>
      </c>
      <c r="F102">
        <v>195026</v>
      </c>
      <c r="G102" s="131">
        <v>0</v>
      </c>
      <c r="H102" s="51">
        <f>家具!W28</f>
        <v>0</v>
      </c>
      <c r="I102" s="7" t="str">
        <f>家具!AC28</f>
        <v>[]</v>
      </c>
      <c r="J102" s="7" t="str">
        <f>家具!AE28</f>
        <v>[[8301,7],[8302,7],[8311,2],[8312,2]]</v>
      </c>
    </row>
    <row r="103" spans="1:10">
      <c r="A103">
        <v>95027</v>
      </c>
      <c r="B103">
        <v>5</v>
      </c>
      <c r="C103" s="6" t="str">
        <f>家具!C29</f>
        <v>decor.1.xiaoniaozhuangshi</v>
      </c>
      <c r="D103" s="6" t="str">
        <f>家具!B29</f>
        <v>小鸟装饰</v>
      </c>
      <c r="E103" s="7">
        <f>家具!A29</f>
        <v>16</v>
      </c>
      <c r="F103">
        <v>195027</v>
      </c>
      <c r="G103" s="131">
        <v>0</v>
      </c>
      <c r="H103" s="51">
        <f>家具!W29</f>
        <v>0</v>
      </c>
      <c r="I103" s="7" t="str">
        <f>家具!AC29</f>
        <v>[]</v>
      </c>
      <c r="J103" s="7" t="str">
        <f>家具!AE29</f>
        <v>[[8301,7],[8302,7],[8311,2],[8312,2]]</v>
      </c>
    </row>
    <row r="104" spans="1:10">
      <c r="A104">
        <v>95028</v>
      </c>
      <c r="B104">
        <v>5</v>
      </c>
      <c r="C104" s="6" t="str">
        <f>家具!C30</f>
        <v>decor.1.xiaoxueren</v>
      </c>
      <c r="D104" s="6" t="str">
        <f>家具!B30</f>
        <v>小雪人</v>
      </c>
      <c r="E104" s="7">
        <f>家具!A30</f>
        <v>16</v>
      </c>
      <c r="F104">
        <v>195028</v>
      </c>
      <c r="G104" s="131">
        <v>0</v>
      </c>
      <c r="H104" s="51">
        <f>家具!W30</f>
        <v>0</v>
      </c>
      <c r="I104" s="7" t="str">
        <f>家具!AC30</f>
        <v>[]</v>
      </c>
      <c r="J104" s="7" t="str">
        <f>家具!AE30</f>
        <v>[[8301,7],[8302,7],[8311,2],[8312,2]]</v>
      </c>
    </row>
    <row r="105" spans="1:10">
      <c r="A105">
        <v>95029</v>
      </c>
      <c r="B105">
        <v>5</v>
      </c>
      <c r="C105" s="6" t="str">
        <f>家具!C31</f>
        <v>decor.1.xinsuo</v>
      </c>
      <c r="D105" s="6" t="str">
        <f>家具!B31</f>
        <v>心锁</v>
      </c>
      <c r="E105" s="7">
        <f>家具!A31</f>
        <v>17</v>
      </c>
      <c r="F105">
        <v>195029</v>
      </c>
      <c r="G105" s="131">
        <v>0</v>
      </c>
      <c r="H105" s="51">
        <f>家具!W31</f>
        <v>0</v>
      </c>
      <c r="I105" s="7" t="str">
        <f>家具!AC31</f>
        <v>[]</v>
      </c>
      <c r="J105" s="7" t="str">
        <f>家具!AE31</f>
        <v>[[8301,7],[8302,7],[8311,2],[8312,2]]</v>
      </c>
    </row>
    <row r="106" spans="1:10">
      <c r="A106">
        <v>95030</v>
      </c>
      <c r="B106">
        <v>5</v>
      </c>
      <c r="C106" s="6" t="str">
        <f>家具!C32</f>
        <v>decor.1.youling</v>
      </c>
      <c r="D106" s="6" t="str">
        <f>家具!B32</f>
        <v>幽灵</v>
      </c>
      <c r="E106" s="7">
        <f>家具!A32</f>
        <v>17</v>
      </c>
      <c r="F106">
        <v>195030</v>
      </c>
      <c r="G106" s="131">
        <v>0</v>
      </c>
      <c r="H106" s="51">
        <f>家具!W32</f>
        <v>110</v>
      </c>
      <c r="I106" s="7" t="str">
        <f>家具!AC32</f>
        <v>[]</v>
      </c>
      <c r="J106" s="7" t="str">
        <f>家具!AE32</f>
        <v>[[8301,1],[8302,1]]</v>
      </c>
    </row>
    <row r="107" spans="1:10">
      <c r="A107">
        <v>95031</v>
      </c>
      <c r="B107">
        <v>5</v>
      </c>
      <c r="C107" s="6" t="str">
        <f>家具!C33</f>
        <v>decor.1.shuiyaojin</v>
      </c>
      <c r="D107" s="6" t="str">
        <f>家具!B33</f>
        <v>水妖井</v>
      </c>
      <c r="E107" s="7">
        <f>家具!A33</f>
        <v>17</v>
      </c>
      <c r="F107">
        <v>195031</v>
      </c>
      <c r="G107" s="131">
        <v>0</v>
      </c>
      <c r="H107" s="51">
        <f>家具!W33</f>
        <v>110</v>
      </c>
      <c r="I107" s="7" t="str">
        <f>家具!AC33</f>
        <v>[]</v>
      </c>
      <c r="J107" s="7" t="str">
        <f>家具!AE33</f>
        <v>[[8301,1],[8302,1]]</v>
      </c>
    </row>
    <row r="108" spans="1:10">
      <c r="A108">
        <v>95032</v>
      </c>
      <c r="B108">
        <v>5</v>
      </c>
      <c r="C108" s="6" t="str">
        <f>家具!C34</f>
        <v>decor.1.putongdemofajing</v>
      </c>
      <c r="D108" s="6" t="str">
        <f>家具!B34</f>
        <v>普通的魔法镜</v>
      </c>
      <c r="E108" s="7">
        <f>家具!A34</f>
        <v>18</v>
      </c>
      <c r="F108">
        <v>195032</v>
      </c>
      <c r="G108" s="131">
        <v>0</v>
      </c>
      <c r="H108" s="51">
        <f>家具!W34</f>
        <v>0</v>
      </c>
      <c r="I108" s="7" t="str">
        <f>家具!AC34</f>
        <v>[]</v>
      </c>
      <c r="J108" s="7" t="str">
        <f>家具!AE34</f>
        <v>[[8301,7],[8302,7],[8311,2],[8312,2]]</v>
      </c>
    </row>
    <row r="109" spans="1:10">
      <c r="A109">
        <v>95033</v>
      </c>
      <c r="B109">
        <v>5</v>
      </c>
      <c r="C109" s="6" t="str">
        <f>家具!C35</f>
        <v>decor.1.tiezuoshuijingqiu</v>
      </c>
      <c r="D109" s="6" t="str">
        <f>家具!B35</f>
        <v>铁座水晶球</v>
      </c>
      <c r="E109" s="7">
        <f>家具!A35</f>
        <v>18</v>
      </c>
      <c r="F109">
        <v>195033</v>
      </c>
      <c r="G109" s="131">
        <v>0</v>
      </c>
      <c r="H109" s="51">
        <f>家具!W35</f>
        <v>120</v>
      </c>
      <c r="I109" s="7" t="str">
        <f>家具!AC35</f>
        <v>[[195010,2]]</v>
      </c>
      <c r="J109" s="7" t="str">
        <f>家具!AE35</f>
        <v>[[8301,1],[8302,1]]</v>
      </c>
    </row>
    <row r="110" spans="1:10">
      <c r="A110">
        <v>95034</v>
      </c>
      <c r="B110">
        <v>5</v>
      </c>
      <c r="C110" s="6" t="str">
        <f>家具!C36</f>
        <v>decor.1.xiaomujishixiang</v>
      </c>
      <c r="D110" s="6" t="str">
        <f>家具!B36</f>
        <v>小母鸡石像</v>
      </c>
      <c r="E110" s="7">
        <f>家具!A36</f>
        <v>18</v>
      </c>
      <c r="F110">
        <v>195034</v>
      </c>
      <c r="G110" s="131">
        <v>0</v>
      </c>
      <c r="H110" s="51">
        <f>家具!W36</f>
        <v>0</v>
      </c>
      <c r="I110" s="7" t="str">
        <f>家具!AC36</f>
        <v>[]</v>
      </c>
      <c r="J110" s="7" t="str">
        <f>家具!AE36</f>
        <v>[[8301,7],[8302,7],[8311,2],[8312,2]]</v>
      </c>
    </row>
    <row r="111" spans="1:10">
      <c r="A111">
        <v>95035</v>
      </c>
      <c r="B111">
        <v>5</v>
      </c>
      <c r="C111" s="6" t="str">
        <f>家具!C37</f>
        <v>decor.1.mofajingzi</v>
      </c>
      <c r="D111" s="6" t="str">
        <f>家具!B37</f>
        <v>魔法镜子</v>
      </c>
      <c r="E111" s="7">
        <f>家具!A37</f>
        <v>19</v>
      </c>
      <c r="F111">
        <v>195035</v>
      </c>
      <c r="G111" s="131">
        <v>0</v>
      </c>
      <c r="H111" s="51">
        <f>家具!W37</f>
        <v>0</v>
      </c>
      <c r="I111" s="7" t="str">
        <f>家具!AC37</f>
        <v>[]</v>
      </c>
      <c r="J111" s="7" t="str">
        <f>家具!AE37</f>
        <v>[[8301,7],[8302,7],[8311,2],[8312,2]]</v>
      </c>
    </row>
    <row r="112" spans="1:10">
      <c r="A112">
        <v>95036</v>
      </c>
      <c r="B112">
        <v>5</v>
      </c>
      <c r="C112" s="6" t="str">
        <f>家具!C38</f>
        <v>decor.1.mofashu</v>
      </c>
      <c r="D112" s="6" t="str">
        <f>家具!B38</f>
        <v>魔法书</v>
      </c>
      <c r="E112" s="7">
        <f>家具!A38</f>
        <v>19</v>
      </c>
      <c r="F112">
        <v>195036</v>
      </c>
      <c r="G112" s="131">
        <v>0</v>
      </c>
      <c r="H112" s="51">
        <f>家具!W38</f>
        <v>130</v>
      </c>
      <c r="I112" s="7" t="str">
        <f>家具!AC38</f>
        <v>[]</v>
      </c>
      <c r="J112" s="7" t="str">
        <f>家具!AE38</f>
        <v>[[8301,1],[8302,1],[8305,1]]</v>
      </c>
    </row>
    <row r="113" spans="1:10">
      <c r="A113">
        <v>95037</v>
      </c>
      <c r="B113">
        <v>5</v>
      </c>
      <c r="C113" s="6" t="str">
        <f>家具!C39</f>
        <v>decor.1.mofashuzhiwu</v>
      </c>
      <c r="D113" s="6" t="str">
        <f>家具!B39</f>
        <v>魔法树植物</v>
      </c>
      <c r="E113" s="7">
        <f>家具!A39</f>
        <v>19</v>
      </c>
      <c r="F113">
        <v>195037</v>
      </c>
      <c r="G113" s="131">
        <v>0</v>
      </c>
      <c r="H113" s="51">
        <f>家具!W39</f>
        <v>0</v>
      </c>
      <c r="I113" s="7" t="str">
        <f>家具!AC39</f>
        <v>[]</v>
      </c>
      <c r="J113" s="7" t="str">
        <f>家具!AE39</f>
        <v>[[8301,5],[8302,5],[8305,5],[8312,2]]</v>
      </c>
    </row>
    <row r="114" spans="1:10">
      <c r="A114">
        <v>95038</v>
      </c>
      <c r="B114">
        <v>5</v>
      </c>
      <c r="C114" s="6" t="str">
        <f>家具!C40</f>
        <v>decor.1.mofashuqin</v>
      </c>
      <c r="D114" s="6" t="str">
        <f>家具!B40</f>
        <v>魔法竖琴</v>
      </c>
      <c r="E114" s="7">
        <f>家具!A40</f>
        <v>20</v>
      </c>
      <c r="F114">
        <v>195038</v>
      </c>
      <c r="G114" s="131">
        <v>0</v>
      </c>
      <c r="H114" s="51">
        <f>家具!W40</f>
        <v>0</v>
      </c>
      <c r="I114" s="7" t="str">
        <f>家具!AC40</f>
        <v>[]</v>
      </c>
      <c r="J114" s="7" t="str">
        <f>家具!AE40</f>
        <v>[[8301,5],[8302,5],[8305,5],[8312,2]]</v>
      </c>
    </row>
    <row r="115" spans="1:10">
      <c r="A115">
        <v>95039</v>
      </c>
      <c r="B115">
        <v>5</v>
      </c>
      <c r="C115" s="6" t="str">
        <f>家具!C41</f>
        <v>decor.1.mofashuichi</v>
      </c>
      <c r="D115" s="6" t="str">
        <f>家具!B41</f>
        <v>魔法水池</v>
      </c>
      <c r="E115" s="7">
        <f>家具!A41</f>
        <v>20</v>
      </c>
      <c r="F115">
        <v>195039</v>
      </c>
      <c r="G115" s="131">
        <v>0</v>
      </c>
      <c r="H115" s="51">
        <f>家具!W41</f>
        <v>220</v>
      </c>
      <c r="I115" s="7" t="str">
        <f>家具!AC41</f>
        <v>[]</v>
      </c>
      <c r="J115" s="7" t="str">
        <f>家具!AE41</f>
        <v>[[8301,1],[8302,1],[8307,1]]</v>
      </c>
    </row>
    <row r="116" spans="1:10">
      <c r="A116">
        <v>95040</v>
      </c>
      <c r="B116">
        <v>5</v>
      </c>
      <c r="C116" s="6" t="str">
        <f>家具!C42</f>
        <v>decor.1.mofayeti</v>
      </c>
      <c r="D116" s="6" t="str">
        <f>家具!B42</f>
        <v>魔法液体</v>
      </c>
      <c r="E116" s="7">
        <f>家具!A42</f>
        <v>20</v>
      </c>
      <c r="F116">
        <v>195040</v>
      </c>
      <c r="G116" s="131">
        <v>0</v>
      </c>
      <c r="H116" s="51">
        <f>家具!W42</f>
        <v>0</v>
      </c>
      <c r="I116" s="7" t="str">
        <f>家具!AC42</f>
        <v>[]</v>
      </c>
      <c r="J116" s="7" t="str">
        <f>家具!AE42</f>
        <v>[[8301,5],[8302,5],[8307,5],[8311,2]]</v>
      </c>
    </row>
    <row r="117" spans="1:10">
      <c r="A117">
        <v>95041</v>
      </c>
      <c r="B117">
        <v>5</v>
      </c>
      <c r="C117" s="6" t="str">
        <f>家具!C43</f>
        <v>decor.1.wangyuanjing</v>
      </c>
      <c r="D117" s="6" t="str">
        <f>家具!B43</f>
        <v>望远镜</v>
      </c>
      <c r="E117" s="7">
        <f>家具!A43</f>
        <v>21</v>
      </c>
      <c r="F117">
        <v>195041</v>
      </c>
      <c r="G117" s="131">
        <v>0</v>
      </c>
      <c r="H117" s="51">
        <f>家具!W43</f>
        <v>110</v>
      </c>
      <c r="I117" s="7" t="str">
        <f>家具!AC43</f>
        <v>[]</v>
      </c>
      <c r="J117" s="7" t="str">
        <f>家具!AE43</f>
        <v>[[8301,1],[8302,1]]</v>
      </c>
    </row>
    <row r="118" spans="1:10">
      <c r="A118">
        <v>95042</v>
      </c>
      <c r="B118">
        <v>5</v>
      </c>
      <c r="C118" s="6" t="str">
        <f>家具!C44</f>
        <v>decor.1.zhenzhubang</v>
      </c>
      <c r="D118" s="6" t="str">
        <f>家具!B44</f>
        <v>珍珠蚌</v>
      </c>
      <c r="E118" s="7">
        <f>家具!A44</f>
        <v>21</v>
      </c>
      <c r="F118">
        <v>195042</v>
      </c>
      <c r="G118" s="131">
        <v>0</v>
      </c>
      <c r="H118" s="51">
        <f>家具!W44</f>
        <v>0</v>
      </c>
      <c r="I118" s="7" t="str">
        <f>家具!AC44</f>
        <v>[]</v>
      </c>
      <c r="J118" s="7" t="str">
        <f>家具!AE44</f>
        <v>[[8301,5],[8302,5],[8305,5],[8312,3]]</v>
      </c>
    </row>
    <row r="119" spans="1:10">
      <c r="A119">
        <v>95043</v>
      </c>
      <c r="B119">
        <v>5</v>
      </c>
      <c r="C119" s="6" t="str">
        <f>家具!C45</f>
        <v>decor.1.zhiwunv</v>
      </c>
      <c r="D119" s="6" t="str">
        <f>家具!B45</f>
        <v>植物女</v>
      </c>
      <c r="E119" s="7">
        <f>家具!A45</f>
        <v>21</v>
      </c>
      <c r="F119">
        <v>195043</v>
      </c>
      <c r="G119" s="131">
        <v>0</v>
      </c>
      <c r="H119" s="51">
        <f>家具!W45</f>
        <v>110</v>
      </c>
      <c r="I119" s="7" t="str">
        <f>家具!AC45</f>
        <v>[]</v>
      </c>
      <c r="J119" s="7" t="str">
        <f>家具!AE45</f>
        <v>[[8301,1],[8302,1]]</v>
      </c>
    </row>
    <row r="120" spans="1:10">
      <c r="A120">
        <v>95044</v>
      </c>
      <c r="B120">
        <v>5</v>
      </c>
      <c r="C120" s="6" t="str">
        <f>家具!C46</f>
        <v>decor.1.mofayinshuiji</v>
      </c>
      <c r="D120" s="6" t="str">
        <f>家具!B46</f>
        <v>魔法饮水机</v>
      </c>
      <c r="E120" s="7">
        <f>家具!A46</f>
        <v>22</v>
      </c>
      <c r="F120">
        <v>195044</v>
      </c>
      <c r="G120" s="131">
        <v>0</v>
      </c>
      <c r="H120" s="51">
        <f>家具!W46</f>
        <v>0</v>
      </c>
      <c r="I120" s="7" t="str">
        <f>家具!AC46</f>
        <v>[]</v>
      </c>
      <c r="J120" s="7" t="str">
        <f>家具!AE46</f>
        <v>[[8301,11],[8302,11],[8311,3]]</v>
      </c>
    </row>
    <row r="121" spans="1:10">
      <c r="A121">
        <v>95045</v>
      </c>
      <c r="B121">
        <v>5</v>
      </c>
      <c r="C121" s="6" t="str">
        <f>家具!C47</f>
        <v>decor.1.mofazhiwu</v>
      </c>
      <c r="D121" s="6" t="str">
        <f>家具!B47</f>
        <v>魔法植物</v>
      </c>
      <c r="E121" s="7">
        <f>家具!A47</f>
        <v>22</v>
      </c>
      <c r="F121">
        <v>195045</v>
      </c>
      <c r="G121" s="131">
        <v>0</v>
      </c>
      <c r="H121" s="51">
        <f>家具!W47</f>
        <v>0</v>
      </c>
      <c r="I121" s="7" t="str">
        <f>家具!AC47</f>
        <v>[]</v>
      </c>
      <c r="J121" s="7" t="str">
        <f>家具!AE47</f>
        <v>[[8301,11],[8302,11],[8311,3]]</v>
      </c>
    </row>
    <row r="122" spans="1:10">
      <c r="A122">
        <v>95046</v>
      </c>
      <c r="B122">
        <v>5</v>
      </c>
      <c r="C122" s="6" t="str">
        <f>家具!C48</f>
        <v>decor.1.mofazhuzi</v>
      </c>
      <c r="D122" s="6" t="str">
        <f>家具!B48</f>
        <v>魔法柱子</v>
      </c>
      <c r="E122" s="7">
        <f>家具!A48</f>
        <v>22</v>
      </c>
      <c r="F122">
        <v>195046</v>
      </c>
      <c r="G122" s="131">
        <v>0</v>
      </c>
      <c r="H122" s="51">
        <f>家具!W48</f>
        <v>0</v>
      </c>
      <c r="I122" s="7" t="str">
        <f>家具!AC48</f>
        <v>[]</v>
      </c>
      <c r="J122" s="7" t="str">
        <f>家具!AE48</f>
        <v>[[8301,11],[8302,11],[8312,3]]</v>
      </c>
    </row>
    <row r="123" spans="1:10">
      <c r="A123">
        <v>95047</v>
      </c>
      <c r="B123">
        <v>5</v>
      </c>
      <c r="C123" s="6" t="str">
        <f>家具!C49</f>
        <v>decor.1.maotouyinxinshi</v>
      </c>
      <c r="D123" s="6" t="str">
        <f>家具!B49</f>
        <v>猫头鹰信使</v>
      </c>
      <c r="E123" s="7">
        <f>家具!A49</f>
        <v>23</v>
      </c>
      <c r="F123">
        <v>195047</v>
      </c>
      <c r="G123" s="131">
        <v>0</v>
      </c>
      <c r="H123" s="51">
        <f>家具!W49</f>
        <v>120</v>
      </c>
      <c r="I123" s="7" t="str">
        <f>家具!AC49</f>
        <v>[]</v>
      </c>
      <c r="J123" s="7" t="str">
        <f>家具!AE49</f>
        <v>[[8301,1],[8302,1]]</v>
      </c>
    </row>
    <row r="124" spans="1:10">
      <c r="A124">
        <v>95048</v>
      </c>
      <c r="B124">
        <v>5</v>
      </c>
      <c r="C124" s="6" t="str">
        <f>家具!C50</f>
        <v>decor.1.nanguaren</v>
      </c>
      <c r="D124" s="6" t="str">
        <f>家具!B50</f>
        <v>南瓜人</v>
      </c>
      <c r="E124" s="7">
        <f>家具!A50</f>
        <v>23</v>
      </c>
      <c r="F124">
        <v>195048</v>
      </c>
      <c r="G124" s="131">
        <v>0</v>
      </c>
      <c r="H124" s="51">
        <f>家具!W50</f>
        <v>0</v>
      </c>
      <c r="I124" s="7" t="str">
        <f>家具!AC50</f>
        <v>[]</v>
      </c>
      <c r="J124" s="7" t="str">
        <f>家具!AE50</f>
        <v>[[8301,11],[8302,11],[8312,3]]</v>
      </c>
    </row>
    <row r="125" spans="1:10">
      <c r="A125">
        <v>95049</v>
      </c>
      <c r="B125">
        <v>5</v>
      </c>
      <c r="C125" s="6" t="str">
        <f>家具!C51</f>
        <v>decor.1.molishujia</v>
      </c>
      <c r="D125" s="6" t="str">
        <f>家具!B51</f>
        <v>魔力书架</v>
      </c>
      <c r="E125" s="7">
        <f>家具!A51</f>
        <v>23</v>
      </c>
      <c r="F125">
        <v>195049</v>
      </c>
      <c r="G125" s="131">
        <v>0</v>
      </c>
      <c r="H125" s="51">
        <f>家具!W51</f>
        <v>240</v>
      </c>
      <c r="I125" s="7" t="str">
        <f>家具!AC51</f>
        <v>[[195017,1]]</v>
      </c>
      <c r="J125" s="7" t="str">
        <f>家具!AE51</f>
        <v>[[8301,1],[8302,1]]</v>
      </c>
    </row>
    <row r="126" spans="1:10">
      <c r="A126">
        <v>95050</v>
      </c>
      <c r="B126">
        <v>5</v>
      </c>
      <c r="C126" s="6" t="str">
        <f>家具!C52</f>
        <v>decor.1.dujiaoshouda</v>
      </c>
      <c r="D126" s="6" t="str">
        <f>家具!B52</f>
        <v>独角兽（大）</v>
      </c>
      <c r="E126" s="7">
        <f>家具!A52</f>
        <v>24</v>
      </c>
      <c r="F126">
        <v>195050</v>
      </c>
      <c r="G126" s="131">
        <v>0</v>
      </c>
      <c r="H126" s="51">
        <f>家具!W52</f>
        <v>200</v>
      </c>
      <c r="I126" s="7" t="str">
        <f>家具!AC52</f>
        <v>[[195051,1]]</v>
      </c>
      <c r="J126" s="7" t="str">
        <f>家具!AE52</f>
        <v>[[8301,1],[8302,1]]</v>
      </c>
    </row>
    <row r="127" spans="1:10">
      <c r="A127">
        <v>95051</v>
      </c>
      <c r="B127">
        <v>5</v>
      </c>
      <c r="C127" s="6" t="str">
        <f>家具!C53</f>
        <v>decor.1.dujiaoshuo</v>
      </c>
      <c r="D127" s="6" t="str">
        <f>家具!B53</f>
        <v>独角兽</v>
      </c>
      <c r="E127" s="7">
        <f>家具!A53</f>
        <v>24</v>
      </c>
      <c r="F127">
        <v>195051</v>
      </c>
      <c r="G127" s="131">
        <v>0</v>
      </c>
      <c r="H127" s="51">
        <f>家具!W53</f>
        <v>150</v>
      </c>
      <c r="I127" s="7" t="str">
        <f>家具!AC53</f>
        <v>[]</v>
      </c>
      <c r="J127" s="7" t="str">
        <f>家具!AE53</f>
        <v>[[8301,1],[8302,1]]</v>
      </c>
    </row>
    <row r="128" spans="1:10">
      <c r="A128">
        <v>95052</v>
      </c>
      <c r="B128">
        <v>5</v>
      </c>
      <c r="C128" s="6" t="str">
        <f>家具!C54</f>
        <v>decor.1.yinzuoshuijingqiu</v>
      </c>
      <c r="D128" s="6" t="str">
        <f>家具!B54</f>
        <v>银座水晶球</v>
      </c>
      <c r="E128" s="7">
        <f>家具!A54</f>
        <v>24</v>
      </c>
      <c r="F128">
        <v>195052</v>
      </c>
      <c r="G128" s="131">
        <v>0</v>
      </c>
      <c r="H128" s="51">
        <f>家具!W54</f>
        <v>0</v>
      </c>
      <c r="I128" s="7" t="str">
        <f>家具!AC54</f>
        <v>[]</v>
      </c>
      <c r="J128" s="7" t="str">
        <f>家具!AE54</f>
        <v>[[8301,11],[8302,11],[8312,2],[8313,1]]</v>
      </c>
    </row>
    <row r="129" spans="1:10">
      <c r="A129">
        <v>95053</v>
      </c>
      <c r="B129">
        <v>5</v>
      </c>
      <c r="C129" s="6" t="str">
        <f>家具!C55</f>
        <v>decor.1.yuanmuchuang</v>
      </c>
      <c r="D129" s="6" t="str">
        <f>家具!B55</f>
        <v>原木床</v>
      </c>
      <c r="E129" s="7">
        <f>家具!A55</f>
        <v>25</v>
      </c>
      <c r="F129">
        <v>195053</v>
      </c>
      <c r="G129" s="131">
        <v>0</v>
      </c>
      <c r="H129" s="51">
        <f>家具!W55</f>
        <v>0</v>
      </c>
      <c r="I129" s="7" t="str">
        <f>家具!AC55</f>
        <v>[]</v>
      </c>
      <c r="J129" s="7" t="str">
        <f>家具!AE55</f>
        <v>[[8301,21],[8302,21],[8312,2],[8313,1]]</v>
      </c>
    </row>
    <row r="130" spans="1:10">
      <c r="A130">
        <v>95054</v>
      </c>
      <c r="B130">
        <v>5</v>
      </c>
      <c r="C130" s="6" t="str">
        <f>家具!C56</f>
        <v>decor.1.mutourenshixiang</v>
      </c>
      <c r="D130" s="6" t="str">
        <f>家具!B56</f>
        <v>木头人石像</v>
      </c>
      <c r="E130" s="7">
        <f>家具!A56</f>
        <v>25</v>
      </c>
      <c r="F130">
        <v>195054</v>
      </c>
      <c r="G130" s="131">
        <v>0</v>
      </c>
      <c r="H130" s="51">
        <f>家具!W56</f>
        <v>0</v>
      </c>
      <c r="I130" s="7" t="str">
        <f>家具!AC56</f>
        <v>[]</v>
      </c>
      <c r="J130" s="7" t="str">
        <f>家具!AE56</f>
        <v>[[8301,11],[8302,11],[8312,3],[8313,1]]</v>
      </c>
    </row>
    <row r="131" spans="1:10">
      <c r="A131">
        <v>95055</v>
      </c>
      <c r="B131">
        <v>5</v>
      </c>
      <c r="C131" s="6" t="str">
        <f>家具!C57</f>
        <v>decor.1.mofadianshi</v>
      </c>
      <c r="D131" s="6" t="str">
        <f>家具!B57</f>
        <v>魔法电视</v>
      </c>
      <c r="E131" s="7">
        <f>家具!A57</f>
        <v>25</v>
      </c>
      <c r="F131">
        <v>195055</v>
      </c>
      <c r="G131" s="131">
        <v>0</v>
      </c>
      <c r="H131" s="51">
        <f>家具!W57</f>
        <v>0</v>
      </c>
      <c r="I131" s="7" t="str">
        <f>家具!AC57</f>
        <v>[]</v>
      </c>
      <c r="J131" s="7" t="str">
        <f>家具!AE57</f>
        <v>[[8301,11],[8302,11],[8312,3],[8313,1]]</v>
      </c>
    </row>
    <row r="132" spans="1:10">
      <c r="A132">
        <v>95056</v>
      </c>
      <c r="B132">
        <v>5</v>
      </c>
      <c r="C132" s="6" t="str">
        <f>家具!C58</f>
        <v>decor.1.mofashe</v>
      </c>
      <c r="D132" s="6" t="str">
        <f>家具!B58</f>
        <v>魔法蛇</v>
      </c>
      <c r="E132" s="7">
        <f>家具!A58</f>
        <v>26</v>
      </c>
      <c r="F132">
        <v>195056</v>
      </c>
      <c r="G132" s="131">
        <v>0</v>
      </c>
      <c r="H132" s="51">
        <f>家具!W58</f>
        <v>0</v>
      </c>
      <c r="I132" s="7" t="str">
        <f>家具!AC58</f>
        <v>[]</v>
      </c>
      <c r="J132" s="7" t="str">
        <f>家具!AE58</f>
        <v>[[8301,11],[8302,11],[8313,5]]</v>
      </c>
    </row>
    <row r="133" spans="1:10">
      <c r="A133">
        <v>95057</v>
      </c>
      <c r="B133">
        <v>5</v>
      </c>
      <c r="C133" s="6" t="str">
        <f>家具!C59</f>
        <v>decor.1.muzhimofatutenglizhu</v>
      </c>
      <c r="D133" s="6" t="str">
        <f>家具!B59</f>
        <v>木质魔法图腾立柱</v>
      </c>
      <c r="E133" s="7">
        <f>家具!A59</f>
        <v>26</v>
      </c>
      <c r="F133">
        <v>195057</v>
      </c>
      <c r="G133" s="131">
        <v>0</v>
      </c>
      <c r="H133" s="51">
        <f>家具!W59</f>
        <v>130</v>
      </c>
      <c r="I133" s="7" t="str">
        <f>家具!AC59</f>
        <v>[]</v>
      </c>
      <c r="J133" s="7" t="str">
        <f>家具!AE59</f>
        <v>[[8301,11],[8302,11],[8313,5]]</v>
      </c>
    </row>
    <row r="134" spans="1:10">
      <c r="A134">
        <v>95058</v>
      </c>
      <c r="B134">
        <v>5</v>
      </c>
      <c r="C134" s="6" t="str">
        <f>家具!C60</f>
        <v>decor.1.baihaozi</v>
      </c>
      <c r="D134" s="6" t="str">
        <f>家具!B60</f>
        <v>白耗子</v>
      </c>
      <c r="E134" s="7">
        <f>家具!A60</f>
        <v>26</v>
      </c>
      <c r="F134">
        <v>195058</v>
      </c>
      <c r="G134" s="131">
        <v>0</v>
      </c>
      <c r="H134" s="51">
        <f>家具!W60</f>
        <v>130</v>
      </c>
      <c r="I134" s="7" t="str">
        <f>家具!AC60</f>
        <v>[]</v>
      </c>
      <c r="J134" s="7" t="str">
        <f>家具!AE60</f>
        <v>[[8301,21],[8302,21],[8313,5]]</v>
      </c>
    </row>
    <row r="135" spans="1:10">
      <c r="A135">
        <v>95059</v>
      </c>
      <c r="B135">
        <v>5</v>
      </c>
      <c r="C135" s="6" t="str">
        <f>家具!C61</f>
        <v>decor.1.huihaozi</v>
      </c>
      <c r="D135" s="6" t="str">
        <f>家具!B61</f>
        <v>灰耗子</v>
      </c>
      <c r="E135" s="7">
        <f>家具!A61</f>
        <v>27</v>
      </c>
      <c r="F135">
        <v>195059</v>
      </c>
      <c r="G135" s="131">
        <v>0</v>
      </c>
      <c r="H135" s="51">
        <f>家具!W61</f>
        <v>0</v>
      </c>
      <c r="I135" s="7" t="str">
        <f>家具!AC61</f>
        <v>[]</v>
      </c>
      <c r="J135" s="7" t="str">
        <f>家具!AE61</f>
        <v>[[8301,29],[8302,29],[8311,2],[8312,2],[8313,2]]</v>
      </c>
    </row>
    <row r="136" spans="1:10">
      <c r="A136">
        <v>95060</v>
      </c>
      <c r="B136">
        <v>5</v>
      </c>
      <c r="C136" s="6" t="str">
        <f>家具!C62</f>
        <v>decor.1.shirenhua</v>
      </c>
      <c r="D136" s="6" t="str">
        <f>家具!B62</f>
        <v>食人花</v>
      </c>
      <c r="E136" s="7">
        <f>家具!A62</f>
        <v>27</v>
      </c>
      <c r="F136">
        <v>195060</v>
      </c>
      <c r="G136" s="131">
        <v>0</v>
      </c>
      <c r="H136" s="51">
        <f>家具!W62</f>
        <v>150</v>
      </c>
      <c r="I136" s="7" t="str">
        <f>家具!AC62</f>
        <v>[]</v>
      </c>
      <c r="J136" s="7" t="str">
        <f>家具!AE62</f>
        <v>[[8301,15],[8302,15],[8311,3],[8312,2],[8313,3]]</v>
      </c>
    </row>
    <row r="137" spans="1:10">
      <c r="A137">
        <v>95061</v>
      </c>
      <c r="B137">
        <v>5</v>
      </c>
      <c r="C137" s="6" t="str">
        <f>家具!C63</f>
        <v>decor.1.shixianggui</v>
      </c>
      <c r="D137" s="6" t="str">
        <f>家具!B63</f>
        <v>石像鬼</v>
      </c>
      <c r="E137" s="7">
        <f>家具!A63</f>
        <v>27</v>
      </c>
      <c r="F137">
        <v>195061</v>
      </c>
      <c r="G137" s="131">
        <v>0</v>
      </c>
      <c r="H137" s="51">
        <f>家具!W63</f>
        <v>150</v>
      </c>
      <c r="I137" s="7" t="str">
        <f>家具!AC63</f>
        <v>[]</v>
      </c>
      <c r="J137" s="7" t="str">
        <f>家具!AE63</f>
        <v>[[8301,15],[8302,15],[8311,5],[8313,3]]</v>
      </c>
    </row>
    <row r="138" spans="1:10">
      <c r="A138">
        <v>95062</v>
      </c>
      <c r="B138">
        <v>5</v>
      </c>
      <c r="C138" s="6" t="str">
        <f>家具!C64</f>
        <v>decor.1.shirenhuashixiang</v>
      </c>
      <c r="D138" s="6" t="str">
        <f>家具!B64</f>
        <v>食人花石像</v>
      </c>
      <c r="E138" s="7">
        <f>家具!A64</f>
        <v>28</v>
      </c>
      <c r="F138">
        <v>195062</v>
      </c>
      <c r="G138" s="131">
        <v>0</v>
      </c>
      <c r="H138" s="51">
        <f>家具!W64</f>
        <v>0</v>
      </c>
      <c r="I138" s="7" t="str">
        <f>家具!AC64</f>
        <v>[]</v>
      </c>
      <c r="J138" s="7" t="str">
        <f>家具!AE64</f>
        <v>[[8301,15],[8302,15],[8311,2],[8312,2],[8313,2]]</v>
      </c>
    </row>
    <row r="139" spans="1:10">
      <c r="A139">
        <v>95063</v>
      </c>
      <c r="B139">
        <v>5</v>
      </c>
      <c r="C139" s="6" t="str">
        <f>家具!C65</f>
        <v>decor.1.huangjinyizi</v>
      </c>
      <c r="D139" s="6" t="str">
        <f>家具!B65</f>
        <v>黄金椅子</v>
      </c>
      <c r="E139" s="7">
        <f>家具!A65</f>
        <v>28</v>
      </c>
      <c r="F139">
        <v>195063</v>
      </c>
      <c r="G139" s="131">
        <v>0</v>
      </c>
      <c r="H139" s="51">
        <f>家具!W65</f>
        <v>0</v>
      </c>
      <c r="I139" s="7" t="str">
        <f>家具!AC65</f>
        <v>[]</v>
      </c>
      <c r="J139" s="7" t="str">
        <f>家具!AE65</f>
        <v>[[8301,15],[8302,15],[8311,2],[8312,2],[8313,2]]</v>
      </c>
    </row>
    <row r="140" spans="1:10">
      <c r="A140">
        <v>95064</v>
      </c>
      <c r="B140">
        <v>5</v>
      </c>
      <c r="C140" s="6" t="str">
        <f>家具!C66</f>
        <v>decor.1.maomaoshu</v>
      </c>
      <c r="D140" s="6" t="str">
        <f>家具!B66</f>
        <v>猫猫树</v>
      </c>
      <c r="E140" s="7">
        <f>家具!A66</f>
        <v>28</v>
      </c>
      <c r="F140">
        <v>195064</v>
      </c>
      <c r="G140" s="131">
        <v>0</v>
      </c>
      <c r="H140" s="51">
        <f>家具!W66</f>
        <v>400</v>
      </c>
      <c r="I140" s="7" t="str">
        <f>家具!AC66</f>
        <v>[]</v>
      </c>
      <c r="J140" s="7" t="str">
        <f>家具!AE66</f>
        <v>[[8301,58],[8302,58],[8311,10],[8312,10],[8313,10]]</v>
      </c>
    </row>
    <row r="141" spans="1:10">
      <c r="A141">
        <v>95065</v>
      </c>
      <c r="B141">
        <v>5</v>
      </c>
      <c r="C141" s="6" t="str">
        <f>家具!C67</f>
        <v>decor.1.xingxingshugui</v>
      </c>
      <c r="D141" s="6" t="str">
        <f>家具!B67</f>
        <v>星星书柜</v>
      </c>
      <c r="E141" s="7">
        <f>家具!A67</f>
        <v>29</v>
      </c>
      <c r="F141">
        <v>195065</v>
      </c>
      <c r="G141" s="131">
        <v>0</v>
      </c>
      <c r="H141" s="51">
        <f>家具!W67</f>
        <v>0</v>
      </c>
      <c r="I141" s="7" t="str">
        <f>家具!AC67</f>
        <v>[]</v>
      </c>
      <c r="J141" s="7" t="str">
        <f>家具!AE67</f>
        <v>[[8301,29],[8302,29],[8311,2],[8312,2],[8313,3]]</v>
      </c>
    </row>
    <row r="142" spans="1:10">
      <c r="A142">
        <v>95066</v>
      </c>
      <c r="B142">
        <v>5</v>
      </c>
      <c r="C142" s="6" t="str">
        <f>家具!C68</f>
        <v>decor.1.shouxingjing</v>
      </c>
      <c r="D142" s="6" t="str">
        <f>家具!B68</f>
        <v>手型镜</v>
      </c>
      <c r="E142" s="7">
        <f>家具!A68</f>
        <v>29</v>
      </c>
      <c r="F142">
        <v>195066</v>
      </c>
      <c r="G142" s="131">
        <v>0</v>
      </c>
      <c r="H142" s="51">
        <f>家具!W68</f>
        <v>0</v>
      </c>
      <c r="I142" s="7" t="str">
        <f>家具!AC68</f>
        <v>[]</v>
      </c>
      <c r="J142" s="7" t="str">
        <f>家具!AE68</f>
        <v>[[8301,15],[8302,15],[8311,2],[8312,2]]</v>
      </c>
    </row>
    <row r="143" spans="1:10">
      <c r="A143">
        <v>95067</v>
      </c>
      <c r="B143">
        <v>5</v>
      </c>
      <c r="C143" s="6" t="str">
        <f>家具!C69</f>
        <v>decor.1.muzhilianjinlu</v>
      </c>
      <c r="D143" s="6" t="str">
        <f>家具!B69</f>
        <v>木质炼金炉</v>
      </c>
      <c r="E143" s="7">
        <f>家具!A69</f>
        <v>29</v>
      </c>
      <c r="F143">
        <v>195067</v>
      </c>
      <c r="G143" s="131">
        <v>0</v>
      </c>
      <c r="H143" s="51">
        <f>家具!W69</f>
        <v>440</v>
      </c>
      <c r="I143" s="7" t="str">
        <f>家具!AC69</f>
        <v>[]</v>
      </c>
      <c r="J143" s="7" t="str">
        <f>家具!AE69</f>
        <v>[[8301,15],[8302,15],[8311,5],[8312,5],[8313,5]]</v>
      </c>
    </row>
    <row r="144" spans="1:10">
      <c r="A144">
        <v>95068</v>
      </c>
      <c r="B144">
        <v>5</v>
      </c>
      <c r="C144" s="6" t="str">
        <f>家具!C70</f>
        <v>decor.1.mofasaozou</v>
      </c>
      <c r="D144" s="6" t="str">
        <f>家具!B70</f>
        <v>魔法扫把</v>
      </c>
      <c r="E144" s="7">
        <f>家具!A70</f>
        <v>30</v>
      </c>
      <c r="F144">
        <v>195068</v>
      </c>
      <c r="G144" s="131">
        <v>0</v>
      </c>
      <c r="H144" s="51">
        <f>家具!W70</f>
        <v>220</v>
      </c>
      <c r="I144" s="7" t="str">
        <f>家具!AC70</f>
        <v>[]</v>
      </c>
      <c r="J144" s="7" t="str">
        <f>家具!AE70</f>
        <v>[[8301,10],[8302,10],[8304,10],[8305,10],[8312,10],[8313,10]]</v>
      </c>
    </row>
    <row r="145" spans="1:10">
      <c r="A145" s="8">
        <v>97001</v>
      </c>
      <c r="B145" s="8">
        <v>7</v>
      </c>
      <c r="C145" s="8" t="str">
        <f>墙上装饰!C3</f>
        <v>walldecor.1.muzhichuang</v>
      </c>
      <c r="D145" s="8" t="str">
        <f>墙上装饰!B3</f>
        <v>木质窗户</v>
      </c>
      <c r="E145" s="9">
        <f>墙上装饰!A3</f>
        <v>1</v>
      </c>
      <c r="F145" s="8">
        <v>197001</v>
      </c>
      <c r="G145" s="131">
        <v>0</v>
      </c>
      <c r="H145" s="52">
        <f>墙上装饰!W3</f>
        <v>0</v>
      </c>
      <c r="I145" s="9" t="str">
        <f>墙上装饰!AC3</f>
        <v>[]</v>
      </c>
      <c r="J145" s="9" t="str">
        <f>墙上装饰!AE3</f>
        <v>[[8301,2],[8302,2]]</v>
      </c>
    </row>
    <row r="146" spans="1:10">
      <c r="A146">
        <v>97002</v>
      </c>
      <c r="B146">
        <v>7</v>
      </c>
      <c r="C146" s="8" t="str">
        <f>墙上装饰!C4</f>
        <v>walldecor.1.saoba</v>
      </c>
      <c r="D146" s="8" t="str">
        <f>墙上装饰!B4</f>
        <v>扫把</v>
      </c>
      <c r="E146" s="9">
        <f>墙上装饰!A4</f>
        <v>1</v>
      </c>
      <c r="F146">
        <v>197002</v>
      </c>
      <c r="G146" s="131">
        <v>0</v>
      </c>
      <c r="H146" s="52">
        <f>墙上装饰!W4</f>
        <v>0</v>
      </c>
      <c r="I146" s="9" t="str">
        <f>墙上装饰!AC4</f>
        <v>[]</v>
      </c>
      <c r="J146" s="9" t="str">
        <f>墙上装饰!AE4</f>
        <v>[[8301,2],[8302,2],[8305,2]]</v>
      </c>
    </row>
    <row r="147" spans="1:10">
      <c r="A147">
        <v>97003</v>
      </c>
      <c r="B147">
        <v>7</v>
      </c>
      <c r="C147" s="8" t="str">
        <f>墙上装饰!C5</f>
        <v>walldecor.1.qicaiguajian</v>
      </c>
      <c r="D147" s="8" t="str">
        <f>墙上装饰!B5</f>
        <v>七彩画像</v>
      </c>
      <c r="E147" s="9">
        <f>墙上装饰!A5</f>
        <v>1</v>
      </c>
      <c r="F147">
        <v>197003</v>
      </c>
      <c r="G147" s="131">
        <v>0</v>
      </c>
      <c r="H147" s="52">
        <f>墙上装饰!W5</f>
        <v>0</v>
      </c>
      <c r="I147" s="9" t="str">
        <f>墙上装饰!AC5</f>
        <v>[]</v>
      </c>
      <c r="J147" s="9" t="str">
        <f>墙上装饰!AE5</f>
        <v>[[8301,2],[8302,2]]</v>
      </c>
    </row>
    <row r="148" spans="1:10">
      <c r="A148">
        <v>97004</v>
      </c>
      <c r="B148">
        <v>7</v>
      </c>
      <c r="C148" s="8" t="str">
        <f>墙上装饰!C6</f>
        <v>walldecor.1.shizhichuanghu</v>
      </c>
      <c r="D148" s="8" t="str">
        <f>墙上装饰!B6</f>
        <v>石质窗户</v>
      </c>
      <c r="E148" s="9">
        <f>墙上装饰!A6</f>
        <v>5</v>
      </c>
      <c r="F148">
        <v>197004</v>
      </c>
      <c r="G148" s="131">
        <v>0</v>
      </c>
      <c r="H148" s="52">
        <f>墙上装饰!W6</f>
        <v>0</v>
      </c>
      <c r="I148" s="9" t="str">
        <f>墙上装饰!AC6</f>
        <v>[]</v>
      </c>
      <c r="J148" s="9" t="str">
        <f>墙上装饰!AE6</f>
        <v>[[8301,2],[8303,6]]</v>
      </c>
    </row>
    <row r="149" spans="1:10">
      <c r="A149">
        <v>97005</v>
      </c>
      <c r="B149">
        <v>7</v>
      </c>
      <c r="C149" s="8" t="str">
        <f>墙上装饰!C7</f>
        <v>walldecor.1.cucaomofaqi</v>
      </c>
      <c r="D149" s="8" t="str">
        <f>墙上装饰!B7</f>
        <v>粗糙的魔法旗</v>
      </c>
      <c r="E149" s="9">
        <f>墙上装饰!A7</f>
        <v>5</v>
      </c>
      <c r="F149">
        <v>197005</v>
      </c>
      <c r="G149" s="131">
        <v>0</v>
      </c>
      <c r="H149" s="52">
        <f>墙上装饰!W7</f>
        <v>0</v>
      </c>
      <c r="I149" s="9" t="str">
        <f>墙上装饰!AC7</f>
        <v>[]</v>
      </c>
      <c r="J149" s="9" t="str">
        <f>墙上装饰!AE7</f>
        <v>[[8301,2],[8302,2],[8305,2]]</v>
      </c>
    </row>
    <row r="150" spans="1:10">
      <c r="A150">
        <v>97006</v>
      </c>
      <c r="B150">
        <v>7</v>
      </c>
      <c r="C150" s="8" t="str">
        <f>墙上装饰!C8</f>
        <v>walldecor.1.laojiudeshitoubilu</v>
      </c>
      <c r="D150" s="8" t="str">
        <f>墙上装饰!B8</f>
        <v>老旧的石头壁炉</v>
      </c>
      <c r="E150" s="9">
        <f>墙上装饰!A8</f>
        <v>5</v>
      </c>
      <c r="F150">
        <v>197006</v>
      </c>
      <c r="G150" s="131">
        <v>0</v>
      </c>
      <c r="H150" s="52">
        <f>墙上装饰!W8</f>
        <v>0</v>
      </c>
      <c r="I150" s="9" t="str">
        <f>墙上装饰!AC8</f>
        <v>[]</v>
      </c>
      <c r="J150" s="9" t="str">
        <f>墙上装饰!AE8</f>
        <v>[[8301,2],[8302,2],[8303,2],[8311,5]]</v>
      </c>
    </row>
    <row r="151" spans="1:10">
      <c r="A151">
        <v>97007</v>
      </c>
      <c r="B151">
        <v>7</v>
      </c>
      <c r="C151" s="8" t="str">
        <f>墙上装饰!C14</f>
        <v>walldecor.1.yueliangshiban</v>
      </c>
      <c r="D151" s="8" t="str">
        <f>墙上装饰!B9</f>
        <v>原木盾牌</v>
      </c>
      <c r="E151" s="9">
        <f>墙上装饰!A9</f>
        <v>5</v>
      </c>
      <c r="F151">
        <v>197007</v>
      </c>
      <c r="G151" s="131">
        <v>0</v>
      </c>
      <c r="H151" s="52">
        <f>墙上装饰!W9</f>
        <v>0</v>
      </c>
      <c r="I151" s="9" t="str">
        <f>墙上装饰!AC9</f>
        <v>[]</v>
      </c>
      <c r="J151" s="9" t="str">
        <f>墙上装饰!AE9</f>
        <v>[[8301,2],[8302,2],[8303,2],[8311,2]]</v>
      </c>
    </row>
    <row r="152" spans="1:10">
      <c r="A152">
        <v>97008</v>
      </c>
      <c r="B152">
        <v>7</v>
      </c>
      <c r="C152" s="8" t="str">
        <f>墙上装饰!C10</f>
        <v>walldecor.1.siyecaodeng</v>
      </c>
      <c r="D152" s="8" t="str">
        <f>墙上装饰!B10</f>
        <v>四叶草壁灯</v>
      </c>
      <c r="E152" s="9">
        <f>墙上装饰!A10</f>
        <v>5</v>
      </c>
      <c r="F152">
        <v>197008</v>
      </c>
      <c r="G152" s="131">
        <v>0</v>
      </c>
      <c r="H152" s="52">
        <f>墙上装饰!W10</f>
        <v>12</v>
      </c>
      <c r="I152" s="9" t="str">
        <f>墙上装饰!AC10</f>
        <v>[]</v>
      </c>
      <c r="J152" s="9" t="str">
        <f>墙上装饰!AE10</f>
        <v>[[8301,2],[8302,2],[8307,2],[8311,2]]</v>
      </c>
    </row>
    <row r="153" spans="1:10">
      <c r="A153">
        <v>97009</v>
      </c>
      <c r="B153">
        <v>7</v>
      </c>
      <c r="C153" s="8" t="str">
        <f>墙上装饰!C18</f>
        <v>walldecor.1.taiyangdeng</v>
      </c>
      <c r="D153" s="8" t="str">
        <f>墙上装饰!B11</f>
        <v>破旧的挂钟</v>
      </c>
      <c r="E153" s="9">
        <f>墙上装饰!A11</f>
        <v>10</v>
      </c>
      <c r="F153">
        <v>197009</v>
      </c>
      <c r="G153" s="131">
        <v>0</v>
      </c>
      <c r="H153" s="52">
        <f>墙上装饰!W11</f>
        <v>0</v>
      </c>
      <c r="I153" s="9" t="str">
        <f>墙上装饰!AC11</f>
        <v>[]</v>
      </c>
      <c r="J153" s="9" t="str">
        <f>墙上装饰!AE11</f>
        <v>[[8301,2],[8302,2],[8307,2]]</v>
      </c>
    </row>
    <row r="154" spans="1:10">
      <c r="A154">
        <v>97010</v>
      </c>
      <c r="B154">
        <v>7</v>
      </c>
      <c r="C154" s="8" t="str">
        <f>墙上装饰!C12</f>
        <v>walldecor.1.yueliandeng</v>
      </c>
      <c r="D154" s="8" t="str">
        <f>墙上装饰!B12</f>
        <v>月亮灯壁灯</v>
      </c>
      <c r="E154" s="9">
        <f>墙上装饰!A12</f>
        <v>10</v>
      </c>
      <c r="F154">
        <v>197010</v>
      </c>
      <c r="G154" s="131">
        <v>0</v>
      </c>
      <c r="H154" s="52">
        <f>墙上装饰!W12</f>
        <v>25</v>
      </c>
      <c r="I154" s="9" t="str">
        <f>墙上装饰!AC12</f>
        <v>[]</v>
      </c>
      <c r="J154" s="9" t="str">
        <f>墙上装饰!AE12</f>
        <v>[[8301,2],[8302,2],[8307,2],[8311,1]]</v>
      </c>
    </row>
    <row r="155" spans="1:10">
      <c r="A155">
        <v>97011</v>
      </c>
      <c r="B155">
        <v>7</v>
      </c>
      <c r="C155" s="8" t="str">
        <f>墙上装饰!C13</f>
        <v>walldecor.1.taiyangshiban</v>
      </c>
      <c r="D155" s="8" t="str">
        <f>墙上装饰!B13</f>
        <v>太阳石板</v>
      </c>
      <c r="E155" s="9">
        <f>墙上装饰!A13</f>
        <v>10</v>
      </c>
      <c r="F155">
        <v>197011</v>
      </c>
      <c r="G155" s="131">
        <v>0</v>
      </c>
      <c r="H155" s="52">
        <f>墙上装饰!W13</f>
        <v>25</v>
      </c>
      <c r="I155" s="9" t="str">
        <f>墙上装饰!AC13</f>
        <v>[]</v>
      </c>
      <c r="J155" s="9" t="str">
        <f>墙上装饰!AE13</f>
        <v>[[8301,2],[8302,2],[8303,2],[8311,1]]</v>
      </c>
    </row>
    <row r="156" spans="1:10">
      <c r="A156">
        <v>97012</v>
      </c>
      <c r="B156">
        <v>7</v>
      </c>
      <c r="C156" s="8" t="str">
        <f>墙上装饰!C9</f>
        <v>walldecor.1.yuanmudunpai</v>
      </c>
      <c r="D156" s="8" t="str">
        <f>墙上装饰!B14</f>
        <v>月亮石板</v>
      </c>
      <c r="E156" s="9">
        <f>墙上装饰!A14</f>
        <v>10</v>
      </c>
      <c r="F156">
        <v>197012</v>
      </c>
      <c r="G156" s="131">
        <v>0</v>
      </c>
      <c r="H156" s="52">
        <f>墙上装饰!W14</f>
        <v>25</v>
      </c>
      <c r="I156" s="9" t="str">
        <f>墙上装饰!AC14</f>
        <v>[]</v>
      </c>
      <c r="J156" s="9" t="str">
        <f>墙上装饰!AE14</f>
        <v>[[8301,3],[8302,3],[8303,3],[8311,1]]</v>
      </c>
    </row>
    <row r="157" spans="1:10">
      <c r="A157">
        <v>97013</v>
      </c>
      <c r="B157">
        <v>7</v>
      </c>
      <c r="C157" s="8" t="str">
        <f>墙上装饰!C15</f>
        <v>walldecor.1.yamamofaqi</v>
      </c>
      <c r="D157" s="8" t="str">
        <f>墙上装饰!B15</f>
        <v>亚麻魔法旗</v>
      </c>
      <c r="E157" s="9">
        <f>墙上装饰!A15</f>
        <v>10</v>
      </c>
      <c r="F157">
        <v>197013</v>
      </c>
      <c r="G157" s="131">
        <v>0</v>
      </c>
      <c r="H157" s="52">
        <f>墙上装饰!W15</f>
        <v>0</v>
      </c>
      <c r="I157" s="9" t="str">
        <f>墙上装饰!AC15</f>
        <v>[[197005,1]]</v>
      </c>
      <c r="J157" s="9" t="str">
        <f>墙上装饰!AE15</f>
        <v>[[8301,3],[8302,3],[8305,2],[8312,2]]</v>
      </c>
    </row>
    <row r="158" spans="1:10">
      <c r="A158">
        <v>97014</v>
      </c>
      <c r="B158">
        <v>7</v>
      </c>
      <c r="C158" s="8" t="str">
        <f>墙上装饰!C16</f>
        <v>walldecor.1.yinghuobideng</v>
      </c>
      <c r="D158" s="8" t="str">
        <f>墙上装饰!B16</f>
        <v>萤火壁灯</v>
      </c>
      <c r="E158" s="9">
        <f>墙上装饰!A16</f>
        <v>17</v>
      </c>
      <c r="F158">
        <v>197014</v>
      </c>
      <c r="G158" s="131">
        <v>0</v>
      </c>
      <c r="H158" s="52">
        <f>墙上装饰!W16</f>
        <v>0</v>
      </c>
      <c r="I158" s="9" t="str">
        <f>墙上装饰!AC16</f>
        <v>[]</v>
      </c>
      <c r="J158" s="9" t="str">
        <f>墙上装饰!AE16</f>
        <v>[[8301,3],[8302,3],[8307,2],[8312,2]]</v>
      </c>
    </row>
    <row r="159" spans="1:10">
      <c r="A159">
        <v>97015</v>
      </c>
      <c r="B159">
        <v>7</v>
      </c>
      <c r="C159" s="8" t="str">
        <f>墙上装饰!C17</f>
        <v>walldecor.1.pojiudedunpai</v>
      </c>
      <c r="D159" s="8" t="str">
        <f>墙上装饰!B17</f>
        <v>破烂的盾牌</v>
      </c>
      <c r="E159" s="9">
        <f>墙上装饰!A17</f>
        <v>17</v>
      </c>
      <c r="F159">
        <v>197015</v>
      </c>
      <c r="G159" s="131">
        <v>0</v>
      </c>
      <c r="H159" s="52">
        <f>墙上装饰!W17</f>
        <v>0</v>
      </c>
      <c r="I159" s="9" t="str">
        <f>墙上装饰!AC17</f>
        <v>[[197007,1]]</v>
      </c>
      <c r="J159" s="9" t="str">
        <f>墙上装饰!AE17</f>
        <v>[[8301,3],[8302,3],[8304,3],[8312,2]]</v>
      </c>
    </row>
    <row r="160" spans="1:10">
      <c r="A160">
        <v>97016</v>
      </c>
      <c r="B160">
        <v>7</v>
      </c>
      <c r="C160" s="8" t="str">
        <f>墙上装饰!C11</f>
        <v>walldecor.1.pojiudeguazhong</v>
      </c>
      <c r="D160" s="8" t="str">
        <f>墙上装饰!B18</f>
        <v>太阳灯壁灯</v>
      </c>
      <c r="E160" s="9">
        <f>墙上装饰!A18</f>
        <v>17</v>
      </c>
      <c r="F160">
        <v>197016</v>
      </c>
      <c r="G160" s="131">
        <v>0</v>
      </c>
      <c r="H160" s="52">
        <f>墙上装饰!W18</f>
        <v>50</v>
      </c>
      <c r="I160" s="9" t="str">
        <f>墙上装饰!AC18</f>
        <v>[]</v>
      </c>
      <c r="J160" s="9" t="str">
        <f>墙上装饰!AE18</f>
        <v>[[8301,3],[8302,3],[8307,3],[8311,1],[8312,2]]</v>
      </c>
    </row>
    <row r="161" spans="1:10">
      <c r="A161">
        <v>97017</v>
      </c>
      <c r="B161">
        <v>7</v>
      </c>
      <c r="C161" s="8" t="str">
        <f>墙上装饰!C19</f>
        <v>walldecor.1.jitouguashi</v>
      </c>
      <c r="D161" s="8" t="str">
        <f>墙上装饰!B19</f>
        <v>鸡头挂饰</v>
      </c>
      <c r="E161" s="9">
        <f>墙上装饰!A19</f>
        <v>17</v>
      </c>
      <c r="F161">
        <v>197017</v>
      </c>
      <c r="G161" s="131">
        <v>0</v>
      </c>
      <c r="H161" s="52">
        <f>墙上装饰!W19</f>
        <v>50</v>
      </c>
      <c r="I161" s="9" t="str">
        <f>墙上装饰!AC19</f>
        <v>[]</v>
      </c>
      <c r="J161" s="9" t="str">
        <f>墙上装饰!AE19</f>
        <v>[[8301,3],[8302,3],[8305,2],[8311,1],[8312,2]]</v>
      </c>
    </row>
    <row r="162" spans="1:10">
      <c r="A162">
        <v>97018</v>
      </c>
      <c r="B162">
        <v>7</v>
      </c>
      <c r="C162" s="8" t="str">
        <f>墙上装饰!C20</f>
        <v>walldecor.1.dankedeng</v>
      </c>
      <c r="D162" s="8" t="str">
        <f>墙上装饰!B20</f>
        <v>蛋壳灯</v>
      </c>
      <c r="E162" s="9">
        <f>墙上装饰!A20</f>
        <v>17</v>
      </c>
      <c r="F162">
        <v>197018</v>
      </c>
      <c r="G162" s="131">
        <v>0</v>
      </c>
      <c r="H162" s="52">
        <f>墙上装饰!W20</f>
        <v>50</v>
      </c>
      <c r="I162" s="9" t="str">
        <f>墙上装饰!AC20</f>
        <v>[]</v>
      </c>
      <c r="J162" s="9" t="str">
        <f>墙上装饰!AE20</f>
        <v>[[8301,3],[8302,3],[8307,2],[8311,1],[8312,2]]</v>
      </c>
    </row>
    <row r="163" spans="1:10">
      <c r="A163">
        <v>97019</v>
      </c>
      <c r="B163">
        <v>7</v>
      </c>
      <c r="C163" s="8" t="str">
        <f>墙上装饰!C21</f>
        <v>walldecor.1.wupoxiangkuang</v>
      </c>
      <c r="D163" s="8" t="str">
        <f>墙上装饰!B21</f>
        <v>巫婆相框</v>
      </c>
      <c r="E163" s="9">
        <f>墙上装饰!A21</f>
        <v>19</v>
      </c>
      <c r="F163">
        <v>197019</v>
      </c>
      <c r="G163" s="131">
        <v>0</v>
      </c>
      <c r="H163" s="52">
        <f>墙上装饰!W21</f>
        <v>0</v>
      </c>
      <c r="I163" s="9" t="str">
        <f>墙上装饰!AC21</f>
        <v>[[197003,2]]</v>
      </c>
      <c r="J163" s="9" t="str">
        <f>墙上装饰!AE21</f>
        <v>[[8301,3],[8302,3],[8304,3],[8312,2],[8313,2]]</v>
      </c>
    </row>
    <row r="164" spans="1:10">
      <c r="A164">
        <v>97020</v>
      </c>
      <c r="B164">
        <v>7</v>
      </c>
      <c r="C164" s="8" t="str">
        <f>墙上装饰!C22</f>
        <v>walldecor.1.maotouyinxiangkuang</v>
      </c>
      <c r="D164" s="8" t="str">
        <f>墙上装饰!B22</f>
        <v>猫头鹰相框</v>
      </c>
      <c r="E164" s="9">
        <f>墙上装饰!A22</f>
        <v>19</v>
      </c>
      <c r="F164">
        <v>197020</v>
      </c>
      <c r="G164" s="131">
        <v>0</v>
      </c>
      <c r="H164" s="52">
        <f>墙上装饰!W22</f>
        <v>0</v>
      </c>
      <c r="I164" s="9" t="str">
        <f>墙上装饰!AC22</f>
        <v>[[197003,2]]</v>
      </c>
      <c r="J164" s="9" t="str">
        <f>墙上装饰!AE22</f>
        <v>[[8301,3],[8302,3],[8312,2],[8313,2]]</v>
      </c>
    </row>
    <row r="165" spans="1:10">
      <c r="A165">
        <v>97021</v>
      </c>
      <c r="B165">
        <v>7</v>
      </c>
      <c r="C165" s="8" t="str">
        <f>墙上装饰!C23</f>
        <v>walldecor.1.huaxiangkuang</v>
      </c>
      <c r="D165" s="8" t="str">
        <f>墙上装饰!B23</f>
        <v>花相框</v>
      </c>
      <c r="E165" s="9">
        <f>墙上装饰!A23</f>
        <v>19</v>
      </c>
      <c r="F165">
        <v>197021</v>
      </c>
      <c r="G165" s="131">
        <v>0</v>
      </c>
      <c r="H165" s="52">
        <f>墙上装饰!W23</f>
        <v>0</v>
      </c>
      <c r="I165" s="9" t="str">
        <f>墙上装饰!AC23</f>
        <v>[[197003,2]]</v>
      </c>
      <c r="J165" s="9" t="str">
        <f>墙上装饰!AE23</f>
        <v>[[8301,3],[8302,3],[8304,3],[8312,2],[8313,2]]</v>
      </c>
    </row>
    <row r="166" spans="1:10">
      <c r="A166">
        <v>97022</v>
      </c>
      <c r="B166">
        <v>7</v>
      </c>
      <c r="C166" s="8" t="str">
        <f>墙上装饰!C24</f>
        <v>walldecor.1.dabenzhong</v>
      </c>
      <c r="D166" s="8" t="str">
        <f>墙上装饰!B24</f>
        <v>大笨种</v>
      </c>
      <c r="E166" s="9">
        <f>墙上装饰!A24</f>
        <v>19</v>
      </c>
      <c r="F166">
        <v>197022</v>
      </c>
      <c r="G166" s="131">
        <v>0</v>
      </c>
      <c r="H166" s="52">
        <f>墙上装饰!W24</f>
        <v>75</v>
      </c>
      <c r="I166" s="9" t="str">
        <f>墙上装饰!AC24</f>
        <v>[]</v>
      </c>
      <c r="J166" s="9" t="str">
        <f>墙上装饰!AE24</f>
        <v>[[8301,3],[8302,3],[8304,3],[8313,1]]</v>
      </c>
    </row>
    <row r="167" spans="1:10">
      <c r="A167">
        <v>97023</v>
      </c>
      <c r="B167">
        <v>7</v>
      </c>
      <c r="C167" s="8" t="str">
        <f>墙上装饰!C25</f>
        <v>walldecor.1.mofajinqi</v>
      </c>
      <c r="D167" s="8" t="str">
        <f>墙上装饰!B25</f>
        <v>魔法锦旗</v>
      </c>
      <c r="E167" s="9">
        <f>墙上装饰!A25</f>
        <v>19</v>
      </c>
      <c r="F167">
        <v>197023</v>
      </c>
      <c r="G167" s="131">
        <v>0</v>
      </c>
      <c r="H167" s="52">
        <f>墙上装饰!W25</f>
        <v>75</v>
      </c>
      <c r="I167" s="9" t="str">
        <f>墙上装饰!AC25</f>
        <v>[]</v>
      </c>
      <c r="J167" s="9" t="str">
        <f>墙上装饰!AE25</f>
        <v>[[8301,3],[8302,3],[8305,3],[8313,1]]</v>
      </c>
    </row>
    <row r="168" spans="1:10">
      <c r="A168">
        <v>97024</v>
      </c>
      <c r="B168">
        <v>7</v>
      </c>
      <c r="C168" s="8" t="str">
        <f>墙上装饰!C26</f>
        <v>walldecor.1.zhanxindemofazhong</v>
      </c>
      <c r="D168" s="8" t="str">
        <f>墙上装饰!B26</f>
        <v>崭新的魔法钟</v>
      </c>
      <c r="E168" s="9">
        <f>墙上装饰!A26</f>
        <v>21</v>
      </c>
      <c r="F168">
        <v>197024</v>
      </c>
      <c r="G168" s="131">
        <v>0</v>
      </c>
      <c r="H168" s="52">
        <f>墙上装饰!W26</f>
        <v>100</v>
      </c>
      <c r="I168" s="9" t="str">
        <f>墙上装饰!AC26</f>
        <v>[]</v>
      </c>
      <c r="J168" s="9" t="str">
        <f>墙上装饰!AE26</f>
        <v>[[8301,3],[8302,3],[8305,3],[8313,1]]</v>
      </c>
    </row>
    <row r="169" spans="1:10">
      <c r="A169">
        <v>97025</v>
      </c>
      <c r="B169">
        <v>7</v>
      </c>
      <c r="C169" s="8" t="str">
        <f>墙上装饰!C27</f>
        <v>walldecor.1.mofaxingqi</v>
      </c>
      <c r="D169" s="8" t="str">
        <f>墙上装饰!B27</f>
        <v>魔法星旗</v>
      </c>
      <c r="E169" s="9">
        <f>墙上装饰!A27</f>
        <v>21</v>
      </c>
      <c r="F169">
        <v>197025</v>
      </c>
      <c r="G169" s="131">
        <v>0</v>
      </c>
      <c r="H169" s="52">
        <f>墙上装饰!W27</f>
        <v>100</v>
      </c>
      <c r="I169" s="9" t="str">
        <f>墙上装饰!AC27</f>
        <v>[]</v>
      </c>
      <c r="J169" s="9" t="str">
        <f>墙上装饰!AE27</f>
        <v>[[8301,3],[8302,3],[8305,3],[8313,1]]</v>
      </c>
    </row>
    <row r="170" spans="1:10">
      <c r="A170">
        <v>97026</v>
      </c>
      <c r="B170">
        <v>7</v>
      </c>
      <c r="C170" s="8" t="str">
        <f>墙上装饰!C28</f>
        <v>walldecor.1.tiezhimofadadunpai</v>
      </c>
      <c r="D170" s="8" t="str">
        <f>墙上装饰!B28</f>
        <v>铁质魔法大盾牌</v>
      </c>
      <c r="E170" s="9">
        <f>墙上装饰!A28</f>
        <v>21</v>
      </c>
      <c r="F170">
        <v>197026</v>
      </c>
      <c r="G170" s="131">
        <v>0</v>
      </c>
      <c r="H170" s="52">
        <f>墙上装饰!W28</f>
        <v>100</v>
      </c>
      <c r="I170" s="9" t="str">
        <f>墙上装饰!AC28</f>
        <v>[[197015,3]]</v>
      </c>
      <c r="J170" s="9" t="str">
        <f>墙上装饰!AE28</f>
        <v>[[8301,4],[8304,13],[8313,3]]</v>
      </c>
    </row>
    <row r="171" spans="1:10">
      <c r="A171">
        <v>97027</v>
      </c>
      <c r="B171">
        <v>7</v>
      </c>
      <c r="C171" s="8" t="str">
        <f>墙上装饰!C29</f>
        <v>walldecor.1.sichoumofaqi</v>
      </c>
      <c r="D171" s="8" t="str">
        <f>墙上装饰!B29</f>
        <v>丝绸魔法旗</v>
      </c>
      <c r="E171" s="9">
        <f>墙上装饰!A29</f>
        <v>21</v>
      </c>
      <c r="F171">
        <v>197027</v>
      </c>
      <c r="G171" s="131">
        <v>0</v>
      </c>
      <c r="H171" s="52">
        <f>墙上装饰!W29</f>
        <v>100</v>
      </c>
      <c r="I171" s="9" t="str">
        <f>墙上装饰!AC29</f>
        <v>[]</v>
      </c>
      <c r="J171" s="9" t="str">
        <f>墙上装饰!AE29</f>
        <v>[[8301,4],[8302,4],[8305,4],[8313,3]]</v>
      </c>
    </row>
    <row r="172" spans="1:10">
      <c r="A172">
        <v>97028</v>
      </c>
      <c r="B172">
        <v>7</v>
      </c>
      <c r="C172" s="8" t="str">
        <f>墙上装饰!C30</f>
        <v>walldecor.1.tiezhishilu</v>
      </c>
      <c r="D172" s="8" t="str">
        <f>墙上装饰!B30</f>
        <v>铁质石炉</v>
      </c>
      <c r="E172" s="9">
        <f>墙上装饰!A30</f>
        <v>23</v>
      </c>
      <c r="F172">
        <v>197028</v>
      </c>
      <c r="G172" s="131">
        <v>0</v>
      </c>
      <c r="H172" s="52">
        <f>墙上装饰!W30</f>
        <v>110</v>
      </c>
      <c r="I172" s="9" t="str">
        <f>墙上装饰!AC30</f>
        <v>[]</v>
      </c>
      <c r="J172" s="9" t="str">
        <f>墙上装饰!AE30</f>
        <v>[[8301,4],[8302,4],[8303,4],[8313,3]]</v>
      </c>
    </row>
    <row r="173" spans="1:10">
      <c r="A173">
        <v>97029</v>
      </c>
      <c r="B173">
        <v>7</v>
      </c>
      <c r="C173" s="8" t="str">
        <f>墙上装饰!C31</f>
        <v>walldecor.1.yuanmuguazhong</v>
      </c>
      <c r="D173" s="8" t="str">
        <f>墙上装饰!B31</f>
        <v>原木挂钟</v>
      </c>
      <c r="E173" s="9">
        <f>墙上装饰!A31</f>
        <v>23</v>
      </c>
      <c r="F173">
        <v>197029</v>
      </c>
      <c r="G173" s="131">
        <v>0</v>
      </c>
      <c r="H173" s="52">
        <f>墙上装饰!W31</f>
        <v>0</v>
      </c>
      <c r="I173" s="9" t="str">
        <f>墙上装饰!AC31</f>
        <v>[]</v>
      </c>
      <c r="J173" s="9" t="str">
        <f>墙上装饰!AE31</f>
        <v>[[8301,4],[8302,4],[8311,1],[8312,2]]</v>
      </c>
    </row>
    <row r="174" spans="1:10">
      <c r="A174">
        <v>97030</v>
      </c>
      <c r="B174">
        <v>7</v>
      </c>
      <c r="C174" s="8" t="str">
        <f>墙上装饰!C32</f>
        <v>walldecor.1.tuzideng</v>
      </c>
      <c r="D174" s="8" t="str">
        <f>墙上装饰!B32</f>
        <v>兔子灯</v>
      </c>
      <c r="E174" s="9">
        <f>墙上装饰!A32</f>
        <v>23</v>
      </c>
      <c r="F174">
        <v>197030</v>
      </c>
      <c r="G174" s="131">
        <v>0</v>
      </c>
      <c r="H174" s="52">
        <f>墙上装饰!W32</f>
        <v>0</v>
      </c>
      <c r="I174" s="9" t="str">
        <f>墙上装饰!AC32</f>
        <v>[]</v>
      </c>
      <c r="J174" s="9" t="str">
        <f>墙上装饰!AE32</f>
        <v>[[8301,4],[8302,4],[8307,4],[8311,2],[8312,2]]</v>
      </c>
    </row>
    <row r="175" spans="1:10">
      <c r="A175">
        <v>97031</v>
      </c>
      <c r="B175">
        <v>7</v>
      </c>
      <c r="C175" s="8" t="str">
        <f>墙上装饰!C33</f>
        <v>walldecor.1.shuichuang</v>
      </c>
      <c r="D175" s="8" t="str">
        <f>墙上装饰!B33</f>
        <v>水图腾窗</v>
      </c>
      <c r="E175" s="9">
        <f>墙上装饰!A33</f>
        <v>23</v>
      </c>
      <c r="F175">
        <v>197031</v>
      </c>
      <c r="G175" s="131">
        <v>0</v>
      </c>
      <c r="H175" s="52">
        <f>墙上装饰!W33</f>
        <v>0</v>
      </c>
      <c r="I175" s="9" t="str">
        <f>墙上装饰!AC33</f>
        <v>[]</v>
      </c>
      <c r="J175" s="9" t="str">
        <f>墙上装饰!AE33</f>
        <v>[[8301,6],[8302,6],[8307,6],[8312,5]]</v>
      </c>
    </row>
    <row r="176" spans="1:10">
      <c r="A176">
        <v>97032</v>
      </c>
      <c r="B176">
        <v>7</v>
      </c>
      <c r="C176" s="8" t="str">
        <f>墙上装饰!C34</f>
        <v>walldecor.1.shuchuang</v>
      </c>
      <c r="D176" s="8" t="str">
        <f>墙上装饰!B34</f>
        <v>树图腾窗</v>
      </c>
      <c r="E176" s="9">
        <f>墙上装饰!A34</f>
        <v>25</v>
      </c>
      <c r="F176">
        <v>197032</v>
      </c>
      <c r="G176" s="131">
        <v>0</v>
      </c>
      <c r="H176" s="52">
        <f>墙上装饰!W34</f>
        <v>120</v>
      </c>
      <c r="I176" s="9" t="str">
        <f>墙上装饰!AC34</f>
        <v>[]</v>
      </c>
      <c r="J176" s="9" t="str">
        <f>墙上装饰!AE34</f>
        <v>[[8301,6],[8302,6],[8307,6],[8313,2],[8314,5]]</v>
      </c>
    </row>
    <row r="177" spans="1:10">
      <c r="A177">
        <v>97033</v>
      </c>
      <c r="B177">
        <v>7</v>
      </c>
      <c r="C177" s="8" t="str">
        <f>墙上装饰!C35</f>
        <v>walldecor.1.yunchuang</v>
      </c>
      <c r="D177" s="8" t="str">
        <f>墙上装饰!B35</f>
        <v>云图腾窗</v>
      </c>
      <c r="E177" s="9">
        <f>墙上装饰!A35</f>
        <v>25</v>
      </c>
      <c r="F177">
        <v>197033</v>
      </c>
      <c r="G177" s="131">
        <v>0</v>
      </c>
      <c r="H177" s="52">
        <f>墙上装饰!W35</f>
        <v>0</v>
      </c>
      <c r="I177" s="9" t="str">
        <f>墙上装饰!AC35</f>
        <v>[]</v>
      </c>
      <c r="J177" s="9" t="str">
        <f>墙上装饰!AE35</f>
        <v>[[8301,6],[8302,6],[8307,6],[8312,5],[8313,2]]</v>
      </c>
    </row>
    <row r="178" spans="1:10">
      <c r="A178">
        <v>97034</v>
      </c>
      <c r="B178">
        <v>7</v>
      </c>
      <c r="C178" s="8" t="str">
        <f>墙上装饰!C36</f>
        <v>walldecor.1.huochuang</v>
      </c>
      <c r="D178" s="8" t="str">
        <f>墙上装饰!B36</f>
        <v>火图腾窗</v>
      </c>
      <c r="E178" s="9">
        <f>墙上装饰!A36</f>
        <v>25</v>
      </c>
      <c r="F178">
        <v>197034</v>
      </c>
      <c r="G178" s="131">
        <v>0</v>
      </c>
      <c r="H178" s="52">
        <f>墙上装饰!W36</f>
        <v>120</v>
      </c>
      <c r="I178" s="9" t="str">
        <f>墙上装饰!AC36</f>
        <v>[]</v>
      </c>
      <c r="J178" s="9" t="str">
        <f>墙上装饰!AE36</f>
        <v>[[8301,6],[8302,6],[8307,6],[8313,2],[8314,5]]</v>
      </c>
    </row>
    <row r="179" spans="1:10">
      <c r="A179">
        <f>道具合成!A3</f>
        <v>98001</v>
      </c>
      <c r="B179">
        <f>道具合成!B3</f>
        <v>8</v>
      </c>
      <c r="C179" t="str">
        <f>道具合成!C3</f>
        <v>mixitem.1.gaolv1</v>
      </c>
      <c r="D179" t="str">
        <f>道具合成!D3</f>
        <v>初级镐</v>
      </c>
      <c r="E179">
        <f>道具合成!E3</f>
        <v>1</v>
      </c>
      <c r="F179">
        <f>道具合成!F3</f>
        <v>198001</v>
      </c>
      <c r="G179" s="131">
        <v>100</v>
      </c>
      <c r="H179" s="132">
        <f>道具合成!W3</f>
        <v>0</v>
      </c>
      <c r="I179" s="132" t="s">
        <v>457</v>
      </c>
      <c r="J179" t="str">
        <f>道具合成!AD3</f>
        <v>[[8301,1],[8302,1],[8304,1],[8319,1]]</v>
      </c>
    </row>
    <row r="180" spans="1:10">
      <c r="A180">
        <f>道具合成!A4</f>
        <v>98002</v>
      </c>
      <c r="B180">
        <f>道具合成!B4</f>
        <v>8</v>
      </c>
      <c r="C180" t="str">
        <f>道具合成!C4</f>
        <v>mixitem.1.juzilv1</v>
      </c>
      <c r="D180" t="str">
        <f>道具合成!D4</f>
        <v>初级锯子</v>
      </c>
      <c r="E180">
        <f>道具合成!E4</f>
        <v>1</v>
      </c>
      <c r="F180">
        <f>道具合成!F4</f>
        <v>198002</v>
      </c>
      <c r="G180" s="131">
        <v>100</v>
      </c>
      <c r="H180" s="132">
        <f>道具合成!W4</f>
        <v>0</v>
      </c>
      <c r="I180" s="132" t="s">
        <v>457</v>
      </c>
      <c r="J180" t="str">
        <f>道具合成!AD4</f>
        <v>[[8301,1],[8302,1],[8304,1],[8319,1]]</v>
      </c>
    </row>
    <row r="181" spans="1:10">
      <c r="A181">
        <f>道具合成!A5</f>
        <v>98003</v>
      </c>
      <c r="B181">
        <f>道具合成!B5</f>
        <v>8</v>
      </c>
      <c r="C181" t="str">
        <f>道具合成!C5</f>
        <v>mixitem.1.gaolv2</v>
      </c>
      <c r="D181" t="str">
        <f>道具合成!D5</f>
        <v>中级镐</v>
      </c>
      <c r="E181">
        <f>道具合成!E5</f>
        <v>10</v>
      </c>
      <c r="F181">
        <f>道具合成!F5</f>
        <v>198003</v>
      </c>
      <c r="G181" s="131">
        <v>100</v>
      </c>
      <c r="H181" s="132">
        <f>道具合成!W5</f>
        <v>0</v>
      </c>
      <c r="I181" s="132" t="s">
        <v>457</v>
      </c>
      <c r="J181" t="str">
        <f>道具合成!AD5</f>
        <v>[[8301,1],[8302,2],[8304,2],[8319,1]]</v>
      </c>
    </row>
    <row r="182" spans="1:10">
      <c r="A182">
        <f>道具合成!A6</f>
        <v>98004</v>
      </c>
      <c r="B182">
        <f>道具合成!B6</f>
        <v>8</v>
      </c>
      <c r="C182" t="str">
        <f>道具合成!C6</f>
        <v>mixitem.1.juzilv2</v>
      </c>
      <c r="D182" t="str">
        <f>道具合成!D6</f>
        <v>中级锯子</v>
      </c>
      <c r="E182">
        <f>道具合成!E6</f>
        <v>10</v>
      </c>
      <c r="F182">
        <f>道具合成!F6</f>
        <v>198004</v>
      </c>
      <c r="G182" s="131">
        <v>100</v>
      </c>
      <c r="H182" s="132">
        <f>道具合成!W6</f>
        <v>0</v>
      </c>
      <c r="I182" s="132" t="s">
        <v>457</v>
      </c>
      <c r="J182" t="str">
        <f>道具合成!AD6</f>
        <v>[[8301,1],[8302,2],[8304,2],[8319,1]]</v>
      </c>
    </row>
    <row r="183" spans="1:10">
      <c r="A183">
        <f>道具合成!A7</f>
        <v>98005</v>
      </c>
      <c r="B183">
        <f>道具合成!B7</f>
        <v>8</v>
      </c>
      <c r="C183" t="str">
        <f>道具合成!C7</f>
        <v>mixitem.1.gaolv3</v>
      </c>
      <c r="D183" t="str">
        <f>道具合成!D7</f>
        <v>魔法镐</v>
      </c>
      <c r="E183">
        <f>道具合成!E7</f>
        <v>15</v>
      </c>
      <c r="F183">
        <f>道具合成!F7</f>
        <v>198005</v>
      </c>
      <c r="G183" s="131">
        <v>0</v>
      </c>
      <c r="H183" s="132">
        <f>道具合成!W7</f>
        <v>0</v>
      </c>
      <c r="I183" s="132" t="s">
        <v>457</v>
      </c>
      <c r="J183" t="str">
        <f>道具合成!AD7</f>
        <v>[[8301,1],[8324,1]]</v>
      </c>
    </row>
    <row r="184" spans="1:10">
      <c r="A184">
        <f>道具合成!A8</f>
        <v>98006</v>
      </c>
      <c r="B184">
        <f>道具合成!B8</f>
        <v>8</v>
      </c>
      <c r="C184" t="str">
        <f>道具合成!C8</f>
        <v>mixitem.1.juzilv3</v>
      </c>
      <c r="D184" t="str">
        <f>道具合成!D8</f>
        <v>魔法锯子</v>
      </c>
      <c r="E184">
        <f>道具合成!E8</f>
        <v>15</v>
      </c>
      <c r="F184">
        <f>道具合成!F8</f>
        <v>198006</v>
      </c>
      <c r="G184" s="131">
        <v>0</v>
      </c>
      <c r="H184" s="132">
        <f>道具合成!W8</f>
        <v>0</v>
      </c>
      <c r="I184" s="132" t="s">
        <v>457</v>
      </c>
      <c r="J184" t="str">
        <f>道具合成!AD8</f>
        <v>[[8301,1],[8324,1]]</v>
      </c>
    </row>
    <row r="185" spans="1:10">
      <c r="A185">
        <f>道具合成!A9</f>
        <v>98007</v>
      </c>
      <c r="B185">
        <f>道具合成!B9</f>
        <v>8</v>
      </c>
      <c r="C185" t="str">
        <f>道具合成!C9</f>
        <v>mixitem.1.boomlv1</v>
      </c>
      <c r="D185" t="str">
        <f>道具合成!D9</f>
        <v>初级炸药</v>
      </c>
      <c r="E185">
        <f>道具合成!E9</f>
        <v>20</v>
      </c>
      <c r="F185">
        <f>道具合成!F9</f>
        <v>198007</v>
      </c>
      <c r="G185" s="131">
        <v>100</v>
      </c>
      <c r="H185" s="132">
        <f>道具合成!W9</f>
        <v>0</v>
      </c>
      <c r="I185" s="132" t="s">
        <v>457</v>
      </c>
      <c r="J185" t="str">
        <f>道具合成!AD9</f>
        <v>[[8301,1],[8304,1],[8319,1],[8320,1]]</v>
      </c>
    </row>
    <row r="186" spans="1:10">
      <c r="A186">
        <f>道具合成!A10</f>
        <v>98008</v>
      </c>
      <c r="B186">
        <f>道具合成!B10</f>
        <v>8</v>
      </c>
      <c r="C186" t="str">
        <f>道具合成!C10</f>
        <v>mixitem.1.futoulv1</v>
      </c>
      <c r="D186" t="str">
        <f>道具合成!D10</f>
        <v>初级开山斧</v>
      </c>
      <c r="E186">
        <f>道具合成!E10</f>
        <v>20</v>
      </c>
      <c r="F186">
        <f>道具合成!F10</f>
        <v>198008</v>
      </c>
      <c r="G186" s="131">
        <v>100</v>
      </c>
      <c r="H186" s="132">
        <f>道具合成!W10</f>
        <v>0</v>
      </c>
      <c r="I186" s="132" t="s">
        <v>457</v>
      </c>
      <c r="J186" t="str">
        <f>道具合成!AD10</f>
        <v>[[8301,1],[8304,1],[8306,1],[8319,1]]</v>
      </c>
    </row>
    <row r="187" spans="1:10">
      <c r="A187">
        <f>道具合成!A11</f>
        <v>98009</v>
      </c>
      <c r="B187">
        <f>道具合成!B11</f>
        <v>8</v>
      </c>
      <c r="C187" t="str">
        <f>道具合成!C11</f>
        <v>mixitem.1.boomlv2</v>
      </c>
      <c r="D187" t="str">
        <f>道具合成!D11</f>
        <v>中级炸药</v>
      </c>
      <c r="E187">
        <f>道具合成!E11</f>
        <v>25</v>
      </c>
      <c r="F187">
        <f>道具合成!F11</f>
        <v>198009</v>
      </c>
      <c r="G187" s="131">
        <v>100</v>
      </c>
      <c r="H187" s="132">
        <f>道具合成!W11</f>
        <v>0</v>
      </c>
      <c r="I187" s="132" t="s">
        <v>457</v>
      </c>
      <c r="J187" t="str">
        <f>道具合成!AD11</f>
        <v>[[8301,1],[8304,2],[8319,1],[8320,2]]</v>
      </c>
    </row>
    <row r="188" spans="1:10">
      <c r="A188">
        <f>道具合成!A12</f>
        <v>98010</v>
      </c>
      <c r="B188">
        <f>道具合成!B12</f>
        <v>8</v>
      </c>
      <c r="C188" t="str">
        <f>道具合成!C12</f>
        <v>mixitem.1.futoulv2</v>
      </c>
      <c r="D188" t="str">
        <f>道具合成!D12</f>
        <v>中级开山斧</v>
      </c>
      <c r="E188">
        <f>道具合成!E12</f>
        <v>25</v>
      </c>
      <c r="F188">
        <f>道具合成!F12</f>
        <v>198010</v>
      </c>
      <c r="G188" s="131">
        <v>100</v>
      </c>
      <c r="H188" s="132">
        <f>道具合成!W12</f>
        <v>0</v>
      </c>
      <c r="I188" s="132" t="s">
        <v>457</v>
      </c>
      <c r="J188" t="str">
        <f>道具合成!AD12</f>
        <v>[[8301,1],[8304,2],[8306,2],[8319,1]]</v>
      </c>
    </row>
    <row r="189" spans="1:10">
      <c r="A189">
        <f>道具合成!A13</f>
        <v>98011</v>
      </c>
      <c r="B189">
        <f>道具合成!B13</f>
        <v>8</v>
      </c>
      <c r="C189" t="str">
        <f>道具合成!C13</f>
        <v>mixitem.1.futoulv3</v>
      </c>
      <c r="D189" t="str">
        <f>道具合成!D13</f>
        <v>黄金开山斧</v>
      </c>
      <c r="E189">
        <f>道具合成!E13</f>
        <v>20</v>
      </c>
      <c r="F189">
        <f>道具合成!F13</f>
        <v>198011</v>
      </c>
      <c r="G189" s="131">
        <v>0</v>
      </c>
      <c r="H189" s="134">
        <f>道具合成!W13</f>
        <v>0</v>
      </c>
      <c r="I189" s="134" t="s">
        <v>308</v>
      </c>
      <c r="J189" t="str">
        <f>道具合成!AD13</f>
        <v>[[8301,1],[8324,1]]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F18"/>
  <sheetViews>
    <sheetView workbookViewId="0">
      <selection activeCell="F17" sqref="F17"/>
    </sheetView>
  </sheetViews>
  <sheetFormatPr defaultRowHeight="13.5"/>
  <cols>
    <col min="2" max="2" width="17.375" customWidth="1"/>
    <col min="3" max="3" width="8.5" customWidth="1"/>
    <col min="4" max="4" width="9" customWidth="1"/>
    <col min="5" max="5" width="10" customWidth="1"/>
    <col min="6" max="6" width="8.625" customWidth="1"/>
    <col min="7" max="7" width="16.5" customWidth="1"/>
    <col min="8" max="8" width="7.75" customWidth="1"/>
    <col min="9" max="10" width="10.625" customWidth="1"/>
    <col min="11" max="11" width="15.375" customWidth="1"/>
    <col min="13" max="13" width="14.5" customWidth="1"/>
  </cols>
  <sheetData>
    <row r="1" spans="1:6">
      <c r="A1" t="s">
        <v>316</v>
      </c>
      <c r="B1" t="s">
        <v>312</v>
      </c>
      <c r="C1" t="s">
        <v>181</v>
      </c>
      <c r="D1" t="s">
        <v>317</v>
      </c>
      <c r="E1" s="14" t="s">
        <v>313</v>
      </c>
      <c r="F1" s="33" t="s">
        <v>314</v>
      </c>
    </row>
    <row r="2" spans="1:6">
      <c r="E2" s="33" t="s">
        <v>315</v>
      </c>
      <c r="F2" s="45"/>
    </row>
    <row r="3" spans="1:6">
      <c r="A3">
        <f>m币花费统计A!A3</f>
        <v>1</v>
      </c>
      <c r="B3" s="69">
        <v>3</v>
      </c>
      <c r="C3" s="43">
        <v>1</v>
      </c>
      <c r="D3" s="129">
        <v>1</v>
      </c>
      <c r="E3" s="33">
        <v>3</v>
      </c>
      <c r="F3" s="46">
        <v>12</v>
      </c>
    </row>
    <row r="4" spans="1:6">
      <c r="A4">
        <f>m币花费统计A!A7</f>
        <v>5</v>
      </c>
      <c r="B4" s="69">
        <v>4</v>
      </c>
      <c r="C4" s="43">
        <v>2</v>
      </c>
      <c r="D4" s="129">
        <v>2</v>
      </c>
      <c r="E4" s="14"/>
      <c r="F4" s="46">
        <v>25</v>
      </c>
    </row>
    <row r="5" spans="1:6">
      <c r="A5">
        <f>m币花费统计A!A13</f>
        <v>11</v>
      </c>
      <c r="B5" s="69">
        <v>5</v>
      </c>
      <c r="C5" s="43">
        <v>3</v>
      </c>
      <c r="D5" s="129">
        <v>3</v>
      </c>
      <c r="E5" s="14"/>
      <c r="F5" s="46">
        <v>50</v>
      </c>
    </row>
    <row r="6" spans="1:6">
      <c r="A6">
        <f>m币花费统计A!A18</f>
        <v>16</v>
      </c>
      <c r="B6" s="69">
        <v>6</v>
      </c>
      <c r="C6" s="43">
        <v>4</v>
      </c>
      <c r="D6" s="129">
        <v>4</v>
      </c>
      <c r="E6" s="14"/>
      <c r="F6" s="46">
        <v>75</v>
      </c>
    </row>
    <row r="7" spans="1:6">
      <c r="A7">
        <f>m币花费统计A!A23</f>
        <v>21</v>
      </c>
      <c r="B7" s="69">
        <v>7</v>
      </c>
      <c r="C7" s="43">
        <v>5</v>
      </c>
      <c r="D7" s="129">
        <v>5</v>
      </c>
      <c r="E7" s="14"/>
      <c r="F7" s="46">
        <v>100</v>
      </c>
    </row>
    <row r="8" spans="1:6">
      <c r="A8">
        <f>m币花费统计A!A28</f>
        <v>26</v>
      </c>
      <c r="B8" s="69">
        <v>8</v>
      </c>
      <c r="C8" s="43">
        <v>4</v>
      </c>
      <c r="D8" s="129">
        <v>6</v>
      </c>
      <c r="E8" s="14"/>
      <c r="F8" s="46">
        <v>110</v>
      </c>
    </row>
    <row r="9" spans="1:6">
      <c r="A9">
        <f>m币花费统计A!A33</f>
        <v>31</v>
      </c>
      <c r="B9" s="69">
        <v>9</v>
      </c>
      <c r="C9" s="43">
        <v>6</v>
      </c>
      <c r="D9" s="44"/>
      <c r="E9" s="14"/>
      <c r="F9" s="46">
        <v>120</v>
      </c>
    </row>
    <row r="10" spans="1:6">
      <c r="A10">
        <f>m币花费统计A!A38</f>
        <v>36</v>
      </c>
      <c r="B10" s="74">
        <v>10</v>
      </c>
      <c r="C10" s="43">
        <v>8</v>
      </c>
      <c r="D10" s="44"/>
      <c r="E10" s="14"/>
      <c r="F10" s="46">
        <v>130</v>
      </c>
    </row>
    <row r="11" spans="1:6">
      <c r="A11">
        <f>m币花费统计A!A43</f>
        <v>41</v>
      </c>
      <c r="B11" s="74">
        <v>11</v>
      </c>
      <c r="C11" s="43">
        <v>10</v>
      </c>
      <c r="D11" s="44"/>
      <c r="E11" s="14"/>
      <c r="F11" s="46">
        <v>150</v>
      </c>
    </row>
    <row r="12" spans="1:6">
      <c r="A12">
        <f>m币花费统计A!A48</f>
        <v>46</v>
      </c>
      <c r="B12" s="74">
        <v>12</v>
      </c>
      <c r="C12" s="43">
        <v>9</v>
      </c>
      <c r="D12" s="44"/>
      <c r="E12" s="14"/>
      <c r="F12" s="46">
        <v>160</v>
      </c>
    </row>
    <row r="13" spans="1:6">
      <c r="A13">
        <f>m币花费统计A!A53</f>
        <v>51</v>
      </c>
      <c r="B13" s="74">
        <v>13</v>
      </c>
      <c r="C13" s="43">
        <v>12</v>
      </c>
      <c r="D13" s="44"/>
      <c r="E13" s="14"/>
      <c r="F13" s="46">
        <v>180</v>
      </c>
    </row>
    <row r="14" spans="1:6">
      <c r="A14">
        <f>m币花费统计A!A58</f>
        <v>56</v>
      </c>
      <c r="B14" s="74">
        <v>14</v>
      </c>
      <c r="C14" s="43">
        <v>15</v>
      </c>
      <c r="D14" s="44"/>
      <c r="E14" s="14"/>
      <c r="F14" s="46">
        <v>200</v>
      </c>
    </row>
    <row r="15" spans="1:6">
      <c r="A15">
        <f>m币花费统计A!A63</f>
        <v>61</v>
      </c>
      <c r="B15" s="74">
        <v>15</v>
      </c>
      <c r="C15" s="43">
        <v>16</v>
      </c>
      <c r="D15" s="44"/>
      <c r="E15" s="14"/>
      <c r="F15" s="46">
        <v>240</v>
      </c>
    </row>
    <row r="16" spans="1:6">
      <c r="A16">
        <f>m币花费统计A!A69</f>
        <v>67</v>
      </c>
      <c r="B16" s="74">
        <v>16</v>
      </c>
      <c r="C16" s="43">
        <v>20</v>
      </c>
      <c r="D16" s="44"/>
      <c r="E16" s="14"/>
      <c r="F16" s="46">
        <v>270</v>
      </c>
    </row>
    <row r="17" spans="1:6">
      <c r="A17">
        <f>m币花费统计A!A72</f>
        <v>70</v>
      </c>
      <c r="B17" s="74">
        <v>17</v>
      </c>
      <c r="C17" s="43">
        <v>25</v>
      </c>
      <c r="D17" s="44"/>
      <c r="E17" s="14"/>
      <c r="F17" s="46">
        <v>300</v>
      </c>
    </row>
    <row r="18" spans="1:6">
      <c r="B18" s="17"/>
      <c r="C18" s="17"/>
      <c r="D18" s="17"/>
      <c r="E18" s="17"/>
      <c r="F18" s="1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E17" sqref="E17"/>
    </sheetView>
  </sheetViews>
  <sheetFormatPr defaultRowHeight="13.5"/>
  <cols>
    <col min="2" max="2" width="14" customWidth="1"/>
    <col min="3" max="3" width="18.5" customWidth="1"/>
    <col min="4" max="4" width="12.625" customWidth="1"/>
    <col min="5" max="5" width="26.75" customWidth="1"/>
    <col min="9" max="9" width="10.25" customWidth="1"/>
    <col min="10" max="10" width="11.5" customWidth="1"/>
    <col min="11" max="11" width="11.875" customWidth="1"/>
  </cols>
  <sheetData>
    <row r="1" spans="1:6">
      <c r="A1" t="str">
        <f>[3]house_level!A1</f>
        <v>lv</v>
      </c>
      <c r="B1" s="69" t="s">
        <v>376</v>
      </c>
      <c r="C1" t="s">
        <v>377</v>
      </c>
      <c r="D1" t="s">
        <v>378</v>
      </c>
    </row>
    <row r="3" spans="1:6">
      <c r="A3" s="69">
        <f>[3]house_level!A3</f>
        <v>1</v>
      </c>
      <c r="B3" s="69">
        <f>[3]house_level!B3</f>
        <v>0</v>
      </c>
      <c r="C3" s="15"/>
    </row>
    <row r="4" spans="1:6">
      <c r="A4" s="69">
        <f>[3]house_level!A4</f>
        <v>2</v>
      </c>
      <c r="B4" s="69">
        <f>[3]house_level!B4</f>
        <v>90</v>
      </c>
      <c r="C4" s="15">
        <f>B4/[3]magic_study!$L$3*[3]magic_study!$M$3</f>
        <v>324</v>
      </c>
      <c r="D4">
        <v>5</v>
      </c>
    </row>
    <row r="5" spans="1:6">
      <c r="A5" s="69">
        <f>[3]house_level!A5</f>
        <v>3</v>
      </c>
      <c r="B5" s="69">
        <f>[3]house_level!B5</f>
        <v>110</v>
      </c>
      <c r="C5" s="15">
        <f>B5/[3]magic_study!$L$3*[3]magic_study!$M$3</f>
        <v>396</v>
      </c>
      <c r="D5">
        <v>10</v>
      </c>
    </row>
    <row r="6" spans="1:6">
      <c r="A6" s="69">
        <f>[3]house_level!A6</f>
        <v>4</v>
      </c>
      <c r="B6" s="69">
        <f>[3]house_level!B6</f>
        <v>140</v>
      </c>
      <c r="C6" s="15">
        <f>B6/[3]magic_study!$L$3*[3]magic_study!$M$3</f>
        <v>504</v>
      </c>
      <c r="D6">
        <v>13</v>
      </c>
    </row>
    <row r="7" spans="1:6">
      <c r="A7" s="69">
        <f>[3]house_level!A7</f>
        <v>5</v>
      </c>
      <c r="B7" s="69">
        <f>[3]house_level!B7</f>
        <v>180</v>
      </c>
      <c r="C7" s="15">
        <f>B7/[3]magic_study!$L$3*[3]magic_study!$M$3</f>
        <v>648</v>
      </c>
      <c r="D7">
        <v>17</v>
      </c>
    </row>
    <row r="8" spans="1:6">
      <c r="A8" s="69">
        <f>[3]house_level!A8</f>
        <v>6</v>
      </c>
      <c r="B8" s="69">
        <f>[3]house_level!B8</f>
        <v>230</v>
      </c>
      <c r="C8" s="15">
        <f>B8/[3]magic_study!$L$3*[3]magic_study!$M$3</f>
        <v>828</v>
      </c>
      <c r="D8">
        <v>22</v>
      </c>
    </row>
    <row r="9" spans="1:6">
      <c r="A9" s="69">
        <f>[3]house_level!A9</f>
        <v>7</v>
      </c>
      <c r="B9" s="69">
        <f>[3]house_level!B9</f>
        <v>300</v>
      </c>
      <c r="C9" s="15">
        <f>B9/[3]magic_study!$L$3*[3]magic_study!$M$3</f>
        <v>1080</v>
      </c>
      <c r="D9">
        <v>27</v>
      </c>
    </row>
    <row r="10" spans="1:6">
      <c r="A10" s="69">
        <f>[3]house_level!A10</f>
        <v>8</v>
      </c>
      <c r="B10" s="69">
        <f>[3]house_level!B10</f>
        <v>380</v>
      </c>
      <c r="C10" s="15">
        <f>B10/[3]magic_study!$L$3*[3]magic_study!$M$3</f>
        <v>1368</v>
      </c>
      <c r="D10">
        <v>32</v>
      </c>
    </row>
    <row r="11" spans="1:6">
      <c r="A11" s="69">
        <f>[3]house_level!A11</f>
        <v>9</v>
      </c>
      <c r="B11" s="69">
        <f>[3]house_level!B11</f>
        <v>480</v>
      </c>
      <c r="C11" s="15">
        <f>B11/[3]magic_study!$L$3*[3]magic_study!$M$3</f>
        <v>1728</v>
      </c>
      <c r="D11">
        <v>37</v>
      </c>
    </row>
    <row r="12" spans="1:6">
      <c r="A12" s="69">
        <f>[3]house_level!A12</f>
        <v>10</v>
      </c>
      <c r="B12" s="69">
        <f>[3]house_level!B12</f>
        <v>620</v>
      </c>
      <c r="C12" s="15">
        <f>B12/[3]magic_study!$L$3*[3]magic_study!$M$3</f>
        <v>2232</v>
      </c>
      <c r="D12">
        <v>42</v>
      </c>
      <c r="F12" s="15"/>
    </row>
    <row r="13" spans="1:6">
      <c r="A13" s="69">
        <f>[3]house_level!A13</f>
        <v>11</v>
      </c>
      <c r="B13" s="69">
        <f>[3]house_level!B13</f>
        <v>790</v>
      </c>
      <c r="C13" s="15">
        <f>B13/[3]magic_study!$L$3*[3]magic_study!$M$3</f>
        <v>2844</v>
      </c>
      <c r="D13">
        <v>47</v>
      </c>
    </row>
    <row r="14" spans="1:6">
      <c r="A14" s="69">
        <f>[3]house_level!A14</f>
        <v>12</v>
      </c>
      <c r="B14" s="69">
        <f>[3]house_level!B14</f>
        <v>1020</v>
      </c>
      <c r="C14" s="15">
        <f>B14/[3]magic_study!$L$3*[3]magic_study!$M$3</f>
        <v>3672</v>
      </c>
      <c r="D14">
        <v>52</v>
      </c>
    </row>
    <row r="15" spans="1:6">
      <c r="A15" s="69">
        <f>[3]house_level!A15</f>
        <v>13</v>
      </c>
      <c r="B15" s="69">
        <f>[3]house_level!B15</f>
        <v>1300</v>
      </c>
      <c r="C15" s="15">
        <f>B15/[3]magic_study!$L$3*[3]magic_study!$M$3</f>
        <v>4680</v>
      </c>
      <c r="D15">
        <v>57</v>
      </c>
    </row>
    <row r="16" spans="1:6">
      <c r="A16" s="69">
        <f>[3]house_level!A16</f>
        <v>14</v>
      </c>
      <c r="B16" s="69">
        <f>[3]house_level!B16</f>
        <v>1670</v>
      </c>
      <c r="C16" s="15">
        <f>B16/[3]magic_study!$L$3*[3]magic_study!$M$3</f>
        <v>6012</v>
      </c>
      <c r="D16">
        <v>61</v>
      </c>
    </row>
    <row r="17" spans="1:4">
      <c r="A17" s="69">
        <f>[3]house_level!A17</f>
        <v>15</v>
      </c>
      <c r="B17" s="69">
        <f>[3]house_level!B17</f>
        <v>2150</v>
      </c>
      <c r="C17" s="15">
        <f>B17/[3]magic_study!$L$3*[3]magic_study!$M$3</f>
        <v>7740</v>
      </c>
      <c r="D17">
        <v>64</v>
      </c>
    </row>
    <row r="18" spans="1:4">
      <c r="A18" s="69">
        <f>[3]house_level!A18</f>
        <v>16</v>
      </c>
      <c r="B18" s="69">
        <f>[3]house_level!B18</f>
        <v>2760</v>
      </c>
      <c r="C18" s="15">
        <f>B18/[3]magic_study!$L$3*[3]magic_study!$M$3</f>
        <v>9936</v>
      </c>
      <c r="D18">
        <v>67</v>
      </c>
    </row>
    <row r="19" spans="1:4">
      <c r="A19" s="69">
        <f>[3]house_level!A19</f>
        <v>17</v>
      </c>
      <c r="B19" s="69">
        <f>[3]house_level!B19</f>
        <v>3550</v>
      </c>
      <c r="C19" s="15">
        <f>B19/[3]magic_study!$L$3*[3]magic_study!$M$3</f>
        <v>12780</v>
      </c>
      <c r="D19">
        <v>70</v>
      </c>
    </row>
    <row r="20" spans="1:4">
      <c r="A20" s="69">
        <f>[3]house_level!A20</f>
        <v>18</v>
      </c>
      <c r="B20" s="69">
        <f>[3]house_level!B20</f>
        <v>4570</v>
      </c>
      <c r="C20" s="15">
        <f>B20/[3]magic_study!$L$3*[3]magic_study!$M$3</f>
        <v>16452</v>
      </c>
      <c r="D20">
        <v>73</v>
      </c>
    </row>
    <row r="21" spans="1:4">
      <c r="A21" s="69">
        <f>[3]house_level!A21</f>
        <v>19</v>
      </c>
      <c r="B21" s="69">
        <f>[3]house_level!B21</f>
        <v>5880</v>
      </c>
      <c r="C21" s="15">
        <f>B21/[3]magic_study!$L$3*[3]magic_study!$M$3</f>
        <v>21168</v>
      </c>
      <c r="D21">
        <v>75</v>
      </c>
    </row>
    <row r="22" spans="1:4">
      <c r="A22" s="69">
        <f>[3]house_level!A22</f>
        <v>20</v>
      </c>
      <c r="B22" s="69">
        <f>[3]house_level!B22</f>
        <v>7570</v>
      </c>
      <c r="C22" s="15">
        <f>B22/[3]magic_study!$L$3*[3]magic_study!$M$3</f>
        <v>27252</v>
      </c>
      <c r="D22">
        <v>75</v>
      </c>
    </row>
    <row r="23" spans="1:4">
      <c r="B23" s="60"/>
      <c r="C23" s="15"/>
    </row>
    <row r="24" spans="1:4">
      <c r="B24" s="60"/>
      <c r="C24" s="15"/>
    </row>
    <row r="25" spans="1:4">
      <c r="B25" s="60"/>
      <c r="C25" s="15"/>
    </row>
    <row r="26" spans="1:4">
      <c r="B26" s="60"/>
      <c r="C26" s="15"/>
    </row>
    <row r="27" spans="1:4">
      <c r="B27" s="60"/>
      <c r="C27" s="15"/>
    </row>
    <row r="28" spans="1:4">
      <c r="B28" s="60"/>
      <c r="C28" s="15"/>
    </row>
    <row r="29" spans="1:4">
      <c r="B29" s="60"/>
      <c r="C29" s="15"/>
    </row>
    <row r="30" spans="1:4">
      <c r="B30" s="60"/>
      <c r="C30" s="15"/>
    </row>
    <row r="31" spans="1:4">
      <c r="B31" s="60"/>
      <c r="C31" s="15"/>
    </row>
    <row r="32" spans="1:4">
      <c r="B32" s="60"/>
      <c r="C32" s="15"/>
    </row>
    <row r="33" spans="2:3">
      <c r="B33" s="60"/>
      <c r="C33" s="15"/>
    </row>
    <row r="34" spans="2:3">
      <c r="B34" s="60"/>
      <c r="C34" s="15"/>
    </row>
    <row r="35" spans="2:3">
      <c r="B35" s="60"/>
      <c r="C35" s="15"/>
    </row>
    <row r="36" spans="2:3">
      <c r="B36" s="60"/>
      <c r="C36" s="15"/>
    </row>
    <row r="37" spans="2:3">
      <c r="B37" s="60"/>
      <c r="C37" s="15"/>
    </row>
    <row r="38" spans="2:3">
      <c r="B38" s="60"/>
      <c r="C38" s="15"/>
    </row>
    <row r="39" spans="2:3">
      <c r="B39" s="60"/>
      <c r="C39" s="15"/>
    </row>
    <row r="40" spans="2:3">
      <c r="B40" s="60"/>
      <c r="C40" s="15"/>
    </row>
    <row r="41" spans="2:3">
      <c r="B41" s="60"/>
      <c r="C41" s="15"/>
    </row>
    <row r="42" spans="2:3">
      <c r="B42" s="60"/>
      <c r="C42" s="15"/>
    </row>
    <row r="43" spans="2:3">
      <c r="B43" s="60"/>
      <c r="C43" s="15"/>
    </row>
    <row r="44" spans="2:3">
      <c r="B44" s="60"/>
      <c r="C44" s="15"/>
    </row>
    <row r="45" spans="2:3">
      <c r="B45" s="60"/>
      <c r="C45" s="15"/>
    </row>
    <row r="46" spans="2:3">
      <c r="B46" s="60"/>
      <c r="C46" s="15"/>
    </row>
    <row r="47" spans="2:3">
      <c r="B47" s="60"/>
      <c r="C47" s="15"/>
    </row>
    <row r="48" spans="2:3">
      <c r="B48" s="60"/>
      <c r="C48" s="15"/>
    </row>
    <row r="49" spans="2:3">
      <c r="B49" s="60"/>
      <c r="C49" s="15"/>
    </row>
    <row r="50" spans="2:3">
      <c r="B50" s="60"/>
      <c r="C50" s="15"/>
    </row>
    <row r="51" spans="2:3">
      <c r="B51" s="60"/>
      <c r="C51" s="15"/>
    </row>
    <row r="52" spans="2:3">
      <c r="B52" s="60"/>
      <c r="C52" s="15"/>
    </row>
    <row r="53" spans="2:3">
      <c r="B53" s="60"/>
      <c r="C53" s="15"/>
    </row>
    <row r="54" spans="2:3">
      <c r="B54" s="60"/>
      <c r="C54" s="15"/>
    </row>
    <row r="55" spans="2:3">
      <c r="B55" s="60"/>
      <c r="C55" s="15"/>
    </row>
    <row r="56" spans="2:3">
      <c r="B56" s="60"/>
      <c r="C56" s="15"/>
    </row>
    <row r="57" spans="2:3">
      <c r="B57" s="60"/>
      <c r="C57" s="15"/>
    </row>
    <row r="58" spans="2:3">
      <c r="B58" s="60"/>
      <c r="C58" s="15"/>
    </row>
    <row r="59" spans="2:3">
      <c r="B59" s="60"/>
      <c r="C59" s="15"/>
    </row>
    <row r="60" spans="2:3">
      <c r="B60" s="60"/>
      <c r="C60" s="15"/>
    </row>
    <row r="61" spans="2:3">
      <c r="B61" s="60"/>
      <c r="C61" s="15"/>
    </row>
    <row r="62" spans="2:3">
      <c r="B62" s="60"/>
      <c r="C62" s="15"/>
    </row>
    <row r="63" spans="2:3">
      <c r="B63" s="60"/>
      <c r="C63" s="15"/>
    </row>
    <row r="64" spans="2:3">
      <c r="B64" s="60"/>
      <c r="C64" s="15"/>
    </row>
    <row r="65" spans="2:3">
      <c r="B65" s="60"/>
      <c r="C65" s="15"/>
    </row>
    <row r="66" spans="2:3">
      <c r="B66" s="60"/>
      <c r="C66" s="15"/>
    </row>
    <row r="67" spans="2:3">
      <c r="B67" s="60"/>
      <c r="C67" s="15"/>
    </row>
    <row r="68" spans="2:3">
      <c r="B68" s="60"/>
      <c r="C68" s="15"/>
    </row>
    <row r="69" spans="2:3">
      <c r="B69" s="60"/>
      <c r="C69" s="15"/>
    </row>
    <row r="70" spans="2:3">
      <c r="B70" s="60"/>
      <c r="C70" s="15"/>
    </row>
    <row r="71" spans="2:3">
      <c r="B71" s="60"/>
      <c r="C71" s="15"/>
    </row>
    <row r="72" spans="2:3">
      <c r="B72" s="60"/>
      <c r="C72" s="15"/>
    </row>
    <row r="73" spans="2:3">
      <c r="B73" s="60"/>
      <c r="C73" s="15"/>
    </row>
    <row r="74" spans="2:3">
      <c r="B74" s="60"/>
      <c r="C74" s="15"/>
    </row>
    <row r="75" spans="2:3">
      <c r="B75" s="60"/>
      <c r="C75" s="15"/>
    </row>
    <row r="76" spans="2:3">
      <c r="B76" s="60"/>
      <c r="C76" s="15"/>
    </row>
    <row r="77" spans="2:3">
      <c r="B77" s="60"/>
      <c r="C77" s="15"/>
    </row>
    <row r="78" spans="2:3">
      <c r="B78" s="15"/>
      <c r="C78" s="15"/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P80"/>
  <sheetViews>
    <sheetView zoomScaleNormal="100" workbookViewId="0">
      <pane ySplit="1" topLeftCell="A8" activePane="bottomLeft" state="frozen"/>
      <selection pane="bottomLeft" activeCell="C12" sqref="C12"/>
    </sheetView>
  </sheetViews>
  <sheetFormatPr defaultRowHeight="13.5"/>
  <cols>
    <col min="3" max="3" width="15.75" customWidth="1"/>
    <col min="4" max="4" width="8.375" style="17" customWidth="1"/>
    <col min="5" max="5" width="9.25" customWidth="1"/>
    <col min="6" max="6" width="12.5" customWidth="1"/>
    <col min="11" max="11" width="11.25" customWidth="1"/>
  </cols>
  <sheetData>
    <row r="1" spans="1:16">
      <c r="A1" t="s">
        <v>164</v>
      </c>
      <c r="B1" t="s">
        <v>165</v>
      </c>
      <c r="C1" s="6" t="s">
        <v>371</v>
      </c>
      <c r="D1" s="70"/>
      <c r="E1" s="15"/>
      <c r="F1" s="78" t="s">
        <v>375</v>
      </c>
      <c r="G1" s="15"/>
      <c r="H1" s="15"/>
      <c r="I1" s="15"/>
      <c r="K1" s="60"/>
      <c r="L1" s="60"/>
      <c r="M1" s="60"/>
      <c r="N1" s="60"/>
      <c r="O1" s="60"/>
      <c r="P1" s="15"/>
    </row>
    <row r="2" spans="1:16">
      <c r="F2" s="78">
        <v>70</v>
      </c>
      <c r="K2" s="15"/>
      <c r="L2" s="15"/>
      <c r="M2" s="15"/>
      <c r="N2" s="15"/>
      <c r="O2" s="15"/>
      <c r="P2" s="15"/>
    </row>
    <row r="3" spans="1:16">
      <c r="A3" s="16">
        <v>1</v>
      </c>
      <c r="B3" s="17">
        <f>cion获得统计!$C$4</f>
        <v>324</v>
      </c>
      <c r="C3" s="17">
        <f t="shared" ref="C3:C34" si="0">ROUND((INT(POWER(A2+$F$2,A3/$F$4+$F$6))/$F$8),-1)</f>
        <v>350</v>
      </c>
      <c r="E3" s="17"/>
      <c r="F3" s="79" t="s">
        <v>372</v>
      </c>
      <c r="G3" s="17"/>
      <c r="H3" s="17"/>
      <c r="I3" s="17"/>
      <c r="K3" s="15"/>
      <c r="L3" s="15"/>
      <c r="M3" s="15"/>
      <c r="N3" s="15"/>
      <c r="O3" s="15"/>
      <c r="P3" s="15"/>
    </row>
    <row r="4" spans="1:16">
      <c r="A4" s="16">
        <v>2</v>
      </c>
      <c r="B4" s="17">
        <f>cion获得统计!$C$4</f>
        <v>324</v>
      </c>
      <c r="C4" s="17">
        <f t="shared" si="0"/>
        <v>380</v>
      </c>
      <c r="E4" s="17"/>
      <c r="F4" s="80">
        <v>150</v>
      </c>
      <c r="G4" s="17"/>
      <c r="H4" s="17"/>
      <c r="I4" s="17"/>
      <c r="K4" s="15"/>
      <c r="L4" s="15"/>
      <c r="M4" s="15"/>
      <c r="N4" s="15"/>
      <c r="O4" s="15"/>
      <c r="P4" s="15"/>
    </row>
    <row r="5" spans="1:16">
      <c r="A5" s="16">
        <v>3</v>
      </c>
      <c r="B5" s="17">
        <f>cion获得统计!$C$4</f>
        <v>324</v>
      </c>
      <c r="C5" s="17">
        <f t="shared" si="0"/>
        <v>410</v>
      </c>
      <c r="E5" s="17"/>
      <c r="F5" s="79" t="s">
        <v>373</v>
      </c>
      <c r="G5" s="17"/>
      <c r="H5" s="17"/>
      <c r="I5" s="17"/>
      <c r="K5" s="15"/>
      <c r="L5" s="15"/>
      <c r="M5" s="15"/>
      <c r="N5" s="15"/>
      <c r="O5" s="15"/>
      <c r="P5" s="15"/>
    </row>
    <row r="6" spans="1:16">
      <c r="A6" s="16">
        <v>4</v>
      </c>
      <c r="B6" s="17">
        <f>cion获得统计!$C$4</f>
        <v>324</v>
      </c>
      <c r="C6" s="17">
        <f t="shared" si="0"/>
        <v>440</v>
      </c>
      <c r="E6" s="17"/>
      <c r="F6" s="80">
        <v>3</v>
      </c>
      <c r="G6" s="17"/>
      <c r="H6" s="17"/>
      <c r="I6" s="17"/>
      <c r="K6" s="15"/>
      <c r="L6" s="15"/>
      <c r="M6" s="15"/>
      <c r="N6" s="15"/>
      <c r="O6" s="15"/>
      <c r="P6" s="15"/>
    </row>
    <row r="7" spans="1:16">
      <c r="A7" s="16">
        <v>5</v>
      </c>
      <c r="B7" s="17">
        <f>cion获得统计!$C$4</f>
        <v>324</v>
      </c>
      <c r="C7" s="17">
        <f t="shared" si="0"/>
        <v>470</v>
      </c>
      <c r="E7" s="17"/>
      <c r="F7" s="79" t="s">
        <v>374</v>
      </c>
      <c r="G7" s="17"/>
      <c r="H7" s="17"/>
      <c r="I7" s="17"/>
      <c r="K7" s="15"/>
      <c r="L7" s="15"/>
      <c r="M7" s="15"/>
      <c r="N7" s="15"/>
      <c r="O7" s="15"/>
      <c r="P7" s="15"/>
    </row>
    <row r="8" spans="1:16">
      <c r="A8" s="16">
        <v>6</v>
      </c>
      <c r="B8" s="17">
        <f>cion获得统计!$C$5</f>
        <v>396</v>
      </c>
      <c r="C8" s="17">
        <f t="shared" si="0"/>
        <v>500</v>
      </c>
      <c r="E8" s="17"/>
      <c r="F8" s="80">
        <v>1000</v>
      </c>
      <c r="G8" s="17"/>
      <c r="H8" s="17"/>
      <c r="I8" s="17"/>
      <c r="K8" s="15"/>
      <c r="L8" s="15"/>
      <c r="M8" s="15"/>
      <c r="N8" s="15"/>
      <c r="O8" s="15"/>
      <c r="P8" s="15"/>
    </row>
    <row r="9" spans="1:16">
      <c r="A9" s="16">
        <v>7</v>
      </c>
      <c r="B9" s="17">
        <f>cion获得统计!$C$5</f>
        <v>396</v>
      </c>
      <c r="C9" s="17">
        <f t="shared" si="0"/>
        <v>540</v>
      </c>
      <c r="E9" s="17"/>
      <c r="F9" s="17"/>
      <c r="G9" s="17"/>
      <c r="H9" s="17"/>
      <c r="I9" s="17"/>
      <c r="K9" s="15"/>
      <c r="L9" s="15"/>
      <c r="M9" s="15"/>
      <c r="N9" s="15"/>
      <c r="O9" s="15"/>
      <c r="P9" s="15"/>
    </row>
    <row r="10" spans="1:16">
      <c r="A10" s="16">
        <v>8</v>
      </c>
      <c r="B10" s="17">
        <f>cion获得统计!$C$5</f>
        <v>396</v>
      </c>
      <c r="C10" s="17">
        <f t="shared" si="0"/>
        <v>580</v>
      </c>
      <c r="E10" s="17"/>
      <c r="F10" s="17"/>
      <c r="G10" s="17"/>
      <c r="H10" s="17"/>
      <c r="I10" s="17"/>
      <c r="K10" s="15"/>
      <c r="L10" s="15"/>
      <c r="M10" s="15"/>
      <c r="N10" s="15"/>
      <c r="O10" s="15"/>
      <c r="P10" s="15"/>
    </row>
    <row r="11" spans="1:16">
      <c r="A11" s="16">
        <v>9</v>
      </c>
      <c r="B11" s="17">
        <f>cion获得统计!$C$5</f>
        <v>396</v>
      </c>
      <c r="C11" s="17">
        <f t="shared" si="0"/>
        <v>620</v>
      </c>
      <c r="E11" s="17"/>
      <c r="F11" s="17"/>
      <c r="G11" s="17"/>
      <c r="H11" s="17"/>
      <c r="I11" s="17"/>
      <c r="K11" s="15"/>
      <c r="L11" s="15"/>
      <c r="M11" s="15"/>
      <c r="N11" s="15"/>
      <c r="O11" s="15"/>
      <c r="P11" s="15"/>
    </row>
    <row r="12" spans="1:16">
      <c r="A12" s="16">
        <v>10</v>
      </c>
      <c r="B12" s="17">
        <f>cion获得统计!$C$5</f>
        <v>396</v>
      </c>
      <c r="C12" s="17">
        <f t="shared" si="0"/>
        <v>660</v>
      </c>
      <c r="E12" s="17"/>
      <c r="F12" s="17"/>
      <c r="G12" s="17"/>
      <c r="H12" s="17"/>
      <c r="I12" s="17"/>
      <c r="K12" s="15"/>
      <c r="L12" s="15"/>
      <c r="M12" s="15"/>
      <c r="N12" s="15"/>
      <c r="O12" s="15"/>
      <c r="P12" s="15"/>
    </row>
    <row r="13" spans="1:16">
      <c r="A13" s="18">
        <v>11</v>
      </c>
      <c r="B13" s="17">
        <f>cion获得统计!$C$6</f>
        <v>504</v>
      </c>
      <c r="C13" s="17">
        <f t="shared" si="0"/>
        <v>710</v>
      </c>
      <c r="E13" s="17"/>
      <c r="F13" s="17"/>
      <c r="G13" s="17"/>
      <c r="H13" s="17"/>
      <c r="I13" s="17"/>
      <c r="K13" s="15"/>
      <c r="L13" s="15"/>
      <c r="M13" s="15"/>
      <c r="N13" s="15"/>
      <c r="O13" s="15"/>
      <c r="P13" s="15"/>
    </row>
    <row r="14" spans="1:16">
      <c r="A14" s="18">
        <v>12</v>
      </c>
      <c r="B14" s="17">
        <f>cion获得统计!$C$6</f>
        <v>504</v>
      </c>
      <c r="C14" s="17">
        <f t="shared" si="0"/>
        <v>760</v>
      </c>
      <c r="E14" s="17"/>
      <c r="F14" s="17"/>
      <c r="G14" s="17"/>
      <c r="H14" s="17"/>
      <c r="I14" s="17"/>
      <c r="K14" s="15"/>
      <c r="L14" s="15"/>
      <c r="M14" s="15"/>
      <c r="N14" s="15"/>
      <c r="O14" s="15"/>
      <c r="P14" s="15"/>
    </row>
    <row r="15" spans="1:16">
      <c r="A15" s="18">
        <v>13</v>
      </c>
      <c r="B15" s="17">
        <f>cion获得统计!$C$6</f>
        <v>504</v>
      </c>
      <c r="C15" s="17">
        <f t="shared" si="0"/>
        <v>810</v>
      </c>
      <c r="E15" s="17"/>
      <c r="F15" s="17"/>
      <c r="G15" s="17"/>
      <c r="H15" s="17"/>
      <c r="I15" s="17"/>
      <c r="K15" s="15"/>
      <c r="L15" s="15"/>
      <c r="M15" s="15"/>
      <c r="N15" s="15"/>
      <c r="O15" s="15"/>
      <c r="P15" s="15"/>
    </row>
    <row r="16" spans="1:16">
      <c r="A16" s="18">
        <v>14</v>
      </c>
      <c r="B16" s="17">
        <f>cion获得统计!$C$6</f>
        <v>504</v>
      </c>
      <c r="C16" s="17">
        <f t="shared" si="0"/>
        <v>860</v>
      </c>
      <c r="E16" s="17"/>
      <c r="F16" s="17"/>
      <c r="G16" s="17"/>
      <c r="H16" s="17"/>
      <c r="I16" s="17"/>
      <c r="K16" s="15"/>
      <c r="L16" s="15"/>
      <c r="M16" s="15"/>
      <c r="N16" s="15"/>
      <c r="O16" s="15"/>
      <c r="P16" s="15"/>
    </row>
    <row r="17" spans="1:16">
      <c r="A17" s="18">
        <v>15</v>
      </c>
      <c r="B17" s="17">
        <f>cion获得统计!$C$6</f>
        <v>504</v>
      </c>
      <c r="C17" s="17">
        <f t="shared" si="0"/>
        <v>920</v>
      </c>
      <c r="E17" s="17"/>
      <c r="F17" s="17"/>
      <c r="G17" s="17"/>
      <c r="H17" s="17"/>
      <c r="I17" s="17"/>
      <c r="K17" s="15"/>
      <c r="L17" s="15"/>
      <c r="M17" s="15"/>
      <c r="N17" s="15"/>
      <c r="O17" s="15"/>
      <c r="P17" s="15"/>
    </row>
    <row r="18" spans="1:16">
      <c r="A18" s="19">
        <v>16</v>
      </c>
      <c r="B18" s="17">
        <f>cion获得统计!$C$7</f>
        <v>648</v>
      </c>
      <c r="C18" s="17">
        <f t="shared" si="0"/>
        <v>990</v>
      </c>
      <c r="E18" s="17"/>
      <c r="F18" s="17"/>
      <c r="G18" s="17"/>
      <c r="H18" s="17"/>
      <c r="I18" s="17"/>
      <c r="K18" s="15"/>
      <c r="L18" s="15"/>
      <c r="M18" s="15"/>
      <c r="N18" s="15"/>
      <c r="O18" s="15"/>
      <c r="P18" s="15"/>
    </row>
    <row r="19" spans="1:16">
      <c r="A19" s="19">
        <v>17</v>
      </c>
      <c r="B19" s="17">
        <f>cion获得统计!$C$7</f>
        <v>648</v>
      </c>
      <c r="C19" s="17">
        <f t="shared" si="0"/>
        <v>1050</v>
      </c>
      <c r="E19" s="17"/>
      <c r="F19" s="17"/>
      <c r="G19" s="17"/>
      <c r="H19" s="17"/>
      <c r="I19" s="17"/>
    </row>
    <row r="20" spans="1:16">
      <c r="A20" s="19">
        <v>18</v>
      </c>
      <c r="B20" s="17">
        <f>cion获得统计!$C$7</f>
        <v>648</v>
      </c>
      <c r="C20" s="17">
        <f t="shared" si="0"/>
        <v>1130</v>
      </c>
      <c r="E20" s="17"/>
      <c r="F20" s="17"/>
      <c r="G20" s="17"/>
      <c r="H20" s="17"/>
      <c r="I20" s="17"/>
    </row>
    <row r="21" spans="1:16">
      <c r="A21" s="19">
        <v>19</v>
      </c>
      <c r="B21" s="17">
        <f>cion获得统计!$C$7</f>
        <v>648</v>
      </c>
      <c r="C21" s="17">
        <f t="shared" si="0"/>
        <v>1200</v>
      </c>
      <c r="E21" s="17"/>
      <c r="F21" s="17"/>
      <c r="G21" s="17"/>
      <c r="H21" s="17"/>
      <c r="I21" s="17"/>
    </row>
    <row r="22" spans="1:16">
      <c r="A22" s="19">
        <v>20</v>
      </c>
      <c r="B22" s="17">
        <f>cion获得统计!$C$7</f>
        <v>648</v>
      </c>
      <c r="C22" s="17">
        <f t="shared" si="0"/>
        <v>1280</v>
      </c>
      <c r="E22" s="17"/>
      <c r="F22" s="17"/>
      <c r="G22" s="17"/>
      <c r="H22" s="17"/>
      <c r="I22" s="17"/>
    </row>
    <row r="23" spans="1:16">
      <c r="A23" s="20">
        <v>21</v>
      </c>
      <c r="B23" s="17">
        <f>cion获得统计!$C$8</f>
        <v>828</v>
      </c>
      <c r="C23" s="17">
        <f t="shared" si="0"/>
        <v>1370</v>
      </c>
      <c r="E23" s="17"/>
      <c r="F23" s="17"/>
      <c r="G23" s="17"/>
      <c r="H23" s="17"/>
      <c r="I23" s="17"/>
    </row>
    <row r="24" spans="1:16">
      <c r="A24" s="20">
        <v>22</v>
      </c>
      <c r="B24" s="17">
        <f>cion获得统计!$C$8</f>
        <v>828</v>
      </c>
      <c r="C24" s="17">
        <f t="shared" si="0"/>
        <v>1460</v>
      </c>
      <c r="E24" s="17"/>
      <c r="F24" s="17"/>
      <c r="G24" s="17"/>
      <c r="H24" s="17"/>
      <c r="I24" s="17"/>
    </row>
    <row r="25" spans="1:16">
      <c r="A25" s="20">
        <v>23</v>
      </c>
      <c r="B25" s="17">
        <f>cion获得统计!$C$8</f>
        <v>828</v>
      </c>
      <c r="C25" s="17">
        <f t="shared" si="0"/>
        <v>1560</v>
      </c>
      <c r="E25" s="17"/>
      <c r="F25" s="17"/>
      <c r="G25" s="17"/>
      <c r="H25" s="17"/>
      <c r="I25" s="17"/>
    </row>
    <row r="26" spans="1:16">
      <c r="A26" s="20">
        <v>24</v>
      </c>
      <c r="B26" s="17">
        <f>cion获得统计!$C$8</f>
        <v>828</v>
      </c>
      <c r="C26" s="17">
        <f t="shared" si="0"/>
        <v>1660</v>
      </c>
      <c r="E26" s="17"/>
      <c r="F26" s="17"/>
      <c r="G26" s="17"/>
      <c r="H26" s="17"/>
      <c r="I26" s="17"/>
    </row>
    <row r="27" spans="1:16">
      <c r="A27" s="20">
        <v>25</v>
      </c>
      <c r="B27" s="17">
        <f>cion获得统计!$C$8</f>
        <v>828</v>
      </c>
      <c r="C27" s="17">
        <f t="shared" si="0"/>
        <v>1770</v>
      </c>
      <c r="E27" s="17"/>
      <c r="F27" s="17"/>
      <c r="G27" s="17"/>
      <c r="H27" s="17"/>
      <c r="I27" s="17"/>
    </row>
    <row r="28" spans="1:16">
      <c r="A28" s="21">
        <v>26</v>
      </c>
      <c r="B28" s="17">
        <f>cion获得统计!$C$9</f>
        <v>1080</v>
      </c>
      <c r="C28" s="17">
        <f t="shared" si="0"/>
        <v>1890</v>
      </c>
      <c r="E28" s="17"/>
      <c r="F28" s="17"/>
      <c r="G28" s="17"/>
      <c r="H28" s="17"/>
      <c r="I28" s="17"/>
    </row>
    <row r="29" spans="1:16">
      <c r="A29" s="21">
        <v>27</v>
      </c>
      <c r="B29" s="17">
        <f>cion获得统计!$C$9</f>
        <v>1080</v>
      </c>
      <c r="C29" s="17">
        <f t="shared" si="0"/>
        <v>2010</v>
      </c>
      <c r="E29" s="17"/>
      <c r="F29" s="17"/>
      <c r="G29" s="17"/>
      <c r="H29" s="17"/>
      <c r="I29" s="17"/>
    </row>
    <row r="30" spans="1:16">
      <c r="A30" s="21">
        <v>28</v>
      </c>
      <c r="B30" s="17">
        <f>cion获得统计!$C$9</f>
        <v>1080</v>
      </c>
      <c r="C30" s="17">
        <f t="shared" si="0"/>
        <v>2140</v>
      </c>
      <c r="E30" s="17"/>
      <c r="F30" s="17"/>
      <c r="G30" s="17"/>
      <c r="H30" s="17"/>
      <c r="I30" s="17"/>
    </row>
    <row r="31" spans="1:16">
      <c r="A31" s="21">
        <v>29</v>
      </c>
      <c r="B31" s="17">
        <f>cion获得统计!$C$9</f>
        <v>1080</v>
      </c>
      <c r="C31" s="17">
        <f t="shared" si="0"/>
        <v>2280</v>
      </c>
      <c r="E31" s="17"/>
      <c r="F31" s="17"/>
      <c r="G31" s="17"/>
      <c r="H31" s="17"/>
      <c r="I31" s="17"/>
    </row>
    <row r="32" spans="1:16">
      <c r="A32" s="21">
        <v>30</v>
      </c>
      <c r="B32" s="17">
        <f>cion获得统计!$C$9</f>
        <v>1080</v>
      </c>
      <c r="C32" s="17">
        <f t="shared" si="0"/>
        <v>2430</v>
      </c>
      <c r="E32" s="17"/>
      <c r="F32" s="17"/>
      <c r="G32" s="17"/>
      <c r="H32" s="17"/>
      <c r="I32" s="17"/>
    </row>
    <row r="33" spans="1:9">
      <c r="A33" s="22">
        <v>31</v>
      </c>
      <c r="B33" s="17">
        <f>cion获得统计!$C$10</f>
        <v>1368</v>
      </c>
      <c r="C33" s="17">
        <f t="shared" si="0"/>
        <v>2590</v>
      </c>
      <c r="E33" s="17"/>
      <c r="F33" s="17"/>
      <c r="G33" s="17"/>
      <c r="H33" s="17"/>
      <c r="I33" s="17"/>
    </row>
    <row r="34" spans="1:9">
      <c r="A34" s="22">
        <v>32</v>
      </c>
      <c r="B34" s="17">
        <f>cion获得统计!$C$10</f>
        <v>1368</v>
      </c>
      <c r="C34" s="17">
        <f t="shared" si="0"/>
        <v>2760</v>
      </c>
      <c r="E34" s="17"/>
      <c r="F34" s="17"/>
      <c r="G34" s="17"/>
      <c r="H34" s="17"/>
      <c r="I34" s="17"/>
    </row>
    <row r="35" spans="1:9">
      <c r="A35" s="22">
        <v>33</v>
      </c>
      <c r="B35" s="17">
        <f>cion获得统计!$C$10</f>
        <v>1368</v>
      </c>
      <c r="C35" s="17">
        <f t="shared" ref="C35:C66" si="1">ROUND((INT(POWER(A34+$F$2,A35/$F$4+$F$6))/$F$8),-1)</f>
        <v>2940</v>
      </c>
      <c r="E35" s="17"/>
      <c r="F35" s="17"/>
      <c r="G35" s="17"/>
      <c r="H35" s="17"/>
      <c r="I35" s="17"/>
    </row>
    <row r="36" spans="1:9">
      <c r="A36" s="22">
        <v>34</v>
      </c>
      <c r="B36" s="17">
        <f>cion获得统计!$C$10</f>
        <v>1368</v>
      </c>
      <c r="C36" s="17">
        <f t="shared" si="1"/>
        <v>3120</v>
      </c>
      <c r="E36" s="17"/>
      <c r="F36" s="17"/>
      <c r="G36" s="17"/>
      <c r="H36" s="17"/>
      <c r="I36" s="17"/>
    </row>
    <row r="37" spans="1:9">
      <c r="A37" s="22">
        <v>35</v>
      </c>
      <c r="B37" s="17">
        <f>cion获得统计!$C$10</f>
        <v>1368</v>
      </c>
      <c r="C37" s="17">
        <f t="shared" si="1"/>
        <v>3320</v>
      </c>
      <c r="E37" s="17"/>
      <c r="F37" s="17"/>
      <c r="G37" s="17"/>
      <c r="H37" s="17"/>
      <c r="I37" s="17"/>
    </row>
    <row r="38" spans="1:9">
      <c r="A38" s="23">
        <v>36</v>
      </c>
      <c r="B38" s="17">
        <f>cion获得统计!$C$11</f>
        <v>1728</v>
      </c>
      <c r="C38" s="17">
        <f t="shared" si="1"/>
        <v>3540</v>
      </c>
      <c r="E38" s="17"/>
      <c r="F38" s="17"/>
      <c r="G38" s="17"/>
      <c r="H38" s="17"/>
      <c r="I38" s="17"/>
    </row>
    <row r="39" spans="1:9">
      <c r="A39" s="23">
        <v>37</v>
      </c>
      <c r="B39" s="17">
        <f>cion获得统计!$C$11</f>
        <v>1728</v>
      </c>
      <c r="C39" s="17">
        <f t="shared" si="1"/>
        <v>3760</v>
      </c>
      <c r="E39" s="17"/>
      <c r="F39" s="17"/>
      <c r="G39" s="17"/>
      <c r="H39" s="17"/>
      <c r="I39" s="17"/>
    </row>
    <row r="40" spans="1:9">
      <c r="A40" s="23">
        <v>38</v>
      </c>
      <c r="B40" s="17">
        <f>cion获得统计!$C$11</f>
        <v>1728</v>
      </c>
      <c r="C40" s="17">
        <f t="shared" si="1"/>
        <v>4000</v>
      </c>
      <c r="E40" s="17"/>
      <c r="F40" s="17"/>
      <c r="G40" s="17"/>
      <c r="H40" s="17"/>
      <c r="I40" s="17"/>
    </row>
    <row r="41" spans="1:9">
      <c r="A41" s="23">
        <v>39</v>
      </c>
      <c r="B41" s="17">
        <f>cion获得统计!$C$11</f>
        <v>1728</v>
      </c>
      <c r="C41" s="17">
        <f t="shared" si="1"/>
        <v>4260</v>
      </c>
      <c r="E41" s="17"/>
      <c r="F41" s="17"/>
      <c r="G41" s="17"/>
      <c r="H41" s="17"/>
      <c r="I41" s="17"/>
    </row>
    <row r="42" spans="1:9">
      <c r="A42" s="23">
        <v>40</v>
      </c>
      <c r="B42" s="17">
        <f>cion获得统计!$C$11</f>
        <v>1728</v>
      </c>
      <c r="C42" s="17">
        <f t="shared" si="1"/>
        <v>4520</v>
      </c>
      <c r="E42" s="17"/>
      <c r="F42" s="17"/>
      <c r="G42" s="17"/>
      <c r="H42" s="17"/>
      <c r="I42" s="17"/>
    </row>
    <row r="43" spans="1:9">
      <c r="A43" s="24">
        <v>41</v>
      </c>
      <c r="B43" s="17">
        <f>cion获得统计!$C$12</f>
        <v>2232</v>
      </c>
      <c r="C43" s="17">
        <f t="shared" si="1"/>
        <v>4810</v>
      </c>
      <c r="E43" s="17"/>
      <c r="F43" s="17"/>
      <c r="G43" s="17"/>
      <c r="H43" s="17"/>
      <c r="I43" s="17"/>
    </row>
    <row r="44" spans="1:9">
      <c r="A44" s="24">
        <v>42</v>
      </c>
      <c r="B44" s="17">
        <f>cion获得统计!$C$12</f>
        <v>2232</v>
      </c>
      <c r="C44" s="17">
        <f t="shared" si="1"/>
        <v>5110</v>
      </c>
      <c r="E44" s="17"/>
      <c r="F44" s="17"/>
      <c r="G44" s="17"/>
      <c r="H44" s="17"/>
      <c r="I44" s="17"/>
    </row>
    <row r="45" spans="1:9">
      <c r="A45" s="24">
        <v>43</v>
      </c>
      <c r="B45" s="17">
        <f>cion获得统计!$C$12</f>
        <v>2232</v>
      </c>
      <c r="C45" s="17">
        <f t="shared" si="1"/>
        <v>5430</v>
      </c>
      <c r="E45" s="17"/>
      <c r="F45" s="17"/>
      <c r="G45" s="17"/>
      <c r="H45" s="17"/>
      <c r="I45" s="17"/>
    </row>
    <row r="46" spans="1:9">
      <c r="A46" s="24">
        <v>44</v>
      </c>
      <c r="B46" s="17">
        <f>cion获得统计!$C$12</f>
        <v>2232</v>
      </c>
      <c r="C46" s="17">
        <f t="shared" si="1"/>
        <v>5770</v>
      </c>
      <c r="E46" s="17"/>
      <c r="F46" s="17"/>
      <c r="G46" s="17"/>
      <c r="H46" s="17"/>
      <c r="I46" s="17"/>
    </row>
    <row r="47" spans="1:9">
      <c r="A47" s="24">
        <v>45</v>
      </c>
      <c r="B47" s="17">
        <f>cion获得统计!$C$12</f>
        <v>2232</v>
      </c>
      <c r="C47" s="17">
        <f t="shared" si="1"/>
        <v>6130</v>
      </c>
      <c r="E47" s="17"/>
      <c r="F47" s="17"/>
      <c r="G47" s="17"/>
      <c r="H47" s="17"/>
      <c r="I47" s="17"/>
    </row>
    <row r="48" spans="1:9">
      <c r="A48" s="25">
        <v>46</v>
      </c>
      <c r="B48" s="17">
        <f>cion获得统计!$C$13</f>
        <v>2844</v>
      </c>
      <c r="C48" s="17">
        <f t="shared" si="1"/>
        <v>6520</v>
      </c>
      <c r="E48" s="17"/>
      <c r="F48" s="17"/>
      <c r="G48" s="17"/>
      <c r="H48" s="17"/>
      <c r="I48" s="17"/>
    </row>
    <row r="49" spans="1:9">
      <c r="A49" s="25">
        <v>47</v>
      </c>
      <c r="B49" s="17">
        <f>cion获得统计!$C$13</f>
        <v>2844</v>
      </c>
      <c r="C49" s="17">
        <f t="shared" si="1"/>
        <v>6920</v>
      </c>
      <c r="E49" s="17"/>
      <c r="F49" s="17"/>
      <c r="G49" s="17"/>
      <c r="H49" s="17"/>
      <c r="I49" s="17"/>
    </row>
    <row r="50" spans="1:9">
      <c r="A50" s="25">
        <v>48</v>
      </c>
      <c r="B50" s="17">
        <f>cion获得统计!$C$13</f>
        <v>2844</v>
      </c>
      <c r="C50" s="17">
        <f t="shared" si="1"/>
        <v>7350</v>
      </c>
      <c r="E50" s="17"/>
      <c r="F50" s="17"/>
      <c r="G50" s="17"/>
      <c r="H50" s="17"/>
      <c r="I50" s="17"/>
    </row>
    <row r="51" spans="1:9">
      <c r="A51" s="25">
        <v>49</v>
      </c>
      <c r="B51" s="17">
        <f>cion获得统计!$C$13</f>
        <v>2844</v>
      </c>
      <c r="C51" s="17">
        <f t="shared" si="1"/>
        <v>7810</v>
      </c>
      <c r="E51" s="17"/>
      <c r="F51" s="17"/>
      <c r="G51" s="17"/>
      <c r="H51" s="17"/>
      <c r="I51" s="17"/>
    </row>
    <row r="52" spans="1:9">
      <c r="A52" s="25">
        <v>50</v>
      </c>
      <c r="B52" s="17">
        <f>cion获得统计!$C$13</f>
        <v>2844</v>
      </c>
      <c r="C52" s="17">
        <f t="shared" si="1"/>
        <v>8290</v>
      </c>
      <c r="E52" s="17"/>
      <c r="F52" s="17"/>
      <c r="G52" s="17"/>
      <c r="H52" s="17"/>
      <c r="I52" s="17"/>
    </row>
    <row r="53" spans="1:9">
      <c r="A53" s="26">
        <v>51</v>
      </c>
      <c r="B53" s="17">
        <f>cion获得统计!$C$14</f>
        <v>3672</v>
      </c>
      <c r="C53" s="17">
        <f t="shared" si="1"/>
        <v>8800</v>
      </c>
      <c r="E53" s="17"/>
      <c r="F53" s="17"/>
      <c r="G53" s="17"/>
      <c r="H53" s="17"/>
      <c r="I53" s="17"/>
    </row>
    <row r="54" spans="1:9">
      <c r="A54" s="26">
        <v>52</v>
      </c>
      <c r="B54" s="17">
        <f>cion获得统计!$C$14</f>
        <v>3672</v>
      </c>
      <c r="C54" s="17">
        <f t="shared" si="1"/>
        <v>9340</v>
      </c>
      <c r="E54" s="17"/>
      <c r="F54" s="17"/>
      <c r="G54" s="17"/>
      <c r="H54" s="17"/>
      <c r="I54" s="17"/>
    </row>
    <row r="55" spans="1:9">
      <c r="A55" s="26">
        <v>53</v>
      </c>
      <c r="B55" s="17">
        <f>cion获得统计!$C$14</f>
        <v>3672</v>
      </c>
      <c r="C55" s="17">
        <f t="shared" si="1"/>
        <v>9910</v>
      </c>
      <c r="E55" s="17"/>
      <c r="F55" s="17"/>
      <c r="G55" s="17"/>
      <c r="H55" s="17"/>
      <c r="I55" s="17"/>
    </row>
    <row r="56" spans="1:9">
      <c r="A56" s="26">
        <v>54</v>
      </c>
      <c r="B56" s="17">
        <f>cion获得统计!$C$14</f>
        <v>3672</v>
      </c>
      <c r="C56" s="17">
        <f t="shared" si="1"/>
        <v>10520</v>
      </c>
      <c r="E56" s="17"/>
      <c r="F56" s="17"/>
      <c r="G56" s="17"/>
      <c r="H56" s="17"/>
      <c r="I56" s="17"/>
    </row>
    <row r="57" spans="1:9">
      <c r="A57" s="26">
        <v>55</v>
      </c>
      <c r="B57" s="17">
        <f>cion获得统计!$C$14</f>
        <v>3672</v>
      </c>
      <c r="C57" s="17">
        <f t="shared" si="1"/>
        <v>11160</v>
      </c>
      <c r="E57" s="17"/>
      <c r="F57" s="17"/>
      <c r="G57" s="17"/>
      <c r="H57" s="17"/>
      <c r="I57" s="17"/>
    </row>
    <row r="58" spans="1:9">
      <c r="A58" s="27">
        <v>56</v>
      </c>
      <c r="B58" s="17">
        <f>cion获得统计!$C$15</f>
        <v>4680</v>
      </c>
      <c r="C58" s="17">
        <f t="shared" si="1"/>
        <v>11850</v>
      </c>
      <c r="E58" s="17"/>
      <c r="F58" s="17"/>
      <c r="G58" s="17"/>
      <c r="H58" s="17"/>
      <c r="I58" s="17"/>
    </row>
    <row r="59" spans="1:9">
      <c r="A59" s="27">
        <v>57</v>
      </c>
      <c r="B59" s="17">
        <f>cion获得统计!$C$15</f>
        <v>4680</v>
      </c>
      <c r="C59" s="17">
        <f t="shared" si="1"/>
        <v>12570</v>
      </c>
      <c r="E59" s="17"/>
      <c r="F59" s="17"/>
      <c r="G59" s="17"/>
      <c r="H59" s="17"/>
      <c r="I59" s="17"/>
    </row>
    <row r="60" spans="1:9">
      <c r="A60" s="27">
        <v>58</v>
      </c>
      <c r="B60" s="17">
        <f>cion获得统计!$C$15</f>
        <v>4680</v>
      </c>
      <c r="C60" s="17">
        <f t="shared" si="1"/>
        <v>13330</v>
      </c>
      <c r="E60" s="17"/>
      <c r="F60" s="17"/>
      <c r="G60" s="17"/>
      <c r="H60" s="17"/>
      <c r="I60" s="17"/>
    </row>
    <row r="61" spans="1:9">
      <c r="A61" s="27">
        <v>59</v>
      </c>
      <c r="B61" s="17">
        <f>cion获得统计!$C$15</f>
        <v>4680</v>
      </c>
      <c r="C61" s="17">
        <f t="shared" si="1"/>
        <v>14140</v>
      </c>
      <c r="E61" s="17"/>
      <c r="F61" s="17"/>
      <c r="G61" s="17"/>
      <c r="H61" s="17"/>
      <c r="I61" s="17"/>
    </row>
    <row r="62" spans="1:9">
      <c r="A62" s="27">
        <v>60</v>
      </c>
      <c r="B62" s="17">
        <f>cion获得统计!$C$15</f>
        <v>4680</v>
      </c>
      <c r="C62" s="17">
        <f t="shared" si="1"/>
        <v>15000</v>
      </c>
      <c r="E62" s="17"/>
      <c r="F62" s="17"/>
      <c r="G62" s="17"/>
      <c r="H62" s="17"/>
      <c r="I62" s="17"/>
    </row>
    <row r="63" spans="1:9">
      <c r="A63" s="28">
        <v>61</v>
      </c>
      <c r="B63" s="17">
        <f>cion获得统计!$C$16</f>
        <v>6012</v>
      </c>
      <c r="C63" s="17">
        <f t="shared" si="1"/>
        <v>15900</v>
      </c>
      <c r="E63" s="17"/>
      <c r="F63" s="17"/>
      <c r="G63" s="17"/>
      <c r="H63" s="17"/>
      <c r="I63" s="17"/>
    </row>
    <row r="64" spans="1:9">
      <c r="A64" s="28">
        <v>62</v>
      </c>
      <c r="B64" s="17">
        <f>cion获得统计!$C$16</f>
        <v>6012</v>
      </c>
      <c r="C64" s="17">
        <f t="shared" si="1"/>
        <v>16860</v>
      </c>
      <c r="E64" s="17"/>
      <c r="F64" s="17"/>
      <c r="G64" s="17"/>
      <c r="H64" s="17"/>
      <c r="I64" s="17"/>
    </row>
    <row r="65" spans="1:9">
      <c r="A65" s="28">
        <v>63</v>
      </c>
      <c r="B65" s="17">
        <f>cion获得统计!$C$16</f>
        <v>6012</v>
      </c>
      <c r="C65" s="17">
        <f t="shared" si="1"/>
        <v>17880</v>
      </c>
      <c r="E65" s="17"/>
      <c r="F65" s="17"/>
      <c r="G65" s="17"/>
      <c r="H65" s="17"/>
      <c r="I65" s="17"/>
    </row>
    <row r="66" spans="1:9">
      <c r="A66" s="28">
        <v>64</v>
      </c>
      <c r="B66" s="17">
        <f>cion获得统计!$C$16</f>
        <v>6012</v>
      </c>
      <c r="C66" s="17">
        <f t="shared" si="1"/>
        <v>18960</v>
      </c>
      <c r="E66" s="17"/>
      <c r="F66" s="17"/>
      <c r="G66" s="17"/>
      <c r="H66" s="17"/>
      <c r="I66" s="17"/>
    </row>
    <row r="67" spans="1:9">
      <c r="A67" s="28">
        <v>65</v>
      </c>
      <c r="B67" s="17">
        <f>cion获得统计!$C$16</f>
        <v>6012</v>
      </c>
      <c r="C67" s="17">
        <f t="shared" ref="C67:C72" si="2">ROUND((INT(POWER(A66+$F$2,A67/$F$4+$F$6))/$F$8),-1)</f>
        <v>20090</v>
      </c>
      <c r="E67" s="17"/>
      <c r="F67" s="17"/>
      <c r="G67" s="17"/>
      <c r="H67" s="17"/>
      <c r="I67" s="17"/>
    </row>
    <row r="68" spans="1:9">
      <c r="A68" s="28">
        <v>65</v>
      </c>
      <c r="B68" s="17">
        <f>cion获得统计!$C$16</f>
        <v>6012</v>
      </c>
      <c r="C68" s="17">
        <f t="shared" si="2"/>
        <v>20610</v>
      </c>
      <c r="E68" s="17"/>
      <c r="F68" s="17"/>
      <c r="G68" s="17"/>
      <c r="H68" s="17"/>
      <c r="I68" s="17"/>
    </row>
    <row r="69" spans="1:9">
      <c r="A69" s="29">
        <v>67</v>
      </c>
      <c r="B69" s="17">
        <f>cion获得统计!$C$17</f>
        <v>7740</v>
      </c>
      <c r="C69" s="17">
        <f t="shared" si="2"/>
        <v>22010</v>
      </c>
      <c r="E69" s="17"/>
      <c r="F69" s="17"/>
      <c r="G69" s="17"/>
      <c r="H69" s="17"/>
      <c r="I69" s="17"/>
    </row>
    <row r="70" spans="1:9">
      <c r="A70" s="29">
        <v>68</v>
      </c>
      <c r="B70" s="17">
        <f>cion获得统计!$C$17</f>
        <v>7740</v>
      </c>
      <c r="C70" s="17">
        <f t="shared" si="2"/>
        <v>23920</v>
      </c>
      <c r="E70" s="17"/>
      <c r="F70" s="17"/>
      <c r="G70" s="17"/>
      <c r="H70" s="17"/>
      <c r="I70" s="17"/>
    </row>
    <row r="71" spans="1:9">
      <c r="A71" s="29">
        <v>69</v>
      </c>
      <c r="B71" s="17">
        <f>cion获得统计!$C$17</f>
        <v>7740</v>
      </c>
      <c r="C71" s="17">
        <f t="shared" si="2"/>
        <v>25350</v>
      </c>
      <c r="E71" s="17"/>
      <c r="F71" s="17"/>
      <c r="G71" s="17"/>
      <c r="H71" s="17"/>
      <c r="I71" s="17"/>
    </row>
    <row r="72" spans="1:9">
      <c r="A72" s="29">
        <v>70</v>
      </c>
      <c r="B72" s="17">
        <f>cion获得统计!$C$17</f>
        <v>7740</v>
      </c>
      <c r="C72" s="17">
        <f t="shared" si="2"/>
        <v>26860</v>
      </c>
      <c r="E72" s="17"/>
      <c r="F72" s="17"/>
      <c r="G72" s="17"/>
      <c r="H72" s="17"/>
      <c r="I72" s="17"/>
    </row>
    <row r="73" spans="1:9">
      <c r="A73" s="29">
        <v>71</v>
      </c>
    </row>
    <row r="74" spans="1:9">
      <c r="A74" s="29">
        <v>72</v>
      </c>
    </row>
    <row r="75" spans="1:9">
      <c r="A75" s="29">
        <v>73</v>
      </c>
    </row>
    <row r="76" spans="1:9">
      <c r="A76" s="29">
        <v>74</v>
      </c>
    </row>
    <row r="77" spans="1:9">
      <c r="A77" s="29">
        <v>75</v>
      </c>
    </row>
    <row r="78" spans="1:9">
      <c r="A78" s="29">
        <v>76</v>
      </c>
    </row>
    <row r="79" spans="1:9">
      <c r="A79" s="29">
        <v>77</v>
      </c>
    </row>
    <row r="80" spans="1:9">
      <c r="A80" s="29">
        <v>78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R178"/>
  <sheetViews>
    <sheetView workbookViewId="0">
      <pane ySplit="1" topLeftCell="A170" activePane="bottomLeft" state="frozen"/>
      <selection pane="bottomLeft" sqref="A1:XFD1"/>
    </sheetView>
  </sheetViews>
  <sheetFormatPr defaultRowHeight="13.5"/>
  <cols>
    <col min="3" max="3" width="27.25" customWidth="1"/>
    <col min="4" max="4" width="15" customWidth="1"/>
    <col min="5" max="5" width="6.375" customWidth="1"/>
    <col min="6" max="6" width="4.125" customWidth="1"/>
    <col min="7" max="7" width="4" customWidth="1"/>
    <col min="8" max="8" width="3.625" customWidth="1"/>
    <col min="10" max="10" width="4.5" customWidth="1"/>
    <col min="11" max="11" width="0.875" customWidth="1"/>
    <col min="12" max="12" width="1" customWidth="1"/>
    <col min="15" max="15" width="9" style="119"/>
  </cols>
  <sheetData>
    <row r="1" spans="1:18">
      <c r="A1" t="str">
        <f>magic_mix!F1</f>
        <v>build ID</v>
      </c>
      <c r="B1" t="str">
        <f>magic_mix!B1</f>
        <v>类型</v>
      </c>
      <c r="C1" t="str">
        <f>magic_mix!C1</f>
        <v>classname</v>
      </c>
      <c r="D1" t="str">
        <f>magic_mix!D1</f>
        <v>建筑名称</v>
      </c>
      <c r="E1" t="s">
        <v>177</v>
      </c>
      <c r="F1" s="34" t="s">
        <v>168</v>
      </c>
      <c r="G1" s="34" t="s">
        <v>169</v>
      </c>
      <c r="H1" s="34" t="s">
        <v>170</v>
      </c>
      <c r="I1" s="1" t="s">
        <v>171</v>
      </c>
      <c r="J1" s="136" t="s">
        <v>172</v>
      </c>
      <c r="K1" s="136"/>
      <c r="L1" s="136"/>
      <c r="M1" s="1" t="s">
        <v>173</v>
      </c>
      <c r="N1" s="1" t="s">
        <v>174</v>
      </c>
      <c r="O1" s="127" t="s">
        <v>167</v>
      </c>
      <c r="P1" s="1" t="str">
        <f>magic_mix!E1</f>
        <v>开启等级</v>
      </c>
      <c r="Q1" s="42" t="s">
        <v>310</v>
      </c>
      <c r="R1" s="42" t="s">
        <v>311</v>
      </c>
    </row>
    <row r="2" spans="1:18">
      <c r="J2" s="36" t="s">
        <v>370</v>
      </c>
      <c r="K2" s="75" t="s">
        <v>175</v>
      </c>
      <c r="L2" s="75" t="s">
        <v>176</v>
      </c>
      <c r="M2" s="1"/>
      <c r="O2" s="127"/>
      <c r="P2" s="35"/>
    </row>
    <row r="3" spans="1:18">
      <c r="A3" s="30">
        <v>191001</v>
      </c>
      <c r="B3" s="30">
        <v>1</v>
      </c>
      <c r="C3" s="30" t="str">
        <f>课桌价格!C3</f>
        <v>desk.1.chujixiaomuzhuo</v>
      </c>
      <c r="D3" s="30" t="str">
        <f>课桌价格!B3</f>
        <v>初级小木桌</v>
      </c>
      <c r="E3" s="40">
        <f>课桌价格!D3</f>
        <v>1</v>
      </c>
      <c r="F3" s="34">
        <f>课桌价格!E3</f>
        <v>1</v>
      </c>
      <c r="G3" s="34">
        <f>课桌价格!F3</f>
        <v>0</v>
      </c>
      <c r="H3" s="34">
        <f>课桌价格!G3</f>
        <v>2</v>
      </c>
      <c r="I3" s="1">
        <v>1</v>
      </c>
      <c r="J3" s="17">
        <v>0</v>
      </c>
      <c r="K3" s="76">
        <v>0</v>
      </c>
      <c r="L3" s="76">
        <v>0</v>
      </c>
      <c r="M3" s="1">
        <v>0</v>
      </c>
      <c r="N3" s="1">
        <v>0</v>
      </c>
      <c r="O3" s="128">
        <f>课桌价格!Y3</f>
        <v>1</v>
      </c>
      <c r="P3" s="40">
        <f>课桌价格!A3</f>
        <v>1</v>
      </c>
      <c r="Q3" s="42">
        <v>0</v>
      </c>
      <c r="R3" s="42">
        <v>0</v>
      </c>
    </row>
    <row r="4" spans="1:18">
      <c r="A4">
        <v>191002</v>
      </c>
      <c r="B4" s="30">
        <v>1</v>
      </c>
      <c r="C4" s="30" t="str">
        <f>课桌价格!C4</f>
        <v>desk.1.gaojimofakezhuo</v>
      </c>
      <c r="D4" s="30" t="str">
        <f>课桌价格!B4</f>
        <v>高级魔法课桌</v>
      </c>
      <c r="E4" s="40">
        <f>课桌价格!D4</f>
        <v>1</v>
      </c>
      <c r="F4" s="34">
        <f>课桌价格!E4</f>
        <v>1</v>
      </c>
      <c r="G4" s="34">
        <f>课桌价格!F4</f>
        <v>0</v>
      </c>
      <c r="H4" s="34">
        <f>课桌价格!G4</f>
        <v>2</v>
      </c>
      <c r="I4" s="1">
        <v>1</v>
      </c>
      <c r="J4">
        <v>30</v>
      </c>
      <c r="K4" s="77">
        <v>30</v>
      </c>
      <c r="L4" s="75">
        <v>30</v>
      </c>
      <c r="M4" s="1">
        <v>0</v>
      </c>
      <c r="N4" s="1">
        <v>0</v>
      </c>
      <c r="O4" s="128">
        <f>课桌价格!Y4</f>
        <v>7.5</v>
      </c>
      <c r="P4" s="40">
        <f>课桌价格!A4</f>
        <v>5</v>
      </c>
      <c r="Q4" s="42">
        <v>0</v>
      </c>
      <c r="R4" s="42">
        <v>0</v>
      </c>
    </row>
    <row r="5" spans="1:18">
      <c r="A5">
        <v>191003</v>
      </c>
      <c r="B5" s="30">
        <v>1</v>
      </c>
      <c r="C5" s="30" t="str">
        <f>课桌价格!C5</f>
        <v>desk.1.hongsexiaofangzhuo</v>
      </c>
      <c r="D5" s="30" t="str">
        <f>课桌价格!B5</f>
        <v>红色方桌</v>
      </c>
      <c r="E5" s="40">
        <f>课桌价格!D5</f>
        <v>1</v>
      </c>
      <c r="F5" s="34">
        <f>课桌价格!E5</f>
        <v>1</v>
      </c>
      <c r="G5" s="34">
        <f>课桌价格!F5</f>
        <v>0</v>
      </c>
      <c r="H5" s="34">
        <f>课桌价格!G5</f>
        <v>2</v>
      </c>
      <c r="I5" s="1">
        <v>1</v>
      </c>
      <c r="J5">
        <v>30</v>
      </c>
      <c r="K5" s="77">
        <v>30</v>
      </c>
      <c r="L5" s="75">
        <v>30</v>
      </c>
      <c r="M5" s="1">
        <v>0</v>
      </c>
      <c r="N5" s="1">
        <v>0</v>
      </c>
      <c r="O5" s="128">
        <f>课桌价格!Y5</f>
        <v>5</v>
      </c>
      <c r="P5" s="40">
        <f>课桌价格!A5</f>
        <v>10</v>
      </c>
      <c r="Q5" s="42">
        <v>0</v>
      </c>
      <c r="R5" s="42">
        <v>0</v>
      </c>
    </row>
    <row r="6" spans="1:18">
      <c r="A6">
        <v>191004</v>
      </c>
      <c r="B6" s="30">
        <v>1</v>
      </c>
      <c r="C6" s="30" t="str">
        <f>课桌价格!C6</f>
        <v>desk.1.lansexiaofangzhuo</v>
      </c>
      <c r="D6" s="30" t="str">
        <f>课桌价格!B6</f>
        <v>蓝色方桌</v>
      </c>
      <c r="E6" s="40">
        <f>课桌价格!D6</f>
        <v>1</v>
      </c>
      <c r="F6" s="34">
        <f>课桌价格!E6</f>
        <v>1</v>
      </c>
      <c r="G6" s="34">
        <f>课桌价格!F6</f>
        <v>0</v>
      </c>
      <c r="H6" s="34">
        <f>课桌价格!G6</f>
        <v>2</v>
      </c>
      <c r="I6" s="1">
        <v>1</v>
      </c>
      <c r="J6">
        <v>30</v>
      </c>
      <c r="K6" s="77">
        <v>30</v>
      </c>
      <c r="L6" s="75">
        <v>30</v>
      </c>
      <c r="M6" s="1">
        <v>0</v>
      </c>
      <c r="N6" s="1">
        <v>0</v>
      </c>
      <c r="O6" s="128">
        <f>课桌价格!Y6</f>
        <v>5</v>
      </c>
      <c r="P6" s="40">
        <f>课桌价格!A6</f>
        <v>10</v>
      </c>
      <c r="Q6" s="42">
        <v>0</v>
      </c>
      <c r="R6" s="42">
        <v>0</v>
      </c>
    </row>
    <row r="7" spans="1:18">
      <c r="A7">
        <v>191005</v>
      </c>
      <c r="B7" s="30">
        <v>1</v>
      </c>
      <c r="C7" s="30" t="str">
        <f>课桌价格!C7</f>
        <v>desk.1.lvsexiaofangzhuo</v>
      </c>
      <c r="D7" s="30" t="str">
        <f>课桌价格!B7</f>
        <v>绿色方桌</v>
      </c>
      <c r="E7" s="40">
        <f>课桌价格!D7</f>
        <v>1</v>
      </c>
      <c r="F7" s="34">
        <f>课桌价格!E7</f>
        <v>1</v>
      </c>
      <c r="G7" s="34">
        <f>课桌价格!F7</f>
        <v>0</v>
      </c>
      <c r="H7" s="34">
        <f>课桌价格!G7</f>
        <v>2</v>
      </c>
      <c r="I7" s="1">
        <v>1</v>
      </c>
      <c r="J7">
        <v>30</v>
      </c>
      <c r="K7" s="77">
        <v>30</v>
      </c>
      <c r="L7" s="75">
        <v>30</v>
      </c>
      <c r="M7" s="1">
        <v>0</v>
      </c>
      <c r="N7" s="1">
        <v>0</v>
      </c>
      <c r="O7" s="128">
        <f>课桌价格!Y7</f>
        <v>5</v>
      </c>
      <c r="P7" s="40">
        <f>课桌价格!A7</f>
        <v>10</v>
      </c>
      <c r="Q7" s="42">
        <v>0</v>
      </c>
      <c r="R7" s="42">
        <v>0</v>
      </c>
    </row>
    <row r="8" spans="1:18">
      <c r="A8">
        <v>191006</v>
      </c>
      <c r="B8" s="30">
        <v>1</v>
      </c>
      <c r="C8" s="30" t="str">
        <f>课桌价格!C8</f>
        <v>desk.1.jianlianxiaoxiongzhuo</v>
      </c>
      <c r="D8" s="30" t="str">
        <f>课桌价格!B8</f>
        <v>贱脸熊</v>
      </c>
      <c r="E8" s="40">
        <f>课桌价格!D8</f>
        <v>1</v>
      </c>
      <c r="F8" s="34">
        <f>课桌价格!E8</f>
        <v>1</v>
      </c>
      <c r="G8" s="34">
        <f>课桌价格!F8</f>
        <v>0</v>
      </c>
      <c r="H8" s="34">
        <f>课桌价格!G8</f>
        <v>2</v>
      </c>
      <c r="I8" s="1">
        <v>1</v>
      </c>
      <c r="J8">
        <v>30</v>
      </c>
      <c r="K8" s="77">
        <v>30</v>
      </c>
      <c r="L8" s="75">
        <v>30</v>
      </c>
      <c r="M8" s="1">
        <v>0</v>
      </c>
      <c r="N8" s="1">
        <v>0</v>
      </c>
      <c r="O8" s="128">
        <f>课桌价格!Y8</f>
        <v>22.5</v>
      </c>
      <c r="P8" s="40">
        <f>课桌价格!A8</f>
        <v>15</v>
      </c>
      <c r="Q8" s="42">
        <v>0</v>
      </c>
      <c r="R8" s="42">
        <v>0</v>
      </c>
    </row>
    <row r="9" spans="1:18">
      <c r="A9">
        <v>191007</v>
      </c>
      <c r="B9" s="30">
        <v>1</v>
      </c>
      <c r="C9" s="30" t="str">
        <f>课桌价格!C9</f>
        <v>desk.1.kulianxiaoxiongzhuo</v>
      </c>
      <c r="D9" s="30" t="str">
        <f>课桌价格!B9</f>
        <v>哭脸熊</v>
      </c>
      <c r="E9" s="40">
        <f>课桌价格!D9</f>
        <v>1</v>
      </c>
      <c r="F9" s="34">
        <f>课桌价格!E9</f>
        <v>1</v>
      </c>
      <c r="G9" s="34">
        <f>课桌价格!F9</f>
        <v>0</v>
      </c>
      <c r="H9" s="34">
        <f>课桌价格!G9</f>
        <v>2</v>
      </c>
      <c r="I9" s="1">
        <v>1</v>
      </c>
      <c r="J9">
        <v>30</v>
      </c>
      <c r="K9" s="77">
        <v>30</v>
      </c>
      <c r="L9" s="75">
        <v>30</v>
      </c>
      <c r="M9" s="1">
        <v>0</v>
      </c>
      <c r="N9" s="1">
        <v>0</v>
      </c>
      <c r="O9" s="128">
        <f>课桌价格!Y9</f>
        <v>22.5</v>
      </c>
      <c r="P9" s="40">
        <f>课桌价格!A9</f>
        <v>15</v>
      </c>
      <c r="Q9" s="42">
        <v>0</v>
      </c>
      <c r="R9" s="42">
        <v>0</v>
      </c>
    </row>
    <row r="10" spans="1:18">
      <c r="A10">
        <v>191008</v>
      </c>
      <c r="B10" s="30">
        <v>1</v>
      </c>
      <c r="C10" s="30" t="str">
        <f>课桌价格!C10</f>
        <v>desk.1.xiaolianxiaoxiongzhuo</v>
      </c>
      <c r="D10" s="30" t="str">
        <f>课桌价格!B10</f>
        <v>笑脸熊</v>
      </c>
      <c r="E10" s="40">
        <f>课桌价格!D10</f>
        <v>1</v>
      </c>
      <c r="F10" s="34">
        <f>课桌价格!E10</f>
        <v>1</v>
      </c>
      <c r="G10" s="34">
        <f>课桌价格!F10</f>
        <v>0</v>
      </c>
      <c r="H10" s="34">
        <f>课桌价格!G10</f>
        <v>2</v>
      </c>
      <c r="I10" s="1">
        <v>1</v>
      </c>
      <c r="J10">
        <v>30</v>
      </c>
      <c r="K10" s="77">
        <v>30</v>
      </c>
      <c r="L10" s="75">
        <v>30</v>
      </c>
      <c r="M10" s="1">
        <v>0</v>
      </c>
      <c r="N10" s="1">
        <v>0</v>
      </c>
      <c r="O10" s="128">
        <f>课桌价格!Y10</f>
        <v>22.5</v>
      </c>
      <c r="P10" s="40">
        <f>课桌价格!A10</f>
        <v>15</v>
      </c>
      <c r="Q10" s="42">
        <v>0</v>
      </c>
      <c r="R10" s="42">
        <v>0</v>
      </c>
    </row>
    <row r="11" spans="1:18">
      <c r="A11">
        <v>191009</v>
      </c>
      <c r="B11" s="30">
        <v>1</v>
      </c>
      <c r="C11" s="30" t="str">
        <f>课桌价格!C11</f>
        <v>desk.1.hongsemuzhuo</v>
      </c>
      <c r="D11" s="30" t="str">
        <f>课桌价格!B11</f>
        <v>红色魔法桌</v>
      </c>
      <c r="E11" s="40">
        <f>课桌价格!D11</f>
        <v>1</v>
      </c>
      <c r="F11" s="34">
        <f>课桌价格!E11</f>
        <v>1</v>
      </c>
      <c r="G11" s="34">
        <f>课桌价格!F11</f>
        <v>0</v>
      </c>
      <c r="H11" s="34">
        <f>课桌价格!G11</f>
        <v>2</v>
      </c>
      <c r="I11" s="1">
        <v>1</v>
      </c>
      <c r="J11">
        <v>30</v>
      </c>
      <c r="K11" s="77">
        <v>30</v>
      </c>
      <c r="L11" s="75">
        <v>30</v>
      </c>
      <c r="M11" s="1">
        <v>0</v>
      </c>
      <c r="N11" s="1">
        <v>0</v>
      </c>
      <c r="O11" s="128">
        <f>课桌价格!Y11</f>
        <v>10</v>
      </c>
      <c r="P11" s="40">
        <f>课桌价格!A11</f>
        <v>20</v>
      </c>
      <c r="Q11" s="42">
        <v>0</v>
      </c>
      <c r="R11" s="42">
        <v>0</v>
      </c>
    </row>
    <row r="12" spans="1:18">
      <c r="A12">
        <v>191010</v>
      </c>
      <c r="B12" s="30">
        <v>1</v>
      </c>
      <c r="C12" s="30" t="str">
        <f>课桌价格!C12</f>
        <v>desk.1.lansemuzhuo</v>
      </c>
      <c r="D12" s="30" t="str">
        <f>课桌价格!B12</f>
        <v>蓝色魔法桌</v>
      </c>
      <c r="E12" s="40">
        <f>课桌价格!D12</f>
        <v>1</v>
      </c>
      <c r="F12" s="34">
        <f>课桌价格!E12</f>
        <v>1</v>
      </c>
      <c r="G12" s="34">
        <f>课桌价格!F12</f>
        <v>0</v>
      </c>
      <c r="H12" s="34">
        <f>课桌价格!G12</f>
        <v>2</v>
      </c>
      <c r="I12" s="1">
        <v>1</v>
      </c>
      <c r="J12">
        <v>30</v>
      </c>
      <c r="K12" s="77">
        <v>30</v>
      </c>
      <c r="L12" s="75">
        <v>30</v>
      </c>
      <c r="M12" s="1">
        <v>0</v>
      </c>
      <c r="N12" s="1">
        <v>0</v>
      </c>
      <c r="O12" s="128">
        <f>课桌价格!Y12</f>
        <v>10</v>
      </c>
      <c r="P12" s="40">
        <f>课桌价格!A12</f>
        <v>20</v>
      </c>
      <c r="Q12" s="42">
        <v>0</v>
      </c>
      <c r="R12" s="42">
        <v>0</v>
      </c>
    </row>
    <row r="13" spans="1:18">
      <c r="A13">
        <v>191011</v>
      </c>
      <c r="B13" s="30">
        <v>1</v>
      </c>
      <c r="C13" s="30" t="str">
        <f>课桌价格!C13</f>
        <v>desk.1.lvsemuzhuo</v>
      </c>
      <c r="D13" s="30" t="str">
        <f>课桌价格!B13</f>
        <v>绿色魔法桌</v>
      </c>
      <c r="E13" s="40">
        <f>课桌价格!D13</f>
        <v>1</v>
      </c>
      <c r="F13" s="34">
        <f>课桌价格!E13</f>
        <v>1</v>
      </c>
      <c r="G13" s="34">
        <f>课桌价格!F13</f>
        <v>0</v>
      </c>
      <c r="H13" s="34">
        <f>课桌价格!G13</f>
        <v>2</v>
      </c>
      <c r="I13" s="1">
        <v>1</v>
      </c>
      <c r="J13">
        <v>30</v>
      </c>
      <c r="K13" s="77">
        <v>30</v>
      </c>
      <c r="L13" s="75">
        <v>30</v>
      </c>
      <c r="M13" s="1">
        <v>0</v>
      </c>
      <c r="N13" s="1">
        <v>0</v>
      </c>
      <c r="O13" s="128">
        <f>课桌价格!Y13</f>
        <v>10</v>
      </c>
      <c r="P13" s="40">
        <f>课桌价格!A13</f>
        <v>20</v>
      </c>
      <c r="Q13" s="42">
        <v>0</v>
      </c>
      <c r="R13" s="42">
        <v>0</v>
      </c>
    </row>
    <row r="14" spans="1:18">
      <c r="A14">
        <v>191012</v>
      </c>
      <c r="B14" s="30">
        <v>1</v>
      </c>
      <c r="C14" s="30" t="str">
        <f>课桌价格!C14</f>
        <v>desk.1.gaojishiwenzhuo</v>
      </c>
      <c r="D14" s="30" t="str">
        <f>课桌价格!B14</f>
        <v>高级魔法石桌</v>
      </c>
      <c r="E14" s="40">
        <f>课桌价格!D14</f>
        <v>1</v>
      </c>
      <c r="F14" s="34">
        <f>课桌价格!E14</f>
        <v>1</v>
      </c>
      <c r="G14" s="34">
        <f>课桌价格!F14</f>
        <v>0</v>
      </c>
      <c r="H14" s="34">
        <f>课桌价格!G14</f>
        <v>2</v>
      </c>
      <c r="I14" s="1">
        <v>1</v>
      </c>
      <c r="J14">
        <v>30</v>
      </c>
      <c r="K14" s="77">
        <v>30</v>
      </c>
      <c r="L14" s="75">
        <v>30</v>
      </c>
      <c r="M14" s="1">
        <v>0</v>
      </c>
      <c r="N14" s="1">
        <v>0</v>
      </c>
      <c r="O14" s="128">
        <f>课桌价格!Y14</f>
        <v>30</v>
      </c>
      <c r="P14" s="40">
        <f>课桌价格!A14</f>
        <v>20</v>
      </c>
      <c r="Q14" s="42">
        <v>0</v>
      </c>
      <c r="R14" s="42">
        <v>0</v>
      </c>
    </row>
    <row r="15" spans="1:18">
      <c r="A15">
        <v>191013</v>
      </c>
      <c r="B15" s="30">
        <v>1</v>
      </c>
      <c r="C15" s="30" t="str">
        <f>课桌价格!C15</f>
        <v>desk.1.hongseshizhuo</v>
      </c>
      <c r="D15" s="30" t="str">
        <f>课桌价格!B15</f>
        <v>红纹石桌</v>
      </c>
      <c r="E15" s="40">
        <f>课桌价格!D15</f>
        <v>1</v>
      </c>
      <c r="F15" s="34">
        <f>课桌价格!E15</f>
        <v>1</v>
      </c>
      <c r="G15" s="34">
        <f>课桌价格!F15</f>
        <v>0</v>
      </c>
      <c r="H15" s="34">
        <f>课桌价格!G15</f>
        <v>2</v>
      </c>
      <c r="I15" s="1">
        <v>1</v>
      </c>
      <c r="J15">
        <v>30</v>
      </c>
      <c r="K15" s="77">
        <v>30</v>
      </c>
      <c r="L15" s="75">
        <v>30</v>
      </c>
      <c r="M15" s="1">
        <v>0</v>
      </c>
      <c r="N15" s="1">
        <v>0</v>
      </c>
      <c r="O15" s="128">
        <f>课桌价格!Y15</f>
        <v>12.5</v>
      </c>
      <c r="P15" s="40">
        <f>课桌价格!A15</f>
        <v>25</v>
      </c>
      <c r="Q15" s="42">
        <v>0</v>
      </c>
      <c r="R15" s="42">
        <v>0</v>
      </c>
    </row>
    <row r="16" spans="1:18">
      <c r="A16">
        <v>191014</v>
      </c>
      <c r="B16" s="30">
        <v>1</v>
      </c>
      <c r="C16" s="30" t="str">
        <f>课桌价格!C16</f>
        <v>desk.1.lanseshizhuo</v>
      </c>
      <c r="D16" s="30" t="str">
        <f>课桌价格!B16</f>
        <v>蓝纹石桌</v>
      </c>
      <c r="E16" s="40">
        <f>课桌价格!D16</f>
        <v>1</v>
      </c>
      <c r="F16" s="34">
        <f>课桌价格!E16</f>
        <v>1</v>
      </c>
      <c r="G16" s="34">
        <f>课桌价格!F16</f>
        <v>0</v>
      </c>
      <c r="H16" s="34">
        <f>课桌价格!G16</f>
        <v>2</v>
      </c>
      <c r="I16" s="41">
        <v>1</v>
      </c>
      <c r="J16">
        <v>30</v>
      </c>
      <c r="K16" s="77">
        <v>30</v>
      </c>
      <c r="L16" s="75">
        <v>30</v>
      </c>
      <c r="M16" s="41">
        <v>0</v>
      </c>
      <c r="N16" s="41">
        <v>0</v>
      </c>
      <c r="O16" s="128">
        <f>课桌价格!Y16</f>
        <v>12.5</v>
      </c>
      <c r="P16" s="40">
        <f>课桌价格!A16</f>
        <v>25</v>
      </c>
      <c r="Q16" s="42">
        <v>0</v>
      </c>
      <c r="R16" s="42">
        <v>0</v>
      </c>
    </row>
    <row r="17" spans="1:18">
      <c r="A17">
        <v>191015</v>
      </c>
      <c r="B17" s="30">
        <v>1</v>
      </c>
      <c r="C17" s="30" t="str">
        <f>课桌价格!C17</f>
        <v>desk.1.lvseshizhuo</v>
      </c>
      <c r="D17" s="30" t="str">
        <f>课桌价格!B17</f>
        <v>绿纹石桌</v>
      </c>
      <c r="E17" s="40">
        <f>课桌价格!D17</f>
        <v>1</v>
      </c>
      <c r="F17" s="34">
        <f>课桌价格!E17</f>
        <v>1</v>
      </c>
      <c r="G17" s="34">
        <f>课桌价格!F17</f>
        <v>0</v>
      </c>
      <c r="H17" s="34">
        <f>课桌价格!G17</f>
        <v>2</v>
      </c>
      <c r="I17" s="41">
        <v>1</v>
      </c>
      <c r="J17">
        <v>30</v>
      </c>
      <c r="K17" s="77">
        <v>30</v>
      </c>
      <c r="L17" s="75">
        <v>30</v>
      </c>
      <c r="M17" s="41">
        <v>0</v>
      </c>
      <c r="N17" s="41">
        <v>0</v>
      </c>
      <c r="O17" s="128">
        <f>课桌价格!Y17</f>
        <v>12.5</v>
      </c>
      <c r="P17" s="40">
        <f>课桌价格!A17</f>
        <v>25</v>
      </c>
      <c r="Q17" s="42">
        <v>0</v>
      </c>
      <c r="R17" s="42">
        <v>0</v>
      </c>
    </row>
    <row r="18" spans="1:18">
      <c r="A18">
        <v>191016</v>
      </c>
      <c r="B18" s="30">
        <v>1</v>
      </c>
      <c r="C18" s="30" t="str">
        <f>课桌价格!C18</f>
        <v>desk.1.tieyikezhuo</v>
      </c>
      <c r="D18" s="30" t="str">
        <f>课桌价格!B18</f>
        <v>铁皮课桌</v>
      </c>
      <c r="E18" s="40">
        <f>课桌价格!D18</f>
        <v>1</v>
      </c>
      <c r="F18" s="34">
        <f>课桌价格!E18</f>
        <v>1</v>
      </c>
      <c r="G18" s="34">
        <f>课桌价格!F18</f>
        <v>0</v>
      </c>
      <c r="H18" s="34">
        <f>课桌价格!G18</f>
        <v>2</v>
      </c>
      <c r="I18" s="41">
        <v>1</v>
      </c>
      <c r="J18">
        <v>30</v>
      </c>
      <c r="K18" s="77">
        <v>30</v>
      </c>
      <c r="L18" s="75">
        <v>30</v>
      </c>
      <c r="M18" s="41">
        <v>0</v>
      </c>
      <c r="N18" s="41">
        <v>0</v>
      </c>
      <c r="O18" s="128">
        <f>课桌价格!Y18</f>
        <v>15</v>
      </c>
      <c r="P18" s="40">
        <f>课桌价格!A18</f>
        <v>30</v>
      </c>
      <c r="Q18" s="42">
        <v>0</v>
      </c>
      <c r="R18" s="42">
        <v>0</v>
      </c>
    </row>
    <row r="19" spans="1:18">
      <c r="A19" s="10">
        <v>192001</v>
      </c>
      <c r="B19" s="32">
        <v>2</v>
      </c>
      <c r="C19" s="32" t="str">
        <f>门价格!C3</f>
        <v>door.1.muzhimen</v>
      </c>
      <c r="D19" s="32" t="str">
        <f>门价格!B3</f>
        <v>木质门</v>
      </c>
      <c r="E19" s="11">
        <f>门价格!D3</f>
        <v>1</v>
      </c>
      <c r="F19" s="38">
        <f>门价格!E3</f>
        <v>1</v>
      </c>
      <c r="G19" s="38">
        <f>门价格!F3</f>
        <v>0</v>
      </c>
      <c r="H19" s="38">
        <f>门价格!G3</f>
        <v>1</v>
      </c>
      <c r="I19" s="1">
        <v>1</v>
      </c>
      <c r="J19">
        <v>30</v>
      </c>
      <c r="K19" s="77">
        <v>30</v>
      </c>
      <c r="L19" s="75">
        <v>30</v>
      </c>
      <c r="M19" s="1">
        <v>0</v>
      </c>
      <c r="N19" s="1">
        <v>0</v>
      </c>
      <c r="O19" s="128">
        <f>门价格!Y3</f>
        <v>1</v>
      </c>
      <c r="P19" s="9">
        <f>门价格!A3</f>
        <v>1</v>
      </c>
      <c r="Q19" s="42">
        <v>1</v>
      </c>
      <c r="R19" s="42">
        <v>30</v>
      </c>
    </row>
    <row r="20" spans="1:18">
      <c r="A20">
        <v>192002</v>
      </c>
      <c r="B20" s="32">
        <v>2</v>
      </c>
      <c r="C20" s="32" t="str">
        <f>门价格!C4</f>
        <v>door.1.huangkuangmumen</v>
      </c>
      <c r="D20" s="32" t="str">
        <f>门价格!B4</f>
        <v xml:space="preserve">黄框木门 </v>
      </c>
      <c r="E20" s="11">
        <f>门价格!D4</f>
        <v>1</v>
      </c>
      <c r="F20" s="38">
        <f>门价格!E4</f>
        <v>1</v>
      </c>
      <c r="G20" s="38">
        <f>门价格!F4</f>
        <v>0</v>
      </c>
      <c r="H20" s="38">
        <f>门价格!G4</f>
        <v>1</v>
      </c>
      <c r="I20" s="1">
        <v>1</v>
      </c>
      <c r="J20">
        <v>30</v>
      </c>
      <c r="K20" s="77">
        <v>30</v>
      </c>
      <c r="L20" s="75">
        <v>30</v>
      </c>
      <c r="M20" s="1">
        <v>0</v>
      </c>
      <c r="N20" s="1">
        <v>0</v>
      </c>
      <c r="O20" s="128">
        <f>门价格!Y4</f>
        <v>1.5</v>
      </c>
      <c r="P20" s="9">
        <f>门价格!A4</f>
        <v>5</v>
      </c>
      <c r="Q20" s="42">
        <v>1</v>
      </c>
      <c r="R20" s="116">
        <v>30</v>
      </c>
    </row>
    <row r="21" spans="1:18">
      <c r="A21">
        <v>192003</v>
      </c>
      <c r="B21" s="32">
        <v>2</v>
      </c>
      <c r="C21" s="32" t="str">
        <f>门价格!C5</f>
        <v>door.1.yuanchuangmumen</v>
      </c>
      <c r="D21" s="32" t="str">
        <f>门价格!B5</f>
        <v>圆窗木门</v>
      </c>
      <c r="E21" s="11">
        <f>门价格!D5</f>
        <v>1</v>
      </c>
      <c r="F21" s="38">
        <f>门价格!E5</f>
        <v>1</v>
      </c>
      <c r="G21" s="38">
        <f>门价格!F5</f>
        <v>0</v>
      </c>
      <c r="H21" s="38">
        <f>门价格!G5</f>
        <v>1</v>
      </c>
      <c r="I21" s="1">
        <v>1</v>
      </c>
      <c r="J21">
        <v>30</v>
      </c>
      <c r="K21" s="77">
        <v>30</v>
      </c>
      <c r="L21" s="75">
        <v>30</v>
      </c>
      <c r="M21" s="1">
        <v>0</v>
      </c>
      <c r="N21" s="1">
        <v>0</v>
      </c>
      <c r="O21" s="128">
        <f>门价格!Y5</f>
        <v>3</v>
      </c>
      <c r="P21" s="9">
        <f>门价格!A5</f>
        <v>10</v>
      </c>
      <c r="Q21" s="42">
        <v>1</v>
      </c>
      <c r="R21" s="116">
        <v>30</v>
      </c>
    </row>
    <row r="22" spans="1:18">
      <c r="A22">
        <v>192004</v>
      </c>
      <c r="B22" s="32">
        <v>2</v>
      </c>
      <c r="C22" s="32" t="str">
        <f>门价格!C6</f>
        <v>door.1.bolimen</v>
      </c>
      <c r="D22" s="32" t="str">
        <f>门价格!B6</f>
        <v>玻璃门</v>
      </c>
      <c r="E22" s="11">
        <f>门价格!D6</f>
        <v>1</v>
      </c>
      <c r="F22" s="38">
        <f>门价格!E6</f>
        <v>1</v>
      </c>
      <c r="G22" s="38">
        <f>门价格!F6</f>
        <v>0</v>
      </c>
      <c r="H22" s="38">
        <f>门价格!G6</f>
        <v>1</v>
      </c>
      <c r="I22" s="41">
        <v>1</v>
      </c>
      <c r="J22">
        <v>30</v>
      </c>
      <c r="K22" s="77">
        <v>30</v>
      </c>
      <c r="L22" s="75">
        <v>30</v>
      </c>
      <c r="M22" s="41">
        <v>0</v>
      </c>
      <c r="N22" s="41">
        <v>0</v>
      </c>
      <c r="O22" s="128">
        <f>门价格!Y6</f>
        <v>4.5</v>
      </c>
      <c r="P22" s="9">
        <f>门价格!A6</f>
        <v>15</v>
      </c>
      <c r="Q22" s="53">
        <v>1</v>
      </c>
      <c r="R22" s="116">
        <v>30</v>
      </c>
    </row>
    <row r="23" spans="1:18">
      <c r="A23">
        <v>192005</v>
      </c>
      <c r="B23" s="32">
        <v>2</v>
      </c>
      <c r="C23" s="32" t="str">
        <f>门价格!C7</f>
        <v>door.1.darenmen</v>
      </c>
      <c r="D23" s="32" t="str">
        <f>门价格!B7</f>
        <v>达人门</v>
      </c>
      <c r="E23" s="11">
        <f>门价格!D7</f>
        <v>1</v>
      </c>
      <c r="F23" s="38">
        <f>门价格!E7</f>
        <v>1</v>
      </c>
      <c r="G23" s="38">
        <f>门价格!F7</f>
        <v>0</v>
      </c>
      <c r="H23" s="38">
        <f>门价格!G7</f>
        <v>1</v>
      </c>
      <c r="I23" s="41">
        <v>1</v>
      </c>
      <c r="J23">
        <v>30</v>
      </c>
      <c r="K23" s="77">
        <v>30</v>
      </c>
      <c r="L23" s="75">
        <v>30</v>
      </c>
      <c r="M23" s="41">
        <v>0</v>
      </c>
      <c r="N23" s="41">
        <v>0</v>
      </c>
      <c r="O23" s="128">
        <f>门价格!Y7</f>
        <v>13.5</v>
      </c>
      <c r="P23" s="9">
        <f>门价格!A7</f>
        <v>15</v>
      </c>
      <c r="Q23" s="53">
        <v>1</v>
      </c>
      <c r="R23" s="116">
        <v>30</v>
      </c>
    </row>
    <row r="24" spans="1:18">
      <c r="A24">
        <v>192006</v>
      </c>
      <c r="B24" s="32">
        <v>2</v>
      </c>
      <c r="C24" s="32" t="str">
        <f>门价格!C8</f>
        <v>door.1.hulanmen</v>
      </c>
      <c r="D24" s="32" t="str">
        <f>门价格!B8</f>
        <v>护栏门</v>
      </c>
      <c r="E24" s="11">
        <f>门价格!D8</f>
        <v>1</v>
      </c>
      <c r="F24" s="38">
        <f>门价格!E8</f>
        <v>1</v>
      </c>
      <c r="G24" s="38">
        <f>门价格!F8</f>
        <v>0</v>
      </c>
      <c r="H24" s="38">
        <f>门价格!G8</f>
        <v>1</v>
      </c>
      <c r="I24" s="41">
        <v>1</v>
      </c>
      <c r="J24">
        <v>30</v>
      </c>
      <c r="K24" s="77">
        <v>30</v>
      </c>
      <c r="L24" s="75">
        <v>30</v>
      </c>
      <c r="M24" s="41">
        <v>0</v>
      </c>
      <c r="N24" s="41">
        <v>0</v>
      </c>
      <c r="O24" s="128">
        <f>门价格!Y8</f>
        <v>13.5</v>
      </c>
      <c r="P24" s="9">
        <f>门价格!A8</f>
        <v>15</v>
      </c>
      <c r="Q24" s="53">
        <v>1</v>
      </c>
      <c r="R24" s="116">
        <v>30</v>
      </c>
    </row>
    <row r="25" spans="1:18">
      <c r="A25">
        <v>192007</v>
      </c>
      <c r="B25" s="32">
        <v>2</v>
      </c>
      <c r="C25" s="32" t="str">
        <f>门价格!C9</f>
        <v>door.1.huiguangtongdao</v>
      </c>
      <c r="D25" s="32" t="str">
        <f>门价格!B9</f>
        <v>辉光通道</v>
      </c>
      <c r="E25" s="11">
        <f>门价格!D9</f>
        <v>2</v>
      </c>
      <c r="F25" s="38">
        <f>门价格!E9</f>
        <v>1</v>
      </c>
      <c r="G25" s="38">
        <f>门价格!F9</f>
        <v>0</v>
      </c>
      <c r="H25" s="38">
        <f>门价格!G9</f>
        <v>1</v>
      </c>
      <c r="I25" s="41">
        <v>1</v>
      </c>
      <c r="J25">
        <v>30</v>
      </c>
      <c r="K25" s="77">
        <v>30</v>
      </c>
      <c r="L25" s="75">
        <v>30</v>
      </c>
      <c r="M25" s="41">
        <v>0</v>
      </c>
      <c r="N25" s="41">
        <v>0</v>
      </c>
      <c r="O25" s="128">
        <f>门价格!Y9</f>
        <v>18</v>
      </c>
      <c r="P25" s="9">
        <f>门价格!A9</f>
        <v>20</v>
      </c>
      <c r="Q25" s="53">
        <v>1</v>
      </c>
      <c r="R25" s="116">
        <v>30</v>
      </c>
    </row>
    <row r="26" spans="1:18">
      <c r="A26">
        <v>192008</v>
      </c>
      <c r="B26" s="32">
        <v>2</v>
      </c>
      <c r="C26" s="32" t="str">
        <f>门价格!C10</f>
        <v>door.1.mukuangmen</v>
      </c>
      <c r="D26" s="32" t="str">
        <f>门价格!B10</f>
        <v>木框门</v>
      </c>
      <c r="E26" s="11">
        <f>门价格!D10</f>
        <v>2</v>
      </c>
      <c r="F26" s="38">
        <f>门价格!E10</f>
        <v>1</v>
      </c>
      <c r="G26" s="38">
        <f>门价格!F10</f>
        <v>0</v>
      </c>
      <c r="H26" s="38">
        <f>门价格!G10</f>
        <v>1</v>
      </c>
      <c r="I26" s="41">
        <v>1</v>
      </c>
      <c r="J26">
        <v>30</v>
      </c>
      <c r="K26" s="77">
        <v>30</v>
      </c>
      <c r="L26" s="75">
        <v>30</v>
      </c>
      <c r="M26" s="41">
        <v>0</v>
      </c>
      <c r="N26" s="41">
        <v>0</v>
      </c>
      <c r="O26" s="128">
        <f>门价格!Y10</f>
        <v>6</v>
      </c>
      <c r="P26" s="9">
        <f>门价格!A10</f>
        <v>20</v>
      </c>
      <c r="Q26" s="53">
        <v>1</v>
      </c>
      <c r="R26" s="116">
        <v>30</v>
      </c>
    </row>
    <row r="27" spans="1:18">
      <c r="A27">
        <v>192009</v>
      </c>
      <c r="B27" s="32">
        <v>2</v>
      </c>
      <c r="C27" s="32" t="str">
        <f>门价格!C11</f>
        <v>door.1.taiyanagmen</v>
      </c>
      <c r="D27" s="32" t="str">
        <f>门价格!B11</f>
        <v>太阳门</v>
      </c>
      <c r="E27" s="11">
        <f>门价格!D11</f>
        <v>2</v>
      </c>
      <c r="F27" s="38">
        <f>门价格!E11</f>
        <v>1</v>
      </c>
      <c r="G27" s="38">
        <f>门价格!F11</f>
        <v>0</v>
      </c>
      <c r="H27" s="38">
        <f>门价格!G11</f>
        <v>1</v>
      </c>
      <c r="I27" s="41">
        <v>1</v>
      </c>
      <c r="J27">
        <v>30</v>
      </c>
      <c r="K27" s="77">
        <v>30</v>
      </c>
      <c r="L27" s="75">
        <v>30</v>
      </c>
      <c r="M27" s="41">
        <v>0</v>
      </c>
      <c r="N27" s="41">
        <v>0</v>
      </c>
      <c r="O27" s="128">
        <f>门价格!Y11</f>
        <v>18</v>
      </c>
      <c r="P27" s="9">
        <f>门价格!A11</f>
        <v>20</v>
      </c>
      <c r="Q27" s="53">
        <v>1</v>
      </c>
      <c r="R27" s="116">
        <v>30</v>
      </c>
    </row>
    <row r="28" spans="1:18">
      <c r="A28">
        <v>192010</v>
      </c>
      <c r="B28" s="32">
        <v>2</v>
      </c>
      <c r="C28" s="32" t="str">
        <f>门价格!C12</f>
        <v>door.1.xinmenone</v>
      </c>
      <c r="D28" s="32" t="str">
        <f>门价格!B12</f>
        <v>心门one</v>
      </c>
      <c r="E28" s="11">
        <f>门价格!D12</f>
        <v>2</v>
      </c>
      <c r="F28" s="38">
        <f>门价格!E12</f>
        <v>1</v>
      </c>
      <c r="G28" s="38">
        <f>门价格!F12</f>
        <v>0</v>
      </c>
      <c r="H28" s="38">
        <f>门价格!G12</f>
        <v>1</v>
      </c>
      <c r="I28" s="41">
        <v>1</v>
      </c>
      <c r="J28">
        <v>30</v>
      </c>
      <c r="K28" s="77">
        <v>30</v>
      </c>
      <c r="L28" s="75">
        <v>30</v>
      </c>
      <c r="M28" s="41">
        <v>0</v>
      </c>
      <c r="N28" s="41">
        <v>0</v>
      </c>
      <c r="O28" s="128">
        <f>门价格!Y12</f>
        <v>7.5</v>
      </c>
      <c r="P28" s="9">
        <f>门价格!A12</f>
        <v>25</v>
      </c>
      <c r="Q28" s="53">
        <v>1</v>
      </c>
      <c r="R28" s="116">
        <v>30</v>
      </c>
    </row>
    <row r="29" spans="1:18">
      <c r="A29">
        <v>192011</v>
      </c>
      <c r="B29" s="32">
        <v>2</v>
      </c>
      <c r="C29" s="32" t="str">
        <f>门价格!C13</f>
        <v>door.1.xinmentwo</v>
      </c>
      <c r="D29" s="32" t="str">
        <f>门价格!B13</f>
        <v>心门two</v>
      </c>
      <c r="E29" s="11">
        <f>门价格!D13</f>
        <v>2</v>
      </c>
      <c r="F29" s="38">
        <f>门价格!E13</f>
        <v>1</v>
      </c>
      <c r="G29" s="38">
        <f>门价格!F13</f>
        <v>0</v>
      </c>
      <c r="H29" s="38">
        <f>门价格!G13</f>
        <v>1</v>
      </c>
      <c r="I29" s="41">
        <v>1</v>
      </c>
      <c r="J29">
        <v>30</v>
      </c>
      <c r="K29" s="77">
        <v>30</v>
      </c>
      <c r="L29" s="75">
        <v>30</v>
      </c>
      <c r="M29" s="41">
        <v>0</v>
      </c>
      <c r="N29" s="41">
        <v>0</v>
      </c>
      <c r="O29" s="128">
        <f>门价格!Y13</f>
        <v>7.5</v>
      </c>
      <c r="P29" s="9">
        <f>门价格!A13</f>
        <v>25</v>
      </c>
      <c r="Q29" s="53">
        <v>1</v>
      </c>
      <c r="R29" s="116">
        <v>30</v>
      </c>
    </row>
    <row r="30" spans="1:18">
      <c r="A30">
        <v>192012</v>
      </c>
      <c r="B30" s="32">
        <v>2</v>
      </c>
      <c r="C30" s="32" t="str">
        <f>门价格!C14</f>
        <v>door.1.tielanmen</v>
      </c>
      <c r="D30" s="32" t="str">
        <f>门价格!B14</f>
        <v>铁栏门</v>
      </c>
      <c r="E30" s="11">
        <f>门价格!D14</f>
        <v>2</v>
      </c>
      <c r="F30" s="38">
        <f>门价格!E14</f>
        <v>1</v>
      </c>
      <c r="G30" s="38">
        <f>门价格!F14</f>
        <v>0</v>
      </c>
      <c r="H30" s="38">
        <f>门价格!G14</f>
        <v>1</v>
      </c>
      <c r="I30" s="41">
        <v>1</v>
      </c>
      <c r="J30">
        <v>30</v>
      </c>
      <c r="K30" s="77">
        <v>30</v>
      </c>
      <c r="L30" s="75">
        <v>30</v>
      </c>
      <c r="M30" s="41">
        <v>0</v>
      </c>
      <c r="N30" s="41">
        <v>0</v>
      </c>
      <c r="O30" s="128">
        <f>门价格!Y14</f>
        <v>22.5</v>
      </c>
      <c r="P30" s="9">
        <f>门价格!A14</f>
        <v>25</v>
      </c>
      <c r="Q30" s="53">
        <v>1</v>
      </c>
      <c r="R30" s="116">
        <v>30</v>
      </c>
    </row>
    <row r="31" spans="1:18">
      <c r="A31" s="2">
        <v>193001</v>
      </c>
      <c r="B31" s="2">
        <v>3</v>
      </c>
      <c r="C31" s="2" t="str">
        <f>地砖!C3</f>
        <v>floor.1.lvcaopi</v>
      </c>
      <c r="D31" s="2" t="str">
        <f>地砖!B3</f>
        <v>草皮</v>
      </c>
      <c r="E31" s="3">
        <f>地砖!D3</f>
        <v>1</v>
      </c>
      <c r="F31" s="34">
        <f>地砖!E3</f>
        <v>1</v>
      </c>
      <c r="G31" s="34">
        <f>地砖!F3</f>
        <v>0</v>
      </c>
      <c r="H31" s="34">
        <f>地砖!G3</f>
        <v>1</v>
      </c>
      <c r="I31" s="1">
        <v>1</v>
      </c>
      <c r="J31">
        <v>30</v>
      </c>
      <c r="K31" s="77">
        <v>30</v>
      </c>
      <c r="L31" s="75">
        <v>30</v>
      </c>
      <c r="M31" s="1">
        <v>0</v>
      </c>
      <c r="N31" s="1">
        <v>0</v>
      </c>
      <c r="O31" s="128">
        <f>地砖!Y3</f>
        <v>0</v>
      </c>
      <c r="P31" s="3">
        <f>地砖!A3</f>
        <v>1</v>
      </c>
      <c r="Q31" s="42">
        <v>0</v>
      </c>
      <c r="R31" s="42">
        <v>0</v>
      </c>
    </row>
    <row r="32" spans="1:18">
      <c r="A32">
        <v>193002</v>
      </c>
      <c r="B32" s="2">
        <v>3</v>
      </c>
      <c r="C32" s="2" t="str">
        <f>地砖!C4</f>
        <v>floor.1.lanbaihuazhuan</v>
      </c>
      <c r="D32" s="2" t="str">
        <f>地砖!B4</f>
        <v>蓝白格地砖</v>
      </c>
      <c r="E32" s="3">
        <f>地砖!D4</f>
        <v>1</v>
      </c>
      <c r="F32" s="34">
        <f>地砖!E4</f>
        <v>1</v>
      </c>
      <c r="G32" s="34">
        <f>地砖!F4</f>
        <v>0</v>
      </c>
      <c r="H32" s="34">
        <f>地砖!G4</f>
        <v>1</v>
      </c>
      <c r="I32" s="1">
        <v>1</v>
      </c>
      <c r="J32">
        <v>30</v>
      </c>
      <c r="K32" s="77">
        <v>30</v>
      </c>
      <c r="L32" s="75">
        <v>30</v>
      </c>
      <c r="M32" s="1">
        <v>0</v>
      </c>
      <c r="N32" s="1">
        <v>0</v>
      </c>
      <c r="O32" s="128">
        <f>地砖!Y4</f>
        <v>0</v>
      </c>
      <c r="P32" s="3">
        <f>地砖!A4</f>
        <v>1</v>
      </c>
      <c r="Q32" s="42">
        <v>0</v>
      </c>
      <c r="R32" s="42">
        <v>0</v>
      </c>
    </row>
    <row r="33" spans="1:18">
      <c r="A33">
        <v>193003</v>
      </c>
      <c r="B33" s="2">
        <v>3</v>
      </c>
      <c r="C33" s="2" t="str">
        <f>地砖!C5</f>
        <v>floor.1.tuseshizhuan</v>
      </c>
      <c r="D33" s="2" t="str">
        <f>地砖!B5</f>
        <v>花斑石砖</v>
      </c>
      <c r="E33" s="3">
        <f>地砖!D5</f>
        <v>1</v>
      </c>
      <c r="F33" s="34">
        <f>地砖!E5</f>
        <v>1</v>
      </c>
      <c r="G33" s="34">
        <f>地砖!F5</f>
        <v>0</v>
      </c>
      <c r="H33" s="34">
        <f>地砖!G5</f>
        <v>1</v>
      </c>
      <c r="I33" s="1">
        <v>1</v>
      </c>
      <c r="J33">
        <v>30</v>
      </c>
      <c r="K33" s="77">
        <v>30</v>
      </c>
      <c r="L33" s="75">
        <v>30</v>
      </c>
      <c r="M33" s="1">
        <v>0</v>
      </c>
      <c r="N33" s="1">
        <v>0</v>
      </c>
      <c r="O33" s="128">
        <f>地砖!Y5</f>
        <v>0</v>
      </c>
      <c r="P33" s="3">
        <f>地砖!A5</f>
        <v>1</v>
      </c>
      <c r="Q33" s="42">
        <v>0</v>
      </c>
      <c r="R33" s="42">
        <v>0</v>
      </c>
    </row>
    <row r="34" spans="1:18">
      <c r="A34">
        <v>193004</v>
      </c>
      <c r="B34" s="2">
        <v>3</v>
      </c>
      <c r="C34" s="2" t="str">
        <f>地砖!C6</f>
        <v>floor.1.binzhuan</v>
      </c>
      <c r="D34" s="2" t="str">
        <f>地砖!B6</f>
        <v>冰砖</v>
      </c>
      <c r="E34" s="3">
        <f>地砖!D6</f>
        <v>1</v>
      </c>
      <c r="F34" s="34">
        <f>地砖!E6</f>
        <v>1</v>
      </c>
      <c r="G34" s="34">
        <f>地砖!F6</f>
        <v>0</v>
      </c>
      <c r="H34" s="34">
        <f>地砖!G6</f>
        <v>1</v>
      </c>
      <c r="I34" s="1">
        <v>1</v>
      </c>
      <c r="J34">
        <v>30</v>
      </c>
      <c r="K34" s="77">
        <v>30</v>
      </c>
      <c r="L34" s="75">
        <v>30</v>
      </c>
      <c r="M34" s="1">
        <v>0</v>
      </c>
      <c r="N34" s="1">
        <v>0</v>
      </c>
      <c r="O34" s="128">
        <f>地砖!Y6</f>
        <v>0</v>
      </c>
      <c r="P34" s="3">
        <f>地砖!A6</f>
        <v>1</v>
      </c>
      <c r="Q34" s="42">
        <v>0</v>
      </c>
      <c r="R34" s="42">
        <v>0</v>
      </c>
    </row>
    <row r="35" spans="1:18">
      <c r="A35">
        <v>193005</v>
      </c>
      <c r="B35" s="2">
        <v>3</v>
      </c>
      <c r="C35" s="2" t="str">
        <f>地砖!C7</f>
        <v>floor.1.muban</v>
      </c>
      <c r="D35" s="2" t="str">
        <f>地砖!B7</f>
        <v>木质地板</v>
      </c>
      <c r="E35" s="3">
        <f>地砖!D7</f>
        <v>1</v>
      </c>
      <c r="F35" s="34">
        <f>地砖!E7</f>
        <v>1</v>
      </c>
      <c r="G35" s="34">
        <f>地砖!F7</f>
        <v>0</v>
      </c>
      <c r="H35" s="34">
        <f>地砖!G7</f>
        <v>1</v>
      </c>
      <c r="I35" s="1">
        <v>1</v>
      </c>
      <c r="J35">
        <v>30</v>
      </c>
      <c r="K35" s="77">
        <v>30</v>
      </c>
      <c r="L35" s="75">
        <v>30</v>
      </c>
      <c r="M35" s="1">
        <v>0</v>
      </c>
      <c r="N35" s="1">
        <v>0</v>
      </c>
      <c r="O35" s="128">
        <f>地砖!Y7</f>
        <v>0</v>
      </c>
      <c r="P35" s="3">
        <f>地砖!A7</f>
        <v>1</v>
      </c>
      <c r="Q35" s="42">
        <v>0</v>
      </c>
      <c r="R35" s="42">
        <v>0</v>
      </c>
    </row>
    <row r="36" spans="1:18">
      <c r="A36">
        <v>193006</v>
      </c>
      <c r="B36" s="2">
        <v>3</v>
      </c>
      <c r="C36" s="2" t="str">
        <f>地砖!C8</f>
        <v>floor.1.qinzhuan</v>
      </c>
      <c r="D36" s="2" t="str">
        <f>地砖!B8</f>
        <v>青砖</v>
      </c>
      <c r="E36" s="3">
        <f>地砖!D8</f>
        <v>1</v>
      </c>
      <c r="F36" s="34">
        <f>地砖!E8</f>
        <v>1</v>
      </c>
      <c r="G36" s="34">
        <f>地砖!F8</f>
        <v>0</v>
      </c>
      <c r="H36" s="34">
        <f>地砖!G8</f>
        <v>1</v>
      </c>
      <c r="I36" s="1">
        <v>1</v>
      </c>
      <c r="J36">
        <v>30</v>
      </c>
      <c r="K36" s="77">
        <v>30</v>
      </c>
      <c r="L36" s="75">
        <v>30</v>
      </c>
      <c r="M36" s="1">
        <v>0</v>
      </c>
      <c r="N36" s="1">
        <v>0</v>
      </c>
      <c r="O36" s="128">
        <f>地砖!Y8</f>
        <v>0</v>
      </c>
      <c r="P36" s="3">
        <f>地砖!A8</f>
        <v>5</v>
      </c>
      <c r="Q36" s="42">
        <v>0</v>
      </c>
      <c r="R36" s="42">
        <v>0</v>
      </c>
    </row>
    <row r="37" spans="1:18">
      <c r="A37">
        <v>193007</v>
      </c>
      <c r="B37" s="2">
        <v>3</v>
      </c>
      <c r="C37" s="2" t="str">
        <f>地砖!C9</f>
        <v>floor.1.shazhuan</v>
      </c>
      <c r="D37" s="2" t="str">
        <f>地砖!B9</f>
        <v>沙砖</v>
      </c>
      <c r="E37" s="3">
        <f>地砖!D9</f>
        <v>1</v>
      </c>
      <c r="F37" s="34">
        <f>地砖!E9</f>
        <v>1</v>
      </c>
      <c r="G37" s="34">
        <f>地砖!F9</f>
        <v>0</v>
      </c>
      <c r="H37" s="34">
        <f>地砖!G9</f>
        <v>1</v>
      </c>
      <c r="I37" s="1">
        <v>1</v>
      </c>
      <c r="J37">
        <v>30</v>
      </c>
      <c r="K37" s="77">
        <v>30</v>
      </c>
      <c r="L37" s="75">
        <v>30</v>
      </c>
      <c r="M37" s="1">
        <v>0</v>
      </c>
      <c r="N37" s="1">
        <v>0</v>
      </c>
      <c r="O37" s="128">
        <f>地砖!Y9</f>
        <v>0</v>
      </c>
      <c r="P37" s="3">
        <f>地砖!A9</f>
        <v>5</v>
      </c>
      <c r="Q37" s="42">
        <v>0</v>
      </c>
      <c r="R37" s="42">
        <v>0</v>
      </c>
    </row>
    <row r="38" spans="1:18">
      <c r="A38">
        <v>193008</v>
      </c>
      <c r="B38" s="2">
        <v>3</v>
      </c>
      <c r="C38" s="2" t="str">
        <f>地砖!C10</f>
        <v>floor.1.huangwenhongtanzuo</v>
      </c>
      <c r="D38" s="2" t="str">
        <f>地砖!B10</f>
        <v>黄边红毯</v>
      </c>
      <c r="E38" s="3">
        <f>地砖!D10</f>
        <v>1</v>
      </c>
      <c r="F38" s="34">
        <f>地砖!E10</f>
        <v>1</v>
      </c>
      <c r="G38" s="34">
        <f>地砖!F10</f>
        <v>0</v>
      </c>
      <c r="H38" s="34">
        <f>地砖!G10</f>
        <v>1</v>
      </c>
      <c r="I38" s="1">
        <v>1</v>
      </c>
      <c r="J38">
        <v>30</v>
      </c>
      <c r="K38" s="77">
        <v>30</v>
      </c>
      <c r="L38" s="75">
        <v>30</v>
      </c>
      <c r="M38" s="1">
        <v>0</v>
      </c>
      <c r="N38" s="1">
        <v>0</v>
      </c>
      <c r="O38" s="128">
        <f>地砖!Y10</f>
        <v>0</v>
      </c>
      <c r="P38" s="3">
        <f>地砖!A10</f>
        <v>5</v>
      </c>
      <c r="Q38" s="42">
        <v>0</v>
      </c>
      <c r="R38" s="42">
        <v>0</v>
      </c>
    </row>
    <row r="39" spans="1:18">
      <c r="A39">
        <v>193009</v>
      </c>
      <c r="B39" s="2">
        <v>3</v>
      </c>
      <c r="C39" s="2" t="str">
        <f>地砖!C11</f>
        <v>floor.1.huangwenhongtanzuo2</v>
      </c>
      <c r="D39" s="2" t="str">
        <f>地砖!B11</f>
        <v>黄边红毯右</v>
      </c>
      <c r="E39" s="3">
        <f>地砖!D11</f>
        <v>1</v>
      </c>
      <c r="F39" s="34">
        <f>地砖!E11</f>
        <v>1</v>
      </c>
      <c r="G39" s="34">
        <f>地砖!F11</f>
        <v>0</v>
      </c>
      <c r="H39" s="34">
        <f>地砖!G11</f>
        <v>1</v>
      </c>
      <c r="I39" s="1">
        <v>1</v>
      </c>
      <c r="J39">
        <v>30</v>
      </c>
      <c r="K39" s="77">
        <v>30</v>
      </c>
      <c r="L39" s="75">
        <v>30</v>
      </c>
      <c r="M39" s="1">
        <v>0</v>
      </c>
      <c r="N39" s="1">
        <v>0</v>
      </c>
      <c r="O39" s="128">
        <f>地砖!Y11</f>
        <v>0</v>
      </c>
      <c r="P39" s="3">
        <f>地砖!A11</f>
        <v>5</v>
      </c>
      <c r="Q39" s="42">
        <v>0</v>
      </c>
      <c r="R39" s="42">
        <v>0</v>
      </c>
    </row>
    <row r="40" spans="1:18">
      <c r="A40">
        <v>193010</v>
      </c>
      <c r="B40" s="2">
        <v>3</v>
      </c>
      <c r="C40" s="2" t="str">
        <f>地砖!C12</f>
        <v>floor.1.huawenmuban2</v>
      </c>
      <c r="D40" s="2" t="str">
        <f>地砖!B12</f>
        <v>花纹木板</v>
      </c>
      <c r="E40" s="3">
        <f>地砖!D12</f>
        <v>1</v>
      </c>
      <c r="F40" s="34">
        <f>地砖!E12</f>
        <v>1</v>
      </c>
      <c r="G40" s="34">
        <f>地砖!F12</f>
        <v>0</v>
      </c>
      <c r="H40" s="34">
        <f>地砖!G12</f>
        <v>1</v>
      </c>
      <c r="I40" s="1">
        <v>1</v>
      </c>
      <c r="J40">
        <v>30</v>
      </c>
      <c r="K40" s="77">
        <v>30</v>
      </c>
      <c r="L40" s="75">
        <v>30</v>
      </c>
      <c r="M40" s="1">
        <v>0</v>
      </c>
      <c r="N40" s="1">
        <v>0</v>
      </c>
      <c r="O40" s="128">
        <f>地砖!Y12</f>
        <v>0</v>
      </c>
      <c r="P40" s="3">
        <f>地砖!A12</f>
        <v>5</v>
      </c>
      <c r="Q40" s="42">
        <v>0</v>
      </c>
      <c r="R40" s="42">
        <v>0</v>
      </c>
    </row>
    <row r="41" spans="1:18">
      <c r="A41">
        <v>193011</v>
      </c>
      <c r="B41" s="2">
        <v>3</v>
      </c>
      <c r="C41" s="2" t="str">
        <f>地砖!C13</f>
        <v>floor.1.baiseshizilu</v>
      </c>
      <c r="D41" s="2" t="str">
        <f>地砖!B13</f>
        <v>白色石子路</v>
      </c>
      <c r="E41" s="3">
        <f>地砖!D13</f>
        <v>1</v>
      </c>
      <c r="F41" s="34">
        <f>地砖!E13</f>
        <v>1</v>
      </c>
      <c r="G41" s="34">
        <f>地砖!F13</f>
        <v>0</v>
      </c>
      <c r="H41" s="34">
        <f>地砖!G13</f>
        <v>1</v>
      </c>
      <c r="I41" s="1">
        <v>1</v>
      </c>
      <c r="J41">
        <v>30</v>
      </c>
      <c r="K41" s="77">
        <v>30</v>
      </c>
      <c r="L41" s="75">
        <v>30</v>
      </c>
      <c r="M41" s="1">
        <v>0</v>
      </c>
      <c r="N41" s="1">
        <v>0</v>
      </c>
      <c r="O41" s="128">
        <f>地砖!Y13</f>
        <v>0</v>
      </c>
      <c r="P41" s="3">
        <f>地砖!A13</f>
        <v>11</v>
      </c>
      <c r="Q41" s="42">
        <v>0</v>
      </c>
      <c r="R41" s="42">
        <v>0</v>
      </c>
    </row>
    <row r="42" spans="1:18">
      <c r="A42">
        <v>193012</v>
      </c>
      <c r="B42" s="2">
        <v>3</v>
      </c>
      <c r="C42" s="2" t="str">
        <f>地砖!C14</f>
        <v>floor.1.ziseshizhilu</v>
      </c>
      <c r="D42" s="2" t="str">
        <f>地砖!B14</f>
        <v>紫色石子路</v>
      </c>
      <c r="E42" s="3">
        <f>地砖!D14</f>
        <v>1</v>
      </c>
      <c r="F42" s="34">
        <f>地砖!E14</f>
        <v>1</v>
      </c>
      <c r="G42" s="34">
        <f>地砖!F14</f>
        <v>0</v>
      </c>
      <c r="H42" s="34">
        <f>地砖!G14</f>
        <v>1</v>
      </c>
      <c r="I42" s="1">
        <v>1</v>
      </c>
      <c r="J42">
        <v>30</v>
      </c>
      <c r="K42" s="77">
        <v>30</v>
      </c>
      <c r="L42" s="75">
        <v>30</v>
      </c>
      <c r="M42" s="1">
        <v>0</v>
      </c>
      <c r="N42" s="1">
        <v>0</v>
      </c>
      <c r="O42" s="128">
        <f>地砖!Y14</f>
        <v>0</v>
      </c>
      <c r="P42" s="3">
        <f>地砖!A14</f>
        <v>11</v>
      </c>
      <c r="Q42" s="42">
        <v>0</v>
      </c>
      <c r="R42" s="42">
        <v>0</v>
      </c>
    </row>
    <row r="43" spans="1:18">
      <c r="A43">
        <v>193013</v>
      </c>
      <c r="B43" s="2">
        <v>3</v>
      </c>
      <c r="C43" s="2" t="str">
        <f>地砖!C15</f>
        <v>floor.1.lanseshuijingzhuan</v>
      </c>
      <c r="D43" s="2" t="str">
        <f>地砖!B15</f>
        <v>蓝色水晶砖</v>
      </c>
      <c r="E43" s="3">
        <f>地砖!D15</f>
        <v>1</v>
      </c>
      <c r="F43" s="34">
        <f>地砖!E15</f>
        <v>1</v>
      </c>
      <c r="G43" s="34">
        <f>地砖!F15</f>
        <v>0</v>
      </c>
      <c r="H43" s="34">
        <f>地砖!G15</f>
        <v>1</v>
      </c>
      <c r="I43" s="1">
        <v>1</v>
      </c>
      <c r="J43">
        <v>30</v>
      </c>
      <c r="K43" s="77">
        <v>30</v>
      </c>
      <c r="L43" s="75">
        <v>30</v>
      </c>
      <c r="M43" s="1">
        <v>0</v>
      </c>
      <c r="N43" s="1">
        <v>0</v>
      </c>
      <c r="O43" s="128">
        <f>地砖!Y15</f>
        <v>0</v>
      </c>
      <c r="P43" s="3">
        <f>地砖!A15</f>
        <v>11</v>
      </c>
      <c r="Q43" s="42">
        <v>0</v>
      </c>
      <c r="R43" s="42">
        <v>0</v>
      </c>
    </row>
    <row r="44" spans="1:18">
      <c r="A44">
        <v>193014</v>
      </c>
      <c r="B44" s="2">
        <v>3</v>
      </c>
      <c r="C44" s="2" t="str">
        <f>地砖!C16</f>
        <v>floor.1.hongseshuijingzhuan</v>
      </c>
      <c r="D44" s="2" t="str">
        <f>地砖!B16</f>
        <v>红色水晶砖</v>
      </c>
      <c r="E44" s="3">
        <f>地砖!D16</f>
        <v>1</v>
      </c>
      <c r="F44" s="34">
        <f>地砖!E16</f>
        <v>1</v>
      </c>
      <c r="G44" s="34">
        <f>地砖!F16</f>
        <v>0</v>
      </c>
      <c r="H44" s="34">
        <f>地砖!G16</f>
        <v>1</v>
      </c>
      <c r="I44" s="1">
        <v>1</v>
      </c>
      <c r="J44">
        <v>30</v>
      </c>
      <c r="K44" s="77">
        <v>30</v>
      </c>
      <c r="L44" s="75">
        <v>30</v>
      </c>
      <c r="M44" s="1">
        <v>0</v>
      </c>
      <c r="N44" s="1">
        <v>0</v>
      </c>
      <c r="O44" s="128">
        <f>地砖!Y16</f>
        <v>0</v>
      </c>
      <c r="P44" s="3">
        <f>地砖!A16</f>
        <v>11</v>
      </c>
      <c r="Q44" s="42">
        <v>0</v>
      </c>
      <c r="R44" s="42">
        <v>0</v>
      </c>
    </row>
    <row r="45" spans="1:18">
      <c r="A45">
        <v>193015</v>
      </c>
      <c r="B45" s="2">
        <v>3</v>
      </c>
      <c r="C45" s="2" t="str">
        <f>地砖!C17</f>
        <v>floor.1.huangseshuijingzhuan</v>
      </c>
      <c r="D45" s="2" t="str">
        <f>地砖!B17</f>
        <v>黄色水晶砖</v>
      </c>
      <c r="E45" s="3">
        <f>地砖!D17</f>
        <v>1</v>
      </c>
      <c r="F45" s="34">
        <f>地砖!E17</f>
        <v>1</v>
      </c>
      <c r="G45" s="34">
        <f>地砖!F17</f>
        <v>0</v>
      </c>
      <c r="H45" s="34">
        <f>地砖!G17</f>
        <v>1</v>
      </c>
      <c r="I45" s="1">
        <v>1</v>
      </c>
      <c r="J45">
        <v>30</v>
      </c>
      <c r="K45" s="77">
        <v>30</v>
      </c>
      <c r="L45" s="75">
        <v>30</v>
      </c>
      <c r="M45" s="1">
        <v>0</v>
      </c>
      <c r="N45" s="1">
        <v>0</v>
      </c>
      <c r="O45" s="128">
        <f>地砖!Y17</f>
        <v>0</v>
      </c>
      <c r="P45" s="3">
        <f>地砖!A17</f>
        <v>11</v>
      </c>
      <c r="Q45" s="42">
        <v>0</v>
      </c>
      <c r="R45" s="42">
        <v>0</v>
      </c>
    </row>
    <row r="46" spans="1:18">
      <c r="A46">
        <v>193016</v>
      </c>
      <c r="B46" s="2">
        <v>3</v>
      </c>
      <c r="C46" s="2" t="str">
        <f>地砖!C18</f>
        <v>floor.1.lvseshuijingzhuan</v>
      </c>
      <c r="D46" s="2" t="str">
        <f>地砖!B18</f>
        <v>绿色水晶砖</v>
      </c>
      <c r="E46" s="3">
        <f>地砖!D18</f>
        <v>1</v>
      </c>
      <c r="F46" s="34">
        <f>地砖!E18</f>
        <v>1</v>
      </c>
      <c r="G46" s="34">
        <f>地砖!F18</f>
        <v>0</v>
      </c>
      <c r="H46" s="34">
        <f>地砖!G18</f>
        <v>1</v>
      </c>
      <c r="I46" s="1">
        <v>1</v>
      </c>
      <c r="J46">
        <v>30</v>
      </c>
      <c r="K46" s="77">
        <v>30</v>
      </c>
      <c r="L46" s="75">
        <v>30</v>
      </c>
      <c r="M46" s="1">
        <v>0</v>
      </c>
      <c r="N46" s="1">
        <v>0</v>
      </c>
      <c r="O46" s="128">
        <f>地砖!Y18</f>
        <v>0</v>
      </c>
      <c r="P46" s="3">
        <f>地砖!A18</f>
        <v>11</v>
      </c>
      <c r="Q46" s="42">
        <v>0</v>
      </c>
      <c r="R46" s="42">
        <v>0</v>
      </c>
    </row>
    <row r="47" spans="1:18">
      <c r="A47">
        <v>193017</v>
      </c>
      <c r="B47" s="2">
        <v>3</v>
      </c>
      <c r="C47" s="2" t="str">
        <f>地砖!C19</f>
        <v>floor.1.haiyangzhuan</v>
      </c>
      <c r="D47" s="2" t="str">
        <f>地砖!B19</f>
        <v>海洋地砖</v>
      </c>
      <c r="E47" s="3">
        <f>地砖!D19</f>
        <v>1</v>
      </c>
      <c r="F47" s="34">
        <f>地砖!E19</f>
        <v>1</v>
      </c>
      <c r="G47" s="34">
        <f>地砖!F19</f>
        <v>0</v>
      </c>
      <c r="H47" s="34">
        <f>地砖!G19</f>
        <v>1</v>
      </c>
      <c r="I47" s="1">
        <v>1</v>
      </c>
      <c r="J47">
        <v>30</v>
      </c>
      <c r="K47" s="77">
        <v>30</v>
      </c>
      <c r="L47" s="75">
        <v>30</v>
      </c>
      <c r="M47" s="1">
        <v>0</v>
      </c>
      <c r="N47" s="1">
        <v>0</v>
      </c>
      <c r="O47" s="128">
        <f>地砖!Y19</f>
        <v>0</v>
      </c>
      <c r="P47" s="3">
        <f>地砖!A19</f>
        <v>11</v>
      </c>
      <c r="Q47" s="42">
        <v>0</v>
      </c>
      <c r="R47" s="42">
        <v>0</v>
      </c>
    </row>
    <row r="48" spans="1:18">
      <c r="A48">
        <v>193018</v>
      </c>
      <c r="B48" s="2">
        <v>3</v>
      </c>
      <c r="C48" s="2" t="str">
        <f>地砖!C20</f>
        <v>floor.1.xingxingdizhuan</v>
      </c>
      <c r="D48" s="2" t="str">
        <f>地砖!B20</f>
        <v>星星地砖</v>
      </c>
      <c r="E48" s="3">
        <f>地砖!D20</f>
        <v>1</v>
      </c>
      <c r="F48" s="34">
        <f>地砖!E20</f>
        <v>1</v>
      </c>
      <c r="G48" s="34">
        <f>地砖!F20</f>
        <v>0</v>
      </c>
      <c r="H48" s="34">
        <f>地砖!G20</f>
        <v>1</v>
      </c>
      <c r="I48" s="41">
        <v>1</v>
      </c>
      <c r="J48">
        <v>30</v>
      </c>
      <c r="K48" s="77">
        <v>30</v>
      </c>
      <c r="L48" s="75">
        <v>30</v>
      </c>
      <c r="M48" s="39">
        <v>0</v>
      </c>
      <c r="N48" s="39">
        <v>0</v>
      </c>
      <c r="O48" s="128">
        <f>地砖!Y20</f>
        <v>1.3499999999999999</v>
      </c>
      <c r="P48" s="3">
        <f>地砖!A20</f>
        <v>11</v>
      </c>
      <c r="Q48" s="42">
        <v>0</v>
      </c>
      <c r="R48" s="42">
        <v>0</v>
      </c>
    </row>
    <row r="49" spans="1:18">
      <c r="A49">
        <v>193019</v>
      </c>
      <c r="B49" s="2">
        <v>3</v>
      </c>
      <c r="C49" s="2" t="str">
        <f>地砖!C21</f>
        <v>floor.1.anhongseditan1</v>
      </c>
      <c r="D49" s="2" t="str">
        <f>地砖!B21</f>
        <v>暗红色地毯右</v>
      </c>
      <c r="E49" s="3">
        <f>地砖!D21</f>
        <v>1</v>
      </c>
      <c r="F49" s="34">
        <f>地砖!E21</f>
        <v>1</v>
      </c>
      <c r="G49" s="34">
        <f>地砖!F21</f>
        <v>0</v>
      </c>
      <c r="H49" s="34">
        <f>地砖!G21</f>
        <v>1</v>
      </c>
      <c r="I49" s="112">
        <v>1</v>
      </c>
      <c r="J49">
        <v>30</v>
      </c>
      <c r="K49" s="77"/>
      <c r="L49" s="75"/>
      <c r="M49" s="112">
        <v>0</v>
      </c>
      <c r="N49" s="112">
        <v>0</v>
      </c>
      <c r="O49" s="128">
        <f>地砖!Y21</f>
        <v>0</v>
      </c>
      <c r="P49" s="3">
        <f>地砖!A21</f>
        <v>1</v>
      </c>
      <c r="Q49" s="112">
        <v>0</v>
      </c>
      <c r="R49" s="112">
        <v>0</v>
      </c>
    </row>
    <row r="50" spans="1:18">
      <c r="A50">
        <v>193020</v>
      </c>
      <c r="B50" s="2">
        <v>3</v>
      </c>
      <c r="C50" s="2" t="str">
        <f>地砖!C22</f>
        <v>floor.1.anhongseditan2</v>
      </c>
      <c r="D50" s="2" t="str">
        <f>地砖!B22</f>
        <v>暗红色地毯左</v>
      </c>
      <c r="E50" s="3">
        <f>地砖!D22</f>
        <v>1</v>
      </c>
      <c r="F50" s="34">
        <f>地砖!E22</f>
        <v>1</v>
      </c>
      <c r="G50" s="34">
        <f>地砖!F22</f>
        <v>0</v>
      </c>
      <c r="H50" s="34">
        <f>地砖!G22</f>
        <v>1</v>
      </c>
      <c r="I50" s="112">
        <v>1</v>
      </c>
      <c r="J50">
        <v>30</v>
      </c>
      <c r="K50" s="77"/>
      <c r="L50" s="75"/>
      <c r="M50" s="112">
        <v>0</v>
      </c>
      <c r="N50" s="112">
        <v>0</v>
      </c>
      <c r="O50" s="128">
        <f>地砖!Y22</f>
        <v>0</v>
      </c>
      <c r="P50" s="3">
        <f>地砖!A22</f>
        <v>1</v>
      </c>
      <c r="Q50" s="112">
        <v>0</v>
      </c>
      <c r="R50" s="112">
        <v>0</v>
      </c>
    </row>
    <row r="51" spans="1:18">
      <c r="A51">
        <v>193021</v>
      </c>
      <c r="B51" s="2">
        <v>3</v>
      </c>
      <c r="C51" s="2" t="str">
        <f>地砖!C23</f>
        <v>floor.1.anselanfangzhuan</v>
      </c>
      <c r="D51" s="2" t="str">
        <f>地砖!B23</f>
        <v>暗蓝色方砖</v>
      </c>
      <c r="E51" s="3">
        <f>地砖!D23</f>
        <v>1</v>
      </c>
      <c r="F51" s="34">
        <f>地砖!E23</f>
        <v>1</v>
      </c>
      <c r="G51" s="34">
        <f>地砖!F23</f>
        <v>0</v>
      </c>
      <c r="H51" s="34">
        <f>地砖!G23</f>
        <v>1</v>
      </c>
      <c r="I51" s="112">
        <v>1</v>
      </c>
      <c r="J51">
        <v>30</v>
      </c>
      <c r="K51" s="77"/>
      <c r="L51" s="75"/>
      <c r="M51" s="112">
        <v>0</v>
      </c>
      <c r="N51" s="112">
        <v>0</v>
      </c>
      <c r="O51" s="128">
        <f>地砖!Y23</f>
        <v>0</v>
      </c>
      <c r="P51" s="3">
        <f>地砖!A23</f>
        <v>1</v>
      </c>
      <c r="Q51" s="112">
        <v>0</v>
      </c>
      <c r="R51" s="112">
        <v>0</v>
      </c>
    </row>
    <row r="52" spans="1:18">
      <c r="A52">
        <v>193022</v>
      </c>
      <c r="B52" s="2">
        <v>3</v>
      </c>
      <c r="C52" s="2" t="str">
        <f>地砖!C24</f>
        <v>floor.1.anhongseshitou</v>
      </c>
      <c r="D52" s="2" t="str">
        <f>地砖!B24</f>
        <v>暗色石子路</v>
      </c>
      <c r="E52" s="3">
        <f>地砖!D24</f>
        <v>1</v>
      </c>
      <c r="F52" s="34">
        <f>地砖!E24</f>
        <v>1</v>
      </c>
      <c r="G52" s="34">
        <f>地砖!F24</f>
        <v>0</v>
      </c>
      <c r="H52" s="34">
        <f>地砖!G24</f>
        <v>1</v>
      </c>
      <c r="I52" s="112">
        <v>1</v>
      </c>
      <c r="J52">
        <v>30</v>
      </c>
      <c r="K52" s="77"/>
      <c r="L52" s="75"/>
      <c r="M52" s="112">
        <v>0</v>
      </c>
      <c r="N52" s="112">
        <v>0</v>
      </c>
      <c r="O52" s="128">
        <f>地砖!Y24</f>
        <v>0</v>
      </c>
      <c r="P52" s="3">
        <f>地砖!A24</f>
        <v>5</v>
      </c>
      <c r="Q52" s="112">
        <v>0</v>
      </c>
      <c r="R52" s="112">
        <v>0</v>
      </c>
    </row>
    <row r="53" spans="1:18">
      <c r="A53">
        <v>193023</v>
      </c>
      <c r="B53" s="2">
        <v>3</v>
      </c>
      <c r="C53" s="2" t="str">
        <f>地砖!C25</f>
        <v>floor.1.heimuzhuan</v>
      </c>
      <c r="D53" s="2" t="str">
        <f>地砖!B25</f>
        <v>黑木砖</v>
      </c>
      <c r="E53" s="3">
        <f>地砖!D25</f>
        <v>1</v>
      </c>
      <c r="F53" s="34">
        <f>地砖!E25</f>
        <v>1</v>
      </c>
      <c r="G53" s="34">
        <f>地砖!F25</f>
        <v>0</v>
      </c>
      <c r="H53" s="34">
        <f>地砖!G25</f>
        <v>1</v>
      </c>
      <c r="I53" s="112">
        <v>1</v>
      </c>
      <c r="J53">
        <v>30</v>
      </c>
      <c r="K53" s="77"/>
      <c r="L53" s="75"/>
      <c r="M53" s="112">
        <v>0</v>
      </c>
      <c r="N53" s="112">
        <v>0</v>
      </c>
      <c r="O53" s="128">
        <f>地砖!Y25</f>
        <v>0</v>
      </c>
      <c r="P53" s="3">
        <f>地砖!A25</f>
        <v>5</v>
      </c>
      <c r="Q53" s="112">
        <v>0</v>
      </c>
      <c r="R53" s="112">
        <v>0</v>
      </c>
    </row>
    <row r="54" spans="1:18">
      <c r="A54">
        <v>193024</v>
      </c>
      <c r="B54" s="2">
        <v>3</v>
      </c>
      <c r="C54" s="2" t="str">
        <f>地砖!C26</f>
        <v>floor.1.shenhuisebuzhuan</v>
      </c>
      <c r="D54" s="2" t="str">
        <f>地砖!B26</f>
        <v>深灰色布砖</v>
      </c>
      <c r="E54" s="3">
        <f>地砖!D26</f>
        <v>1</v>
      </c>
      <c r="F54" s="34">
        <f>地砖!E26</f>
        <v>1</v>
      </c>
      <c r="G54" s="34">
        <f>地砖!F26</f>
        <v>0</v>
      </c>
      <c r="H54" s="34">
        <f>地砖!G26</f>
        <v>1</v>
      </c>
      <c r="I54" s="112">
        <v>1</v>
      </c>
      <c r="J54">
        <v>30</v>
      </c>
      <c r="K54" s="77"/>
      <c r="L54" s="75"/>
      <c r="M54" s="112">
        <v>0</v>
      </c>
      <c r="N54" s="112">
        <v>0</v>
      </c>
      <c r="O54" s="128">
        <f>地砖!Y26</f>
        <v>0</v>
      </c>
      <c r="P54" s="3">
        <f>地砖!A26</f>
        <v>5</v>
      </c>
      <c r="Q54" s="112">
        <v>0</v>
      </c>
      <c r="R54" s="112">
        <v>0</v>
      </c>
    </row>
    <row r="55" spans="1:18">
      <c r="A55">
        <v>193025</v>
      </c>
      <c r="B55" s="2">
        <v>3</v>
      </c>
      <c r="C55" s="2" t="str">
        <f>地砖!C27</f>
        <v>floor.1.ziseshiziditan</v>
      </c>
      <c r="D55" s="2" t="str">
        <f>地砖!B27</f>
        <v>紫十字地毯</v>
      </c>
      <c r="E55" s="3">
        <f>地砖!D27</f>
        <v>1</v>
      </c>
      <c r="F55" s="34">
        <f>地砖!E27</f>
        <v>1</v>
      </c>
      <c r="G55" s="34">
        <f>地砖!F27</f>
        <v>0</v>
      </c>
      <c r="H55" s="34">
        <f>地砖!G27</f>
        <v>1</v>
      </c>
      <c r="I55" s="112">
        <v>1</v>
      </c>
      <c r="J55">
        <v>30</v>
      </c>
      <c r="K55" s="77"/>
      <c r="L55" s="75"/>
      <c r="M55" s="112">
        <v>0</v>
      </c>
      <c r="N55" s="112">
        <v>0</v>
      </c>
      <c r="O55" s="128">
        <f>地砖!Y27</f>
        <v>0</v>
      </c>
      <c r="P55" s="3">
        <f>地砖!A27</f>
        <v>18</v>
      </c>
      <c r="Q55" s="112">
        <v>0</v>
      </c>
      <c r="R55" s="112">
        <v>0</v>
      </c>
    </row>
    <row r="56" spans="1:18">
      <c r="A56">
        <v>193026</v>
      </c>
      <c r="B56" s="2">
        <v>3</v>
      </c>
      <c r="C56" s="2" t="str">
        <f>地砖!C28</f>
        <v>floor.1.heishuijinzhuan</v>
      </c>
      <c r="D56" s="2" t="str">
        <f>地砖!B28</f>
        <v>黑色水晶砖</v>
      </c>
      <c r="E56" s="3">
        <f>地砖!D28</f>
        <v>1</v>
      </c>
      <c r="F56" s="34">
        <f>地砖!E28</f>
        <v>1</v>
      </c>
      <c r="G56" s="34">
        <f>地砖!F28</f>
        <v>0</v>
      </c>
      <c r="H56" s="34">
        <f>地砖!G28</f>
        <v>1</v>
      </c>
      <c r="I56" s="112">
        <v>1</v>
      </c>
      <c r="J56">
        <v>30</v>
      </c>
      <c r="K56" s="77"/>
      <c r="L56" s="75"/>
      <c r="M56" s="112">
        <v>0</v>
      </c>
      <c r="N56" s="112">
        <v>0</v>
      </c>
      <c r="O56" s="128">
        <f>地砖!Y28</f>
        <v>0</v>
      </c>
      <c r="P56" s="3">
        <f>地砖!A28</f>
        <v>18</v>
      </c>
      <c r="Q56" s="112">
        <v>0</v>
      </c>
      <c r="R56" s="112">
        <v>0</v>
      </c>
    </row>
    <row r="57" spans="1:18">
      <c r="A57">
        <v>193027</v>
      </c>
      <c r="B57" s="2">
        <v>3</v>
      </c>
      <c r="C57" s="2" t="str">
        <f>地砖!C29</f>
        <v>floor.1.heishuizhuan</v>
      </c>
      <c r="D57" s="2" t="str">
        <f>地砖!B29</f>
        <v>黑水砖</v>
      </c>
      <c r="E57" s="3">
        <f>地砖!D29</f>
        <v>1</v>
      </c>
      <c r="F57" s="34">
        <f>地砖!E29</f>
        <v>1</v>
      </c>
      <c r="G57" s="34">
        <f>地砖!F29</f>
        <v>0</v>
      </c>
      <c r="H57" s="34">
        <f>地砖!G29</f>
        <v>1</v>
      </c>
      <c r="I57" s="112">
        <v>1</v>
      </c>
      <c r="J57">
        <v>30</v>
      </c>
      <c r="K57" s="77"/>
      <c r="L57" s="75"/>
      <c r="M57" s="112">
        <v>0</v>
      </c>
      <c r="N57" s="112">
        <v>0</v>
      </c>
      <c r="O57" s="128">
        <f>地砖!Y29</f>
        <v>0</v>
      </c>
      <c r="P57" s="3">
        <f>地砖!A29</f>
        <v>18</v>
      </c>
      <c r="Q57" s="112">
        <v>0</v>
      </c>
      <c r="R57" s="112">
        <v>0</v>
      </c>
    </row>
    <row r="58" spans="1:18">
      <c r="A58">
        <v>193028</v>
      </c>
      <c r="B58" s="2">
        <v>3</v>
      </c>
      <c r="C58" s="2" t="str">
        <f>地砖!C30</f>
        <v>floor.1.mowendiban</v>
      </c>
      <c r="D58" s="2" t="str">
        <f>地砖!B30</f>
        <v>魔纹地板</v>
      </c>
      <c r="E58" s="3">
        <f>地砖!D30</f>
        <v>1</v>
      </c>
      <c r="F58" s="34">
        <f>地砖!E30</f>
        <v>1</v>
      </c>
      <c r="G58" s="34">
        <f>地砖!F30</f>
        <v>0</v>
      </c>
      <c r="H58" s="34">
        <f>地砖!G30</f>
        <v>1</v>
      </c>
      <c r="I58" s="112">
        <v>1</v>
      </c>
      <c r="J58">
        <v>30</v>
      </c>
      <c r="K58" s="77"/>
      <c r="L58" s="75"/>
      <c r="M58" s="112">
        <v>0</v>
      </c>
      <c r="N58" s="112">
        <v>0</v>
      </c>
      <c r="O58" s="128">
        <f>地砖!Y30</f>
        <v>2</v>
      </c>
      <c r="P58" s="3">
        <f>地砖!A30</f>
        <v>18</v>
      </c>
      <c r="Q58" s="112">
        <v>0</v>
      </c>
      <c r="R58" s="112">
        <v>0</v>
      </c>
    </row>
    <row r="59" spans="1:18">
      <c r="A59" s="4">
        <v>194001</v>
      </c>
      <c r="B59" s="4">
        <f>magic_mix!B59</f>
        <v>4</v>
      </c>
      <c r="C59" s="4" t="str">
        <f>墙纸!C3</f>
        <v>wall.1.ptlvseqiangzhi</v>
      </c>
      <c r="D59" s="4" t="str">
        <f>墙纸!B3</f>
        <v>绿色墙纸</v>
      </c>
      <c r="E59" s="5">
        <f>墙纸!D3</f>
        <v>1</v>
      </c>
      <c r="F59" s="38">
        <f>墙纸!E3</f>
        <v>1</v>
      </c>
      <c r="G59" s="38">
        <f>墙纸!F3</f>
        <v>0</v>
      </c>
      <c r="H59" s="38">
        <f>墙纸!G3</f>
        <v>1</v>
      </c>
      <c r="I59" s="1">
        <v>1</v>
      </c>
      <c r="J59">
        <v>30</v>
      </c>
      <c r="K59" s="77">
        <v>30</v>
      </c>
      <c r="L59" s="75">
        <v>30</v>
      </c>
      <c r="M59" s="1">
        <v>0</v>
      </c>
      <c r="N59" s="1">
        <v>0</v>
      </c>
      <c r="O59" s="128">
        <f>墙纸!Y3</f>
        <v>1</v>
      </c>
      <c r="P59" s="5">
        <f>墙纸!A3</f>
        <v>1</v>
      </c>
      <c r="Q59" s="42">
        <v>0</v>
      </c>
      <c r="R59" s="42">
        <v>0</v>
      </c>
    </row>
    <row r="60" spans="1:18">
      <c r="A60">
        <v>194002</v>
      </c>
      <c r="B60">
        <f>magic_mix!B60</f>
        <v>4</v>
      </c>
      <c r="C60" s="4" t="str">
        <f>墙纸!C4</f>
        <v>wall.1.ptlanseqiangzhi</v>
      </c>
      <c r="D60" s="4" t="str">
        <f>墙纸!B4</f>
        <v>蓝色墙纸</v>
      </c>
      <c r="E60" s="5">
        <f>墙纸!D4</f>
        <v>1</v>
      </c>
      <c r="F60" s="38">
        <f>墙纸!E4</f>
        <v>1</v>
      </c>
      <c r="G60" s="38">
        <f>墙纸!F4</f>
        <v>0</v>
      </c>
      <c r="H60" s="38">
        <f>墙纸!G4</f>
        <v>1</v>
      </c>
      <c r="I60" s="1">
        <v>1</v>
      </c>
      <c r="J60">
        <v>30</v>
      </c>
      <c r="K60" s="77">
        <v>30</v>
      </c>
      <c r="L60" s="75">
        <v>30</v>
      </c>
      <c r="M60" s="1">
        <v>0</v>
      </c>
      <c r="N60" s="1">
        <v>0</v>
      </c>
      <c r="O60" s="128">
        <f>墙纸!Y4</f>
        <v>1</v>
      </c>
      <c r="P60" s="5">
        <f>墙纸!A4</f>
        <v>1</v>
      </c>
      <c r="Q60" s="42">
        <v>0</v>
      </c>
      <c r="R60" s="42">
        <v>0</v>
      </c>
    </row>
    <row r="61" spans="1:18">
      <c r="A61">
        <v>194003</v>
      </c>
      <c r="B61">
        <f>magic_mix!B61</f>
        <v>4</v>
      </c>
      <c r="C61" s="4" t="str">
        <f>墙纸!C5</f>
        <v>wall.1.tuseqiangzhi</v>
      </c>
      <c r="D61" s="4" t="str">
        <f>墙纸!B5</f>
        <v>土色墙纸</v>
      </c>
      <c r="E61" s="5">
        <f>墙纸!D5</f>
        <v>1</v>
      </c>
      <c r="F61" s="38">
        <f>墙纸!E5</f>
        <v>1</v>
      </c>
      <c r="G61" s="38">
        <f>墙纸!F5</f>
        <v>0</v>
      </c>
      <c r="H61" s="38">
        <f>墙纸!G5</f>
        <v>1</v>
      </c>
      <c r="I61" s="1">
        <v>1</v>
      </c>
      <c r="J61">
        <v>30</v>
      </c>
      <c r="K61" s="77">
        <v>30</v>
      </c>
      <c r="L61" s="75">
        <v>30</v>
      </c>
      <c r="M61" s="1">
        <v>0</v>
      </c>
      <c r="N61" s="1">
        <v>0</v>
      </c>
      <c r="O61" s="128">
        <f>墙纸!Y5</f>
        <v>1</v>
      </c>
      <c r="P61" s="5">
        <f>墙纸!A5</f>
        <v>1</v>
      </c>
      <c r="Q61" s="42">
        <v>0</v>
      </c>
      <c r="R61" s="42">
        <v>0</v>
      </c>
    </row>
    <row r="62" spans="1:18">
      <c r="A62">
        <v>194004</v>
      </c>
      <c r="B62">
        <f>magic_mix!B62</f>
        <v>4</v>
      </c>
      <c r="C62" s="4" t="str">
        <f>墙纸!C6</f>
        <v>wall.1.hongseqiangzhi</v>
      </c>
      <c r="D62" s="4" t="str">
        <f>墙纸!B6</f>
        <v>红色墙纸</v>
      </c>
      <c r="E62" s="5">
        <f>墙纸!D6</f>
        <v>1</v>
      </c>
      <c r="F62" s="38">
        <f>墙纸!E6</f>
        <v>1</v>
      </c>
      <c r="G62" s="38">
        <f>墙纸!F6</f>
        <v>0</v>
      </c>
      <c r="H62" s="38">
        <f>墙纸!G6</f>
        <v>1</v>
      </c>
      <c r="I62" s="1">
        <v>1</v>
      </c>
      <c r="J62">
        <v>30</v>
      </c>
      <c r="K62" s="77">
        <v>30</v>
      </c>
      <c r="L62" s="75">
        <v>30</v>
      </c>
      <c r="M62" s="1">
        <v>0</v>
      </c>
      <c r="N62" s="1">
        <v>0</v>
      </c>
      <c r="O62" s="128">
        <f>墙纸!Y6</f>
        <v>1.5</v>
      </c>
      <c r="P62" s="5">
        <f>墙纸!A6</f>
        <v>5</v>
      </c>
      <c r="Q62" s="42">
        <v>0</v>
      </c>
      <c r="R62" s="42">
        <v>0</v>
      </c>
    </row>
    <row r="63" spans="1:18">
      <c r="A63">
        <v>194005</v>
      </c>
      <c r="B63">
        <f>magic_mix!B63</f>
        <v>4</v>
      </c>
      <c r="C63" s="4" t="str">
        <f>墙纸!C7</f>
        <v>wall.1.hongseboxingqiang</v>
      </c>
      <c r="D63" s="4" t="str">
        <f>墙纸!B7</f>
        <v>红色波纹纸</v>
      </c>
      <c r="E63" s="5">
        <f>墙纸!D7</f>
        <v>1</v>
      </c>
      <c r="F63" s="38">
        <f>墙纸!E7</f>
        <v>1</v>
      </c>
      <c r="G63" s="38">
        <f>墙纸!F7</f>
        <v>0</v>
      </c>
      <c r="H63" s="38">
        <f>墙纸!G7</f>
        <v>1</v>
      </c>
      <c r="I63" s="1">
        <v>1</v>
      </c>
      <c r="J63">
        <v>30</v>
      </c>
      <c r="K63" s="77">
        <v>30</v>
      </c>
      <c r="L63" s="75">
        <v>30</v>
      </c>
      <c r="M63" s="1">
        <v>0</v>
      </c>
      <c r="N63" s="1">
        <v>0</v>
      </c>
      <c r="O63" s="128">
        <f>墙纸!Y7</f>
        <v>1.5</v>
      </c>
      <c r="P63" s="5">
        <f>墙纸!A7</f>
        <v>5</v>
      </c>
      <c r="Q63" s="42">
        <v>0</v>
      </c>
      <c r="R63" s="42">
        <v>0</v>
      </c>
    </row>
    <row r="64" spans="1:18">
      <c r="A64">
        <v>194006</v>
      </c>
      <c r="B64">
        <f>magic_mix!B64</f>
        <v>4</v>
      </c>
      <c r="C64" s="4" t="str">
        <f>墙纸!C8</f>
        <v>wall.1.huiseqiangzhi</v>
      </c>
      <c r="D64" s="4" t="str">
        <f>墙纸!B8</f>
        <v>灰色墙纸</v>
      </c>
      <c r="E64" s="5">
        <f>墙纸!D8</f>
        <v>1</v>
      </c>
      <c r="F64" s="38">
        <f>墙纸!E8</f>
        <v>1</v>
      </c>
      <c r="G64" s="38">
        <f>墙纸!F8</f>
        <v>0</v>
      </c>
      <c r="H64" s="38">
        <f>墙纸!G8</f>
        <v>1</v>
      </c>
      <c r="I64" s="1">
        <v>1</v>
      </c>
      <c r="J64">
        <v>30</v>
      </c>
      <c r="K64" s="77">
        <v>30</v>
      </c>
      <c r="L64" s="75">
        <v>30</v>
      </c>
      <c r="M64" s="1">
        <v>0</v>
      </c>
      <c r="N64" s="1">
        <v>0</v>
      </c>
      <c r="O64" s="128">
        <f>墙纸!Y8</f>
        <v>1.5</v>
      </c>
      <c r="P64" s="5">
        <f>墙纸!A8</f>
        <v>5</v>
      </c>
      <c r="Q64" s="42">
        <v>0</v>
      </c>
      <c r="R64" s="42">
        <v>0</v>
      </c>
    </row>
    <row r="65" spans="1:18">
      <c r="A65">
        <v>194007</v>
      </c>
      <c r="B65">
        <f>magic_mix!B65</f>
        <v>4</v>
      </c>
      <c r="C65" s="4" t="str">
        <f>墙纸!C9</f>
        <v>wall.1.hongzhuanqiang</v>
      </c>
      <c r="D65" s="4" t="str">
        <f>墙纸!B9</f>
        <v>红砖墙纸</v>
      </c>
      <c r="E65" s="5">
        <f>墙纸!D9</f>
        <v>1</v>
      </c>
      <c r="F65" s="38">
        <f>墙纸!E9</f>
        <v>1</v>
      </c>
      <c r="G65" s="38">
        <f>墙纸!F9</f>
        <v>0</v>
      </c>
      <c r="H65" s="38">
        <f>墙纸!G9</f>
        <v>1</v>
      </c>
      <c r="I65" s="1">
        <v>1</v>
      </c>
      <c r="J65">
        <v>30</v>
      </c>
      <c r="K65" s="77">
        <v>30</v>
      </c>
      <c r="L65" s="75">
        <v>30</v>
      </c>
      <c r="M65" s="1">
        <v>0</v>
      </c>
      <c r="N65" s="1">
        <v>0</v>
      </c>
      <c r="O65" s="128">
        <f>墙纸!Y9</f>
        <v>9</v>
      </c>
      <c r="P65" s="5">
        <f>墙纸!A9</f>
        <v>10</v>
      </c>
      <c r="Q65" s="42">
        <v>0</v>
      </c>
      <c r="R65" s="42">
        <v>0</v>
      </c>
    </row>
    <row r="66" spans="1:18">
      <c r="A66">
        <v>194008</v>
      </c>
      <c r="B66">
        <f>magic_mix!B66</f>
        <v>4</v>
      </c>
      <c r="C66" s="4" t="str">
        <f>墙纸!C10</f>
        <v>wall.1.lingwenqiangzhi</v>
      </c>
      <c r="D66" s="4" t="str">
        <f>墙纸!B10</f>
        <v>棱纹墙纸</v>
      </c>
      <c r="E66" s="5">
        <f>墙纸!D10</f>
        <v>1</v>
      </c>
      <c r="F66" s="38">
        <f>墙纸!E10</f>
        <v>1</v>
      </c>
      <c r="G66" s="38">
        <f>墙纸!F10</f>
        <v>0</v>
      </c>
      <c r="H66" s="38">
        <f>墙纸!G10</f>
        <v>1</v>
      </c>
      <c r="I66" s="1">
        <v>1</v>
      </c>
      <c r="J66">
        <v>30</v>
      </c>
      <c r="K66" s="77">
        <v>30</v>
      </c>
      <c r="L66" s="75">
        <v>30</v>
      </c>
      <c r="M66" s="1">
        <v>0</v>
      </c>
      <c r="N66" s="1">
        <v>0</v>
      </c>
      <c r="O66" s="128">
        <f>墙纸!Y10</f>
        <v>3</v>
      </c>
      <c r="P66" s="5">
        <f>墙纸!A10</f>
        <v>10</v>
      </c>
      <c r="Q66" s="42">
        <v>0</v>
      </c>
      <c r="R66" s="42">
        <v>0</v>
      </c>
    </row>
    <row r="67" spans="1:18">
      <c r="A67">
        <v>194009</v>
      </c>
      <c r="B67">
        <f>magic_mix!B67</f>
        <v>4</v>
      </c>
      <c r="C67" s="4" t="str">
        <f>墙纸!C11</f>
        <v>wall.1.mihuangsezhuanqiang</v>
      </c>
      <c r="D67" s="4" t="str">
        <f>墙纸!B11</f>
        <v>米黄色墙纸</v>
      </c>
      <c r="E67" s="5">
        <f>墙纸!D11</f>
        <v>1</v>
      </c>
      <c r="F67" s="38">
        <f>墙纸!E11</f>
        <v>1</v>
      </c>
      <c r="G67" s="38">
        <f>墙纸!F11</f>
        <v>0</v>
      </c>
      <c r="H67" s="38">
        <f>墙纸!G11</f>
        <v>1</v>
      </c>
      <c r="I67" s="1">
        <v>1</v>
      </c>
      <c r="J67">
        <v>30</v>
      </c>
      <c r="K67" s="77">
        <v>30</v>
      </c>
      <c r="L67" s="75">
        <v>30</v>
      </c>
      <c r="M67" s="1">
        <v>0</v>
      </c>
      <c r="N67" s="1">
        <v>0</v>
      </c>
      <c r="O67" s="128">
        <f>墙纸!Y11</f>
        <v>3</v>
      </c>
      <c r="P67" s="5">
        <f>墙纸!A11</f>
        <v>10</v>
      </c>
      <c r="Q67" s="42">
        <v>0</v>
      </c>
      <c r="R67" s="42">
        <v>0</v>
      </c>
    </row>
    <row r="68" spans="1:18">
      <c r="A68">
        <v>194010</v>
      </c>
      <c r="B68">
        <f>magic_mix!B68</f>
        <v>4</v>
      </c>
      <c r="C68" s="4" t="str">
        <f>墙纸!C12</f>
        <v>wall.1.qinsezhuanqiang</v>
      </c>
      <c r="D68" s="4" t="str">
        <f>墙纸!B12</f>
        <v>青色墙纸</v>
      </c>
      <c r="E68" s="5">
        <f>墙纸!D12</f>
        <v>1</v>
      </c>
      <c r="F68" s="38">
        <f>墙纸!E12</f>
        <v>1</v>
      </c>
      <c r="G68" s="38">
        <f>墙纸!F12</f>
        <v>0</v>
      </c>
      <c r="H68" s="38">
        <f>墙纸!G12</f>
        <v>1</v>
      </c>
      <c r="I68" s="1">
        <v>1</v>
      </c>
      <c r="J68">
        <v>30</v>
      </c>
      <c r="K68" s="77">
        <v>30</v>
      </c>
      <c r="L68" s="75">
        <v>30</v>
      </c>
      <c r="M68" s="1">
        <v>0</v>
      </c>
      <c r="N68" s="1">
        <v>0</v>
      </c>
      <c r="O68" s="128">
        <f>墙纸!Y12</f>
        <v>13.5</v>
      </c>
      <c r="P68" s="5">
        <f>墙纸!A12</f>
        <v>15</v>
      </c>
      <c r="Q68" s="42">
        <v>0</v>
      </c>
      <c r="R68" s="42">
        <v>0</v>
      </c>
    </row>
    <row r="69" spans="1:18">
      <c r="A69">
        <v>194011</v>
      </c>
      <c r="B69">
        <f>magic_mix!B69</f>
        <v>4</v>
      </c>
      <c r="C69" s="4" t="str">
        <f>墙纸!C13</f>
        <v>wall.1.huisetiaowenqiang</v>
      </c>
      <c r="D69" s="4" t="str">
        <f>墙纸!B13</f>
        <v>灰色条纹纸</v>
      </c>
      <c r="E69" s="5">
        <f>墙纸!D13</f>
        <v>1</v>
      </c>
      <c r="F69" s="38">
        <f>墙纸!E13</f>
        <v>1</v>
      </c>
      <c r="G69" s="38">
        <f>墙纸!F13</f>
        <v>0</v>
      </c>
      <c r="H69" s="38">
        <f>墙纸!G13</f>
        <v>1</v>
      </c>
      <c r="I69" s="1">
        <v>1</v>
      </c>
      <c r="J69">
        <v>30</v>
      </c>
      <c r="K69" s="77">
        <v>30</v>
      </c>
      <c r="L69" s="75">
        <v>30</v>
      </c>
      <c r="M69" s="1">
        <v>0</v>
      </c>
      <c r="N69" s="1">
        <v>0</v>
      </c>
      <c r="O69" s="128">
        <f>墙纸!Y13</f>
        <v>4.5</v>
      </c>
      <c r="P69" s="5">
        <f>墙纸!A13</f>
        <v>15</v>
      </c>
      <c r="Q69" s="42">
        <v>0</v>
      </c>
      <c r="R69" s="42">
        <v>0</v>
      </c>
    </row>
    <row r="70" spans="1:18">
      <c r="A70">
        <v>194012</v>
      </c>
      <c r="B70">
        <f>magic_mix!B70</f>
        <v>4</v>
      </c>
      <c r="C70" s="4" t="str">
        <f>墙纸!C14</f>
        <v>wall.1.misefuwenqiang</v>
      </c>
      <c r="D70" s="4" t="str">
        <f>墙纸!B14</f>
        <v>米色符文纸</v>
      </c>
      <c r="E70" s="5">
        <f>墙纸!D14</f>
        <v>1</v>
      </c>
      <c r="F70" s="38">
        <f>墙纸!E14</f>
        <v>1</v>
      </c>
      <c r="G70" s="38">
        <f>墙纸!F14</f>
        <v>0</v>
      </c>
      <c r="H70" s="38">
        <f>墙纸!G14</f>
        <v>1</v>
      </c>
      <c r="I70" s="1">
        <v>1</v>
      </c>
      <c r="J70">
        <v>30</v>
      </c>
      <c r="K70" s="77">
        <v>30</v>
      </c>
      <c r="L70" s="75">
        <v>30</v>
      </c>
      <c r="M70" s="1">
        <v>0</v>
      </c>
      <c r="N70" s="1">
        <v>0</v>
      </c>
      <c r="O70" s="128">
        <f>墙纸!Y14</f>
        <v>4.5</v>
      </c>
      <c r="P70" s="5">
        <f>墙纸!A14</f>
        <v>15</v>
      </c>
      <c r="Q70" s="42">
        <v>0</v>
      </c>
      <c r="R70" s="42">
        <v>0</v>
      </c>
    </row>
    <row r="71" spans="1:18">
      <c r="A71">
        <v>194013</v>
      </c>
      <c r="B71">
        <f>magic_mix!B71</f>
        <v>4</v>
      </c>
      <c r="C71" s="4" t="str">
        <f>墙纸!C15</f>
        <v>wall.1.lanhuangseminwenqiang</v>
      </c>
      <c r="D71" s="4" t="str">
        <f>墙纸!B15</f>
        <v>蓝色铭文纸</v>
      </c>
      <c r="E71" s="5">
        <f>墙纸!D15</f>
        <v>1</v>
      </c>
      <c r="F71" s="38">
        <f>墙纸!E15</f>
        <v>1</v>
      </c>
      <c r="G71" s="38">
        <f>墙纸!F15</f>
        <v>0</v>
      </c>
      <c r="H71" s="38">
        <f>墙纸!G15</f>
        <v>1</v>
      </c>
      <c r="I71" s="1">
        <v>1</v>
      </c>
      <c r="J71">
        <v>30</v>
      </c>
      <c r="K71" s="77">
        <v>30</v>
      </c>
      <c r="L71" s="75">
        <v>30</v>
      </c>
      <c r="M71" s="1">
        <v>0</v>
      </c>
      <c r="N71" s="1">
        <v>0</v>
      </c>
      <c r="O71" s="128">
        <f>墙纸!Y15</f>
        <v>6</v>
      </c>
      <c r="P71" s="5">
        <f>墙纸!A15</f>
        <v>20</v>
      </c>
      <c r="Q71" s="42">
        <v>0</v>
      </c>
      <c r="R71" s="42">
        <v>0</v>
      </c>
    </row>
    <row r="72" spans="1:18">
      <c r="A72">
        <v>194014</v>
      </c>
      <c r="B72">
        <f>magic_mix!B72</f>
        <v>4</v>
      </c>
      <c r="C72" s="4" t="str">
        <f>墙纸!C16</f>
        <v>wall.1.mofaqiang</v>
      </c>
      <c r="D72" s="4" t="str">
        <f>墙纸!B16</f>
        <v>魔法墙</v>
      </c>
      <c r="E72" s="5">
        <f>墙纸!D16</f>
        <v>1</v>
      </c>
      <c r="F72" s="38">
        <f>墙纸!E16</f>
        <v>1</v>
      </c>
      <c r="G72" s="38">
        <f>墙纸!F16</f>
        <v>0</v>
      </c>
      <c r="H72" s="38">
        <f>墙纸!G16</f>
        <v>1</v>
      </c>
      <c r="I72" s="1">
        <v>1</v>
      </c>
      <c r="J72">
        <v>30</v>
      </c>
      <c r="K72" s="77">
        <v>30</v>
      </c>
      <c r="L72" s="75">
        <v>30</v>
      </c>
      <c r="M72" s="1">
        <v>0</v>
      </c>
      <c r="N72" s="1">
        <v>0</v>
      </c>
      <c r="O72" s="128">
        <f>墙纸!Y16</f>
        <v>18</v>
      </c>
      <c r="P72" s="5">
        <f>墙纸!A16</f>
        <v>20</v>
      </c>
      <c r="Q72" s="42">
        <v>0</v>
      </c>
      <c r="R72" s="42">
        <v>0</v>
      </c>
    </row>
    <row r="73" spans="1:18">
      <c r="A73">
        <v>194015</v>
      </c>
      <c r="B73">
        <f>magic_mix!B73</f>
        <v>4</v>
      </c>
      <c r="C73" s="4" t="str">
        <f>墙纸!C17</f>
        <v>wall.1.bingtianxuedi</v>
      </c>
      <c r="D73" s="4" t="str">
        <f>墙纸!B17</f>
        <v>冰天雪地</v>
      </c>
      <c r="E73" s="5">
        <f>墙纸!D17</f>
        <v>1</v>
      </c>
      <c r="F73" s="38">
        <f>墙纸!E17</f>
        <v>1</v>
      </c>
      <c r="G73" s="38">
        <f>墙纸!F17</f>
        <v>0</v>
      </c>
      <c r="H73" s="38">
        <f>墙纸!G17</f>
        <v>1</v>
      </c>
      <c r="I73" s="1">
        <v>1</v>
      </c>
      <c r="J73">
        <v>30</v>
      </c>
      <c r="K73" s="77">
        <v>30</v>
      </c>
      <c r="L73" s="75">
        <v>30</v>
      </c>
      <c r="M73" s="1">
        <v>0</v>
      </c>
      <c r="N73" s="1">
        <v>0</v>
      </c>
      <c r="O73" s="128">
        <f>墙纸!Y17</f>
        <v>18</v>
      </c>
      <c r="P73" s="5">
        <f>墙纸!A17</f>
        <v>20</v>
      </c>
      <c r="Q73" s="42">
        <v>0</v>
      </c>
      <c r="R73" s="42">
        <v>0</v>
      </c>
    </row>
    <row r="74" spans="1:18">
      <c r="A74">
        <v>194016</v>
      </c>
      <c r="B74">
        <f>magic_mix!B74</f>
        <v>4</v>
      </c>
      <c r="C74" s="4" t="str">
        <f>墙纸!C18</f>
        <v>wall.1.riyuexing</v>
      </c>
      <c r="D74" s="4" t="str">
        <f>墙纸!B18</f>
        <v>日月</v>
      </c>
      <c r="E74" s="5">
        <f>墙纸!D18</f>
        <v>1</v>
      </c>
      <c r="F74" s="38">
        <f>墙纸!E18</f>
        <v>1</v>
      </c>
      <c r="G74" s="38">
        <f>墙纸!F18</f>
        <v>0</v>
      </c>
      <c r="H74" s="38">
        <f>墙纸!G18</f>
        <v>1</v>
      </c>
      <c r="I74" s="1">
        <v>1</v>
      </c>
      <c r="J74">
        <v>30</v>
      </c>
      <c r="K74" s="77">
        <v>30</v>
      </c>
      <c r="L74" s="75">
        <v>30</v>
      </c>
      <c r="M74" s="1">
        <v>0</v>
      </c>
      <c r="N74" s="1">
        <v>0</v>
      </c>
      <c r="O74" s="128">
        <f>墙纸!Y18</f>
        <v>7.5</v>
      </c>
      <c r="P74" s="5">
        <f>墙纸!A18</f>
        <v>25</v>
      </c>
      <c r="Q74" s="42">
        <v>0</v>
      </c>
      <c r="R74" s="42">
        <v>0</v>
      </c>
    </row>
    <row r="75" spans="1:18">
      <c r="A75">
        <v>194017</v>
      </c>
      <c r="B75">
        <f>magic_mix!B75</f>
        <v>4</v>
      </c>
      <c r="C75" s="4" t="str">
        <f>墙纸!C19</f>
        <v>wall.1.hongseshuijingqiang</v>
      </c>
      <c r="D75" s="4" t="str">
        <f>墙纸!B19</f>
        <v>红色徽记</v>
      </c>
      <c r="E75" s="5">
        <f>墙纸!D19</f>
        <v>1</v>
      </c>
      <c r="F75" s="38">
        <f>墙纸!E19</f>
        <v>1</v>
      </c>
      <c r="G75" s="38">
        <f>墙纸!F19</f>
        <v>0</v>
      </c>
      <c r="H75" s="38">
        <f>墙纸!G19</f>
        <v>1</v>
      </c>
      <c r="I75" s="1">
        <v>1</v>
      </c>
      <c r="J75">
        <v>30</v>
      </c>
      <c r="K75" s="77">
        <v>30</v>
      </c>
      <c r="L75" s="75">
        <v>30</v>
      </c>
      <c r="M75" s="1">
        <v>0</v>
      </c>
      <c r="N75" s="1">
        <v>0</v>
      </c>
      <c r="O75" s="128">
        <f>墙纸!Y19</f>
        <v>7.5</v>
      </c>
      <c r="P75" s="5">
        <f>墙纸!A19</f>
        <v>25</v>
      </c>
      <c r="Q75" s="42">
        <v>0</v>
      </c>
      <c r="R75" s="42">
        <v>0</v>
      </c>
    </row>
    <row r="76" spans="1:18">
      <c r="A76">
        <v>194018</v>
      </c>
      <c r="B76">
        <f>magic_mix!B76</f>
        <v>4</v>
      </c>
      <c r="C76" s="4" t="str">
        <f>墙纸!C20</f>
        <v>wall.1.qinzhuanqiang</v>
      </c>
      <c r="D76" s="4" t="str">
        <f>墙纸!B20</f>
        <v>青砖墙</v>
      </c>
      <c r="E76" s="5">
        <f>墙纸!D20</f>
        <v>1</v>
      </c>
      <c r="F76" s="38">
        <f>墙纸!E20</f>
        <v>1</v>
      </c>
      <c r="G76" s="38">
        <f>墙纸!F20</f>
        <v>0</v>
      </c>
      <c r="H76" s="38">
        <f>墙纸!G20</f>
        <v>1</v>
      </c>
      <c r="I76" s="1">
        <v>1</v>
      </c>
      <c r="J76">
        <v>30</v>
      </c>
      <c r="K76" s="77">
        <v>30</v>
      </c>
      <c r="L76" s="75">
        <v>30</v>
      </c>
      <c r="M76" s="1">
        <v>0</v>
      </c>
      <c r="N76" s="1">
        <v>0</v>
      </c>
      <c r="O76" s="128">
        <f>墙纸!Y20</f>
        <v>22.5</v>
      </c>
      <c r="P76" s="5">
        <f>墙纸!A20</f>
        <v>25</v>
      </c>
      <c r="Q76" s="42">
        <v>0</v>
      </c>
      <c r="R76" s="42">
        <v>0</v>
      </c>
    </row>
    <row r="77" spans="1:18">
      <c r="A77" s="6">
        <v>195001</v>
      </c>
      <c r="B77" s="6">
        <f>magic_mix!B77</f>
        <v>5</v>
      </c>
      <c r="C77" s="6" t="str">
        <f>magic_mix!C77</f>
        <v>decor.1.muzhiludeng</v>
      </c>
      <c r="D77" s="6" t="str">
        <f>家具!B3</f>
        <v>木质灯</v>
      </c>
      <c r="E77" s="7">
        <f>家具!D3</f>
        <v>1</v>
      </c>
      <c r="F77" s="34">
        <f>家具!E3</f>
        <v>1</v>
      </c>
      <c r="G77" s="34">
        <f>家具!F3</f>
        <v>0</v>
      </c>
      <c r="H77" s="34">
        <f>家具!G3</f>
        <v>1</v>
      </c>
      <c r="I77" s="1">
        <v>1</v>
      </c>
      <c r="J77">
        <v>30</v>
      </c>
      <c r="K77" s="77">
        <v>30</v>
      </c>
      <c r="L77" s="75">
        <v>30</v>
      </c>
      <c r="M77" s="1">
        <v>0</v>
      </c>
      <c r="N77" s="1">
        <v>0</v>
      </c>
      <c r="O77" s="128">
        <f>家具!Y3</f>
        <v>2</v>
      </c>
      <c r="P77" s="37">
        <f>家具!A3</f>
        <v>1</v>
      </c>
      <c r="Q77" s="42">
        <v>0</v>
      </c>
      <c r="R77" s="42">
        <v>0</v>
      </c>
    </row>
    <row r="78" spans="1:18">
      <c r="A78">
        <v>195002</v>
      </c>
      <c r="B78">
        <f>magic_mix!B78</f>
        <v>5</v>
      </c>
      <c r="C78" s="6" t="str">
        <f>magic_mix!C78</f>
        <v>decor.1.lvseguanzi</v>
      </c>
      <c r="D78" s="6" t="str">
        <f>家具!B4</f>
        <v>绿色罐子</v>
      </c>
      <c r="E78" s="7">
        <f>家具!D4</f>
        <v>1</v>
      </c>
      <c r="F78" s="34">
        <f>家具!E4</f>
        <v>1</v>
      </c>
      <c r="G78" s="34">
        <f>家具!F4</f>
        <v>0</v>
      </c>
      <c r="H78" s="34">
        <f>家具!G4</f>
        <v>1</v>
      </c>
      <c r="I78" s="1">
        <v>1</v>
      </c>
      <c r="J78">
        <v>30</v>
      </c>
      <c r="K78" s="77">
        <v>30</v>
      </c>
      <c r="L78" s="75">
        <v>30</v>
      </c>
      <c r="M78" s="1">
        <v>0</v>
      </c>
      <c r="N78" s="1">
        <v>0</v>
      </c>
      <c r="O78" s="128">
        <f>家具!Y4</f>
        <v>2</v>
      </c>
      <c r="P78" s="37">
        <f>家具!A4</f>
        <v>1</v>
      </c>
      <c r="Q78" s="42">
        <v>0</v>
      </c>
      <c r="R78" s="42">
        <v>0</v>
      </c>
    </row>
    <row r="79" spans="1:18">
      <c r="A79">
        <v>195003</v>
      </c>
      <c r="B79">
        <f>magic_mix!B79</f>
        <v>5</v>
      </c>
      <c r="C79" s="6" t="str">
        <f>magic_mix!C79</f>
        <v>decor.1.hongseguanzi</v>
      </c>
      <c r="D79" s="6" t="str">
        <f>家具!B5</f>
        <v>红色罐子</v>
      </c>
      <c r="E79" s="7">
        <f>家具!D5</f>
        <v>1</v>
      </c>
      <c r="F79" s="34">
        <f>家具!E5</f>
        <v>1</v>
      </c>
      <c r="G79" s="34">
        <f>家具!F5</f>
        <v>0</v>
      </c>
      <c r="H79" s="34">
        <f>家具!G5</f>
        <v>1</v>
      </c>
      <c r="I79" s="1">
        <v>1</v>
      </c>
      <c r="J79">
        <v>30</v>
      </c>
      <c r="K79" s="77">
        <v>30</v>
      </c>
      <c r="L79" s="75">
        <v>30</v>
      </c>
      <c r="M79" s="1">
        <v>0</v>
      </c>
      <c r="N79" s="1">
        <v>0</v>
      </c>
      <c r="O79" s="128">
        <f>家具!Y5</f>
        <v>2</v>
      </c>
      <c r="P79" s="37">
        <f>家具!A5</f>
        <v>1</v>
      </c>
      <c r="Q79" s="42">
        <v>0</v>
      </c>
      <c r="R79" s="42">
        <v>0</v>
      </c>
    </row>
    <row r="80" spans="1:18">
      <c r="A80">
        <v>195004</v>
      </c>
      <c r="B80">
        <f>magic_mix!B80</f>
        <v>5</v>
      </c>
      <c r="C80" s="6" t="str">
        <f>magic_mix!C80</f>
        <v>decor.1.redchair</v>
      </c>
      <c r="D80" s="6" t="str">
        <f>家具!B6</f>
        <v>红木凳</v>
      </c>
      <c r="E80" s="7">
        <f>家具!D6</f>
        <v>2</v>
      </c>
      <c r="F80" s="34">
        <f>家具!E6</f>
        <v>1</v>
      </c>
      <c r="G80" s="34">
        <f>家具!F6</f>
        <v>0</v>
      </c>
      <c r="H80" s="34">
        <f>家具!G6</f>
        <v>1</v>
      </c>
      <c r="I80" s="1">
        <v>1</v>
      </c>
      <c r="J80">
        <v>30</v>
      </c>
      <c r="K80" s="77">
        <v>30</v>
      </c>
      <c r="L80" s="75">
        <v>30</v>
      </c>
      <c r="M80" s="1">
        <v>0</v>
      </c>
      <c r="N80" s="1">
        <v>0</v>
      </c>
      <c r="O80" s="128">
        <f>家具!Y6</f>
        <v>5.5</v>
      </c>
      <c r="P80" s="37">
        <f>家具!A6</f>
        <v>5</v>
      </c>
      <c r="Q80" s="42">
        <v>0</v>
      </c>
      <c r="R80" s="42">
        <v>0</v>
      </c>
    </row>
    <row r="81" spans="1:18">
      <c r="A81">
        <v>195005</v>
      </c>
      <c r="B81">
        <f>magic_mix!B81</f>
        <v>5</v>
      </c>
      <c r="C81" s="6" t="str">
        <f>magic_mix!C81</f>
        <v>decor.1.huadianshan</v>
      </c>
      <c r="D81" s="6" t="str">
        <f>家具!B7</f>
        <v>花电扇</v>
      </c>
      <c r="E81" s="7">
        <f>家具!D7</f>
        <v>1</v>
      </c>
      <c r="F81" s="34">
        <f>家具!E7</f>
        <v>1</v>
      </c>
      <c r="G81" s="34">
        <f>家具!F7</f>
        <v>0</v>
      </c>
      <c r="H81" s="34">
        <f>家具!G7</f>
        <v>1</v>
      </c>
      <c r="I81" s="1">
        <v>1</v>
      </c>
      <c r="J81">
        <v>30</v>
      </c>
      <c r="K81" s="77">
        <v>30</v>
      </c>
      <c r="L81" s="75">
        <v>30</v>
      </c>
      <c r="M81" s="1">
        <v>0</v>
      </c>
      <c r="N81" s="1">
        <v>0</v>
      </c>
      <c r="O81" s="128">
        <f>家具!Y7</f>
        <v>3</v>
      </c>
      <c r="P81" s="37">
        <f>家具!A7</f>
        <v>5</v>
      </c>
      <c r="Q81" s="42">
        <v>0</v>
      </c>
      <c r="R81" s="42">
        <v>0</v>
      </c>
    </row>
    <row r="82" spans="1:18">
      <c r="A82">
        <v>195006</v>
      </c>
      <c r="B82">
        <f>magic_mix!B82</f>
        <v>5</v>
      </c>
      <c r="C82" s="6" t="str">
        <f>magic_mix!C82</f>
        <v>decor.1.lanseyizi</v>
      </c>
      <c r="D82" s="6" t="str">
        <f>家具!B8</f>
        <v>蓝木凳</v>
      </c>
      <c r="E82" s="7">
        <f>家具!D8</f>
        <v>2</v>
      </c>
      <c r="F82" s="34">
        <f>家具!E8</f>
        <v>1</v>
      </c>
      <c r="G82" s="34">
        <f>家具!F8</f>
        <v>0</v>
      </c>
      <c r="H82" s="34">
        <f>家具!G8</f>
        <v>1</v>
      </c>
      <c r="I82" s="1">
        <v>1</v>
      </c>
      <c r="J82">
        <v>30</v>
      </c>
      <c r="K82" s="77">
        <v>30</v>
      </c>
      <c r="L82" s="75">
        <v>30</v>
      </c>
      <c r="M82" s="1">
        <v>0</v>
      </c>
      <c r="N82" s="1">
        <v>0</v>
      </c>
      <c r="O82" s="128">
        <f>家具!Y8</f>
        <v>5.5</v>
      </c>
      <c r="P82" s="37">
        <f>家具!A8</f>
        <v>5</v>
      </c>
      <c r="Q82" s="42">
        <v>0</v>
      </c>
      <c r="R82" s="42">
        <v>0</v>
      </c>
    </row>
    <row r="83" spans="1:18">
      <c r="A83">
        <v>195007</v>
      </c>
      <c r="B83">
        <f>magic_mix!B83</f>
        <v>5</v>
      </c>
      <c r="C83" s="6" t="str">
        <f>magic_mix!C83</f>
        <v>decor.1.lvseyizi</v>
      </c>
      <c r="D83" s="6" t="str">
        <f>家具!B9</f>
        <v>绿木凳</v>
      </c>
      <c r="E83" s="7">
        <f>家具!D9</f>
        <v>2</v>
      </c>
      <c r="F83" s="34">
        <f>家具!E9</f>
        <v>1</v>
      </c>
      <c r="G83" s="34">
        <f>家具!F9</f>
        <v>0</v>
      </c>
      <c r="H83" s="34">
        <f>家具!G9</f>
        <v>1</v>
      </c>
      <c r="I83" s="1">
        <v>1</v>
      </c>
      <c r="J83">
        <v>30</v>
      </c>
      <c r="K83" s="77">
        <v>30</v>
      </c>
      <c r="L83" s="75">
        <v>30</v>
      </c>
      <c r="M83" s="1">
        <v>0</v>
      </c>
      <c r="N83" s="1">
        <v>0</v>
      </c>
      <c r="O83" s="128">
        <f>家具!Y9</f>
        <v>5.5</v>
      </c>
      <c r="P83" s="37">
        <f>家具!A9</f>
        <v>5</v>
      </c>
      <c r="Q83" s="42">
        <v>0</v>
      </c>
      <c r="R83" s="42">
        <v>0</v>
      </c>
    </row>
    <row r="84" spans="1:18">
      <c r="A84">
        <v>195008</v>
      </c>
      <c r="B84">
        <f>magic_mix!B84</f>
        <v>5</v>
      </c>
      <c r="C84" s="6" t="str">
        <f>magic_mix!C84</f>
        <v>decor.1.mudun</v>
      </c>
      <c r="D84" s="6" t="str">
        <f>家具!B10</f>
        <v>老木墩</v>
      </c>
      <c r="E84" s="7">
        <f>家具!D10</f>
        <v>1</v>
      </c>
      <c r="F84" s="34">
        <f>家具!E10</f>
        <v>1</v>
      </c>
      <c r="G84" s="34">
        <f>家具!F10</f>
        <v>0</v>
      </c>
      <c r="H84" s="34">
        <f>家具!G10</f>
        <v>1</v>
      </c>
      <c r="I84" s="1">
        <v>1</v>
      </c>
      <c r="J84">
        <v>30</v>
      </c>
      <c r="K84" s="77">
        <v>30</v>
      </c>
      <c r="L84" s="75">
        <v>30</v>
      </c>
      <c r="M84" s="1">
        <v>0</v>
      </c>
      <c r="N84" s="1">
        <v>0</v>
      </c>
      <c r="O84" s="128">
        <f>家具!Y10</f>
        <v>2.4</v>
      </c>
      <c r="P84" s="37">
        <f>家具!A10</f>
        <v>8</v>
      </c>
      <c r="Q84" s="42">
        <v>0</v>
      </c>
      <c r="R84" s="42">
        <v>0</v>
      </c>
    </row>
    <row r="85" spans="1:18">
      <c r="A85">
        <v>195009</v>
      </c>
      <c r="B85">
        <f>magic_mix!B85</f>
        <v>5</v>
      </c>
      <c r="C85" s="6" t="str">
        <f>magic_mix!C85</f>
        <v>decor.1.muzhizhutai</v>
      </c>
      <c r="D85" s="6" t="str">
        <f>家具!B11</f>
        <v>木质烛台</v>
      </c>
      <c r="E85" s="7">
        <f>家具!D11</f>
        <v>2</v>
      </c>
      <c r="F85" s="34">
        <f>家具!E11</f>
        <v>1</v>
      </c>
      <c r="G85" s="34">
        <f>家具!F11</f>
        <v>0</v>
      </c>
      <c r="H85" s="34">
        <f>家具!G11</f>
        <v>1</v>
      </c>
      <c r="I85" s="1">
        <v>1</v>
      </c>
      <c r="J85">
        <v>30</v>
      </c>
      <c r="K85" s="77">
        <v>30</v>
      </c>
      <c r="L85" s="75">
        <v>30</v>
      </c>
      <c r="M85" s="1">
        <v>0</v>
      </c>
      <c r="N85" s="1">
        <v>0</v>
      </c>
      <c r="O85" s="128">
        <f>家具!Y11</f>
        <v>3</v>
      </c>
      <c r="P85" s="37">
        <f>家具!A11</f>
        <v>8</v>
      </c>
      <c r="Q85" s="42">
        <v>0</v>
      </c>
      <c r="R85" s="42">
        <v>0</v>
      </c>
    </row>
    <row r="86" spans="1:18">
      <c r="A86">
        <v>195010</v>
      </c>
      <c r="B86">
        <f>magic_mix!B86</f>
        <v>5</v>
      </c>
      <c r="C86" s="6" t="str">
        <f>magic_mix!C86</f>
        <v>decor.1.putongshuijingqiu</v>
      </c>
      <c r="D86" s="6" t="str">
        <f>家具!B12</f>
        <v>普通水晶球</v>
      </c>
      <c r="E86" s="7">
        <f>家具!D12</f>
        <v>1</v>
      </c>
      <c r="F86" s="34">
        <f>家具!E12</f>
        <v>1</v>
      </c>
      <c r="G86" s="34">
        <f>家具!F12</f>
        <v>0</v>
      </c>
      <c r="H86" s="34">
        <f>家具!G12</f>
        <v>1</v>
      </c>
      <c r="I86" s="1">
        <v>1</v>
      </c>
      <c r="J86">
        <v>30</v>
      </c>
      <c r="K86" s="77">
        <v>30</v>
      </c>
      <c r="L86" s="75">
        <v>30</v>
      </c>
      <c r="M86" s="1">
        <v>0</v>
      </c>
      <c r="N86" s="1">
        <v>0</v>
      </c>
      <c r="O86" s="128">
        <f>家具!Y12</f>
        <v>7.1999999999999993</v>
      </c>
      <c r="P86" s="37">
        <f>家具!A12</f>
        <v>8</v>
      </c>
      <c r="Q86" s="42">
        <v>0</v>
      </c>
      <c r="R86" s="42">
        <v>0</v>
      </c>
    </row>
    <row r="87" spans="1:18">
      <c r="A87">
        <v>195011</v>
      </c>
      <c r="B87">
        <f>magic_mix!B87</f>
        <v>5</v>
      </c>
      <c r="C87" s="6" t="str">
        <f>magic_mix!C87</f>
        <v>decor.1.shuijingqiu</v>
      </c>
      <c r="D87" s="6" t="str">
        <f>家具!B13</f>
        <v>水晶球</v>
      </c>
      <c r="E87" s="7">
        <f>家具!D13</f>
        <v>2</v>
      </c>
      <c r="F87" s="34">
        <f>家具!E13</f>
        <v>1</v>
      </c>
      <c r="G87" s="34">
        <f>家具!F13</f>
        <v>0</v>
      </c>
      <c r="H87" s="34">
        <f>家具!G13</f>
        <v>1</v>
      </c>
      <c r="I87" s="1">
        <v>1</v>
      </c>
      <c r="J87">
        <v>30</v>
      </c>
      <c r="K87" s="77">
        <v>30</v>
      </c>
      <c r="L87" s="75">
        <v>30</v>
      </c>
      <c r="M87" s="1">
        <v>0</v>
      </c>
      <c r="N87" s="1">
        <v>0</v>
      </c>
      <c r="O87" s="128">
        <f>家具!Y13</f>
        <v>14</v>
      </c>
      <c r="P87" s="37">
        <f>家具!A13</f>
        <v>10</v>
      </c>
      <c r="Q87" s="42">
        <v>0</v>
      </c>
      <c r="R87" s="42">
        <v>0</v>
      </c>
    </row>
    <row r="88" spans="1:18">
      <c r="A88">
        <v>195012</v>
      </c>
      <c r="B88">
        <f>magic_mix!B88</f>
        <v>5</v>
      </c>
      <c r="C88" s="6" t="str">
        <f>magic_mix!C88</f>
        <v>decor.1.shuijingxianrenzhang</v>
      </c>
      <c r="D88" s="6" t="str">
        <f>家具!B14</f>
        <v>水晶仙人掌</v>
      </c>
      <c r="E88" s="7">
        <f>家具!D14</f>
        <v>2</v>
      </c>
      <c r="F88" s="34">
        <f>家具!E14</f>
        <v>1</v>
      </c>
      <c r="G88" s="34">
        <f>家具!F14</f>
        <v>0</v>
      </c>
      <c r="H88" s="34">
        <f>家具!G14</f>
        <v>1</v>
      </c>
      <c r="I88" s="1">
        <v>1</v>
      </c>
      <c r="J88">
        <v>30</v>
      </c>
      <c r="K88" s="77">
        <v>30</v>
      </c>
      <c r="L88" s="75">
        <v>30</v>
      </c>
      <c r="M88" s="1">
        <v>0</v>
      </c>
      <c r="N88" s="1">
        <v>0</v>
      </c>
      <c r="O88" s="128">
        <f>家具!Y14</f>
        <v>5</v>
      </c>
      <c r="P88" s="37">
        <f>家具!A14</f>
        <v>10</v>
      </c>
      <c r="Q88" s="42">
        <v>0</v>
      </c>
      <c r="R88" s="42">
        <v>0</v>
      </c>
    </row>
    <row r="89" spans="1:18">
      <c r="A89">
        <v>195013</v>
      </c>
      <c r="B89">
        <f>magic_mix!B89</f>
        <v>5</v>
      </c>
      <c r="C89" s="6" t="str">
        <f>magic_mix!C89</f>
        <v>decor.1.shuijingling</v>
      </c>
      <c r="D89" s="6" t="str">
        <f>家具!B15</f>
        <v>水精灵</v>
      </c>
      <c r="E89" s="7">
        <f>家具!D15</f>
        <v>1</v>
      </c>
      <c r="F89" s="34">
        <f>家具!E15</f>
        <v>1</v>
      </c>
      <c r="G89" s="34">
        <f>家具!F15</f>
        <v>0</v>
      </c>
      <c r="H89" s="34">
        <f>家具!G15</f>
        <v>1</v>
      </c>
      <c r="I89" s="1">
        <v>1</v>
      </c>
      <c r="J89">
        <v>30</v>
      </c>
      <c r="K89" s="77">
        <v>30</v>
      </c>
      <c r="L89" s="75">
        <v>30</v>
      </c>
      <c r="M89" s="1">
        <v>0</v>
      </c>
      <c r="N89" s="1">
        <v>0</v>
      </c>
      <c r="O89" s="128">
        <f>家具!Y15</f>
        <v>9</v>
      </c>
      <c r="P89" s="37">
        <f>家具!A15</f>
        <v>10</v>
      </c>
      <c r="Q89" s="42">
        <v>0</v>
      </c>
      <c r="R89" s="42">
        <v>0</v>
      </c>
    </row>
    <row r="90" spans="1:18">
      <c r="A90">
        <v>195014</v>
      </c>
      <c r="B90">
        <f>magic_mix!B90</f>
        <v>5</v>
      </c>
      <c r="C90" s="6" t="str">
        <f>magic_mix!C90</f>
        <v>decor.1.xiangrikui</v>
      </c>
      <c r="D90" s="6" t="str">
        <f>家具!B16</f>
        <v>向日葵</v>
      </c>
      <c r="E90" s="7">
        <f>家具!D16</f>
        <v>1</v>
      </c>
      <c r="F90" s="34">
        <f>家具!E16</f>
        <v>1</v>
      </c>
      <c r="G90" s="34">
        <f>家具!F16</f>
        <v>0</v>
      </c>
      <c r="H90" s="34">
        <f>家具!G16</f>
        <v>1</v>
      </c>
      <c r="I90" s="1">
        <v>1</v>
      </c>
      <c r="J90">
        <v>30</v>
      </c>
      <c r="K90" s="77">
        <v>30</v>
      </c>
      <c r="L90" s="75">
        <v>30</v>
      </c>
      <c r="M90" s="1">
        <v>0</v>
      </c>
      <c r="N90" s="1">
        <v>0</v>
      </c>
      <c r="O90" s="128">
        <f>家具!Y16</f>
        <v>10.799999999999999</v>
      </c>
      <c r="P90" s="37">
        <f>家具!A16</f>
        <v>12</v>
      </c>
      <c r="Q90" s="42">
        <v>0</v>
      </c>
      <c r="R90" s="42">
        <v>0</v>
      </c>
    </row>
    <row r="91" spans="1:18">
      <c r="A91">
        <v>195015</v>
      </c>
      <c r="B91">
        <f>magic_mix!B91</f>
        <v>5</v>
      </c>
      <c r="C91" s="6" t="str">
        <f>magic_mix!C91</f>
        <v>decor.1.xiaoguaiwu</v>
      </c>
      <c r="D91" s="6" t="str">
        <f>家具!B17</f>
        <v>小怪物</v>
      </c>
      <c r="E91" s="7">
        <f>家具!D17</f>
        <v>1</v>
      </c>
      <c r="F91" s="34">
        <f>家具!E17</f>
        <v>1</v>
      </c>
      <c r="G91" s="34">
        <f>家具!F17</f>
        <v>0</v>
      </c>
      <c r="H91" s="34">
        <f>家具!G17</f>
        <v>1</v>
      </c>
      <c r="I91" s="1">
        <v>1</v>
      </c>
      <c r="J91">
        <v>30</v>
      </c>
      <c r="K91" s="77">
        <v>30</v>
      </c>
      <c r="L91" s="75">
        <v>30</v>
      </c>
      <c r="M91" s="1">
        <v>0</v>
      </c>
      <c r="N91" s="1">
        <v>0</v>
      </c>
      <c r="O91" s="128">
        <f>家具!Y17</f>
        <v>10.799999999999999</v>
      </c>
      <c r="P91" s="37">
        <f>家具!A17</f>
        <v>12</v>
      </c>
      <c r="Q91" s="42">
        <v>0</v>
      </c>
      <c r="R91" s="42">
        <v>0</v>
      </c>
    </row>
    <row r="92" spans="1:18">
      <c r="A92">
        <v>195016</v>
      </c>
      <c r="B92">
        <f>magic_mix!B92</f>
        <v>5</v>
      </c>
      <c r="C92" s="6" t="str">
        <f>magic_mix!C92</f>
        <v>decor.1.pojiudedanrenchuang</v>
      </c>
      <c r="D92" s="6" t="str">
        <f>家具!B18</f>
        <v>破旧的单人床</v>
      </c>
      <c r="E92" s="7">
        <f>家具!D18</f>
        <v>1</v>
      </c>
      <c r="F92" s="34">
        <f>家具!E18</f>
        <v>1</v>
      </c>
      <c r="G92" s="34">
        <f>家具!F18</f>
        <v>0</v>
      </c>
      <c r="H92" s="34">
        <f>家具!G18</f>
        <v>2</v>
      </c>
      <c r="I92" s="1">
        <v>1</v>
      </c>
      <c r="J92">
        <v>30</v>
      </c>
      <c r="K92" s="77">
        <v>30</v>
      </c>
      <c r="L92" s="75">
        <v>30</v>
      </c>
      <c r="M92" s="1">
        <v>0</v>
      </c>
      <c r="N92" s="1">
        <v>0</v>
      </c>
      <c r="O92" s="128">
        <f>家具!Y18</f>
        <v>9.6000000000000014</v>
      </c>
      <c r="P92" s="37">
        <f>家具!A18</f>
        <v>12</v>
      </c>
      <c r="Q92" s="42">
        <v>0</v>
      </c>
      <c r="R92" s="42">
        <v>0</v>
      </c>
    </row>
    <row r="93" spans="1:18">
      <c r="A93">
        <v>195017</v>
      </c>
      <c r="B93">
        <f>magic_mix!B93</f>
        <v>5</v>
      </c>
      <c r="C93" s="6" t="str">
        <f>magic_mix!C93</f>
        <v>decor.1.laojiudeshugui</v>
      </c>
      <c r="D93" s="6" t="str">
        <f>家具!B19</f>
        <v>老旧的书柜</v>
      </c>
      <c r="E93" s="7">
        <f>家具!D19</f>
        <v>1</v>
      </c>
      <c r="F93" s="34">
        <f>家具!E19</f>
        <v>1</v>
      </c>
      <c r="G93" s="34">
        <f>家具!F19</f>
        <v>0</v>
      </c>
      <c r="H93" s="34">
        <f>家具!G19</f>
        <v>2</v>
      </c>
      <c r="I93" s="1">
        <v>1</v>
      </c>
      <c r="J93">
        <v>30</v>
      </c>
      <c r="K93" s="77">
        <v>30</v>
      </c>
      <c r="L93" s="75">
        <v>30</v>
      </c>
      <c r="M93" s="1">
        <v>0</v>
      </c>
      <c r="N93" s="1">
        <v>0</v>
      </c>
      <c r="O93" s="128">
        <f>家具!Y19</f>
        <v>10.4</v>
      </c>
      <c r="P93" s="37">
        <f>家具!A19</f>
        <v>13</v>
      </c>
      <c r="Q93" s="42">
        <v>0</v>
      </c>
      <c r="R93" s="42">
        <v>0</v>
      </c>
    </row>
    <row r="94" spans="1:18">
      <c r="A94">
        <v>195018</v>
      </c>
      <c r="B94">
        <f>magic_mix!B94</f>
        <v>5</v>
      </c>
      <c r="C94" s="6" t="str">
        <f>magic_mix!C94</f>
        <v>decor.1.jianloudemofajing</v>
      </c>
      <c r="D94" s="6" t="str">
        <f>家具!B20</f>
        <v>简陋的魔法镜</v>
      </c>
      <c r="E94" s="7">
        <f>家具!D20</f>
        <v>1</v>
      </c>
      <c r="F94" s="34">
        <f>家具!E20</f>
        <v>1</v>
      </c>
      <c r="G94" s="34">
        <f>家具!F20</f>
        <v>0</v>
      </c>
      <c r="H94" s="34">
        <f>家具!G20</f>
        <v>1</v>
      </c>
      <c r="I94" s="1">
        <v>1</v>
      </c>
      <c r="J94">
        <v>30</v>
      </c>
      <c r="K94" s="77">
        <v>30</v>
      </c>
      <c r="L94" s="75">
        <v>30</v>
      </c>
      <c r="M94" s="1">
        <v>0</v>
      </c>
      <c r="N94" s="1">
        <v>0</v>
      </c>
      <c r="O94" s="128">
        <f>家具!Y20</f>
        <v>5.2</v>
      </c>
      <c r="P94" s="37">
        <f>家具!A20</f>
        <v>13</v>
      </c>
      <c r="Q94" s="42">
        <v>0</v>
      </c>
      <c r="R94" s="42">
        <v>0</v>
      </c>
    </row>
    <row r="95" spans="1:18">
      <c r="A95">
        <v>195019</v>
      </c>
      <c r="B95">
        <f>magic_mix!B95</f>
        <v>5</v>
      </c>
      <c r="C95" s="6" t="str">
        <f>magic_mix!C95</f>
        <v>decor.1.heiban</v>
      </c>
      <c r="D95" s="6" t="str">
        <f>家具!B21</f>
        <v>黑板</v>
      </c>
      <c r="E95" s="7">
        <f>家具!D21</f>
        <v>1</v>
      </c>
      <c r="F95" s="34">
        <f>家具!E21</f>
        <v>1</v>
      </c>
      <c r="G95" s="34">
        <f>家具!F21</f>
        <v>0</v>
      </c>
      <c r="H95" s="34">
        <f>家具!G21</f>
        <v>2</v>
      </c>
      <c r="I95" s="1">
        <v>1</v>
      </c>
      <c r="J95">
        <v>30</v>
      </c>
      <c r="K95" s="77">
        <v>30</v>
      </c>
      <c r="L95" s="75">
        <v>30</v>
      </c>
      <c r="M95" s="1">
        <v>0</v>
      </c>
      <c r="N95" s="1">
        <v>0</v>
      </c>
      <c r="O95" s="128">
        <f>家具!Y21</f>
        <v>10.4</v>
      </c>
      <c r="P95" s="37">
        <f>家具!A21</f>
        <v>13</v>
      </c>
      <c r="Q95" s="42">
        <v>0</v>
      </c>
      <c r="R95" s="42">
        <v>0</v>
      </c>
    </row>
    <row r="96" spans="1:18">
      <c r="A96">
        <v>195020</v>
      </c>
      <c r="B96">
        <f>magic_mix!B96</f>
        <v>5</v>
      </c>
      <c r="C96" s="6" t="str">
        <f>magic_mix!C96</f>
        <v>decor.1.liushengji</v>
      </c>
      <c r="D96" s="6" t="str">
        <f>家具!B22</f>
        <v>老式唱机</v>
      </c>
      <c r="E96" s="7">
        <f>家具!D22</f>
        <v>1</v>
      </c>
      <c r="F96" s="34">
        <f>家具!E22</f>
        <v>1</v>
      </c>
      <c r="G96" s="34">
        <f>家具!F22</f>
        <v>0</v>
      </c>
      <c r="H96" s="34">
        <f>家具!G22</f>
        <v>1</v>
      </c>
      <c r="I96" s="1">
        <v>1</v>
      </c>
      <c r="J96">
        <v>30</v>
      </c>
      <c r="K96" s="77">
        <v>30</v>
      </c>
      <c r="L96" s="75">
        <v>30</v>
      </c>
      <c r="M96" s="1">
        <v>0</v>
      </c>
      <c r="N96" s="1">
        <v>0</v>
      </c>
      <c r="O96" s="128">
        <f>家具!Y22</f>
        <v>16.8</v>
      </c>
      <c r="P96" s="37">
        <f>家具!A22</f>
        <v>14</v>
      </c>
      <c r="Q96" s="42">
        <v>0</v>
      </c>
      <c r="R96" s="42">
        <v>0</v>
      </c>
    </row>
    <row r="97" spans="1:18">
      <c r="A97">
        <v>195021</v>
      </c>
      <c r="B97">
        <f>magic_mix!B97</f>
        <v>5</v>
      </c>
      <c r="C97" s="6" t="str">
        <f>magic_mix!C97</f>
        <v>decor.1.maotouyin</v>
      </c>
      <c r="D97" s="6" t="str">
        <f>家具!B23</f>
        <v>棕色猫头鹰</v>
      </c>
      <c r="E97" s="7">
        <f>家具!D23</f>
        <v>1</v>
      </c>
      <c r="F97" s="34">
        <f>家具!E23</f>
        <v>1</v>
      </c>
      <c r="G97" s="34">
        <f>家具!F23</f>
        <v>0</v>
      </c>
      <c r="H97" s="34">
        <f>家具!G23</f>
        <v>1</v>
      </c>
      <c r="I97" s="1">
        <v>1</v>
      </c>
      <c r="J97">
        <v>30</v>
      </c>
      <c r="K97" s="77">
        <v>30</v>
      </c>
      <c r="L97" s="75">
        <v>30</v>
      </c>
      <c r="M97" s="1">
        <v>0</v>
      </c>
      <c r="N97" s="1">
        <v>0</v>
      </c>
      <c r="O97" s="128">
        <f>家具!Y23</f>
        <v>16.8</v>
      </c>
      <c r="P97" s="37">
        <f>家具!A23</f>
        <v>14</v>
      </c>
      <c r="Q97" s="42">
        <v>0</v>
      </c>
      <c r="R97" s="42">
        <v>0</v>
      </c>
    </row>
    <row r="98" spans="1:18">
      <c r="A98">
        <v>195022</v>
      </c>
      <c r="B98">
        <f>magic_mix!B98</f>
        <v>5</v>
      </c>
      <c r="C98" s="6" t="str">
        <f>magic_mix!C98</f>
        <v>decor.1.muzhishugui</v>
      </c>
      <c r="D98" s="6" t="str">
        <f>家具!B24</f>
        <v>木质书柜</v>
      </c>
      <c r="E98" s="7">
        <f>家具!D24</f>
        <v>1</v>
      </c>
      <c r="F98" s="34">
        <f>家具!E24</f>
        <v>1</v>
      </c>
      <c r="G98" s="34">
        <f>家具!F24</f>
        <v>0</v>
      </c>
      <c r="H98" s="34">
        <f>家具!G24</f>
        <v>2</v>
      </c>
      <c r="I98" s="1">
        <v>1</v>
      </c>
      <c r="J98">
        <v>30</v>
      </c>
      <c r="K98" s="77">
        <v>30</v>
      </c>
      <c r="L98" s="75">
        <v>30</v>
      </c>
      <c r="M98" s="1">
        <v>0</v>
      </c>
      <c r="N98" s="1">
        <v>0</v>
      </c>
      <c r="O98" s="128">
        <f>家具!Y24</f>
        <v>11.200000000000001</v>
      </c>
      <c r="P98" s="37">
        <f>家具!A24</f>
        <v>14</v>
      </c>
      <c r="Q98" s="42">
        <v>0</v>
      </c>
      <c r="R98" s="42">
        <v>0</v>
      </c>
    </row>
    <row r="99" spans="1:18">
      <c r="A99">
        <v>195023</v>
      </c>
      <c r="B99">
        <f>magic_mix!B99</f>
        <v>5</v>
      </c>
      <c r="C99" s="6" t="str">
        <f>magic_mix!C99</f>
        <v>decor.1.guilianshafa</v>
      </c>
      <c r="D99" s="6" t="str">
        <f>家具!B25</f>
        <v>鬼脸沙发</v>
      </c>
      <c r="E99" s="7">
        <f>家具!D25</f>
        <v>1</v>
      </c>
      <c r="F99" s="34">
        <f>家具!E25</f>
        <v>1</v>
      </c>
      <c r="G99" s="34">
        <f>家具!F25</f>
        <v>0</v>
      </c>
      <c r="H99" s="34">
        <f>家具!G25</f>
        <v>1</v>
      </c>
      <c r="I99" s="41">
        <v>1</v>
      </c>
      <c r="J99">
        <v>30</v>
      </c>
      <c r="K99" s="77">
        <v>30</v>
      </c>
      <c r="L99" s="75">
        <v>30</v>
      </c>
      <c r="M99" s="42">
        <v>0</v>
      </c>
      <c r="N99" s="42">
        <v>0</v>
      </c>
      <c r="O99" s="128">
        <f>家具!Y25</f>
        <v>22.5</v>
      </c>
      <c r="P99" s="37">
        <f>家具!A25</f>
        <v>15</v>
      </c>
      <c r="Q99" s="42">
        <v>0</v>
      </c>
      <c r="R99" s="42">
        <v>0</v>
      </c>
    </row>
    <row r="100" spans="1:18">
      <c r="A100">
        <v>195024</v>
      </c>
      <c r="B100">
        <f>magic_mix!B100</f>
        <v>5</v>
      </c>
      <c r="C100" s="6" t="str">
        <f>magic_mix!C100</f>
        <v>decor.1.buyihongzhuo</v>
      </c>
      <c r="D100" s="6" t="str">
        <f>家具!B26</f>
        <v>布艺红桌</v>
      </c>
      <c r="E100" s="7">
        <f>家具!D26</f>
        <v>1</v>
      </c>
      <c r="F100" s="34">
        <f>家具!E26</f>
        <v>1</v>
      </c>
      <c r="G100" s="34">
        <f>家具!F26</f>
        <v>0</v>
      </c>
      <c r="H100" s="34">
        <f>家具!G26</f>
        <v>2</v>
      </c>
      <c r="I100" s="41">
        <v>1</v>
      </c>
      <c r="J100">
        <v>30</v>
      </c>
      <c r="K100" s="77">
        <v>30</v>
      </c>
      <c r="L100" s="75">
        <v>30</v>
      </c>
      <c r="M100" s="42">
        <v>0</v>
      </c>
      <c r="N100" s="42">
        <v>0</v>
      </c>
      <c r="O100" s="128">
        <f>家具!Y26</f>
        <v>12</v>
      </c>
      <c r="P100" s="37">
        <f>家具!A26</f>
        <v>15</v>
      </c>
      <c r="Q100" s="42">
        <v>0</v>
      </c>
      <c r="R100" s="42">
        <v>0</v>
      </c>
    </row>
    <row r="101" spans="1:18">
      <c r="A101">
        <v>195025</v>
      </c>
      <c r="B101">
        <f>magic_mix!B101</f>
        <v>5</v>
      </c>
      <c r="C101" s="6" t="str">
        <f>magic_mix!C101</f>
        <v>decor.1.lansechizi</v>
      </c>
      <c r="D101" s="6" t="str">
        <f>家具!B27</f>
        <v>蓝色水晶池</v>
      </c>
      <c r="E101" s="7">
        <f>家具!D27</f>
        <v>1</v>
      </c>
      <c r="F101" s="34">
        <f>家具!E27</f>
        <v>1</v>
      </c>
      <c r="G101" s="34">
        <f>家具!F27</f>
        <v>0</v>
      </c>
      <c r="H101" s="34">
        <f>家具!G27</f>
        <v>1</v>
      </c>
      <c r="I101" s="41">
        <v>1</v>
      </c>
      <c r="J101">
        <v>30</v>
      </c>
      <c r="K101" s="77">
        <v>30</v>
      </c>
      <c r="L101" s="75">
        <v>30</v>
      </c>
      <c r="M101" s="42">
        <v>0</v>
      </c>
      <c r="N101" s="42">
        <v>0</v>
      </c>
      <c r="O101" s="128">
        <f>家具!Y27</f>
        <v>6</v>
      </c>
      <c r="P101" s="37">
        <f>家具!A27</f>
        <v>15</v>
      </c>
      <c r="Q101" s="42">
        <v>0</v>
      </c>
      <c r="R101" s="42">
        <v>0</v>
      </c>
    </row>
    <row r="102" spans="1:18">
      <c r="A102">
        <v>195026</v>
      </c>
      <c r="B102">
        <f>magic_mix!B102</f>
        <v>5</v>
      </c>
      <c r="C102" s="6" t="str">
        <f>magic_mix!C102</f>
        <v>decor.1.xiaomaodeng</v>
      </c>
      <c r="D102" s="6" t="str">
        <f>家具!B28</f>
        <v>小猫灯</v>
      </c>
      <c r="E102" s="7">
        <f>家具!D28</f>
        <v>1</v>
      </c>
      <c r="F102" s="34">
        <f>家具!E28</f>
        <v>1</v>
      </c>
      <c r="G102" s="34">
        <f>家具!F28</f>
        <v>0</v>
      </c>
      <c r="H102" s="34">
        <f>家具!G28</f>
        <v>1</v>
      </c>
      <c r="I102" s="41">
        <v>1</v>
      </c>
      <c r="J102">
        <v>30</v>
      </c>
      <c r="K102" s="77">
        <v>30</v>
      </c>
      <c r="L102" s="75">
        <v>30</v>
      </c>
      <c r="M102" s="42">
        <v>0</v>
      </c>
      <c r="N102" s="42">
        <v>0</v>
      </c>
      <c r="O102" s="128">
        <f>家具!Y28</f>
        <v>6.4</v>
      </c>
      <c r="P102" s="37">
        <f>家具!A28</f>
        <v>16</v>
      </c>
      <c r="Q102" s="42">
        <v>0</v>
      </c>
      <c r="R102" s="42">
        <v>0</v>
      </c>
    </row>
    <row r="103" spans="1:18">
      <c r="A103">
        <v>195027</v>
      </c>
      <c r="B103">
        <f>magic_mix!B103</f>
        <v>5</v>
      </c>
      <c r="C103" s="6" t="str">
        <f>magic_mix!C103</f>
        <v>decor.1.xiaoniaozhuangshi</v>
      </c>
      <c r="D103" s="6" t="str">
        <f>家具!B29</f>
        <v>小鸟装饰</v>
      </c>
      <c r="E103" s="7">
        <f>家具!D29</f>
        <v>1</v>
      </c>
      <c r="F103" s="34">
        <f>家具!E29</f>
        <v>2</v>
      </c>
      <c r="G103" s="34">
        <f>家具!F29</f>
        <v>0</v>
      </c>
      <c r="H103" s="34">
        <f>家具!G29</f>
        <v>2</v>
      </c>
      <c r="I103" s="41">
        <v>1</v>
      </c>
      <c r="J103">
        <v>30</v>
      </c>
      <c r="K103" s="77">
        <v>30</v>
      </c>
      <c r="L103" s="75">
        <v>30</v>
      </c>
      <c r="M103" s="42">
        <v>0</v>
      </c>
      <c r="N103" s="42">
        <v>0</v>
      </c>
      <c r="O103" s="128">
        <f>家具!Y29</f>
        <v>25.6</v>
      </c>
      <c r="P103" s="37">
        <f>家具!A29</f>
        <v>16</v>
      </c>
      <c r="Q103" s="42">
        <v>0</v>
      </c>
      <c r="R103" s="42">
        <v>0</v>
      </c>
    </row>
    <row r="104" spans="1:18">
      <c r="A104">
        <v>195028</v>
      </c>
      <c r="B104">
        <f>magic_mix!B104</f>
        <v>5</v>
      </c>
      <c r="C104" s="6" t="str">
        <f>magic_mix!C104</f>
        <v>decor.1.xiaoxueren</v>
      </c>
      <c r="D104" s="6" t="str">
        <f>家具!B30</f>
        <v>小雪人</v>
      </c>
      <c r="E104" s="7">
        <f>家具!D30</f>
        <v>1</v>
      </c>
      <c r="F104" s="34">
        <f>家具!E30</f>
        <v>1</v>
      </c>
      <c r="G104" s="34">
        <f>家具!F30</f>
        <v>0</v>
      </c>
      <c r="H104" s="34">
        <f>家具!G30</f>
        <v>1</v>
      </c>
      <c r="I104" s="41">
        <v>1</v>
      </c>
      <c r="J104">
        <v>30</v>
      </c>
      <c r="K104" s="77">
        <v>30</v>
      </c>
      <c r="L104" s="75">
        <v>30</v>
      </c>
      <c r="M104" s="42">
        <v>0</v>
      </c>
      <c r="N104" s="42">
        <v>0</v>
      </c>
      <c r="O104" s="128">
        <f>家具!Y30</f>
        <v>8</v>
      </c>
      <c r="P104" s="37">
        <f>家具!A30</f>
        <v>16</v>
      </c>
      <c r="Q104" s="42">
        <v>0</v>
      </c>
      <c r="R104" s="42">
        <v>0</v>
      </c>
    </row>
    <row r="105" spans="1:18">
      <c r="A105">
        <v>195029</v>
      </c>
      <c r="B105">
        <f>magic_mix!B105</f>
        <v>5</v>
      </c>
      <c r="C105" s="6" t="str">
        <f>magic_mix!C105</f>
        <v>decor.1.xinsuo</v>
      </c>
      <c r="D105" s="6" t="str">
        <f>家具!B31</f>
        <v>心锁</v>
      </c>
      <c r="E105" s="7">
        <f>家具!D31</f>
        <v>1</v>
      </c>
      <c r="F105" s="34">
        <f>家具!E31</f>
        <v>1</v>
      </c>
      <c r="G105" s="34">
        <f>家具!F31</f>
        <v>0</v>
      </c>
      <c r="H105" s="34">
        <f>家具!G31</f>
        <v>1</v>
      </c>
      <c r="I105" s="41">
        <v>1</v>
      </c>
      <c r="J105">
        <v>30</v>
      </c>
      <c r="K105" s="77">
        <v>30</v>
      </c>
      <c r="L105" s="75">
        <v>30</v>
      </c>
      <c r="M105" s="42">
        <v>0</v>
      </c>
      <c r="N105" s="42">
        <v>0</v>
      </c>
      <c r="O105" s="128">
        <f>家具!Y31</f>
        <v>8</v>
      </c>
      <c r="P105" s="37">
        <f>家具!A31</f>
        <v>17</v>
      </c>
      <c r="Q105" s="42">
        <v>0</v>
      </c>
      <c r="R105" s="42">
        <v>0</v>
      </c>
    </row>
    <row r="106" spans="1:18">
      <c r="A106">
        <v>195030</v>
      </c>
      <c r="B106">
        <f>magic_mix!B106</f>
        <v>5</v>
      </c>
      <c r="C106" s="6" t="str">
        <f>magic_mix!C106</f>
        <v>decor.1.youling</v>
      </c>
      <c r="D106" s="6" t="str">
        <f>家具!B32</f>
        <v>幽灵</v>
      </c>
      <c r="E106" s="7">
        <f>家具!D32</f>
        <v>1</v>
      </c>
      <c r="F106" s="34">
        <f>家具!E32</f>
        <v>1</v>
      </c>
      <c r="G106" s="34">
        <f>家具!F32</f>
        <v>0</v>
      </c>
      <c r="H106" s="34">
        <f>家具!G32</f>
        <v>1</v>
      </c>
      <c r="I106" s="41">
        <v>1</v>
      </c>
      <c r="J106">
        <v>30</v>
      </c>
      <c r="K106" s="77">
        <v>30</v>
      </c>
      <c r="L106" s="75">
        <v>30</v>
      </c>
      <c r="M106" s="42">
        <v>0</v>
      </c>
      <c r="N106" s="42">
        <v>0</v>
      </c>
      <c r="O106" s="128">
        <f>家具!Y32</f>
        <v>25.5</v>
      </c>
      <c r="P106" s="37">
        <f>家具!A32</f>
        <v>17</v>
      </c>
      <c r="Q106" s="42">
        <v>0</v>
      </c>
      <c r="R106" s="42">
        <v>0</v>
      </c>
    </row>
    <row r="107" spans="1:18">
      <c r="A107">
        <v>195031</v>
      </c>
      <c r="B107">
        <f>magic_mix!B107</f>
        <v>5</v>
      </c>
      <c r="C107" s="6" t="str">
        <f>magic_mix!C107</f>
        <v>decor.1.shuiyaojin</v>
      </c>
      <c r="D107" s="6" t="str">
        <f>家具!B33</f>
        <v>水妖井</v>
      </c>
      <c r="E107" s="7">
        <f>家具!D33</f>
        <v>1</v>
      </c>
      <c r="F107" s="34">
        <f>家具!E33</f>
        <v>1</v>
      </c>
      <c r="G107" s="34">
        <f>家具!F33</f>
        <v>0</v>
      </c>
      <c r="H107" s="34">
        <f>家具!G33</f>
        <v>1</v>
      </c>
      <c r="I107" s="41">
        <v>2</v>
      </c>
      <c r="J107">
        <v>30</v>
      </c>
      <c r="K107" s="77">
        <v>30</v>
      </c>
      <c r="L107" s="75">
        <v>30</v>
      </c>
      <c r="M107" s="42">
        <v>0</v>
      </c>
      <c r="N107" s="42">
        <v>0</v>
      </c>
      <c r="O107" s="128">
        <f>家具!Y33</f>
        <v>25.5</v>
      </c>
      <c r="P107" s="37">
        <f>家具!A33</f>
        <v>17</v>
      </c>
      <c r="Q107" s="42">
        <v>0</v>
      </c>
      <c r="R107" s="42">
        <v>0</v>
      </c>
    </row>
    <row r="108" spans="1:18">
      <c r="A108">
        <v>195032</v>
      </c>
      <c r="B108">
        <f>magic_mix!B108</f>
        <v>5</v>
      </c>
      <c r="C108" s="6" t="str">
        <f>magic_mix!C108</f>
        <v>decor.1.putongdemofajing</v>
      </c>
      <c r="D108" s="6" t="str">
        <f>家具!B34</f>
        <v>普通的魔法镜</v>
      </c>
      <c r="E108" s="7">
        <f>家具!D34</f>
        <v>1</v>
      </c>
      <c r="F108" s="34">
        <f>家具!E34</f>
        <v>1</v>
      </c>
      <c r="G108" s="34">
        <f>家具!F34</f>
        <v>0</v>
      </c>
      <c r="H108" s="34">
        <f>家具!G34</f>
        <v>1</v>
      </c>
      <c r="I108" s="41">
        <v>1</v>
      </c>
      <c r="J108">
        <v>30</v>
      </c>
      <c r="K108" s="77">
        <v>30</v>
      </c>
      <c r="L108" s="75">
        <v>30</v>
      </c>
      <c r="M108" s="42">
        <v>0</v>
      </c>
      <c r="N108" s="42">
        <v>0</v>
      </c>
      <c r="O108" s="128">
        <f>家具!Y34</f>
        <v>9</v>
      </c>
      <c r="P108" s="37">
        <f>家具!A34</f>
        <v>18</v>
      </c>
      <c r="Q108" s="42">
        <v>0</v>
      </c>
      <c r="R108" s="42">
        <v>0</v>
      </c>
    </row>
    <row r="109" spans="1:18">
      <c r="A109">
        <v>195033</v>
      </c>
      <c r="B109">
        <f>magic_mix!B109</f>
        <v>5</v>
      </c>
      <c r="C109" s="6" t="str">
        <f>magic_mix!C109</f>
        <v>decor.1.tiezuoshuijingqiu</v>
      </c>
      <c r="D109" s="6" t="str">
        <f>家具!B35</f>
        <v>铁座水晶球</v>
      </c>
      <c r="E109" s="7">
        <f>家具!D35</f>
        <v>2</v>
      </c>
      <c r="F109" s="34">
        <f>家具!E35</f>
        <v>1</v>
      </c>
      <c r="G109" s="34">
        <f>家具!F35</f>
        <v>0</v>
      </c>
      <c r="H109" s="34">
        <f>家具!G35</f>
        <v>1</v>
      </c>
      <c r="I109" s="41">
        <v>1</v>
      </c>
      <c r="J109">
        <v>30</v>
      </c>
      <c r="K109" s="77">
        <v>30</v>
      </c>
      <c r="L109" s="75">
        <v>30</v>
      </c>
      <c r="M109" s="42">
        <v>0</v>
      </c>
      <c r="N109" s="42">
        <v>0</v>
      </c>
      <c r="O109" s="128">
        <f>家具!Y35</f>
        <v>29</v>
      </c>
      <c r="P109" s="37">
        <f>家具!A35</f>
        <v>18</v>
      </c>
      <c r="Q109" s="42">
        <v>0</v>
      </c>
      <c r="R109" s="42">
        <v>0</v>
      </c>
    </row>
    <row r="110" spans="1:18">
      <c r="A110">
        <v>195034</v>
      </c>
      <c r="B110">
        <f>magic_mix!B110</f>
        <v>5</v>
      </c>
      <c r="C110" s="6" t="str">
        <f>magic_mix!C110</f>
        <v>decor.1.xiaomujishixiang</v>
      </c>
      <c r="D110" s="6" t="str">
        <f>家具!B36</f>
        <v>小母鸡石像</v>
      </c>
      <c r="E110" s="7">
        <f>家具!D36</f>
        <v>1</v>
      </c>
      <c r="F110" s="34">
        <f>家具!E36</f>
        <v>1</v>
      </c>
      <c r="G110" s="34">
        <f>家具!F36</f>
        <v>0</v>
      </c>
      <c r="H110" s="34">
        <f>家具!G36</f>
        <v>1</v>
      </c>
      <c r="I110" s="41">
        <v>1</v>
      </c>
      <c r="J110">
        <v>30</v>
      </c>
      <c r="K110" s="77">
        <v>30</v>
      </c>
      <c r="L110" s="75">
        <v>30</v>
      </c>
      <c r="M110" s="42">
        <v>0</v>
      </c>
      <c r="N110" s="42">
        <v>0</v>
      </c>
      <c r="O110" s="128">
        <f>家具!Y36</f>
        <v>9</v>
      </c>
      <c r="P110" s="37">
        <f>家具!A36</f>
        <v>18</v>
      </c>
      <c r="Q110" s="42">
        <v>0</v>
      </c>
      <c r="R110" s="42">
        <v>0</v>
      </c>
    </row>
    <row r="111" spans="1:18">
      <c r="A111">
        <v>195035</v>
      </c>
      <c r="B111">
        <f>magic_mix!B111</f>
        <v>5</v>
      </c>
      <c r="C111" s="6" t="str">
        <f>magic_mix!C111</f>
        <v>decor.1.mofajingzi</v>
      </c>
      <c r="D111" s="6" t="str">
        <f>家具!B37</f>
        <v>魔法镜子</v>
      </c>
      <c r="E111" s="7">
        <f>家具!D37</f>
        <v>1</v>
      </c>
      <c r="F111" s="34">
        <f>家具!E37</f>
        <v>1</v>
      </c>
      <c r="G111" s="34">
        <f>家具!F37</f>
        <v>0</v>
      </c>
      <c r="H111" s="34">
        <f>家具!G37</f>
        <v>1</v>
      </c>
      <c r="I111" s="41">
        <v>1</v>
      </c>
      <c r="J111">
        <v>30</v>
      </c>
      <c r="K111" s="77">
        <v>30</v>
      </c>
      <c r="L111" s="75">
        <v>30</v>
      </c>
      <c r="M111" s="42">
        <v>0</v>
      </c>
      <c r="N111" s="42">
        <v>0</v>
      </c>
      <c r="O111" s="128">
        <f>家具!Y37</f>
        <v>9.5</v>
      </c>
      <c r="P111" s="37">
        <f>家具!A37</f>
        <v>19</v>
      </c>
      <c r="Q111" s="42">
        <v>0</v>
      </c>
      <c r="R111" s="42">
        <v>0</v>
      </c>
    </row>
    <row r="112" spans="1:18">
      <c r="A112">
        <v>195036</v>
      </c>
      <c r="B112">
        <f>magic_mix!B112</f>
        <v>5</v>
      </c>
      <c r="C112" s="6" t="str">
        <f>magic_mix!C112</f>
        <v>decor.1.mofashu</v>
      </c>
      <c r="D112" s="6" t="str">
        <f>家具!B38</f>
        <v>魔法书</v>
      </c>
      <c r="E112" s="7">
        <f>家具!D38</f>
        <v>1</v>
      </c>
      <c r="F112" s="34">
        <f>家具!E38</f>
        <v>1</v>
      </c>
      <c r="G112" s="34">
        <f>家具!F38</f>
        <v>0</v>
      </c>
      <c r="H112" s="34">
        <f>家具!G38</f>
        <v>1</v>
      </c>
      <c r="I112" s="41">
        <v>1</v>
      </c>
      <c r="J112">
        <v>30</v>
      </c>
      <c r="K112" s="77">
        <v>30</v>
      </c>
      <c r="L112" s="75">
        <v>30</v>
      </c>
      <c r="M112" s="42">
        <v>0</v>
      </c>
      <c r="N112" s="42">
        <v>0</v>
      </c>
      <c r="O112" s="128">
        <f>家具!Y38</f>
        <v>28.5</v>
      </c>
      <c r="P112" s="37">
        <f>家具!A38</f>
        <v>19</v>
      </c>
      <c r="Q112" s="42">
        <v>0</v>
      </c>
      <c r="R112" s="42">
        <v>0</v>
      </c>
    </row>
    <row r="113" spans="1:18">
      <c r="A113">
        <v>195037</v>
      </c>
      <c r="B113">
        <f>magic_mix!B113</f>
        <v>5</v>
      </c>
      <c r="C113" s="6" t="str">
        <f>magic_mix!C113</f>
        <v>decor.1.mofashuzhiwu</v>
      </c>
      <c r="D113" s="6" t="str">
        <f>家具!B39</f>
        <v>魔法树植物</v>
      </c>
      <c r="E113" s="7">
        <f>家具!D39</f>
        <v>1</v>
      </c>
      <c r="F113" s="34">
        <f>家具!E39</f>
        <v>1</v>
      </c>
      <c r="G113" s="34">
        <f>家具!F39</f>
        <v>0</v>
      </c>
      <c r="H113" s="34">
        <f>家具!G39</f>
        <v>1</v>
      </c>
      <c r="I113" s="41">
        <v>1</v>
      </c>
      <c r="J113">
        <v>30</v>
      </c>
      <c r="K113" s="77">
        <v>30</v>
      </c>
      <c r="L113" s="75">
        <v>30</v>
      </c>
      <c r="M113" s="42">
        <v>0</v>
      </c>
      <c r="N113" s="42">
        <v>0</v>
      </c>
      <c r="O113" s="128">
        <f>家具!Y39</f>
        <v>9.5</v>
      </c>
      <c r="P113" s="37">
        <f>家具!A39</f>
        <v>19</v>
      </c>
      <c r="Q113" s="42">
        <v>0</v>
      </c>
      <c r="R113" s="42">
        <v>0</v>
      </c>
    </row>
    <row r="114" spans="1:18">
      <c r="A114">
        <v>195038</v>
      </c>
      <c r="B114">
        <f>magic_mix!B114</f>
        <v>5</v>
      </c>
      <c r="C114" s="6" t="str">
        <f>magic_mix!C114</f>
        <v>decor.1.mofashuqin</v>
      </c>
      <c r="D114" s="6" t="str">
        <f>家具!B40</f>
        <v>魔法竖琴</v>
      </c>
      <c r="E114" s="7">
        <f>家具!D40</f>
        <v>1</v>
      </c>
      <c r="F114" s="34">
        <f>家具!E40</f>
        <v>1</v>
      </c>
      <c r="G114" s="34">
        <f>家具!F40</f>
        <v>0</v>
      </c>
      <c r="H114" s="34">
        <f>家具!G40</f>
        <v>1</v>
      </c>
      <c r="I114" s="41">
        <v>1</v>
      </c>
      <c r="J114">
        <v>30</v>
      </c>
      <c r="K114" s="77">
        <v>30</v>
      </c>
      <c r="L114" s="75">
        <v>30</v>
      </c>
      <c r="M114" s="42">
        <v>0</v>
      </c>
      <c r="N114" s="42">
        <v>0</v>
      </c>
      <c r="O114" s="128">
        <f>家具!Y40</f>
        <v>9.5</v>
      </c>
      <c r="P114" s="37">
        <f>家具!A40</f>
        <v>20</v>
      </c>
      <c r="Q114" s="42">
        <v>0</v>
      </c>
      <c r="R114" s="42">
        <v>0</v>
      </c>
    </row>
    <row r="115" spans="1:18">
      <c r="A115">
        <v>195039</v>
      </c>
      <c r="B115">
        <f>magic_mix!B115</f>
        <v>5</v>
      </c>
      <c r="C115" s="6" t="str">
        <f>magic_mix!C115</f>
        <v>decor.1.mofashuichi</v>
      </c>
      <c r="D115" s="6" t="str">
        <f>家具!B41</f>
        <v>魔法水池</v>
      </c>
      <c r="E115" s="7">
        <f>家具!D41</f>
        <v>1</v>
      </c>
      <c r="F115" s="34">
        <f>家具!E41</f>
        <v>1</v>
      </c>
      <c r="G115" s="34">
        <f>家具!F41</f>
        <v>0</v>
      </c>
      <c r="H115" s="34">
        <f>家具!G41</f>
        <v>2</v>
      </c>
      <c r="I115" s="41">
        <v>1</v>
      </c>
      <c r="J115">
        <v>30</v>
      </c>
      <c r="K115" s="77">
        <v>30</v>
      </c>
      <c r="L115" s="75">
        <v>30</v>
      </c>
      <c r="M115" s="42">
        <v>0</v>
      </c>
      <c r="N115" s="42">
        <v>0</v>
      </c>
      <c r="O115" s="128">
        <f>家具!Y41</f>
        <v>60</v>
      </c>
      <c r="P115" s="37">
        <f>家具!A41</f>
        <v>20</v>
      </c>
      <c r="Q115" s="42">
        <v>0</v>
      </c>
      <c r="R115" s="42">
        <v>0</v>
      </c>
    </row>
    <row r="116" spans="1:18">
      <c r="A116">
        <v>195040</v>
      </c>
      <c r="B116">
        <f>magic_mix!B116</f>
        <v>5</v>
      </c>
      <c r="C116" s="6" t="str">
        <f>magic_mix!C116</f>
        <v>decor.1.mofayeti</v>
      </c>
      <c r="D116" s="6" t="str">
        <f>家具!B42</f>
        <v>魔法液体</v>
      </c>
      <c r="E116" s="7">
        <f>家具!D42</f>
        <v>1</v>
      </c>
      <c r="F116" s="34">
        <f>家具!E42</f>
        <v>1</v>
      </c>
      <c r="G116" s="34">
        <f>家具!F42</f>
        <v>0</v>
      </c>
      <c r="H116" s="34">
        <f>家具!G42</f>
        <v>1</v>
      </c>
      <c r="I116" s="41">
        <v>1</v>
      </c>
      <c r="J116">
        <v>30</v>
      </c>
      <c r="K116" s="77">
        <v>30</v>
      </c>
      <c r="L116" s="75">
        <v>30</v>
      </c>
      <c r="M116" s="42">
        <v>0</v>
      </c>
      <c r="N116" s="42">
        <v>0</v>
      </c>
      <c r="O116" s="128">
        <f>家具!Y42</f>
        <v>9.5</v>
      </c>
      <c r="P116" s="37">
        <f>家具!A42</f>
        <v>20</v>
      </c>
      <c r="Q116" s="42">
        <v>0</v>
      </c>
      <c r="R116" s="42">
        <v>0</v>
      </c>
    </row>
    <row r="117" spans="1:18">
      <c r="A117">
        <v>195041</v>
      </c>
      <c r="B117">
        <f>magic_mix!B117</f>
        <v>5</v>
      </c>
      <c r="C117" s="6" t="str">
        <f>magic_mix!C117</f>
        <v>decor.1.wangyuanjing</v>
      </c>
      <c r="D117" s="6" t="str">
        <f>家具!B43</f>
        <v>望远镜</v>
      </c>
      <c r="E117" s="7">
        <f>家具!D43</f>
        <v>1</v>
      </c>
      <c r="F117" s="34">
        <f>家具!E43</f>
        <v>1</v>
      </c>
      <c r="G117" s="34">
        <f>家具!F43</f>
        <v>0</v>
      </c>
      <c r="H117" s="34">
        <f>家具!G43</f>
        <v>1</v>
      </c>
      <c r="I117" s="41">
        <v>1</v>
      </c>
      <c r="J117">
        <v>30</v>
      </c>
      <c r="K117" s="77">
        <v>30</v>
      </c>
      <c r="L117" s="75">
        <v>30</v>
      </c>
      <c r="M117" s="42">
        <v>0</v>
      </c>
      <c r="N117" s="42">
        <v>0</v>
      </c>
      <c r="O117" s="128">
        <f>家具!Y43</f>
        <v>31.5</v>
      </c>
      <c r="P117" s="37">
        <f>家具!A43</f>
        <v>21</v>
      </c>
      <c r="Q117" s="42">
        <v>0</v>
      </c>
      <c r="R117" s="42">
        <v>0</v>
      </c>
    </row>
    <row r="118" spans="1:18">
      <c r="A118">
        <v>195042</v>
      </c>
      <c r="B118">
        <f>magic_mix!B118</f>
        <v>5</v>
      </c>
      <c r="C118" s="6" t="str">
        <f>magic_mix!C118</f>
        <v>decor.1.zhenzhubang</v>
      </c>
      <c r="D118" s="6" t="str">
        <f>家具!B44</f>
        <v>珍珠蚌</v>
      </c>
      <c r="E118" s="7">
        <f>家具!D44</f>
        <v>1</v>
      </c>
      <c r="F118" s="34">
        <f>家具!E44</f>
        <v>1</v>
      </c>
      <c r="G118" s="34">
        <f>家具!F44</f>
        <v>0</v>
      </c>
      <c r="H118" s="34">
        <f>家具!G44</f>
        <v>1</v>
      </c>
      <c r="I118" s="41">
        <v>1</v>
      </c>
      <c r="J118">
        <v>30</v>
      </c>
      <c r="K118" s="77">
        <v>30</v>
      </c>
      <c r="L118" s="75">
        <v>30</v>
      </c>
      <c r="M118" s="42">
        <v>0</v>
      </c>
      <c r="N118" s="42">
        <v>0</v>
      </c>
      <c r="O118" s="128">
        <f>家具!Y44</f>
        <v>10.5</v>
      </c>
      <c r="P118" s="37">
        <f>家具!A44</f>
        <v>21</v>
      </c>
      <c r="Q118" s="42">
        <v>0</v>
      </c>
      <c r="R118" s="42">
        <v>0</v>
      </c>
    </row>
    <row r="119" spans="1:18">
      <c r="A119">
        <v>195043</v>
      </c>
      <c r="B119">
        <f>magic_mix!B119</f>
        <v>5</v>
      </c>
      <c r="C119" s="6" t="str">
        <f>magic_mix!C119</f>
        <v>decor.1.zhiwunv</v>
      </c>
      <c r="D119" s="6" t="str">
        <f>家具!B45</f>
        <v>植物女</v>
      </c>
      <c r="E119" s="7">
        <f>家具!D45</f>
        <v>1</v>
      </c>
      <c r="F119" s="34">
        <f>家具!E45</f>
        <v>1</v>
      </c>
      <c r="G119" s="34">
        <f>家具!F45</f>
        <v>0</v>
      </c>
      <c r="H119" s="34">
        <f>家具!G45</f>
        <v>1</v>
      </c>
      <c r="I119" s="41">
        <v>1</v>
      </c>
      <c r="J119">
        <v>30</v>
      </c>
      <c r="K119" s="77">
        <v>30</v>
      </c>
      <c r="L119" s="75">
        <v>30</v>
      </c>
      <c r="M119" s="42">
        <v>0</v>
      </c>
      <c r="N119" s="42">
        <v>0</v>
      </c>
      <c r="O119" s="128">
        <f>家具!Y45</f>
        <v>31.5</v>
      </c>
      <c r="P119" s="37">
        <f>家具!A45</f>
        <v>21</v>
      </c>
      <c r="Q119" s="42">
        <v>0</v>
      </c>
      <c r="R119" s="42">
        <v>0</v>
      </c>
    </row>
    <row r="120" spans="1:18">
      <c r="A120">
        <v>195044</v>
      </c>
      <c r="B120">
        <f>magic_mix!B120</f>
        <v>5</v>
      </c>
      <c r="C120" s="6" t="str">
        <f>magic_mix!C120</f>
        <v>decor.1.mofayinshuiji</v>
      </c>
      <c r="D120" s="6" t="str">
        <f>家具!B46</f>
        <v>魔法饮水机</v>
      </c>
      <c r="E120" s="7">
        <f>家具!D46</f>
        <v>1</v>
      </c>
      <c r="F120" s="34">
        <f>家具!E46</f>
        <v>1</v>
      </c>
      <c r="G120" s="34">
        <f>家具!F46</f>
        <v>0</v>
      </c>
      <c r="H120" s="34">
        <f>家具!G46</f>
        <v>1</v>
      </c>
      <c r="I120" s="41">
        <v>1</v>
      </c>
      <c r="J120">
        <v>30</v>
      </c>
      <c r="K120" s="77">
        <v>30</v>
      </c>
      <c r="L120" s="75">
        <v>30</v>
      </c>
      <c r="M120" s="42">
        <v>0</v>
      </c>
      <c r="N120" s="42">
        <v>0</v>
      </c>
      <c r="O120" s="128">
        <f>家具!Y46</f>
        <v>11</v>
      </c>
      <c r="P120" s="37">
        <f>家具!A46</f>
        <v>22</v>
      </c>
      <c r="Q120" s="42">
        <v>0</v>
      </c>
      <c r="R120" s="42">
        <v>0</v>
      </c>
    </row>
    <row r="121" spans="1:18">
      <c r="A121">
        <v>195045</v>
      </c>
      <c r="B121">
        <f>magic_mix!B121</f>
        <v>5</v>
      </c>
      <c r="C121" s="6" t="str">
        <f>magic_mix!C121</f>
        <v>decor.1.mofazhiwu</v>
      </c>
      <c r="D121" s="6" t="str">
        <f>家具!B47</f>
        <v>魔法植物</v>
      </c>
      <c r="E121" s="7">
        <f>家具!D47</f>
        <v>1</v>
      </c>
      <c r="F121" s="34">
        <f>家具!E47</f>
        <v>1</v>
      </c>
      <c r="G121" s="34">
        <f>家具!F47</f>
        <v>0</v>
      </c>
      <c r="H121" s="34">
        <f>家具!G47</f>
        <v>1</v>
      </c>
      <c r="I121" s="41">
        <v>1</v>
      </c>
      <c r="J121">
        <v>30</v>
      </c>
      <c r="K121" s="77">
        <v>30</v>
      </c>
      <c r="L121" s="75">
        <v>30</v>
      </c>
      <c r="M121" s="42">
        <v>0</v>
      </c>
      <c r="N121" s="42">
        <v>0</v>
      </c>
      <c r="O121" s="128">
        <f>家具!Y47</f>
        <v>11</v>
      </c>
      <c r="P121" s="37">
        <f>家具!A47</f>
        <v>22</v>
      </c>
      <c r="Q121" s="42">
        <v>0</v>
      </c>
      <c r="R121" s="42">
        <v>0</v>
      </c>
    </row>
    <row r="122" spans="1:18">
      <c r="A122">
        <v>195046</v>
      </c>
      <c r="B122">
        <f>magic_mix!B122</f>
        <v>5</v>
      </c>
      <c r="C122" s="6" t="str">
        <f>magic_mix!C122</f>
        <v>decor.1.mofazhuzi</v>
      </c>
      <c r="D122" s="6" t="str">
        <f>家具!B48</f>
        <v>魔法柱子</v>
      </c>
      <c r="E122" s="7">
        <f>家具!D48</f>
        <v>1</v>
      </c>
      <c r="F122" s="34">
        <f>家具!E48</f>
        <v>1</v>
      </c>
      <c r="G122" s="34">
        <f>家具!F48</f>
        <v>0</v>
      </c>
      <c r="H122" s="34">
        <f>家具!G48</f>
        <v>1</v>
      </c>
      <c r="I122" s="41">
        <v>1</v>
      </c>
      <c r="J122">
        <v>30</v>
      </c>
      <c r="K122" s="77">
        <v>30</v>
      </c>
      <c r="L122" s="75">
        <v>30</v>
      </c>
      <c r="M122" s="42">
        <v>0</v>
      </c>
      <c r="N122" s="42">
        <v>0</v>
      </c>
      <c r="O122" s="128">
        <f>家具!Y48</f>
        <v>11</v>
      </c>
      <c r="P122" s="37">
        <f>家具!A48</f>
        <v>22</v>
      </c>
      <c r="Q122" s="42">
        <v>0</v>
      </c>
      <c r="R122" s="42">
        <v>0</v>
      </c>
    </row>
    <row r="123" spans="1:18">
      <c r="A123">
        <v>195047</v>
      </c>
      <c r="B123">
        <f>magic_mix!B123</f>
        <v>5</v>
      </c>
      <c r="C123" s="6" t="str">
        <f>magic_mix!C123</f>
        <v>decor.1.maotouyinxinshi</v>
      </c>
      <c r="D123" s="6" t="str">
        <f>家具!B49</f>
        <v>猫头鹰信使</v>
      </c>
      <c r="E123" s="7">
        <f>家具!D49</f>
        <v>1</v>
      </c>
      <c r="F123" s="34">
        <f>家具!E49</f>
        <v>1</v>
      </c>
      <c r="G123" s="34">
        <f>家具!F49</f>
        <v>0</v>
      </c>
      <c r="H123" s="34">
        <f>家具!G49</f>
        <v>1</v>
      </c>
      <c r="I123" s="41">
        <v>1</v>
      </c>
      <c r="J123">
        <v>30</v>
      </c>
      <c r="K123" s="77">
        <v>30</v>
      </c>
      <c r="L123" s="75">
        <v>30</v>
      </c>
      <c r="M123" s="42">
        <v>0</v>
      </c>
      <c r="N123" s="42">
        <v>0</v>
      </c>
      <c r="O123" s="128">
        <f>家具!Y49</f>
        <v>34.5</v>
      </c>
      <c r="P123" s="37">
        <f>家具!A49</f>
        <v>23</v>
      </c>
      <c r="Q123" s="42">
        <v>0</v>
      </c>
      <c r="R123" s="42">
        <v>0</v>
      </c>
    </row>
    <row r="124" spans="1:18">
      <c r="A124">
        <v>195048</v>
      </c>
      <c r="B124">
        <f>magic_mix!B124</f>
        <v>5</v>
      </c>
      <c r="C124" s="6" t="str">
        <f>magic_mix!C124</f>
        <v>decor.1.nanguaren</v>
      </c>
      <c r="D124" s="6" t="str">
        <f>家具!B50</f>
        <v>南瓜人</v>
      </c>
      <c r="E124" s="7">
        <f>家具!D50</f>
        <v>1</v>
      </c>
      <c r="F124" s="34">
        <f>家具!E50</f>
        <v>1</v>
      </c>
      <c r="G124" s="34">
        <f>家具!F50</f>
        <v>0</v>
      </c>
      <c r="H124" s="34">
        <f>家具!G50</f>
        <v>1</v>
      </c>
      <c r="I124" s="41">
        <v>1</v>
      </c>
      <c r="J124">
        <v>30</v>
      </c>
      <c r="K124" s="77">
        <v>30</v>
      </c>
      <c r="L124" s="75">
        <v>30</v>
      </c>
      <c r="M124" s="42">
        <v>0</v>
      </c>
      <c r="N124" s="42">
        <v>0</v>
      </c>
      <c r="O124" s="128">
        <f>家具!Y50</f>
        <v>11.5</v>
      </c>
      <c r="P124" s="37">
        <f>家具!A50</f>
        <v>23</v>
      </c>
      <c r="Q124" s="42">
        <v>0</v>
      </c>
      <c r="R124" s="42">
        <v>0</v>
      </c>
    </row>
    <row r="125" spans="1:18">
      <c r="A125">
        <v>195049</v>
      </c>
      <c r="B125">
        <f>magic_mix!B125</f>
        <v>5</v>
      </c>
      <c r="C125" s="6" t="str">
        <f>magic_mix!C125</f>
        <v>decor.1.molishujia</v>
      </c>
      <c r="D125" s="6" t="str">
        <f>家具!B51</f>
        <v>魔力书架</v>
      </c>
      <c r="E125" s="7">
        <f>家具!D51</f>
        <v>2</v>
      </c>
      <c r="F125" s="34">
        <f>家具!E51</f>
        <v>1</v>
      </c>
      <c r="G125" s="34">
        <f>家具!F51</f>
        <v>0</v>
      </c>
      <c r="H125" s="34">
        <f>家具!G51</f>
        <v>2</v>
      </c>
      <c r="I125" s="41">
        <v>1</v>
      </c>
      <c r="J125">
        <v>30</v>
      </c>
      <c r="K125" s="77">
        <v>30</v>
      </c>
      <c r="L125" s="75">
        <v>30</v>
      </c>
      <c r="M125" s="42">
        <v>0</v>
      </c>
      <c r="N125" s="42">
        <v>0</v>
      </c>
      <c r="O125" s="128">
        <f>家具!Y51</f>
        <v>69</v>
      </c>
      <c r="P125" s="37">
        <f>家具!A51</f>
        <v>23</v>
      </c>
      <c r="Q125" s="42">
        <v>0</v>
      </c>
      <c r="R125" s="42">
        <v>0</v>
      </c>
    </row>
    <row r="126" spans="1:18">
      <c r="A126">
        <v>195050</v>
      </c>
      <c r="B126">
        <f>magic_mix!B126</f>
        <v>5</v>
      </c>
      <c r="C126" s="6" t="str">
        <f>magic_mix!C126</f>
        <v>decor.1.dujiaoshouda</v>
      </c>
      <c r="D126" s="6" t="str">
        <f>家具!B52</f>
        <v>独角兽（大）</v>
      </c>
      <c r="E126" s="7">
        <f>家具!D52</f>
        <v>2</v>
      </c>
      <c r="F126" s="34">
        <f>家具!E52</f>
        <v>1</v>
      </c>
      <c r="G126" s="34">
        <f>家具!F52</f>
        <v>0</v>
      </c>
      <c r="H126" s="34">
        <f>家具!G52</f>
        <v>2</v>
      </c>
      <c r="I126" s="41">
        <v>1</v>
      </c>
      <c r="J126">
        <v>30</v>
      </c>
      <c r="K126" s="77">
        <v>30</v>
      </c>
      <c r="L126" s="75">
        <v>30</v>
      </c>
      <c r="M126" s="42">
        <v>0</v>
      </c>
      <c r="N126" s="42">
        <v>0</v>
      </c>
      <c r="O126" s="128">
        <f>家具!Y52</f>
        <v>82</v>
      </c>
      <c r="P126" s="37">
        <f>家具!A52</f>
        <v>24</v>
      </c>
      <c r="Q126" s="42">
        <v>0</v>
      </c>
      <c r="R126" s="42">
        <v>0</v>
      </c>
    </row>
    <row r="127" spans="1:18">
      <c r="A127">
        <v>195051</v>
      </c>
      <c r="B127">
        <f>magic_mix!B127</f>
        <v>5</v>
      </c>
      <c r="C127" s="6" t="str">
        <f>magic_mix!C127</f>
        <v>decor.1.dujiaoshuo</v>
      </c>
      <c r="D127" s="6" t="str">
        <f>家具!B53</f>
        <v>独角兽</v>
      </c>
      <c r="E127" s="7">
        <f>家具!D53</f>
        <v>1</v>
      </c>
      <c r="F127" s="34">
        <f>家具!E53</f>
        <v>1</v>
      </c>
      <c r="G127" s="34">
        <f>家具!F53</f>
        <v>0</v>
      </c>
      <c r="H127" s="34">
        <f>家具!G53</f>
        <v>2</v>
      </c>
      <c r="I127" s="41">
        <v>1</v>
      </c>
      <c r="J127">
        <v>30</v>
      </c>
      <c r="K127" s="77">
        <v>30</v>
      </c>
      <c r="L127" s="75">
        <v>30</v>
      </c>
      <c r="M127" s="42">
        <v>0</v>
      </c>
      <c r="N127" s="42">
        <v>0</v>
      </c>
      <c r="O127" s="128">
        <f>家具!Y53</f>
        <v>57.600000000000009</v>
      </c>
      <c r="P127" s="37">
        <f>家具!A53</f>
        <v>24</v>
      </c>
      <c r="Q127" s="42">
        <v>0</v>
      </c>
      <c r="R127" s="42">
        <v>0</v>
      </c>
    </row>
    <row r="128" spans="1:18">
      <c r="A128">
        <v>195052</v>
      </c>
      <c r="B128">
        <f>magic_mix!B128</f>
        <v>5</v>
      </c>
      <c r="C128" s="6" t="str">
        <f>magic_mix!C128</f>
        <v>decor.1.yinzuoshuijingqiu</v>
      </c>
      <c r="D128" s="6" t="str">
        <f>家具!B54</f>
        <v>银座水晶球</v>
      </c>
      <c r="E128" s="7">
        <f>家具!D54</f>
        <v>1</v>
      </c>
      <c r="F128" s="34">
        <f>家具!E54</f>
        <v>2</v>
      </c>
      <c r="G128" s="34">
        <f>家具!F54</f>
        <v>0</v>
      </c>
      <c r="H128" s="34">
        <f>家具!G54</f>
        <v>2</v>
      </c>
      <c r="I128" s="41">
        <v>1</v>
      </c>
      <c r="J128">
        <v>30</v>
      </c>
      <c r="K128" s="77">
        <v>30</v>
      </c>
      <c r="L128" s="75">
        <v>30</v>
      </c>
      <c r="M128" s="42">
        <v>0</v>
      </c>
      <c r="N128" s="42">
        <v>0</v>
      </c>
      <c r="O128" s="128">
        <f>家具!Y54</f>
        <v>48</v>
      </c>
      <c r="P128" s="37">
        <f>家具!A54</f>
        <v>24</v>
      </c>
      <c r="Q128" s="42">
        <v>0</v>
      </c>
      <c r="R128" s="42">
        <v>0</v>
      </c>
    </row>
    <row r="129" spans="1:18">
      <c r="A129">
        <v>195053</v>
      </c>
      <c r="B129">
        <f>magic_mix!B129</f>
        <v>5</v>
      </c>
      <c r="C129" s="6" t="str">
        <f>magic_mix!C129</f>
        <v>decor.1.yuanmuchuang</v>
      </c>
      <c r="D129" s="6" t="str">
        <f>家具!B55</f>
        <v>原木床</v>
      </c>
      <c r="E129" s="7">
        <f>家具!D55</f>
        <v>1</v>
      </c>
      <c r="F129" s="34">
        <f>家具!E55</f>
        <v>1</v>
      </c>
      <c r="G129" s="34">
        <f>家具!F55</f>
        <v>0</v>
      </c>
      <c r="H129" s="34">
        <f>家具!G55</f>
        <v>2</v>
      </c>
      <c r="I129" s="41">
        <v>1</v>
      </c>
      <c r="J129">
        <v>30</v>
      </c>
      <c r="K129" s="77">
        <v>30</v>
      </c>
      <c r="L129" s="75">
        <v>30</v>
      </c>
      <c r="M129" s="42">
        <v>0</v>
      </c>
      <c r="N129" s="42">
        <v>0</v>
      </c>
      <c r="O129" s="128">
        <f>家具!Y55</f>
        <v>12.5</v>
      </c>
      <c r="P129" s="37">
        <f>家具!A55</f>
        <v>25</v>
      </c>
      <c r="Q129" s="42">
        <v>0</v>
      </c>
      <c r="R129" s="42">
        <v>0</v>
      </c>
    </row>
    <row r="130" spans="1:18">
      <c r="A130">
        <v>195054</v>
      </c>
      <c r="B130">
        <f>magic_mix!B130</f>
        <v>5</v>
      </c>
      <c r="C130" s="6" t="str">
        <f>magic_mix!C130</f>
        <v>decor.1.mutourenshixiang</v>
      </c>
      <c r="D130" s="6" t="str">
        <f>家具!B56</f>
        <v>木头人石像</v>
      </c>
      <c r="E130" s="7">
        <f>家具!D56</f>
        <v>1</v>
      </c>
      <c r="F130" s="34">
        <f>家具!E56</f>
        <v>1</v>
      </c>
      <c r="G130" s="34">
        <f>家具!F56</f>
        <v>0</v>
      </c>
      <c r="H130" s="34">
        <f>家具!G56</f>
        <v>1</v>
      </c>
      <c r="I130" s="41">
        <v>1</v>
      </c>
      <c r="J130">
        <v>30</v>
      </c>
      <c r="K130" s="77">
        <v>30</v>
      </c>
      <c r="L130" s="75">
        <v>30</v>
      </c>
      <c r="M130" s="42">
        <v>0</v>
      </c>
      <c r="N130" s="42">
        <v>0</v>
      </c>
      <c r="O130" s="128">
        <f>家具!Y56</f>
        <v>12.5</v>
      </c>
      <c r="P130" s="37">
        <f>家具!A56</f>
        <v>25</v>
      </c>
      <c r="Q130" s="42">
        <v>0</v>
      </c>
      <c r="R130" s="42">
        <v>0</v>
      </c>
    </row>
    <row r="131" spans="1:18">
      <c r="A131">
        <v>195055</v>
      </c>
      <c r="B131">
        <f>magic_mix!B131</f>
        <v>5</v>
      </c>
      <c r="C131" s="6" t="str">
        <f>magic_mix!C131</f>
        <v>decor.1.mofadianshi</v>
      </c>
      <c r="D131" s="6" t="str">
        <f>家具!B57</f>
        <v>魔法电视</v>
      </c>
      <c r="E131" s="7">
        <f>家具!D57</f>
        <v>1</v>
      </c>
      <c r="F131" s="34">
        <f>家具!E57</f>
        <v>1</v>
      </c>
      <c r="G131" s="34">
        <f>家具!F57</f>
        <v>0</v>
      </c>
      <c r="H131" s="34">
        <f>家具!G57</f>
        <v>1</v>
      </c>
      <c r="I131" s="41">
        <v>1</v>
      </c>
      <c r="J131">
        <v>30</v>
      </c>
      <c r="K131" s="77">
        <v>30</v>
      </c>
      <c r="L131" s="75">
        <v>30</v>
      </c>
      <c r="M131" s="42">
        <v>0</v>
      </c>
      <c r="N131" s="42">
        <v>0</v>
      </c>
      <c r="O131" s="128">
        <f>家具!Y57</f>
        <v>12.5</v>
      </c>
      <c r="P131" s="37">
        <f>家具!A57</f>
        <v>25</v>
      </c>
      <c r="Q131" s="42">
        <v>0</v>
      </c>
      <c r="R131" s="42">
        <v>0</v>
      </c>
    </row>
    <row r="132" spans="1:18">
      <c r="A132">
        <v>195056</v>
      </c>
      <c r="B132">
        <f>magic_mix!B132</f>
        <v>5</v>
      </c>
      <c r="C132" s="6" t="str">
        <f>magic_mix!C132</f>
        <v>decor.1.mofashe</v>
      </c>
      <c r="D132" s="6" t="str">
        <f>家具!B58</f>
        <v>魔法蛇</v>
      </c>
      <c r="E132" s="7">
        <f>家具!D58</f>
        <v>1</v>
      </c>
      <c r="F132" s="34">
        <f>家具!E58</f>
        <v>1</v>
      </c>
      <c r="G132" s="34">
        <f>家具!F58</f>
        <v>0</v>
      </c>
      <c r="H132" s="34">
        <f>家具!G58</f>
        <v>1</v>
      </c>
      <c r="I132" s="41">
        <v>1</v>
      </c>
      <c r="J132">
        <v>30</v>
      </c>
      <c r="K132" s="77">
        <v>30</v>
      </c>
      <c r="L132" s="75">
        <v>30</v>
      </c>
      <c r="M132" s="42">
        <v>0</v>
      </c>
      <c r="N132" s="42">
        <v>0</v>
      </c>
      <c r="O132" s="128">
        <f>家具!Y58</f>
        <v>13</v>
      </c>
      <c r="P132" s="37">
        <f>家具!A58</f>
        <v>26</v>
      </c>
      <c r="Q132" s="42">
        <v>0</v>
      </c>
      <c r="R132" s="42">
        <v>0</v>
      </c>
    </row>
    <row r="133" spans="1:18">
      <c r="A133">
        <v>195057</v>
      </c>
      <c r="B133">
        <f>magic_mix!B133</f>
        <v>5</v>
      </c>
      <c r="C133" s="6" t="str">
        <f>magic_mix!C133</f>
        <v>decor.1.muzhimofatutenglizhu</v>
      </c>
      <c r="D133" s="6" t="str">
        <f>家具!B59</f>
        <v>木质魔法图腾立柱</v>
      </c>
      <c r="E133" s="7">
        <f>家具!D59</f>
        <v>1</v>
      </c>
      <c r="F133" s="34">
        <f>家具!E59</f>
        <v>1</v>
      </c>
      <c r="G133" s="34">
        <f>家具!F59</f>
        <v>0</v>
      </c>
      <c r="H133" s="34">
        <f>家具!G59</f>
        <v>1</v>
      </c>
      <c r="I133" s="41">
        <v>1</v>
      </c>
      <c r="J133">
        <v>30</v>
      </c>
      <c r="K133" s="77">
        <v>30</v>
      </c>
      <c r="L133" s="75">
        <v>30</v>
      </c>
      <c r="M133" s="42">
        <v>0</v>
      </c>
      <c r="N133" s="42">
        <v>0</v>
      </c>
      <c r="O133" s="128">
        <f>家具!Y59</f>
        <v>39</v>
      </c>
      <c r="P133" s="37">
        <f>家具!A59</f>
        <v>26</v>
      </c>
      <c r="Q133" s="42">
        <v>0</v>
      </c>
      <c r="R133" s="42">
        <v>0</v>
      </c>
    </row>
    <row r="134" spans="1:18">
      <c r="A134">
        <v>195058</v>
      </c>
      <c r="B134">
        <f>magic_mix!B134</f>
        <v>5</v>
      </c>
      <c r="C134" s="6" t="str">
        <f>magic_mix!C134</f>
        <v>decor.1.baihaozi</v>
      </c>
      <c r="D134" s="6" t="str">
        <f>家具!B60</f>
        <v>白耗子</v>
      </c>
      <c r="E134" s="7">
        <f>家具!D60</f>
        <v>1</v>
      </c>
      <c r="F134" s="34">
        <f>家具!E60</f>
        <v>1</v>
      </c>
      <c r="G134" s="34">
        <f>家具!F60</f>
        <v>0</v>
      </c>
      <c r="H134" s="34">
        <f>家具!G60</f>
        <v>1</v>
      </c>
      <c r="I134" s="41">
        <v>1</v>
      </c>
      <c r="J134">
        <v>30</v>
      </c>
      <c r="K134" s="77">
        <v>30</v>
      </c>
      <c r="L134" s="75">
        <v>30</v>
      </c>
      <c r="M134" s="42">
        <v>0</v>
      </c>
      <c r="N134" s="42">
        <v>0</v>
      </c>
      <c r="O134" s="128">
        <f>家具!Y60</f>
        <v>39</v>
      </c>
      <c r="P134" s="37">
        <f>家具!A60</f>
        <v>26</v>
      </c>
      <c r="Q134" s="42">
        <v>0</v>
      </c>
      <c r="R134" s="42">
        <v>0</v>
      </c>
    </row>
    <row r="135" spans="1:18">
      <c r="A135">
        <v>195059</v>
      </c>
      <c r="B135">
        <f>magic_mix!B135</f>
        <v>5</v>
      </c>
      <c r="C135" s="6" t="str">
        <f>magic_mix!C135</f>
        <v>decor.1.huihaozi</v>
      </c>
      <c r="D135" s="6" t="str">
        <f>家具!B61</f>
        <v>灰耗子</v>
      </c>
      <c r="E135" s="7">
        <f>家具!D61</f>
        <v>1</v>
      </c>
      <c r="F135" s="34">
        <f>家具!E61</f>
        <v>1</v>
      </c>
      <c r="G135" s="34">
        <f>家具!F61</f>
        <v>0</v>
      </c>
      <c r="H135" s="34">
        <f>家具!G61</f>
        <v>1</v>
      </c>
      <c r="I135" s="41">
        <v>1</v>
      </c>
      <c r="J135">
        <v>30</v>
      </c>
      <c r="K135" s="77">
        <v>30</v>
      </c>
      <c r="L135" s="75">
        <v>30</v>
      </c>
      <c r="M135" s="42">
        <v>0</v>
      </c>
      <c r="N135" s="42">
        <v>0</v>
      </c>
      <c r="O135" s="128">
        <f>家具!Y61</f>
        <v>14.5</v>
      </c>
      <c r="P135" s="37">
        <f>家具!A61</f>
        <v>27</v>
      </c>
      <c r="Q135" s="42">
        <v>0</v>
      </c>
      <c r="R135" s="42">
        <v>0</v>
      </c>
    </row>
    <row r="136" spans="1:18">
      <c r="A136">
        <v>195060</v>
      </c>
      <c r="B136">
        <f>magic_mix!B136</f>
        <v>5</v>
      </c>
      <c r="C136" s="6" t="str">
        <f>magic_mix!C136</f>
        <v>decor.1.shirenhua</v>
      </c>
      <c r="D136" s="6" t="str">
        <f>家具!B62</f>
        <v>食人花</v>
      </c>
      <c r="E136" s="7">
        <f>家具!D62</f>
        <v>1</v>
      </c>
      <c r="F136" s="34">
        <f>家具!E62</f>
        <v>1</v>
      </c>
      <c r="G136" s="34">
        <f>家具!F62</f>
        <v>0</v>
      </c>
      <c r="H136" s="34">
        <f>家具!G62</f>
        <v>1</v>
      </c>
      <c r="I136" s="41">
        <v>1</v>
      </c>
      <c r="J136">
        <v>30</v>
      </c>
      <c r="K136" s="77">
        <v>30</v>
      </c>
      <c r="L136" s="75">
        <v>30</v>
      </c>
      <c r="M136" s="42">
        <v>0</v>
      </c>
      <c r="N136" s="42">
        <v>0</v>
      </c>
      <c r="O136" s="128">
        <f>家具!Y62</f>
        <v>48.599999999999994</v>
      </c>
      <c r="P136" s="37">
        <f>家具!A62</f>
        <v>27</v>
      </c>
      <c r="Q136" s="42">
        <v>0</v>
      </c>
      <c r="R136" s="42">
        <v>0</v>
      </c>
    </row>
    <row r="137" spans="1:18">
      <c r="A137">
        <v>195061</v>
      </c>
      <c r="B137">
        <f>magic_mix!B137</f>
        <v>5</v>
      </c>
      <c r="C137" s="6" t="str">
        <f>magic_mix!C137</f>
        <v>decor.1.shixianggui</v>
      </c>
      <c r="D137" s="6" t="str">
        <f>家具!B63</f>
        <v>石像鬼</v>
      </c>
      <c r="E137" s="7">
        <f>家具!D63</f>
        <v>1</v>
      </c>
      <c r="F137" s="34">
        <f>家具!E63</f>
        <v>1</v>
      </c>
      <c r="G137" s="34">
        <f>家具!F63</f>
        <v>0</v>
      </c>
      <c r="H137" s="34">
        <f>家具!G63</f>
        <v>1</v>
      </c>
      <c r="I137" s="41">
        <v>1</v>
      </c>
      <c r="J137">
        <v>30</v>
      </c>
      <c r="K137" s="77">
        <v>30</v>
      </c>
      <c r="L137" s="75">
        <v>30</v>
      </c>
      <c r="M137" s="42">
        <v>0</v>
      </c>
      <c r="N137" s="42">
        <v>0</v>
      </c>
      <c r="O137" s="128">
        <f>家具!Y63</f>
        <v>48.599999999999994</v>
      </c>
      <c r="P137" s="37">
        <f>家具!A63</f>
        <v>27</v>
      </c>
      <c r="Q137" s="42">
        <v>0</v>
      </c>
      <c r="R137" s="42">
        <v>0</v>
      </c>
    </row>
    <row r="138" spans="1:18">
      <c r="A138">
        <v>195062</v>
      </c>
      <c r="B138">
        <f>magic_mix!B138</f>
        <v>5</v>
      </c>
      <c r="C138" s="6" t="str">
        <f>magic_mix!C138</f>
        <v>decor.1.shirenhuashixiang</v>
      </c>
      <c r="D138" s="6" t="str">
        <f>家具!B64</f>
        <v>食人花石像</v>
      </c>
      <c r="E138" s="7">
        <f>家具!D64</f>
        <v>1</v>
      </c>
      <c r="F138" s="34">
        <f>家具!E64</f>
        <v>1</v>
      </c>
      <c r="G138" s="34">
        <f>家具!F64</f>
        <v>0</v>
      </c>
      <c r="H138" s="34">
        <f>家具!G64</f>
        <v>1</v>
      </c>
      <c r="I138" s="41">
        <v>1</v>
      </c>
      <c r="J138">
        <v>30</v>
      </c>
      <c r="K138" s="77">
        <v>30</v>
      </c>
      <c r="L138" s="75">
        <v>30</v>
      </c>
      <c r="M138" s="42">
        <v>0</v>
      </c>
      <c r="N138" s="42">
        <v>0</v>
      </c>
      <c r="O138" s="128">
        <f>家具!Y64</f>
        <v>16.8</v>
      </c>
      <c r="P138" s="37">
        <f>家具!A64</f>
        <v>28</v>
      </c>
      <c r="Q138" s="42">
        <v>0</v>
      </c>
      <c r="R138" s="42">
        <v>0</v>
      </c>
    </row>
    <row r="139" spans="1:18">
      <c r="A139">
        <v>195063</v>
      </c>
      <c r="B139">
        <f>magic_mix!B139</f>
        <v>5</v>
      </c>
      <c r="C139" s="6" t="str">
        <f>magic_mix!C139</f>
        <v>decor.1.huangjinyizi</v>
      </c>
      <c r="D139" s="6" t="str">
        <f>家具!B65</f>
        <v>黄金椅子</v>
      </c>
      <c r="E139" s="7">
        <f>家具!D65</f>
        <v>1</v>
      </c>
      <c r="F139" s="34">
        <f>家具!E65</f>
        <v>1</v>
      </c>
      <c r="G139" s="34">
        <f>家具!F65</f>
        <v>0</v>
      </c>
      <c r="H139" s="34">
        <f>家具!G65</f>
        <v>1</v>
      </c>
      <c r="I139" s="41">
        <v>1</v>
      </c>
      <c r="J139">
        <v>30</v>
      </c>
      <c r="K139" s="77">
        <v>30</v>
      </c>
      <c r="L139" s="75">
        <v>30</v>
      </c>
      <c r="M139" s="42">
        <v>0</v>
      </c>
      <c r="N139" s="42">
        <v>0</v>
      </c>
      <c r="O139" s="128">
        <f>家具!Y65</f>
        <v>16.8</v>
      </c>
      <c r="P139" s="37">
        <f>家具!A65</f>
        <v>28</v>
      </c>
      <c r="Q139" s="42">
        <v>0</v>
      </c>
      <c r="R139" s="42">
        <v>0</v>
      </c>
    </row>
    <row r="140" spans="1:18">
      <c r="A140">
        <v>195064</v>
      </c>
      <c r="B140">
        <f>magic_mix!B140</f>
        <v>5</v>
      </c>
      <c r="C140" s="6" t="str">
        <f>magic_mix!C140</f>
        <v>decor.1.maomaoshu</v>
      </c>
      <c r="D140" s="6" t="str">
        <f>家具!B66</f>
        <v>猫猫树</v>
      </c>
      <c r="E140" s="7">
        <f>家具!D66</f>
        <v>1</v>
      </c>
      <c r="F140" s="34">
        <f>家具!E66</f>
        <v>2</v>
      </c>
      <c r="G140" s="34">
        <f>家具!F66</f>
        <v>0</v>
      </c>
      <c r="H140" s="34">
        <f>家具!G66</f>
        <v>2</v>
      </c>
      <c r="I140" s="41">
        <v>1</v>
      </c>
      <c r="J140">
        <v>30</v>
      </c>
      <c r="K140" s="77">
        <v>30</v>
      </c>
      <c r="L140" s="75">
        <v>30</v>
      </c>
      <c r="M140" s="42">
        <v>0</v>
      </c>
      <c r="N140" s="42">
        <v>0</v>
      </c>
      <c r="O140" s="128">
        <f>家具!Y66</f>
        <v>168</v>
      </c>
      <c r="P140" s="37">
        <f>家具!A66</f>
        <v>28</v>
      </c>
      <c r="Q140" s="42">
        <v>0</v>
      </c>
      <c r="R140" s="42">
        <v>0</v>
      </c>
    </row>
    <row r="141" spans="1:18">
      <c r="A141">
        <v>195065</v>
      </c>
      <c r="B141">
        <f>magic_mix!B141</f>
        <v>5</v>
      </c>
      <c r="C141" s="6" t="str">
        <f>magic_mix!C141</f>
        <v>decor.1.xingxingshugui</v>
      </c>
      <c r="D141" s="6" t="str">
        <f>家具!B67</f>
        <v>星星书柜</v>
      </c>
      <c r="E141" s="7">
        <f>家具!D67</f>
        <v>1</v>
      </c>
      <c r="F141" s="34">
        <f>家具!E67</f>
        <v>1</v>
      </c>
      <c r="G141" s="34">
        <f>家具!F67</f>
        <v>0</v>
      </c>
      <c r="H141" s="34">
        <f>家具!G67</f>
        <v>2</v>
      </c>
      <c r="I141" s="41">
        <v>1</v>
      </c>
      <c r="J141">
        <v>30</v>
      </c>
      <c r="K141" s="77">
        <v>30</v>
      </c>
      <c r="L141" s="75">
        <v>30</v>
      </c>
      <c r="M141" s="42">
        <v>0</v>
      </c>
      <c r="N141" s="42">
        <v>0</v>
      </c>
      <c r="O141" s="128">
        <f>家具!Y67</f>
        <v>34.799999999999997</v>
      </c>
      <c r="P141" s="37">
        <f>家具!A67</f>
        <v>29</v>
      </c>
      <c r="Q141" s="42">
        <v>0</v>
      </c>
      <c r="R141" s="42">
        <v>0</v>
      </c>
    </row>
    <row r="142" spans="1:18">
      <c r="A142">
        <v>195066</v>
      </c>
      <c r="B142">
        <f>magic_mix!B142</f>
        <v>5</v>
      </c>
      <c r="C142" s="6" t="str">
        <f>magic_mix!C142</f>
        <v>decor.1.shouxingjing</v>
      </c>
      <c r="D142" s="6" t="str">
        <f>家具!B68</f>
        <v>手型镜</v>
      </c>
      <c r="E142" s="7">
        <f>家具!D68</f>
        <v>1</v>
      </c>
      <c r="F142" s="34">
        <f>家具!E68</f>
        <v>1</v>
      </c>
      <c r="G142" s="34">
        <f>家具!F68</f>
        <v>0</v>
      </c>
      <c r="H142" s="34">
        <f>家具!G68</f>
        <v>1</v>
      </c>
      <c r="I142" s="41">
        <v>1</v>
      </c>
      <c r="J142">
        <v>30</v>
      </c>
      <c r="K142" s="77">
        <v>30</v>
      </c>
      <c r="L142" s="75">
        <v>30</v>
      </c>
      <c r="M142" s="42">
        <v>0</v>
      </c>
      <c r="N142" s="42">
        <v>0</v>
      </c>
      <c r="O142" s="128">
        <f>家具!Y68</f>
        <v>17.399999999999999</v>
      </c>
      <c r="P142" s="37">
        <f>家具!A68</f>
        <v>29</v>
      </c>
      <c r="Q142" s="42">
        <v>0</v>
      </c>
      <c r="R142" s="42">
        <v>0</v>
      </c>
    </row>
    <row r="143" spans="1:18">
      <c r="A143">
        <v>195067</v>
      </c>
      <c r="B143">
        <f>magic_mix!B143</f>
        <v>5</v>
      </c>
      <c r="C143" s="6" t="str">
        <f>magic_mix!C143</f>
        <v>decor.1.muzhilianjinlu</v>
      </c>
      <c r="D143" s="6" t="str">
        <f>家具!B69</f>
        <v>木质炼金炉</v>
      </c>
      <c r="E143" s="7">
        <f>家具!D69</f>
        <v>1</v>
      </c>
      <c r="F143" s="34">
        <f>家具!E69</f>
        <v>2</v>
      </c>
      <c r="G143" s="34">
        <f>家具!F69</f>
        <v>0</v>
      </c>
      <c r="H143" s="34">
        <f>家具!G69</f>
        <v>2</v>
      </c>
      <c r="I143" s="41">
        <v>1</v>
      </c>
      <c r="J143">
        <v>30</v>
      </c>
      <c r="K143" s="77">
        <v>30</v>
      </c>
      <c r="L143" s="75">
        <v>30</v>
      </c>
      <c r="M143" s="42">
        <v>0</v>
      </c>
      <c r="N143" s="42">
        <v>0</v>
      </c>
      <c r="O143" s="128">
        <f>家具!Y69</f>
        <v>174</v>
      </c>
      <c r="P143" s="37">
        <f>家具!A69</f>
        <v>29</v>
      </c>
      <c r="Q143" s="42">
        <v>0</v>
      </c>
      <c r="R143" s="42">
        <v>0</v>
      </c>
    </row>
    <row r="144" spans="1:18">
      <c r="A144">
        <v>195068</v>
      </c>
      <c r="B144">
        <f>magic_mix!B144</f>
        <v>5</v>
      </c>
      <c r="C144" s="6" t="str">
        <f>magic_mix!C144</f>
        <v>decor.1.mofasaozou</v>
      </c>
      <c r="D144" s="6" t="str">
        <f>家具!B70</f>
        <v>魔法扫把</v>
      </c>
      <c r="E144" s="7">
        <f>家具!D70</f>
        <v>1</v>
      </c>
      <c r="F144" s="34">
        <f>家具!E70</f>
        <v>1</v>
      </c>
      <c r="G144" s="34">
        <f>家具!F70</f>
        <v>0</v>
      </c>
      <c r="H144" s="34">
        <f>家具!G70</f>
        <v>2</v>
      </c>
      <c r="I144" s="117">
        <v>1</v>
      </c>
      <c r="J144">
        <v>30</v>
      </c>
      <c r="K144" s="77">
        <v>30</v>
      </c>
      <c r="L144" s="75">
        <v>30</v>
      </c>
      <c r="M144" s="117">
        <v>0</v>
      </c>
      <c r="N144" s="117">
        <v>0</v>
      </c>
      <c r="O144" s="128">
        <f>家具!Y70</f>
        <v>108</v>
      </c>
      <c r="P144" s="37">
        <f>家具!A70</f>
        <v>30</v>
      </c>
      <c r="Q144" s="117">
        <v>0</v>
      </c>
      <c r="R144" s="117">
        <v>0</v>
      </c>
    </row>
    <row r="145" spans="1:18">
      <c r="A145" s="8">
        <v>197001</v>
      </c>
      <c r="B145" s="8">
        <f>magic_mix!B145</f>
        <v>7</v>
      </c>
      <c r="C145" s="8" t="str">
        <f>墙上装饰!C3</f>
        <v>walldecor.1.muzhichuang</v>
      </c>
      <c r="D145" s="8" t="str">
        <f>墙上装饰!B3</f>
        <v>木质窗户</v>
      </c>
      <c r="E145" s="9">
        <f>墙上装饰!D3</f>
        <v>1</v>
      </c>
      <c r="F145" s="38">
        <f>墙上装饰!E3</f>
        <v>1</v>
      </c>
      <c r="G145" s="38">
        <f>墙上装饰!F3</f>
        <v>0</v>
      </c>
      <c r="H145" s="38">
        <f>墙上装饰!G3</f>
        <v>1</v>
      </c>
      <c r="I145" s="41">
        <v>1</v>
      </c>
      <c r="J145">
        <v>30</v>
      </c>
      <c r="K145" s="77">
        <v>30</v>
      </c>
      <c r="L145" s="75">
        <v>30</v>
      </c>
      <c r="M145" s="1">
        <v>0</v>
      </c>
      <c r="N145" s="1">
        <v>0</v>
      </c>
      <c r="O145" s="128">
        <f>墙上装饰!Y3</f>
        <v>1</v>
      </c>
      <c r="P145" s="9">
        <f>magic_mix!E145</f>
        <v>1</v>
      </c>
      <c r="Q145" s="42">
        <v>0</v>
      </c>
      <c r="R145" s="42">
        <v>0</v>
      </c>
    </row>
    <row r="146" spans="1:18">
      <c r="A146">
        <v>197002</v>
      </c>
      <c r="B146">
        <f>magic_mix!B146</f>
        <v>7</v>
      </c>
      <c r="C146" s="8" t="str">
        <f>墙上装饰!C4</f>
        <v>walldecor.1.saoba</v>
      </c>
      <c r="D146" s="8" t="str">
        <f>墙上装饰!B4</f>
        <v>扫把</v>
      </c>
      <c r="E146" s="9">
        <f>墙上装饰!D4</f>
        <v>1</v>
      </c>
      <c r="F146" s="38">
        <f>墙上装饰!E4</f>
        <v>1</v>
      </c>
      <c r="G146" s="38">
        <f>墙上装饰!F4</f>
        <v>0</v>
      </c>
      <c r="H146" s="38">
        <f>墙上装饰!G4</f>
        <v>1</v>
      </c>
      <c r="I146" s="41">
        <v>1</v>
      </c>
      <c r="J146">
        <v>30</v>
      </c>
      <c r="K146" s="77">
        <v>30</v>
      </c>
      <c r="L146" s="75">
        <v>30</v>
      </c>
      <c r="M146" s="1">
        <v>0</v>
      </c>
      <c r="N146" s="1">
        <v>0</v>
      </c>
      <c r="O146" s="128">
        <f>墙上装饰!Y4</f>
        <v>1</v>
      </c>
      <c r="P146" s="35">
        <f>magic_mix!E146</f>
        <v>1</v>
      </c>
      <c r="Q146" s="42">
        <v>0</v>
      </c>
      <c r="R146" s="42">
        <v>0</v>
      </c>
    </row>
    <row r="147" spans="1:18">
      <c r="A147">
        <v>197003</v>
      </c>
      <c r="B147">
        <f>magic_mix!B147</f>
        <v>7</v>
      </c>
      <c r="C147" s="8" t="str">
        <f>墙上装饰!C5</f>
        <v>walldecor.1.qicaiguajian</v>
      </c>
      <c r="D147" s="8" t="str">
        <f>墙上装饰!B5</f>
        <v>七彩画像</v>
      </c>
      <c r="E147" s="9">
        <f>墙上装饰!D5</f>
        <v>1</v>
      </c>
      <c r="F147" s="38">
        <f>墙上装饰!E5</f>
        <v>1</v>
      </c>
      <c r="G147" s="38">
        <f>墙上装饰!F5</f>
        <v>0</v>
      </c>
      <c r="H147" s="38">
        <f>墙上装饰!G5</f>
        <v>1</v>
      </c>
      <c r="I147" s="41">
        <v>1</v>
      </c>
      <c r="J147">
        <v>30</v>
      </c>
      <c r="K147" s="77">
        <v>30</v>
      </c>
      <c r="L147" s="75">
        <v>30</v>
      </c>
      <c r="M147" s="1">
        <v>0</v>
      </c>
      <c r="N147" s="1">
        <v>0</v>
      </c>
      <c r="O147" s="128">
        <f>墙上装饰!Y5</f>
        <v>1</v>
      </c>
      <c r="P147" s="35">
        <f>magic_mix!E147</f>
        <v>1</v>
      </c>
      <c r="Q147" s="42">
        <v>0</v>
      </c>
      <c r="R147" s="42">
        <v>0</v>
      </c>
    </row>
    <row r="148" spans="1:18">
      <c r="A148">
        <v>197004</v>
      </c>
      <c r="B148">
        <f>magic_mix!B148</f>
        <v>7</v>
      </c>
      <c r="C148" s="8" t="str">
        <f>墙上装饰!C6</f>
        <v>walldecor.1.shizhichuanghu</v>
      </c>
      <c r="D148" s="8" t="str">
        <f>墙上装饰!B6</f>
        <v>石质窗户</v>
      </c>
      <c r="E148" s="9">
        <f>墙上装饰!D6</f>
        <v>1</v>
      </c>
      <c r="F148" s="38">
        <f>墙上装饰!E6</f>
        <v>1</v>
      </c>
      <c r="G148" s="38">
        <f>墙上装饰!F6</f>
        <v>0</v>
      </c>
      <c r="H148" s="38">
        <f>墙上装饰!G6</f>
        <v>1</v>
      </c>
      <c r="I148" s="41">
        <v>1</v>
      </c>
      <c r="J148">
        <v>30</v>
      </c>
      <c r="K148" s="77">
        <v>30</v>
      </c>
      <c r="L148" s="75">
        <v>30</v>
      </c>
      <c r="M148" s="1">
        <v>0</v>
      </c>
      <c r="N148" s="1">
        <v>0</v>
      </c>
      <c r="O148" s="128">
        <f>墙上装饰!Y6</f>
        <v>0.89999999999999991</v>
      </c>
      <c r="P148" s="35">
        <f>magic_mix!E148</f>
        <v>5</v>
      </c>
      <c r="Q148" s="42">
        <v>0</v>
      </c>
      <c r="R148" s="42">
        <v>0</v>
      </c>
    </row>
    <row r="149" spans="1:18">
      <c r="A149">
        <v>197005</v>
      </c>
      <c r="B149">
        <f>magic_mix!B149</f>
        <v>7</v>
      </c>
      <c r="C149" s="8" t="str">
        <f>墙上装饰!C7</f>
        <v>walldecor.1.cucaomofaqi</v>
      </c>
      <c r="D149" s="8" t="str">
        <f>墙上装饰!B7</f>
        <v>粗糙的魔法旗</v>
      </c>
      <c r="E149" s="9">
        <f>墙上装饰!D7</f>
        <v>1</v>
      </c>
      <c r="F149" s="38">
        <f>墙上装饰!E7</f>
        <v>1</v>
      </c>
      <c r="G149" s="38">
        <f>墙上装饰!F7</f>
        <v>0</v>
      </c>
      <c r="H149" s="38">
        <f>墙上装饰!G7</f>
        <v>1</v>
      </c>
      <c r="I149" s="41">
        <v>1</v>
      </c>
      <c r="J149">
        <v>30</v>
      </c>
      <c r="K149" s="77">
        <v>30</v>
      </c>
      <c r="L149" s="75">
        <v>30</v>
      </c>
      <c r="M149" s="1">
        <v>0</v>
      </c>
      <c r="N149" s="1">
        <v>0</v>
      </c>
      <c r="O149" s="128">
        <f>墙上装饰!Y7</f>
        <v>0.89999999999999991</v>
      </c>
      <c r="P149" s="35">
        <f>magic_mix!E149</f>
        <v>5</v>
      </c>
      <c r="Q149" s="42">
        <v>0</v>
      </c>
      <c r="R149" s="42">
        <v>0</v>
      </c>
    </row>
    <row r="150" spans="1:18">
      <c r="A150">
        <v>197006</v>
      </c>
      <c r="B150">
        <f>magic_mix!B150</f>
        <v>7</v>
      </c>
      <c r="C150" s="8" t="str">
        <f>墙上装饰!C8</f>
        <v>walldecor.1.laojiudeshitoubilu</v>
      </c>
      <c r="D150" s="8" t="str">
        <f>墙上装饰!B8</f>
        <v>老旧的石头壁炉</v>
      </c>
      <c r="E150" s="9">
        <f>墙上装饰!D8</f>
        <v>1</v>
      </c>
      <c r="F150" s="38">
        <f>墙上装饰!E8</f>
        <v>1</v>
      </c>
      <c r="G150" s="38">
        <f>墙上装饰!F8</f>
        <v>0</v>
      </c>
      <c r="H150" s="38">
        <f>墙上装饰!G8</f>
        <v>1</v>
      </c>
      <c r="I150" s="41">
        <v>1</v>
      </c>
      <c r="J150">
        <v>30</v>
      </c>
      <c r="K150" s="77">
        <v>30</v>
      </c>
      <c r="L150" s="75">
        <v>30</v>
      </c>
      <c r="M150" s="1">
        <v>0</v>
      </c>
      <c r="N150" s="1">
        <v>0</v>
      </c>
      <c r="O150" s="128">
        <f>墙上装饰!Y8</f>
        <v>2</v>
      </c>
      <c r="P150" s="35">
        <f>magic_mix!E150</f>
        <v>5</v>
      </c>
      <c r="Q150" s="42">
        <v>0</v>
      </c>
      <c r="R150" s="42">
        <v>0</v>
      </c>
    </row>
    <row r="151" spans="1:18">
      <c r="A151">
        <v>197007</v>
      </c>
      <c r="B151">
        <f>magic_mix!B151</f>
        <v>7</v>
      </c>
      <c r="C151" s="8" t="str">
        <f>墙上装饰!C9</f>
        <v>walldecor.1.yuanmudunpai</v>
      </c>
      <c r="D151" s="8" t="str">
        <f>墙上装饰!B9</f>
        <v>原木盾牌</v>
      </c>
      <c r="E151" s="9">
        <f>墙上装饰!D9</f>
        <v>1</v>
      </c>
      <c r="F151" s="38">
        <f>墙上装饰!E9</f>
        <v>1</v>
      </c>
      <c r="G151" s="38">
        <f>墙上装饰!F9</f>
        <v>0</v>
      </c>
      <c r="H151" s="38">
        <f>墙上装饰!G9</f>
        <v>1</v>
      </c>
      <c r="I151" s="41">
        <v>1</v>
      </c>
      <c r="J151">
        <v>30</v>
      </c>
      <c r="K151" s="77">
        <v>30</v>
      </c>
      <c r="L151" s="75">
        <v>30</v>
      </c>
      <c r="M151" s="1">
        <v>0</v>
      </c>
      <c r="N151" s="1">
        <v>0</v>
      </c>
      <c r="O151" s="128">
        <f>墙上装饰!Y9</f>
        <v>2</v>
      </c>
      <c r="P151" s="35">
        <f>magic_mix!E151</f>
        <v>5</v>
      </c>
      <c r="Q151" s="42">
        <v>0</v>
      </c>
      <c r="R151" s="42">
        <v>0</v>
      </c>
    </row>
    <row r="152" spans="1:18">
      <c r="A152">
        <v>197008</v>
      </c>
      <c r="B152">
        <f>magic_mix!B152</f>
        <v>7</v>
      </c>
      <c r="C152" s="8" t="str">
        <f>墙上装饰!C10</f>
        <v>walldecor.1.siyecaodeng</v>
      </c>
      <c r="D152" s="8" t="str">
        <f>墙上装饰!B10</f>
        <v>四叶草壁灯</v>
      </c>
      <c r="E152" s="9">
        <f>墙上装饰!D10</f>
        <v>1</v>
      </c>
      <c r="F152" s="38">
        <f>墙上装饰!E10</f>
        <v>1</v>
      </c>
      <c r="G152" s="38">
        <f>墙上装饰!F10</f>
        <v>0</v>
      </c>
      <c r="H152" s="38">
        <f>墙上装饰!G10</f>
        <v>1</v>
      </c>
      <c r="I152" s="41">
        <v>1</v>
      </c>
      <c r="J152">
        <v>30</v>
      </c>
      <c r="K152" s="77">
        <v>30</v>
      </c>
      <c r="L152" s="75">
        <v>30</v>
      </c>
      <c r="M152" s="1">
        <v>0</v>
      </c>
      <c r="N152" s="1">
        <v>0</v>
      </c>
      <c r="O152" s="128">
        <f>墙上装饰!Y10</f>
        <v>4.5</v>
      </c>
      <c r="P152" s="35">
        <f>magic_mix!E152</f>
        <v>5</v>
      </c>
      <c r="Q152" s="42">
        <v>0</v>
      </c>
      <c r="R152" s="42">
        <v>0</v>
      </c>
    </row>
    <row r="153" spans="1:18">
      <c r="A153">
        <v>197009</v>
      </c>
      <c r="B153">
        <f>magic_mix!B153</f>
        <v>7</v>
      </c>
      <c r="C153" s="8" t="str">
        <f>墙上装饰!C11</f>
        <v>walldecor.1.pojiudeguazhong</v>
      </c>
      <c r="D153" s="8" t="str">
        <f>墙上装饰!B11</f>
        <v>破旧的挂钟</v>
      </c>
      <c r="E153" s="9">
        <f>墙上装饰!D11</f>
        <v>1</v>
      </c>
      <c r="F153" s="38">
        <f>墙上装饰!E11</f>
        <v>1</v>
      </c>
      <c r="G153" s="38">
        <f>墙上装饰!F11</f>
        <v>0</v>
      </c>
      <c r="H153" s="38">
        <f>墙上装饰!G11</f>
        <v>1</v>
      </c>
      <c r="I153" s="41">
        <v>1</v>
      </c>
      <c r="J153">
        <v>30</v>
      </c>
      <c r="K153" s="77">
        <v>30</v>
      </c>
      <c r="L153" s="75">
        <v>30</v>
      </c>
      <c r="M153" s="1">
        <v>0</v>
      </c>
      <c r="N153" s="1">
        <v>0</v>
      </c>
      <c r="O153" s="128">
        <f>墙上装饰!Y11</f>
        <v>3</v>
      </c>
      <c r="P153" s="33">
        <f>magic_mix!E153</f>
        <v>10</v>
      </c>
      <c r="Q153" s="42">
        <v>0</v>
      </c>
      <c r="R153" s="42">
        <v>0</v>
      </c>
    </row>
    <row r="154" spans="1:18">
      <c r="A154">
        <v>197010</v>
      </c>
      <c r="B154">
        <f>magic_mix!B154</f>
        <v>7</v>
      </c>
      <c r="C154" s="8" t="str">
        <f>墙上装饰!C12</f>
        <v>walldecor.1.yueliandeng</v>
      </c>
      <c r="D154" s="8" t="str">
        <f>墙上装饰!B12</f>
        <v>月亮灯壁灯</v>
      </c>
      <c r="E154" s="9">
        <f>墙上装饰!D12</f>
        <v>1</v>
      </c>
      <c r="F154" s="38">
        <f>墙上装饰!E12</f>
        <v>1</v>
      </c>
      <c r="G154" s="38">
        <f>墙上装饰!F12</f>
        <v>0</v>
      </c>
      <c r="H154" s="38">
        <f>墙上装饰!G12</f>
        <v>1</v>
      </c>
      <c r="I154" s="41">
        <v>1</v>
      </c>
      <c r="J154">
        <v>30</v>
      </c>
      <c r="K154" s="77">
        <v>30</v>
      </c>
      <c r="L154" s="75">
        <v>30</v>
      </c>
      <c r="M154" s="1">
        <v>0</v>
      </c>
      <c r="N154" s="1">
        <v>0</v>
      </c>
      <c r="O154" s="128">
        <f>墙上装饰!Y12</f>
        <v>9</v>
      </c>
      <c r="P154" s="33">
        <f>magic_mix!E154</f>
        <v>10</v>
      </c>
      <c r="Q154" s="42">
        <v>0</v>
      </c>
      <c r="R154" s="42">
        <v>0</v>
      </c>
    </row>
    <row r="155" spans="1:18">
      <c r="A155">
        <v>197011</v>
      </c>
      <c r="B155">
        <f>magic_mix!B155</f>
        <v>7</v>
      </c>
      <c r="C155" s="8" t="str">
        <f>墙上装饰!C13</f>
        <v>walldecor.1.taiyangshiban</v>
      </c>
      <c r="D155" s="8" t="str">
        <f>墙上装饰!B13</f>
        <v>太阳石板</v>
      </c>
      <c r="E155" s="9">
        <f>墙上装饰!D13</f>
        <v>1</v>
      </c>
      <c r="F155" s="38">
        <f>墙上装饰!E13</f>
        <v>1</v>
      </c>
      <c r="G155" s="38">
        <f>墙上装饰!F13</f>
        <v>0</v>
      </c>
      <c r="H155" s="38">
        <f>墙上装饰!G13</f>
        <v>1</v>
      </c>
      <c r="I155" s="41">
        <v>1</v>
      </c>
      <c r="J155">
        <v>30</v>
      </c>
      <c r="K155" s="77">
        <v>30</v>
      </c>
      <c r="L155" s="75">
        <v>30</v>
      </c>
      <c r="M155" s="1">
        <v>0</v>
      </c>
      <c r="N155" s="1">
        <v>0</v>
      </c>
      <c r="O155" s="128">
        <f>墙上装饰!Y13</f>
        <v>9</v>
      </c>
      <c r="P155" s="33">
        <f>magic_mix!E155</f>
        <v>10</v>
      </c>
      <c r="Q155" s="42">
        <v>0</v>
      </c>
      <c r="R155" s="42">
        <v>0</v>
      </c>
    </row>
    <row r="156" spans="1:18">
      <c r="A156">
        <v>197012</v>
      </c>
      <c r="B156">
        <f>magic_mix!B156</f>
        <v>7</v>
      </c>
      <c r="C156" s="8" t="str">
        <f>墙上装饰!C14</f>
        <v>walldecor.1.yueliangshiban</v>
      </c>
      <c r="D156" s="8" t="str">
        <f>墙上装饰!B14</f>
        <v>月亮石板</v>
      </c>
      <c r="E156" s="9">
        <f>墙上装饰!D14</f>
        <v>1</v>
      </c>
      <c r="F156" s="38">
        <f>墙上装饰!E14</f>
        <v>1</v>
      </c>
      <c r="G156" s="38">
        <f>墙上装饰!F14</f>
        <v>0</v>
      </c>
      <c r="H156" s="38">
        <f>墙上装饰!G14</f>
        <v>1</v>
      </c>
      <c r="I156" s="41">
        <v>1</v>
      </c>
      <c r="J156">
        <v>30</v>
      </c>
      <c r="K156" s="77">
        <v>30</v>
      </c>
      <c r="L156" s="75">
        <v>30</v>
      </c>
      <c r="M156" s="1">
        <v>0</v>
      </c>
      <c r="N156" s="1">
        <v>0</v>
      </c>
      <c r="O156" s="128">
        <f>墙上装饰!Y14</f>
        <v>9</v>
      </c>
      <c r="P156" s="33">
        <f>magic_mix!E156</f>
        <v>10</v>
      </c>
      <c r="Q156" s="42">
        <v>0</v>
      </c>
      <c r="R156" s="42">
        <v>0</v>
      </c>
    </row>
    <row r="157" spans="1:18">
      <c r="A157">
        <v>197013</v>
      </c>
      <c r="B157">
        <f>magic_mix!B157</f>
        <v>7</v>
      </c>
      <c r="C157" s="8" t="str">
        <f>墙上装饰!C15</f>
        <v>walldecor.1.yamamofaqi</v>
      </c>
      <c r="D157" s="8" t="str">
        <f>墙上装饰!B15</f>
        <v>亚麻魔法旗</v>
      </c>
      <c r="E157" s="9">
        <f>墙上装饰!D15</f>
        <v>1</v>
      </c>
      <c r="F157" s="38">
        <f>墙上装饰!E15</f>
        <v>1</v>
      </c>
      <c r="G157" s="38">
        <f>墙上装饰!F15</f>
        <v>0</v>
      </c>
      <c r="H157" s="38">
        <f>墙上装饰!G15</f>
        <v>1</v>
      </c>
      <c r="I157" s="41">
        <v>1</v>
      </c>
      <c r="J157">
        <v>30</v>
      </c>
      <c r="K157" s="77">
        <v>30</v>
      </c>
      <c r="L157" s="75">
        <v>30</v>
      </c>
      <c r="M157" s="1">
        <v>0</v>
      </c>
      <c r="N157" s="1">
        <v>0</v>
      </c>
      <c r="O157" s="128">
        <f>墙上装饰!Y15</f>
        <v>5</v>
      </c>
      <c r="P157" s="33">
        <f>magic_mix!E157</f>
        <v>10</v>
      </c>
      <c r="Q157" s="42">
        <v>0</v>
      </c>
      <c r="R157" s="42">
        <v>0</v>
      </c>
    </row>
    <row r="158" spans="1:18">
      <c r="A158">
        <v>197014</v>
      </c>
      <c r="B158">
        <f>magic_mix!B158</f>
        <v>7</v>
      </c>
      <c r="C158" s="8" t="str">
        <f>墙上装饰!C16</f>
        <v>walldecor.1.yinghuobideng</v>
      </c>
      <c r="D158" s="8" t="str">
        <f>墙上装饰!B16</f>
        <v>萤火壁灯</v>
      </c>
      <c r="E158" s="9">
        <f>墙上装饰!D16</f>
        <v>1</v>
      </c>
      <c r="F158" s="38">
        <f>墙上装饰!E16</f>
        <v>1</v>
      </c>
      <c r="G158" s="38">
        <f>墙上装饰!F16</f>
        <v>0</v>
      </c>
      <c r="H158" s="38">
        <f>墙上装饰!G16</f>
        <v>1</v>
      </c>
      <c r="I158" s="41">
        <v>1</v>
      </c>
      <c r="J158">
        <v>30</v>
      </c>
      <c r="K158" s="77">
        <v>30</v>
      </c>
      <c r="L158" s="75">
        <v>30</v>
      </c>
      <c r="M158" s="1">
        <v>0</v>
      </c>
      <c r="N158" s="1">
        <v>0</v>
      </c>
      <c r="O158" s="128">
        <f>墙上装饰!Y16</f>
        <v>6.8000000000000007</v>
      </c>
      <c r="P158" s="35">
        <f>magic_mix!E158</f>
        <v>17</v>
      </c>
      <c r="Q158" s="42">
        <v>0</v>
      </c>
      <c r="R158" s="42">
        <v>0</v>
      </c>
    </row>
    <row r="159" spans="1:18">
      <c r="A159">
        <v>197015</v>
      </c>
      <c r="B159">
        <f>magic_mix!B159</f>
        <v>7</v>
      </c>
      <c r="C159" s="8" t="str">
        <f>墙上装饰!C17</f>
        <v>walldecor.1.pojiudedunpai</v>
      </c>
      <c r="D159" s="8" t="str">
        <f>墙上装饰!B17</f>
        <v>破烂的盾牌</v>
      </c>
      <c r="E159" s="9">
        <f>墙上装饰!D17</f>
        <v>1</v>
      </c>
      <c r="F159" s="38">
        <f>墙上装饰!E17</f>
        <v>1</v>
      </c>
      <c r="G159" s="38">
        <f>墙上装饰!F17</f>
        <v>0</v>
      </c>
      <c r="H159" s="38">
        <f>墙上装饰!G17</f>
        <v>1</v>
      </c>
      <c r="I159" s="41">
        <v>1</v>
      </c>
      <c r="J159">
        <v>30</v>
      </c>
      <c r="K159" s="77">
        <v>30</v>
      </c>
      <c r="L159" s="75">
        <v>30</v>
      </c>
      <c r="M159" s="1">
        <v>0</v>
      </c>
      <c r="N159" s="1">
        <v>0</v>
      </c>
      <c r="O159" s="128">
        <f>墙上装饰!Y17</f>
        <v>6.8000000000000007</v>
      </c>
      <c r="P159" s="35">
        <f>magic_mix!E159</f>
        <v>17</v>
      </c>
      <c r="Q159" s="42">
        <v>0</v>
      </c>
      <c r="R159" s="42">
        <v>0</v>
      </c>
    </row>
    <row r="160" spans="1:18">
      <c r="A160">
        <v>197016</v>
      </c>
      <c r="B160">
        <f>magic_mix!B160</f>
        <v>7</v>
      </c>
      <c r="C160" s="8" t="str">
        <f>墙上装饰!C18</f>
        <v>walldecor.1.taiyangdeng</v>
      </c>
      <c r="D160" s="8" t="str">
        <f>墙上装饰!B18</f>
        <v>太阳灯壁灯</v>
      </c>
      <c r="E160" s="9">
        <f>墙上装饰!D18</f>
        <v>1</v>
      </c>
      <c r="F160" s="38">
        <f>墙上装饰!E18</f>
        <v>1</v>
      </c>
      <c r="G160" s="38">
        <f>墙上装饰!F18</f>
        <v>0</v>
      </c>
      <c r="H160" s="38">
        <f>墙上装饰!G18</f>
        <v>1</v>
      </c>
      <c r="I160" s="41">
        <v>1</v>
      </c>
      <c r="J160">
        <v>30</v>
      </c>
      <c r="K160" s="77">
        <v>30</v>
      </c>
      <c r="L160" s="75">
        <v>30</v>
      </c>
      <c r="M160" s="1">
        <v>0</v>
      </c>
      <c r="N160" s="1">
        <v>0</v>
      </c>
      <c r="O160" s="128">
        <f>墙上装饰!Y18</f>
        <v>15.299999999999999</v>
      </c>
      <c r="P160" s="35">
        <f>magic_mix!E160</f>
        <v>17</v>
      </c>
      <c r="Q160" s="42">
        <v>0</v>
      </c>
      <c r="R160" s="42">
        <v>0</v>
      </c>
    </row>
    <row r="161" spans="1:18">
      <c r="A161">
        <v>197017</v>
      </c>
      <c r="B161">
        <f>magic_mix!B161</f>
        <v>7</v>
      </c>
      <c r="C161" s="8" t="str">
        <f>墙上装饰!C19</f>
        <v>walldecor.1.jitouguashi</v>
      </c>
      <c r="D161" s="8" t="str">
        <f>墙上装饰!B19</f>
        <v>鸡头挂饰</v>
      </c>
      <c r="E161" s="9">
        <f>墙上装饰!D19</f>
        <v>1</v>
      </c>
      <c r="F161" s="38">
        <f>墙上装饰!E19</f>
        <v>1</v>
      </c>
      <c r="G161" s="38">
        <f>墙上装饰!F19</f>
        <v>0</v>
      </c>
      <c r="H161" s="38">
        <f>墙上装饰!G19</f>
        <v>1</v>
      </c>
      <c r="I161" s="41">
        <v>1</v>
      </c>
      <c r="J161">
        <v>30</v>
      </c>
      <c r="K161" s="77">
        <v>30</v>
      </c>
      <c r="L161" s="75">
        <v>30</v>
      </c>
      <c r="M161" s="1">
        <v>0</v>
      </c>
      <c r="N161" s="1">
        <v>0</v>
      </c>
      <c r="O161" s="128">
        <f>墙上装饰!Y19</f>
        <v>15.299999999999999</v>
      </c>
      <c r="P161" s="35">
        <f>magic_mix!E161</f>
        <v>17</v>
      </c>
      <c r="Q161" s="42">
        <v>0</v>
      </c>
      <c r="R161" s="42">
        <v>0</v>
      </c>
    </row>
    <row r="162" spans="1:18">
      <c r="A162">
        <v>197018</v>
      </c>
      <c r="B162">
        <v>7</v>
      </c>
      <c r="C162" s="8" t="str">
        <f>墙上装饰!C20</f>
        <v>walldecor.1.dankedeng</v>
      </c>
      <c r="D162" s="8" t="str">
        <f>墙上装饰!B20</f>
        <v>蛋壳灯</v>
      </c>
      <c r="E162" s="9">
        <f>墙上装饰!D20</f>
        <v>1</v>
      </c>
      <c r="F162" s="38">
        <f>墙上装饰!E20</f>
        <v>1</v>
      </c>
      <c r="G162" s="38">
        <f>墙上装饰!F20</f>
        <v>0</v>
      </c>
      <c r="H162" s="38">
        <f>墙上装饰!G20</f>
        <v>1</v>
      </c>
      <c r="I162" s="41">
        <v>1</v>
      </c>
      <c r="J162">
        <v>30</v>
      </c>
      <c r="K162" s="77">
        <v>30</v>
      </c>
      <c r="L162" s="75">
        <v>30</v>
      </c>
      <c r="M162" s="42">
        <v>0</v>
      </c>
      <c r="N162" s="42">
        <v>0</v>
      </c>
      <c r="O162" s="128">
        <f>墙上装饰!Y20</f>
        <v>15.299999999999999</v>
      </c>
      <c r="P162" s="42">
        <f>magic_mix!E162</f>
        <v>17</v>
      </c>
      <c r="Q162" s="42">
        <v>0</v>
      </c>
      <c r="R162" s="42">
        <v>0</v>
      </c>
    </row>
    <row r="163" spans="1:18">
      <c r="A163">
        <v>197019</v>
      </c>
      <c r="B163">
        <v>7</v>
      </c>
      <c r="C163" s="8" t="str">
        <f>墙上装饰!C21</f>
        <v>walldecor.1.wupoxiangkuang</v>
      </c>
      <c r="D163" s="8" t="str">
        <f>墙上装饰!B21</f>
        <v>巫婆相框</v>
      </c>
      <c r="E163" s="9">
        <f>墙上装饰!D21</f>
        <v>1</v>
      </c>
      <c r="F163" s="38">
        <f>墙上装饰!E21</f>
        <v>1</v>
      </c>
      <c r="G163" s="38">
        <f>墙上装饰!F21</f>
        <v>0</v>
      </c>
      <c r="H163" s="38">
        <f>墙上装饰!G21</f>
        <v>1</v>
      </c>
      <c r="I163" s="41">
        <v>1</v>
      </c>
      <c r="J163">
        <v>30</v>
      </c>
      <c r="K163" s="77">
        <v>30</v>
      </c>
      <c r="L163" s="75">
        <v>30</v>
      </c>
      <c r="M163" s="42">
        <v>0</v>
      </c>
      <c r="N163" s="42">
        <v>0</v>
      </c>
      <c r="O163" s="128">
        <f>墙上装饰!Y21</f>
        <v>7.6000000000000005</v>
      </c>
      <c r="P163" s="42">
        <f>magic_mix!E163</f>
        <v>19</v>
      </c>
      <c r="Q163" s="42">
        <v>0</v>
      </c>
      <c r="R163" s="42">
        <v>0</v>
      </c>
    </row>
    <row r="164" spans="1:18">
      <c r="A164">
        <v>197020</v>
      </c>
      <c r="B164">
        <v>7</v>
      </c>
      <c r="C164" s="8" t="str">
        <f>墙上装饰!C22</f>
        <v>walldecor.1.maotouyinxiangkuang</v>
      </c>
      <c r="D164" s="8" t="str">
        <f>墙上装饰!B22</f>
        <v>猫头鹰相框</v>
      </c>
      <c r="E164" s="9">
        <f>墙上装饰!D22</f>
        <v>1</v>
      </c>
      <c r="F164" s="38">
        <f>墙上装饰!E22</f>
        <v>1</v>
      </c>
      <c r="G164" s="38">
        <f>墙上装饰!F22</f>
        <v>0</v>
      </c>
      <c r="H164" s="38">
        <f>墙上装饰!G22</f>
        <v>1</v>
      </c>
      <c r="I164" s="41">
        <v>1</v>
      </c>
      <c r="J164">
        <v>30</v>
      </c>
      <c r="K164" s="77">
        <v>30</v>
      </c>
      <c r="L164" s="75">
        <v>30</v>
      </c>
      <c r="M164" s="42">
        <v>0</v>
      </c>
      <c r="N164" s="42">
        <v>0</v>
      </c>
      <c r="O164" s="128">
        <f>墙上装饰!Y22</f>
        <v>7.6000000000000005</v>
      </c>
      <c r="P164" s="42">
        <f>magic_mix!E164</f>
        <v>19</v>
      </c>
      <c r="Q164" s="42">
        <v>0</v>
      </c>
      <c r="R164" s="42">
        <v>0</v>
      </c>
    </row>
    <row r="165" spans="1:18">
      <c r="A165">
        <v>197021</v>
      </c>
      <c r="B165">
        <v>7</v>
      </c>
      <c r="C165" s="8" t="str">
        <f>墙上装饰!C23</f>
        <v>walldecor.1.huaxiangkuang</v>
      </c>
      <c r="D165" s="8" t="str">
        <f>墙上装饰!B23</f>
        <v>花相框</v>
      </c>
      <c r="E165" s="9">
        <f>墙上装饰!D23</f>
        <v>1</v>
      </c>
      <c r="F165" s="38">
        <f>墙上装饰!E23</f>
        <v>1</v>
      </c>
      <c r="G165" s="38">
        <f>墙上装饰!F23</f>
        <v>0</v>
      </c>
      <c r="H165" s="38">
        <f>墙上装饰!G23</f>
        <v>1</v>
      </c>
      <c r="I165" s="41">
        <v>1</v>
      </c>
      <c r="J165">
        <v>30</v>
      </c>
      <c r="K165" s="77">
        <v>30</v>
      </c>
      <c r="L165" s="75">
        <v>30</v>
      </c>
      <c r="M165" s="42">
        <v>0</v>
      </c>
      <c r="N165" s="42">
        <v>0</v>
      </c>
      <c r="O165" s="128">
        <f>墙上装饰!Y23</f>
        <v>7.6000000000000005</v>
      </c>
      <c r="P165" s="33">
        <f>magic_mix!E165</f>
        <v>19</v>
      </c>
      <c r="Q165" s="42">
        <v>0</v>
      </c>
      <c r="R165" s="42">
        <v>0</v>
      </c>
    </row>
    <row r="166" spans="1:18">
      <c r="A166">
        <v>197022</v>
      </c>
      <c r="B166">
        <v>7</v>
      </c>
      <c r="C166" s="8" t="str">
        <f>墙上装饰!C24</f>
        <v>walldecor.1.dabenzhong</v>
      </c>
      <c r="D166" s="8" t="str">
        <f>墙上装饰!B24</f>
        <v>大笨种</v>
      </c>
      <c r="E166" s="9">
        <f>墙上装饰!D24</f>
        <v>1</v>
      </c>
      <c r="F166" s="38">
        <f>墙上装饰!E24</f>
        <v>1</v>
      </c>
      <c r="G166" s="38">
        <f>墙上装饰!F24</f>
        <v>0</v>
      </c>
      <c r="H166" s="38">
        <f>墙上装饰!G24</f>
        <v>1</v>
      </c>
      <c r="I166" s="41">
        <v>1</v>
      </c>
      <c r="J166">
        <v>30</v>
      </c>
      <c r="K166" s="77">
        <v>30</v>
      </c>
      <c r="L166" s="75">
        <v>30</v>
      </c>
      <c r="M166" s="42">
        <v>0</v>
      </c>
      <c r="N166" s="42">
        <v>0</v>
      </c>
      <c r="O166" s="128">
        <f>墙上装饰!Y24</f>
        <v>17.100000000000001</v>
      </c>
      <c r="P166" s="33">
        <f>magic_mix!E166</f>
        <v>19</v>
      </c>
      <c r="Q166" s="42">
        <v>0</v>
      </c>
      <c r="R166" s="42">
        <v>0</v>
      </c>
    </row>
    <row r="167" spans="1:18">
      <c r="A167">
        <v>197023</v>
      </c>
      <c r="B167">
        <v>7</v>
      </c>
      <c r="C167" s="8" t="str">
        <f>墙上装饰!C25</f>
        <v>walldecor.1.mofajinqi</v>
      </c>
      <c r="D167" s="8" t="str">
        <f>墙上装饰!B25</f>
        <v>魔法锦旗</v>
      </c>
      <c r="E167" s="9">
        <f>墙上装饰!D25</f>
        <v>1</v>
      </c>
      <c r="F167" s="38">
        <f>墙上装饰!E25</f>
        <v>1</v>
      </c>
      <c r="G167" s="38">
        <f>墙上装饰!F25</f>
        <v>0</v>
      </c>
      <c r="H167" s="38">
        <f>墙上装饰!G25</f>
        <v>1</v>
      </c>
      <c r="I167" s="41">
        <v>1</v>
      </c>
      <c r="J167">
        <v>30</v>
      </c>
      <c r="K167" s="77">
        <v>30</v>
      </c>
      <c r="L167" s="75">
        <v>30</v>
      </c>
      <c r="M167" s="42">
        <v>0</v>
      </c>
      <c r="N167" s="42">
        <v>0</v>
      </c>
      <c r="O167" s="128">
        <f>墙上装饰!Y25</f>
        <v>17.100000000000001</v>
      </c>
      <c r="P167" s="33">
        <f>magic_mix!E167</f>
        <v>19</v>
      </c>
      <c r="Q167" s="42">
        <v>0</v>
      </c>
      <c r="R167" s="42">
        <v>0</v>
      </c>
    </row>
    <row r="168" spans="1:18">
      <c r="A168">
        <v>197024</v>
      </c>
      <c r="B168">
        <v>7</v>
      </c>
      <c r="C168" s="8" t="str">
        <f>墙上装饰!C26</f>
        <v>walldecor.1.zhanxindemofazhong</v>
      </c>
      <c r="D168" s="8" t="str">
        <f>墙上装饰!B26</f>
        <v>崭新的魔法钟</v>
      </c>
      <c r="E168" s="9">
        <f>墙上装饰!D26</f>
        <v>1</v>
      </c>
      <c r="F168" s="38">
        <f>墙上装饰!E26</f>
        <v>1</v>
      </c>
      <c r="G168" s="38">
        <f>墙上装饰!F26</f>
        <v>0</v>
      </c>
      <c r="H168" s="38">
        <f>墙上装饰!G26</f>
        <v>1</v>
      </c>
      <c r="I168" s="41">
        <v>1</v>
      </c>
      <c r="J168">
        <v>30</v>
      </c>
      <c r="K168" s="77">
        <v>30</v>
      </c>
      <c r="L168" s="75">
        <v>30</v>
      </c>
      <c r="M168" s="42">
        <v>0</v>
      </c>
      <c r="N168" s="42">
        <v>0</v>
      </c>
      <c r="O168" s="128">
        <f>墙上装饰!Y26</f>
        <v>18.899999999999999</v>
      </c>
      <c r="P168" s="42">
        <f>magic_mix!E168</f>
        <v>21</v>
      </c>
      <c r="Q168" s="42">
        <v>0</v>
      </c>
      <c r="R168" s="42">
        <v>0</v>
      </c>
    </row>
    <row r="169" spans="1:18">
      <c r="A169">
        <v>197025</v>
      </c>
      <c r="B169">
        <v>7</v>
      </c>
      <c r="C169" s="8" t="str">
        <f>墙上装饰!C27</f>
        <v>walldecor.1.mofaxingqi</v>
      </c>
      <c r="D169" s="8" t="str">
        <f>墙上装饰!B27</f>
        <v>魔法星旗</v>
      </c>
      <c r="E169" s="9">
        <f>墙上装饰!D27</f>
        <v>1</v>
      </c>
      <c r="F169" s="38">
        <f>墙上装饰!E27</f>
        <v>1</v>
      </c>
      <c r="G169" s="38">
        <f>墙上装饰!F27</f>
        <v>0</v>
      </c>
      <c r="H169" s="38">
        <f>墙上装饰!G27</f>
        <v>1</v>
      </c>
      <c r="I169" s="41">
        <v>1</v>
      </c>
      <c r="J169">
        <v>30</v>
      </c>
      <c r="K169" s="77">
        <v>30</v>
      </c>
      <c r="L169" s="75">
        <v>30</v>
      </c>
      <c r="M169" s="42">
        <v>0</v>
      </c>
      <c r="N169" s="42">
        <v>0</v>
      </c>
      <c r="O169" s="128">
        <f>墙上装饰!Y27</f>
        <v>18.899999999999999</v>
      </c>
      <c r="P169" s="42">
        <f>magic_mix!E169</f>
        <v>21</v>
      </c>
      <c r="Q169" s="42">
        <v>0</v>
      </c>
      <c r="R169" s="42">
        <v>0</v>
      </c>
    </row>
    <row r="170" spans="1:18">
      <c r="A170">
        <v>197026</v>
      </c>
      <c r="B170">
        <v>7</v>
      </c>
      <c r="C170" s="8" t="str">
        <f>墙上装饰!C28</f>
        <v>walldecor.1.tiezhimofadadunpai</v>
      </c>
      <c r="D170" s="8" t="str">
        <f>墙上装饰!B28</f>
        <v>铁质魔法大盾牌</v>
      </c>
      <c r="E170" s="9">
        <f>墙上装饰!D28</f>
        <v>1</v>
      </c>
      <c r="F170" s="38">
        <f>墙上装饰!E28</f>
        <v>1</v>
      </c>
      <c r="G170" s="38">
        <f>墙上装饰!F28</f>
        <v>0</v>
      </c>
      <c r="H170" s="38">
        <f>墙上装饰!G28</f>
        <v>1</v>
      </c>
      <c r="I170" s="41">
        <v>1</v>
      </c>
      <c r="J170">
        <v>30</v>
      </c>
      <c r="K170" s="77">
        <v>30</v>
      </c>
      <c r="L170" s="75">
        <v>30</v>
      </c>
      <c r="M170" s="42">
        <v>0</v>
      </c>
      <c r="N170" s="42">
        <v>0</v>
      </c>
      <c r="O170" s="128">
        <f>墙上装饰!Y28</f>
        <v>18.899999999999999</v>
      </c>
      <c r="P170" s="42">
        <f>magic_mix!E170</f>
        <v>21</v>
      </c>
      <c r="Q170" s="42">
        <v>0</v>
      </c>
      <c r="R170" s="42">
        <v>0</v>
      </c>
    </row>
    <row r="171" spans="1:18">
      <c r="A171">
        <v>197027</v>
      </c>
      <c r="B171">
        <v>7</v>
      </c>
      <c r="C171" s="8" t="str">
        <f>墙上装饰!C29</f>
        <v>walldecor.1.sichoumofaqi</v>
      </c>
      <c r="D171" s="8" t="str">
        <f>墙上装饰!B29</f>
        <v>丝绸魔法旗</v>
      </c>
      <c r="E171" s="9">
        <f>墙上装饰!D29</f>
        <v>1</v>
      </c>
      <c r="F171" s="38">
        <f>墙上装饰!E29</f>
        <v>1</v>
      </c>
      <c r="G171" s="38">
        <f>墙上装饰!F29</f>
        <v>0</v>
      </c>
      <c r="H171" s="38">
        <f>墙上装饰!G29</f>
        <v>1</v>
      </c>
      <c r="I171" s="41">
        <v>1</v>
      </c>
      <c r="J171">
        <v>30</v>
      </c>
      <c r="K171" s="77">
        <v>30</v>
      </c>
      <c r="L171" s="75">
        <v>30</v>
      </c>
      <c r="M171" s="42">
        <v>0</v>
      </c>
      <c r="N171" s="42">
        <v>0</v>
      </c>
      <c r="O171" s="128">
        <f>墙上装饰!Y29</f>
        <v>18.899999999999999</v>
      </c>
      <c r="P171" s="42">
        <f>magic_mix!E171</f>
        <v>21</v>
      </c>
      <c r="Q171" s="42">
        <v>0</v>
      </c>
      <c r="R171" s="42">
        <v>0</v>
      </c>
    </row>
    <row r="172" spans="1:18">
      <c r="A172">
        <v>197028</v>
      </c>
      <c r="B172">
        <v>7</v>
      </c>
      <c r="C172" s="8" t="str">
        <f>墙上装饰!C30</f>
        <v>walldecor.1.tiezhishilu</v>
      </c>
      <c r="D172" s="8" t="str">
        <f>墙上装饰!B30</f>
        <v>铁质石炉</v>
      </c>
      <c r="E172" s="9">
        <f>墙上装饰!D30</f>
        <v>1</v>
      </c>
      <c r="F172" s="38">
        <f>墙上装饰!E30</f>
        <v>1</v>
      </c>
      <c r="G172" s="38">
        <f>墙上装饰!F30</f>
        <v>0</v>
      </c>
      <c r="H172" s="38">
        <f>墙上装饰!G30</f>
        <v>1</v>
      </c>
      <c r="I172" s="41">
        <v>1</v>
      </c>
      <c r="J172">
        <v>30</v>
      </c>
      <c r="K172" s="77">
        <v>30</v>
      </c>
      <c r="L172" s="75">
        <v>30</v>
      </c>
      <c r="M172" s="42">
        <v>0</v>
      </c>
      <c r="N172" s="42">
        <v>0</v>
      </c>
      <c r="O172" s="128">
        <f>墙上装饰!Y30</f>
        <v>20.7</v>
      </c>
      <c r="P172" s="42">
        <f>magic_mix!E172</f>
        <v>23</v>
      </c>
      <c r="Q172" s="42">
        <v>0</v>
      </c>
      <c r="R172" s="42">
        <v>0</v>
      </c>
    </row>
    <row r="173" spans="1:18">
      <c r="A173">
        <v>197029</v>
      </c>
      <c r="B173">
        <v>7</v>
      </c>
      <c r="C173" s="8" t="str">
        <f>墙上装饰!C31</f>
        <v>walldecor.1.yuanmuguazhong</v>
      </c>
      <c r="D173" s="8" t="str">
        <f>墙上装饰!B31</f>
        <v>原木挂钟</v>
      </c>
      <c r="E173" s="9">
        <f>墙上装饰!D31</f>
        <v>1</v>
      </c>
      <c r="F173" s="38">
        <f>墙上装饰!E31</f>
        <v>1</v>
      </c>
      <c r="G173" s="38">
        <f>墙上装饰!F31</f>
        <v>0</v>
      </c>
      <c r="H173" s="38">
        <f>墙上装饰!G31</f>
        <v>1</v>
      </c>
      <c r="I173" s="41">
        <v>1</v>
      </c>
      <c r="J173">
        <v>30</v>
      </c>
      <c r="K173" s="77">
        <v>30</v>
      </c>
      <c r="L173" s="75">
        <v>30</v>
      </c>
      <c r="M173" s="42">
        <v>0</v>
      </c>
      <c r="N173" s="42">
        <v>0</v>
      </c>
      <c r="O173" s="128">
        <f>墙上装饰!Y31</f>
        <v>11.5</v>
      </c>
      <c r="P173" s="42">
        <f>magic_mix!E173</f>
        <v>23</v>
      </c>
      <c r="Q173" s="42">
        <v>0</v>
      </c>
      <c r="R173" s="42">
        <v>0</v>
      </c>
    </row>
    <row r="174" spans="1:18">
      <c r="A174">
        <v>197030</v>
      </c>
      <c r="B174">
        <v>7</v>
      </c>
      <c r="C174" s="8" t="str">
        <f>墙上装饰!C32</f>
        <v>walldecor.1.tuzideng</v>
      </c>
      <c r="D174" s="8" t="str">
        <f>墙上装饰!B32</f>
        <v>兔子灯</v>
      </c>
      <c r="E174" s="9">
        <f>墙上装饰!D32</f>
        <v>1</v>
      </c>
      <c r="F174" s="38">
        <f>墙上装饰!E32</f>
        <v>1</v>
      </c>
      <c r="G174" s="38">
        <f>墙上装饰!F32</f>
        <v>0</v>
      </c>
      <c r="H174" s="38">
        <f>墙上装饰!G32</f>
        <v>1</v>
      </c>
      <c r="I174" s="41">
        <v>1</v>
      </c>
      <c r="J174">
        <v>30</v>
      </c>
      <c r="K174" s="77">
        <v>30</v>
      </c>
      <c r="L174" s="75">
        <v>30</v>
      </c>
      <c r="M174" s="42">
        <v>0</v>
      </c>
      <c r="N174" s="42">
        <v>0</v>
      </c>
      <c r="O174" s="128">
        <f>墙上装饰!Y32</f>
        <v>11.5</v>
      </c>
      <c r="P174" s="42">
        <f>magic_mix!E174</f>
        <v>23</v>
      </c>
      <c r="Q174" s="42">
        <v>0</v>
      </c>
      <c r="R174" s="42">
        <v>0</v>
      </c>
    </row>
    <row r="175" spans="1:18">
      <c r="A175">
        <v>197031</v>
      </c>
      <c r="B175">
        <v>7</v>
      </c>
      <c r="C175" s="8" t="str">
        <f>墙上装饰!C33</f>
        <v>walldecor.1.shuichuang</v>
      </c>
      <c r="D175" s="8" t="str">
        <f>墙上装饰!B33</f>
        <v>水图腾窗</v>
      </c>
      <c r="E175" s="9">
        <f>墙上装饰!D33</f>
        <v>1</v>
      </c>
      <c r="F175" s="38">
        <f>墙上装饰!E33</f>
        <v>1</v>
      </c>
      <c r="G175" s="38">
        <f>墙上装饰!F33</f>
        <v>0</v>
      </c>
      <c r="H175" s="38">
        <f>墙上装饰!G33</f>
        <v>1</v>
      </c>
      <c r="I175" s="41">
        <v>1</v>
      </c>
      <c r="J175">
        <v>30</v>
      </c>
      <c r="K175" s="77">
        <v>30</v>
      </c>
      <c r="L175" s="75">
        <v>30</v>
      </c>
      <c r="M175" s="42">
        <v>0</v>
      </c>
      <c r="N175" s="42">
        <v>0</v>
      </c>
      <c r="O175" s="128">
        <f>墙上装饰!Y33</f>
        <v>11.5</v>
      </c>
      <c r="P175" s="42">
        <f>magic_mix!E175</f>
        <v>23</v>
      </c>
      <c r="Q175" s="42">
        <v>0</v>
      </c>
      <c r="R175" s="42">
        <v>0</v>
      </c>
    </row>
    <row r="176" spans="1:18">
      <c r="A176">
        <v>197032</v>
      </c>
      <c r="B176">
        <v>7</v>
      </c>
      <c r="C176" s="8" t="str">
        <f>墙上装饰!C34</f>
        <v>walldecor.1.shuchuang</v>
      </c>
      <c r="D176" s="8" t="str">
        <f>墙上装饰!B34</f>
        <v>树图腾窗</v>
      </c>
      <c r="E176" s="9">
        <f>墙上装饰!D34</f>
        <v>1</v>
      </c>
      <c r="F176" s="38">
        <f>墙上装饰!E34</f>
        <v>1</v>
      </c>
      <c r="G176" s="38">
        <f>墙上装饰!F34</f>
        <v>0</v>
      </c>
      <c r="H176" s="38">
        <f>墙上装饰!G34</f>
        <v>1</v>
      </c>
      <c r="I176" s="41">
        <v>1</v>
      </c>
      <c r="J176">
        <v>30</v>
      </c>
      <c r="K176" s="77">
        <v>30</v>
      </c>
      <c r="L176" s="75">
        <v>30</v>
      </c>
      <c r="M176" s="42">
        <v>0</v>
      </c>
      <c r="N176" s="42">
        <v>0</v>
      </c>
      <c r="O176" s="128">
        <f>墙上装饰!Y34</f>
        <v>22.5</v>
      </c>
      <c r="P176" s="42">
        <f>magic_mix!E176</f>
        <v>25</v>
      </c>
      <c r="Q176" s="42">
        <v>0</v>
      </c>
      <c r="R176" s="42">
        <v>0</v>
      </c>
    </row>
    <row r="177" spans="1:18">
      <c r="A177">
        <v>197033</v>
      </c>
      <c r="B177">
        <v>7</v>
      </c>
      <c r="C177" s="8" t="str">
        <f>墙上装饰!C35</f>
        <v>walldecor.1.yunchuang</v>
      </c>
      <c r="D177" s="8" t="str">
        <f>墙上装饰!B35</f>
        <v>云图腾窗</v>
      </c>
      <c r="E177" s="9">
        <f>墙上装饰!D35</f>
        <v>1</v>
      </c>
      <c r="F177" s="38">
        <f>墙上装饰!E35</f>
        <v>1</v>
      </c>
      <c r="G177" s="38">
        <f>墙上装饰!F35</f>
        <v>0</v>
      </c>
      <c r="H177" s="38">
        <f>墙上装饰!G35</f>
        <v>1</v>
      </c>
      <c r="I177" s="41">
        <v>1</v>
      </c>
      <c r="J177">
        <v>30</v>
      </c>
      <c r="K177" s="77">
        <v>30</v>
      </c>
      <c r="L177" s="75">
        <v>30</v>
      </c>
      <c r="M177" s="42">
        <v>0</v>
      </c>
      <c r="N177" s="42">
        <v>0</v>
      </c>
      <c r="O177" s="128">
        <f>墙上装饰!Y35</f>
        <v>15</v>
      </c>
      <c r="P177" s="42">
        <f>magic_mix!E177</f>
        <v>25</v>
      </c>
      <c r="Q177" s="42">
        <v>0</v>
      </c>
      <c r="R177" s="42">
        <v>0</v>
      </c>
    </row>
    <row r="178" spans="1:18">
      <c r="A178">
        <v>197034</v>
      </c>
      <c r="B178">
        <v>7</v>
      </c>
      <c r="C178" s="8" t="str">
        <f>墙上装饰!C36</f>
        <v>walldecor.1.huochuang</v>
      </c>
      <c r="D178" s="8" t="str">
        <f>墙上装饰!B36</f>
        <v>火图腾窗</v>
      </c>
      <c r="E178" s="9">
        <f>墙上装饰!D36</f>
        <v>1</v>
      </c>
      <c r="F178" s="38">
        <f>墙上装饰!E36</f>
        <v>1</v>
      </c>
      <c r="G178" s="38">
        <f>墙上装饰!F36</f>
        <v>0</v>
      </c>
      <c r="H178" s="38">
        <f>墙上装饰!G36</f>
        <v>1</v>
      </c>
      <c r="I178" s="41">
        <v>1</v>
      </c>
      <c r="J178">
        <v>30</v>
      </c>
      <c r="K178" s="77">
        <v>30</v>
      </c>
      <c r="L178" s="75">
        <v>30</v>
      </c>
      <c r="M178" s="42">
        <v>0</v>
      </c>
      <c r="N178" s="42">
        <v>0</v>
      </c>
      <c r="O178" s="128">
        <f>墙上装饰!Y36</f>
        <v>22.5</v>
      </c>
      <c r="P178" s="42">
        <f>magic_mix!E178</f>
        <v>25</v>
      </c>
      <c r="Q178" s="42">
        <v>0</v>
      </c>
      <c r="R178" s="42">
        <v>0</v>
      </c>
    </row>
  </sheetData>
  <mergeCells count="1">
    <mergeCell ref="J1:L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AE22"/>
  <sheetViews>
    <sheetView workbookViewId="0">
      <selection activeCell="O3" sqref="O3"/>
    </sheetView>
  </sheetViews>
  <sheetFormatPr defaultRowHeight="13.5"/>
  <cols>
    <col min="1" max="1" width="3.375" customWidth="1"/>
    <col min="2" max="2" width="7.25" customWidth="1"/>
    <col min="3" max="3" width="4.875" customWidth="1"/>
    <col min="4" max="4" width="3.75" customWidth="1"/>
    <col min="5" max="5" width="4" customWidth="1"/>
    <col min="6" max="6" width="3.75" customWidth="1"/>
    <col min="7" max="7" width="3.625" customWidth="1"/>
    <col min="8" max="9" width="4.875" customWidth="1"/>
    <col min="10" max="10" width="5" customWidth="1"/>
    <col min="11" max="11" width="5.25" customWidth="1"/>
    <col min="12" max="12" width="5.125" customWidth="1"/>
    <col min="13" max="13" width="5.5" customWidth="1"/>
    <col min="14" max="14" width="5.375" customWidth="1"/>
    <col min="15" max="15" width="6.375" customWidth="1"/>
    <col min="16" max="16" width="5.875" customWidth="1"/>
    <col min="17" max="17" width="6.875" customWidth="1"/>
    <col min="18" max="18" width="4.875" customWidth="1"/>
    <col min="19" max="19" width="6" customWidth="1"/>
    <col min="20" max="20" width="8" customWidth="1"/>
    <col min="21" max="21" width="5" customWidth="1"/>
    <col min="22" max="22" width="7.25" customWidth="1"/>
    <col min="23" max="23" width="5.125" customWidth="1"/>
    <col min="24" max="24" width="9.375" customWidth="1"/>
    <col min="25" max="25" width="8.125" style="119" customWidth="1"/>
    <col min="26" max="26" width="7.625" customWidth="1"/>
    <col min="27" max="27" width="6.625" customWidth="1"/>
    <col min="28" max="28" width="8.5" customWidth="1"/>
    <col min="29" max="29" width="11.25" customWidth="1"/>
    <col min="31" max="31" width="141.125" customWidth="1"/>
  </cols>
  <sheetData>
    <row r="1" spans="1:31">
      <c r="A1" t="s">
        <v>340</v>
      </c>
      <c r="B1" t="s">
        <v>368</v>
      </c>
      <c r="C1" t="s">
        <v>341</v>
      </c>
      <c r="D1" t="s">
        <v>369</v>
      </c>
      <c r="E1" s="34" t="s">
        <v>168</v>
      </c>
      <c r="F1" s="34" t="s">
        <v>169</v>
      </c>
      <c r="G1" s="34" t="s">
        <v>170</v>
      </c>
      <c r="H1" s="8" t="str">
        <f>[1]道具!$B$11</f>
        <v>魔法凝胶D型</v>
      </c>
      <c r="I1" s="8" t="str">
        <f>[1]道具!$B$12</f>
        <v>木材</v>
      </c>
      <c r="J1" s="8" t="str">
        <f>[1]道具!$B$13</f>
        <v>石块</v>
      </c>
      <c r="K1" s="8" t="str">
        <f>[1]道具!$B$14</f>
        <v>铁</v>
      </c>
      <c r="L1" s="8" t="str">
        <f>[1]道具!$B$15</f>
        <v>皮毛</v>
      </c>
      <c r="M1" s="8" t="str">
        <f>[1]道具!$B$16</f>
        <v>银</v>
      </c>
      <c r="N1" s="8" t="str">
        <f>[1]道具!$B$17</f>
        <v>冰块</v>
      </c>
      <c r="O1" s="2" t="str">
        <f>[1]道具!$B$18</f>
        <v>黄水晶</v>
      </c>
      <c r="P1" s="65" t="str">
        <f>[1]道具!$B$19</f>
        <v>褐水晶</v>
      </c>
      <c r="Q1" s="54" t="str">
        <f>[1]道具!$B$20</f>
        <v>红水晶</v>
      </c>
      <c r="R1" s="30" t="str">
        <f>[1]道具!$B$21</f>
        <v>绿水晶</v>
      </c>
      <c r="S1" s="66" t="str">
        <f>[1]道具!$B$22</f>
        <v>白水晶</v>
      </c>
      <c r="T1" s="6" t="str">
        <f>[1]道具!$B$23</f>
        <v>紫水晶</v>
      </c>
      <c r="U1" s="67" t="str">
        <f>[1]道具!$B$24</f>
        <v>黑水晶</v>
      </c>
      <c r="V1" s="31" t="str">
        <f>[1]道具!$B$25</f>
        <v xml:space="preserve">蓝水晶 </v>
      </c>
      <c r="W1" s="14" t="s">
        <v>365</v>
      </c>
      <c r="X1" s="15" t="s">
        <v>367</v>
      </c>
      <c r="Y1" s="123" t="s">
        <v>366</v>
      </c>
      <c r="Z1" t="s">
        <v>166</v>
      </c>
      <c r="AA1" t="s">
        <v>362</v>
      </c>
      <c r="AB1" s="31" t="s">
        <v>363</v>
      </c>
      <c r="AC1" t="s">
        <v>360</v>
      </c>
      <c r="AD1" t="s">
        <v>364</v>
      </c>
      <c r="AE1" t="s">
        <v>359</v>
      </c>
    </row>
    <row r="2" spans="1:31">
      <c r="H2" s="15">
        <f>[1]道具!$A$11</f>
        <v>8301</v>
      </c>
      <c r="I2" s="15">
        <f>[1]道具!$A$12</f>
        <v>8302</v>
      </c>
      <c r="J2" s="15">
        <f>[1]道具!$A$13</f>
        <v>8303</v>
      </c>
      <c r="K2" s="15">
        <f>[1]道具!$A$14</f>
        <v>8304</v>
      </c>
      <c r="L2" s="15">
        <f>[1]道具!$A$15</f>
        <v>8305</v>
      </c>
      <c r="M2" s="15">
        <f>[1]道具!$A$16</f>
        <v>8306</v>
      </c>
      <c r="N2" s="15">
        <f>[1]道具!$A$17</f>
        <v>8307</v>
      </c>
      <c r="O2" s="57">
        <f>[1]道具!$A$18</f>
        <v>8311</v>
      </c>
      <c r="P2" s="57">
        <f>[1]道具!$A$19</f>
        <v>8312</v>
      </c>
      <c r="Q2" s="57">
        <f>[1]道具!$A$20</f>
        <v>8313</v>
      </c>
      <c r="R2" s="57">
        <f>[1]道具!$A$21</f>
        <v>8314</v>
      </c>
      <c r="S2" s="57">
        <f>[1]道具!$A$22</f>
        <v>8315</v>
      </c>
      <c r="T2" s="57">
        <f>[1]道具!$A$23</f>
        <v>8316</v>
      </c>
      <c r="U2" s="57">
        <f>[1]道具!$A$24</f>
        <v>8317</v>
      </c>
      <c r="V2" s="57">
        <f>[1]道具!$A$25</f>
        <v>8318</v>
      </c>
      <c r="W2" s="57"/>
      <c r="X2" s="15">
        <v>50</v>
      </c>
      <c r="Y2" s="123"/>
      <c r="AE2" t="str">
        <f>IF(H3=0,"","["&amp;H2&amp;","&amp;ROUND(H3,0)&amp;"]")</f>
        <v>[8301,4]</v>
      </c>
    </row>
    <row r="3" spans="1:31">
      <c r="A3" s="63">
        <v>1</v>
      </c>
      <c r="B3" t="s">
        <v>342</v>
      </c>
      <c r="C3" t="s">
        <v>5</v>
      </c>
      <c r="D3" s="56">
        <v>1</v>
      </c>
      <c r="E3" s="34">
        <v>1</v>
      </c>
      <c r="F3" s="34">
        <v>0</v>
      </c>
      <c r="G3" s="34">
        <v>2</v>
      </c>
      <c r="H3" s="17">
        <f>AA3/$X$2/2</f>
        <v>3.5</v>
      </c>
      <c r="I3" s="17">
        <f>H3</f>
        <v>3.5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35">
        <v>0</v>
      </c>
      <c r="P3" s="135">
        <v>0</v>
      </c>
      <c r="Q3" s="135">
        <v>0</v>
      </c>
      <c r="R3" s="135">
        <v>0</v>
      </c>
      <c r="S3" s="135">
        <v>0</v>
      </c>
      <c r="T3" s="135">
        <v>0</v>
      </c>
      <c r="U3" s="135">
        <v>0</v>
      </c>
      <c r="V3" s="135">
        <v>0</v>
      </c>
      <c r="W3" s="103">
        <v>0</v>
      </c>
      <c r="X3" s="15" t="s">
        <v>379</v>
      </c>
      <c r="Y3" s="123">
        <v>1</v>
      </c>
      <c r="Z3">
        <v>191001</v>
      </c>
      <c r="AA3">
        <f>m币花费统计A!C3</f>
        <v>350</v>
      </c>
      <c r="AB3">
        <f>ROUND($X$2*(H3+I3+J3+K3+L3+M3+N3+O3+P3+Q3+R3+S3+T3+V3+U3+V3+W3),-1)</f>
        <v>350</v>
      </c>
      <c r="AC3" t="s">
        <v>361</v>
      </c>
      <c r="AE3" t="str">
        <f t="shared" ref="AE3:AE17" si="0">CONCATENATE("[",IF(H3=0,"","["&amp;$H$2&amp;","&amp;ROUND(H3,0)&amp;"]"),IF(I3=0,"",","&amp;"["&amp;$I$2&amp;","&amp;ROUND(I3,0)&amp;"]"),IF(J3=0,"",","&amp;"["&amp;$J$2&amp;","&amp;ROUND(J3,0)&amp;"]"),IF(K3=0,"",","&amp;"["&amp;$K$2&amp;","&amp;ROUND(K3,0)&amp;"]"),IF(L3=0,"",","&amp;"["&amp;$L$2&amp;","&amp;ROUND(L3,0)&amp;"]"),IF(M3=0,"",","&amp;"["&amp;$M$2&amp;","&amp;ROUND(M3,0)&amp;"]"),IF(N3=0,"",","&amp;"["&amp;$N$2&amp;","&amp;ROUND(N3,0)&amp;"]"),IF(O3=0,"",","&amp;"["&amp;$O$2&amp;","&amp;ROUND(O3,0)&amp;"]"),IF(P3=0,"",","&amp;"["&amp;$P$2&amp;","&amp;ROUND(P3,0)&amp;"]"),IF(Q3=0,"",","&amp;"["&amp;$Q$2&amp;","&amp;ROUND(Q3,0)&amp;"]"),IF(R3=0,"",","&amp;"["&amp;$R$2&amp;","&amp;ROUND(R3,0)&amp;"]"),IF(S3=0,"",","&amp;"["&amp;$S$2&amp;","&amp;ROUND(S3,0)&amp;"]"),IF(T3=0,"","["&amp;$T$2&amp;","&amp;ROUND(T3,0)&amp;"]"),IF(U3=0,"",","&amp;"["&amp;$U$2&amp;","&amp;ROUND(U3,0)&amp;"]"),IF(V3=0,"",","&amp;"["&amp;$V$2&amp;","&amp;ROUND(V3,0)&amp;"]"),"]")</f>
        <v>[[8301,4],[8302,4]]</v>
      </c>
    </row>
    <row r="4" spans="1:31">
      <c r="A4" s="63">
        <v>5</v>
      </c>
      <c r="B4" t="s">
        <v>343</v>
      </c>
      <c r="C4" t="s">
        <v>12</v>
      </c>
      <c r="D4" s="61">
        <v>1</v>
      </c>
      <c r="E4" s="34">
        <v>1</v>
      </c>
      <c r="F4" s="34">
        <v>0</v>
      </c>
      <c r="G4" s="34">
        <v>2</v>
      </c>
      <c r="H4" s="17">
        <v>2</v>
      </c>
      <c r="I4" s="17">
        <v>2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33">
        <v>1</v>
      </c>
      <c r="P4" s="133">
        <v>0</v>
      </c>
      <c r="Q4" s="133">
        <v>0</v>
      </c>
      <c r="R4" s="133">
        <v>0</v>
      </c>
      <c r="S4" s="133">
        <v>0</v>
      </c>
      <c r="T4" s="133">
        <v>0</v>
      </c>
      <c r="U4" s="133">
        <v>0</v>
      </c>
      <c r="V4" s="133">
        <v>0</v>
      </c>
      <c r="W4" s="103">
        <f>单价魔法加成A!F3</f>
        <v>12</v>
      </c>
      <c r="X4" s="15">
        <v>1</v>
      </c>
      <c r="Y4" s="45">
        <f>A4*X7*X14</f>
        <v>7.5</v>
      </c>
      <c r="Z4">
        <v>191002</v>
      </c>
      <c r="AA4">
        <f>AA3</f>
        <v>350</v>
      </c>
      <c r="AB4">
        <f t="shared" ref="AB4:AB18" si="1">ROUND($X$2*(H4+I4+J4+K4+L4+M4+N4+O4+P4+Q4+R4+S4+T4+V4+U4+V4+W4),-1)</f>
        <v>850</v>
      </c>
      <c r="AC4" t="s">
        <v>308</v>
      </c>
      <c r="AE4" t="str">
        <f t="shared" si="0"/>
        <v>[[8301,2],[8302,2],[8311,1]]</v>
      </c>
    </row>
    <row r="5" spans="1:31">
      <c r="A5" s="63">
        <v>10</v>
      </c>
      <c r="B5" t="s">
        <v>344</v>
      </c>
      <c r="C5" t="s">
        <v>6</v>
      </c>
      <c r="D5" s="61">
        <v>1</v>
      </c>
      <c r="E5" s="34">
        <v>1</v>
      </c>
      <c r="F5" s="34">
        <v>0</v>
      </c>
      <c r="G5" s="34">
        <v>2</v>
      </c>
      <c r="H5" s="17">
        <f>AA5/$X$2/2</f>
        <v>4.7</v>
      </c>
      <c r="I5" s="17">
        <f>H5</f>
        <v>4.7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33">
        <v>2</v>
      </c>
      <c r="P5" s="133">
        <v>0</v>
      </c>
      <c r="Q5" s="133">
        <v>0</v>
      </c>
      <c r="R5" s="133">
        <v>0</v>
      </c>
      <c r="S5" s="133">
        <v>0</v>
      </c>
      <c r="T5" s="133">
        <v>0</v>
      </c>
      <c r="U5" s="133">
        <v>0</v>
      </c>
      <c r="V5" s="133">
        <v>0</v>
      </c>
      <c r="W5" s="103">
        <v>0</v>
      </c>
      <c r="X5" s="15"/>
      <c r="Y5" s="123">
        <f>A5*X7</f>
        <v>5</v>
      </c>
      <c r="Z5">
        <v>191003</v>
      </c>
      <c r="AA5">
        <f>m币花费统计A!C7</f>
        <v>470</v>
      </c>
      <c r="AB5">
        <f t="shared" si="1"/>
        <v>570</v>
      </c>
      <c r="AC5" t="s">
        <v>406</v>
      </c>
      <c r="AE5" t="str">
        <f t="shared" si="0"/>
        <v>[[8301,5],[8302,5],[8311,2]]</v>
      </c>
    </row>
    <row r="6" spans="1:31">
      <c r="A6" s="63">
        <v>10</v>
      </c>
      <c r="B6" t="s">
        <v>345</v>
      </c>
      <c r="C6" t="s">
        <v>7</v>
      </c>
      <c r="D6" s="61">
        <v>1</v>
      </c>
      <c r="E6" s="34">
        <v>1</v>
      </c>
      <c r="F6" s="34">
        <v>0</v>
      </c>
      <c r="G6" s="34">
        <v>2</v>
      </c>
      <c r="H6" s="17">
        <f>AA6/$X$2/2</f>
        <v>4.7</v>
      </c>
      <c r="I6" s="17">
        <f>H6</f>
        <v>4.7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33">
        <v>2</v>
      </c>
      <c r="P6" s="133">
        <v>0</v>
      </c>
      <c r="Q6" s="133">
        <v>0</v>
      </c>
      <c r="R6" s="133">
        <v>0</v>
      </c>
      <c r="S6" s="133">
        <v>0</v>
      </c>
      <c r="T6" s="133">
        <v>0</v>
      </c>
      <c r="U6" s="133">
        <v>0</v>
      </c>
      <c r="V6" s="133">
        <v>0</v>
      </c>
      <c r="W6" s="103">
        <v>0</v>
      </c>
      <c r="X6" s="101" t="s">
        <v>380</v>
      </c>
      <c r="Y6" s="123">
        <f>Y5</f>
        <v>5</v>
      </c>
      <c r="Z6">
        <v>191004</v>
      </c>
      <c r="AA6">
        <f>AA5</f>
        <v>470</v>
      </c>
      <c r="AB6">
        <f t="shared" si="1"/>
        <v>570</v>
      </c>
      <c r="AC6" t="s">
        <v>407</v>
      </c>
      <c r="AE6" t="str">
        <f t="shared" si="0"/>
        <v>[[8301,5],[8302,5],[8311,2]]</v>
      </c>
    </row>
    <row r="7" spans="1:31">
      <c r="A7" s="63">
        <v>10</v>
      </c>
      <c r="B7" t="s">
        <v>346</v>
      </c>
      <c r="C7" t="s">
        <v>8</v>
      </c>
      <c r="D7" s="61">
        <v>1</v>
      </c>
      <c r="E7" s="34">
        <v>1</v>
      </c>
      <c r="F7" s="34">
        <v>0</v>
      </c>
      <c r="G7" s="34">
        <v>2</v>
      </c>
      <c r="H7" s="17">
        <f>AA7/$X$2/2</f>
        <v>4.7</v>
      </c>
      <c r="I7" s="17">
        <f>H7</f>
        <v>4.7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33">
        <v>2</v>
      </c>
      <c r="P7" s="133">
        <v>0</v>
      </c>
      <c r="Q7" s="133">
        <v>0</v>
      </c>
      <c r="R7" s="133">
        <v>0</v>
      </c>
      <c r="S7" s="133">
        <v>0</v>
      </c>
      <c r="T7" s="133">
        <v>0</v>
      </c>
      <c r="U7" s="133">
        <v>0</v>
      </c>
      <c r="V7" s="133">
        <v>0</v>
      </c>
      <c r="W7" s="103">
        <v>0</v>
      </c>
      <c r="X7" s="101">
        <v>0.5</v>
      </c>
      <c r="Y7" s="123">
        <f>Y6</f>
        <v>5</v>
      </c>
      <c r="Z7">
        <v>191005</v>
      </c>
      <c r="AA7">
        <f>AA6</f>
        <v>470</v>
      </c>
      <c r="AB7">
        <f t="shared" si="1"/>
        <v>570</v>
      </c>
      <c r="AC7" t="s">
        <v>407</v>
      </c>
      <c r="AE7" t="str">
        <f t="shared" si="0"/>
        <v>[[8301,5],[8302,5],[8311,2]]</v>
      </c>
    </row>
    <row r="8" spans="1:31">
      <c r="A8" s="63">
        <v>15</v>
      </c>
      <c r="B8" t="s">
        <v>347</v>
      </c>
      <c r="C8" t="s">
        <v>182</v>
      </c>
      <c r="D8" s="61">
        <v>1</v>
      </c>
      <c r="E8" s="34">
        <v>1</v>
      </c>
      <c r="F8" s="34">
        <v>0</v>
      </c>
      <c r="G8" s="34">
        <v>2</v>
      </c>
      <c r="H8" s="17">
        <v>2</v>
      </c>
      <c r="I8" s="17">
        <v>2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33">
        <v>1</v>
      </c>
      <c r="P8" s="133">
        <v>0</v>
      </c>
      <c r="Q8" s="133">
        <v>0</v>
      </c>
      <c r="R8" s="133">
        <v>0</v>
      </c>
      <c r="S8" s="133">
        <v>0</v>
      </c>
      <c r="T8" s="133">
        <v>0</v>
      </c>
      <c r="U8" s="133">
        <v>0</v>
      </c>
      <c r="V8" s="133">
        <v>0</v>
      </c>
      <c r="W8" s="103">
        <f>单价魔法加成A!F4</f>
        <v>25</v>
      </c>
      <c r="X8" s="102"/>
      <c r="Y8" s="45">
        <f>A8*X7*X14</f>
        <v>22.5</v>
      </c>
      <c r="Z8">
        <v>191006</v>
      </c>
      <c r="AA8">
        <f>AA7</f>
        <v>470</v>
      </c>
      <c r="AB8">
        <f t="shared" si="1"/>
        <v>1500</v>
      </c>
      <c r="AC8" t="s">
        <v>361</v>
      </c>
      <c r="AE8" t="str">
        <f t="shared" si="0"/>
        <v>[[8301,2],[8302,2],[8311,1]]</v>
      </c>
    </row>
    <row r="9" spans="1:31">
      <c r="A9" s="63">
        <v>15</v>
      </c>
      <c r="B9" t="s">
        <v>348</v>
      </c>
      <c r="C9" t="s">
        <v>183</v>
      </c>
      <c r="D9" s="61">
        <v>1</v>
      </c>
      <c r="E9" s="34">
        <v>1</v>
      </c>
      <c r="F9" s="34">
        <v>0</v>
      </c>
      <c r="G9" s="34">
        <v>2</v>
      </c>
      <c r="H9" s="17">
        <v>2</v>
      </c>
      <c r="I9" s="17">
        <v>2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33">
        <v>1</v>
      </c>
      <c r="P9" s="133">
        <v>0</v>
      </c>
      <c r="Q9" s="133">
        <v>0</v>
      </c>
      <c r="R9" s="133">
        <v>0</v>
      </c>
      <c r="S9" s="133">
        <v>0</v>
      </c>
      <c r="T9" s="133">
        <v>0</v>
      </c>
      <c r="U9" s="133">
        <v>0</v>
      </c>
      <c r="V9" s="133">
        <v>0</v>
      </c>
      <c r="W9" s="103">
        <f>单价魔法加成A!F4</f>
        <v>25</v>
      </c>
      <c r="Y9" s="45">
        <f>A9*X7*X14</f>
        <v>22.5</v>
      </c>
      <c r="Z9">
        <v>191007</v>
      </c>
      <c r="AA9">
        <f>AA8</f>
        <v>470</v>
      </c>
      <c r="AB9">
        <f t="shared" si="1"/>
        <v>1500</v>
      </c>
      <c r="AC9" t="s">
        <v>361</v>
      </c>
      <c r="AE9" t="str">
        <f t="shared" si="0"/>
        <v>[[8301,2],[8302,2],[8311,1]]</v>
      </c>
    </row>
    <row r="10" spans="1:31">
      <c r="A10" s="63">
        <v>15</v>
      </c>
      <c r="B10" t="s">
        <v>349</v>
      </c>
      <c r="C10" t="s">
        <v>184</v>
      </c>
      <c r="D10" s="61">
        <v>1</v>
      </c>
      <c r="E10" s="34">
        <v>1</v>
      </c>
      <c r="F10" s="34">
        <v>0</v>
      </c>
      <c r="G10" s="34">
        <v>2</v>
      </c>
      <c r="H10" s="17">
        <v>2</v>
      </c>
      <c r="I10" s="17">
        <v>2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33">
        <v>1</v>
      </c>
      <c r="P10" s="133">
        <v>0</v>
      </c>
      <c r="Q10" s="133">
        <v>0</v>
      </c>
      <c r="R10" s="133">
        <v>0</v>
      </c>
      <c r="S10" s="133">
        <v>0</v>
      </c>
      <c r="T10" s="133">
        <v>0</v>
      </c>
      <c r="U10" s="133">
        <v>0</v>
      </c>
      <c r="V10" s="133">
        <v>0</v>
      </c>
      <c r="W10" s="103">
        <f>单价魔法加成A!F4</f>
        <v>25</v>
      </c>
      <c r="Y10" s="45">
        <f>Y9</f>
        <v>22.5</v>
      </c>
      <c r="Z10">
        <v>191008</v>
      </c>
      <c r="AA10">
        <f>AA9</f>
        <v>470</v>
      </c>
      <c r="AB10">
        <f t="shared" si="1"/>
        <v>1500</v>
      </c>
      <c r="AC10" t="s">
        <v>361</v>
      </c>
      <c r="AE10" t="str">
        <f t="shared" si="0"/>
        <v>[[8301,2],[8302,2],[8311,1]]</v>
      </c>
    </row>
    <row r="11" spans="1:31">
      <c r="A11" s="63">
        <v>20</v>
      </c>
      <c r="B11" t="s">
        <v>350</v>
      </c>
      <c r="C11" t="s">
        <v>9</v>
      </c>
      <c r="D11" s="61">
        <v>1</v>
      </c>
      <c r="E11" s="34">
        <v>1</v>
      </c>
      <c r="F11" s="34">
        <v>0</v>
      </c>
      <c r="G11" s="34">
        <v>2</v>
      </c>
      <c r="H11" s="17">
        <f t="shared" ref="H11:H18" si="2">AA11/$X$2/3</f>
        <v>4.7333333333333334</v>
      </c>
      <c r="I11" s="17">
        <f t="shared" ref="I11:J13" si="3">H11</f>
        <v>4.7333333333333334</v>
      </c>
      <c r="J11" s="17">
        <f t="shared" si="3"/>
        <v>4.7333333333333334</v>
      </c>
      <c r="K11" s="17">
        <v>0</v>
      </c>
      <c r="L11" s="17">
        <v>0</v>
      </c>
      <c r="M11" s="17">
        <v>0</v>
      </c>
      <c r="N11" s="17">
        <v>0</v>
      </c>
      <c r="O11" s="133">
        <v>0</v>
      </c>
      <c r="P11" s="133">
        <v>5</v>
      </c>
      <c r="Q11" s="133">
        <v>5</v>
      </c>
      <c r="R11" s="133">
        <v>0</v>
      </c>
      <c r="S11" s="133">
        <v>0</v>
      </c>
      <c r="T11" s="133">
        <v>0</v>
      </c>
      <c r="U11" s="133">
        <v>0</v>
      </c>
      <c r="V11" s="133">
        <v>0</v>
      </c>
      <c r="W11" s="103">
        <v>0</v>
      </c>
      <c r="X11" s="102"/>
      <c r="Y11" s="123">
        <f>A11*X7</f>
        <v>10</v>
      </c>
      <c r="Z11">
        <v>191009</v>
      </c>
      <c r="AA11">
        <f>m币花费统计A!C13</f>
        <v>710</v>
      </c>
      <c r="AB11">
        <f t="shared" si="1"/>
        <v>1210</v>
      </c>
      <c r="AC11" t="s">
        <v>408</v>
      </c>
      <c r="AE11" t="str">
        <f>CONCATENATE("[",IF(H11=0,"","["&amp;$H$2&amp;","&amp;ROUND(H11,0)&amp;"]"),IF(I11=0,"",","&amp;"["&amp;$I$2&amp;","&amp;ROUND(I11,0)&amp;"]"),IF(J11=0,"",","&amp;"["&amp;$J$2&amp;","&amp;ROUND(J11,0)&amp;"]"),IF(K11=0,"",","&amp;"["&amp;$K$2&amp;","&amp;ROUND(K11,0)&amp;"]"),IF(L11=0,"",","&amp;"["&amp;$L$2&amp;","&amp;ROUND(L11,0)&amp;"]"),IF(M11=0,"",","&amp;"["&amp;$M$2&amp;","&amp;ROUND(M11,0)&amp;"]"),IF(N11=0,"",","&amp;"["&amp;$N$2&amp;","&amp;ROUND(N11,0)&amp;"]"),IF(O11=0,"",","&amp;"["&amp;$O$2&amp;","&amp;ROUND(O11,0)&amp;"]"),IF(P11=0,"",","&amp;"["&amp;$P$2&amp;","&amp;ROUND(P11,0)&amp;"]"),IF(Q11=0,"",","&amp;"["&amp;$Q$2&amp;","&amp;ROUND(Q11,0)&amp;"]"),IF(R11=0,"",","&amp;"["&amp;$R$2&amp;","&amp;ROUND(R11,0)&amp;"]"),IF(S11=0,"",","&amp;"["&amp;$S$2&amp;","&amp;ROUND(S11,0)&amp;"]"),IF(T11=0,"","["&amp;$T$2&amp;","&amp;ROUND(T11,0)&amp;"]"),IF(U11=0,"",","&amp;"["&amp;$U$2&amp;","&amp;ROUND(U11,0)&amp;"]"),IF(V11=0,"",","&amp;"["&amp;$V$2&amp;","&amp;ROUND(V11,0)&amp;"]"),"]")</f>
        <v>[[8301,5],[8302,5],[8303,5],[8312,5],[8313,5]]</v>
      </c>
    </row>
    <row r="12" spans="1:31">
      <c r="A12" s="63">
        <v>20</v>
      </c>
      <c r="B12" t="s">
        <v>351</v>
      </c>
      <c r="C12" t="s">
        <v>10</v>
      </c>
      <c r="D12" s="61">
        <v>1</v>
      </c>
      <c r="E12" s="34">
        <v>1</v>
      </c>
      <c r="F12" s="34">
        <v>0</v>
      </c>
      <c r="G12" s="34">
        <v>2</v>
      </c>
      <c r="H12" s="17">
        <f t="shared" si="2"/>
        <v>4.7333333333333334</v>
      </c>
      <c r="I12" s="17">
        <f t="shared" si="3"/>
        <v>4.7333333333333334</v>
      </c>
      <c r="J12" s="17">
        <f t="shared" si="3"/>
        <v>4.7333333333333334</v>
      </c>
      <c r="K12" s="17">
        <v>0</v>
      </c>
      <c r="L12" s="17">
        <v>0</v>
      </c>
      <c r="M12" s="17">
        <v>0</v>
      </c>
      <c r="N12" s="17">
        <v>0</v>
      </c>
      <c r="O12" s="133">
        <v>0</v>
      </c>
      <c r="P12" s="133">
        <v>5</v>
      </c>
      <c r="Q12" s="133">
        <v>5</v>
      </c>
      <c r="R12" s="133">
        <v>0</v>
      </c>
      <c r="S12" s="133">
        <v>0</v>
      </c>
      <c r="T12" s="133">
        <v>0</v>
      </c>
      <c r="U12" s="133">
        <v>0</v>
      </c>
      <c r="V12" s="133">
        <v>0</v>
      </c>
      <c r="W12" s="103">
        <v>0</v>
      </c>
      <c r="X12" s="102"/>
      <c r="Y12" s="123">
        <f>Y11</f>
        <v>10</v>
      </c>
      <c r="Z12">
        <v>191010</v>
      </c>
      <c r="AA12">
        <f>AA11</f>
        <v>710</v>
      </c>
      <c r="AB12">
        <f t="shared" si="1"/>
        <v>1210</v>
      </c>
      <c r="AC12" t="s">
        <v>409</v>
      </c>
      <c r="AE12" t="str">
        <f t="shared" si="0"/>
        <v>[[8301,5],[8302,5],[8303,5],[8312,5],[8313,5]]</v>
      </c>
    </row>
    <row r="13" spans="1:31">
      <c r="A13" s="63">
        <v>20</v>
      </c>
      <c r="B13" t="s">
        <v>352</v>
      </c>
      <c r="C13" t="s">
        <v>11</v>
      </c>
      <c r="D13" s="61">
        <v>1</v>
      </c>
      <c r="E13" s="34">
        <v>1</v>
      </c>
      <c r="F13" s="34">
        <v>0</v>
      </c>
      <c r="G13" s="34">
        <v>2</v>
      </c>
      <c r="H13" s="17">
        <f t="shared" si="2"/>
        <v>4.7333333333333334</v>
      </c>
      <c r="I13" s="17">
        <f t="shared" si="3"/>
        <v>4.7333333333333334</v>
      </c>
      <c r="J13" s="17">
        <f t="shared" si="3"/>
        <v>4.7333333333333334</v>
      </c>
      <c r="K13" s="17">
        <v>0</v>
      </c>
      <c r="L13" s="17">
        <v>0</v>
      </c>
      <c r="M13" s="17">
        <v>0</v>
      </c>
      <c r="N13" s="17">
        <v>0</v>
      </c>
      <c r="O13" s="133">
        <v>0</v>
      </c>
      <c r="P13" s="133">
        <v>5</v>
      </c>
      <c r="Q13" s="133">
        <v>5</v>
      </c>
      <c r="R13" s="133">
        <v>0</v>
      </c>
      <c r="S13" s="133">
        <v>0</v>
      </c>
      <c r="T13" s="133">
        <v>0</v>
      </c>
      <c r="U13" s="133">
        <v>0</v>
      </c>
      <c r="V13" s="133">
        <v>0</v>
      </c>
      <c r="W13" s="103">
        <v>0</v>
      </c>
      <c r="X13" s="102" t="s">
        <v>381</v>
      </c>
      <c r="Y13" s="123">
        <f>Y12</f>
        <v>10</v>
      </c>
      <c r="Z13">
        <v>191011</v>
      </c>
      <c r="AA13">
        <f>AA12</f>
        <v>710</v>
      </c>
      <c r="AB13">
        <f t="shared" si="1"/>
        <v>1210</v>
      </c>
      <c r="AC13" t="s">
        <v>410</v>
      </c>
      <c r="AE13" t="str">
        <f t="shared" si="0"/>
        <v>[[8301,5],[8302,5],[8303,5],[8312,5],[8313,5]]</v>
      </c>
    </row>
    <row r="14" spans="1:31">
      <c r="A14" s="63">
        <v>20</v>
      </c>
      <c r="B14" t="s">
        <v>353</v>
      </c>
      <c r="C14" t="s">
        <v>16</v>
      </c>
      <c r="D14" s="61">
        <v>1</v>
      </c>
      <c r="E14" s="34">
        <v>1</v>
      </c>
      <c r="F14" s="34">
        <v>0</v>
      </c>
      <c r="G14" s="34">
        <v>2</v>
      </c>
      <c r="H14" s="17">
        <v>2</v>
      </c>
      <c r="I14" s="17">
        <v>2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33">
        <v>1</v>
      </c>
      <c r="P14" s="133">
        <v>1</v>
      </c>
      <c r="Q14" s="133">
        <v>1</v>
      </c>
      <c r="R14" s="133">
        <v>0</v>
      </c>
      <c r="S14" s="133">
        <v>0</v>
      </c>
      <c r="T14" s="133">
        <v>0</v>
      </c>
      <c r="U14" s="133">
        <v>0</v>
      </c>
      <c r="V14" s="133">
        <v>0</v>
      </c>
      <c r="W14" s="103">
        <f>单价魔法加成A!F5</f>
        <v>50</v>
      </c>
      <c r="X14" s="102">
        <v>3</v>
      </c>
      <c r="Y14" s="45">
        <f>A14*X7*X14</f>
        <v>30</v>
      </c>
      <c r="Z14">
        <v>191012</v>
      </c>
      <c r="AA14">
        <f>AA13</f>
        <v>710</v>
      </c>
      <c r="AB14">
        <f t="shared" si="1"/>
        <v>2850</v>
      </c>
      <c r="AC14" t="s">
        <v>361</v>
      </c>
      <c r="AE14" t="str">
        <f t="shared" si="0"/>
        <v>[[8301,2],[8302,2],[8311,1],[8312,1],[8313,1]]</v>
      </c>
    </row>
    <row r="15" spans="1:31">
      <c r="A15" s="63">
        <v>25</v>
      </c>
      <c r="B15" t="s">
        <v>354</v>
      </c>
      <c r="C15" t="s">
        <v>13</v>
      </c>
      <c r="D15" s="61">
        <v>1</v>
      </c>
      <c r="E15" s="34">
        <v>1</v>
      </c>
      <c r="F15" s="34">
        <v>0</v>
      </c>
      <c r="G15" s="34">
        <v>2</v>
      </c>
      <c r="H15" s="17">
        <f t="shared" si="2"/>
        <v>9.7333333333333325</v>
      </c>
      <c r="I15" s="17">
        <f t="shared" ref="I15:J17" si="4">H15</f>
        <v>9.7333333333333325</v>
      </c>
      <c r="J15" s="17">
        <f t="shared" si="4"/>
        <v>9.7333333333333325</v>
      </c>
      <c r="K15" s="17">
        <v>0</v>
      </c>
      <c r="L15" s="17">
        <v>0</v>
      </c>
      <c r="M15" s="17">
        <v>0</v>
      </c>
      <c r="N15" s="17">
        <v>0</v>
      </c>
      <c r="O15" s="133">
        <v>0</v>
      </c>
      <c r="P15" s="133">
        <v>0</v>
      </c>
      <c r="Q15" s="133">
        <v>10</v>
      </c>
      <c r="R15" s="133">
        <v>10</v>
      </c>
      <c r="S15" s="133">
        <v>0</v>
      </c>
      <c r="T15" s="133">
        <v>0</v>
      </c>
      <c r="U15" s="133">
        <v>0</v>
      </c>
      <c r="V15" s="133">
        <v>0</v>
      </c>
      <c r="W15" s="103">
        <v>0</v>
      </c>
      <c r="X15" s="15"/>
      <c r="Y15" s="123">
        <f>A15*X7</f>
        <v>12.5</v>
      </c>
      <c r="Z15">
        <v>191013</v>
      </c>
      <c r="AA15">
        <f>m币花费统计A!C24</f>
        <v>1460</v>
      </c>
      <c r="AB15">
        <f t="shared" si="1"/>
        <v>2460</v>
      </c>
      <c r="AC15" t="s">
        <v>308</v>
      </c>
      <c r="AE15" t="str">
        <f t="shared" si="0"/>
        <v>[[8301,10],[8302,10],[8303,10],[8313,10],[8314,10]]</v>
      </c>
    </row>
    <row r="16" spans="1:31">
      <c r="A16" s="63">
        <v>25</v>
      </c>
      <c r="B16" t="s">
        <v>355</v>
      </c>
      <c r="C16" t="s">
        <v>14</v>
      </c>
      <c r="D16" s="61">
        <v>1</v>
      </c>
      <c r="E16" s="34">
        <v>1</v>
      </c>
      <c r="F16" s="34">
        <v>0</v>
      </c>
      <c r="G16" s="34">
        <v>2</v>
      </c>
      <c r="H16" s="17">
        <f t="shared" si="2"/>
        <v>9.7333333333333325</v>
      </c>
      <c r="I16" s="17">
        <f t="shared" si="4"/>
        <v>9.7333333333333325</v>
      </c>
      <c r="J16" s="17">
        <f t="shared" si="4"/>
        <v>9.7333333333333325</v>
      </c>
      <c r="K16" s="17">
        <v>0</v>
      </c>
      <c r="L16" s="17">
        <v>0</v>
      </c>
      <c r="M16" s="17">
        <v>0</v>
      </c>
      <c r="N16" s="17">
        <v>0</v>
      </c>
      <c r="O16" s="133">
        <v>0</v>
      </c>
      <c r="P16" s="133">
        <v>0</v>
      </c>
      <c r="Q16" s="133">
        <v>10</v>
      </c>
      <c r="R16" s="133">
        <v>10</v>
      </c>
      <c r="S16" s="133">
        <v>0</v>
      </c>
      <c r="T16" s="133">
        <v>0</v>
      </c>
      <c r="U16" s="133">
        <v>0</v>
      </c>
      <c r="V16" s="133">
        <v>0</v>
      </c>
      <c r="W16" s="103">
        <v>0</v>
      </c>
      <c r="X16" s="15"/>
      <c r="Y16" s="123">
        <f>Y15</f>
        <v>12.5</v>
      </c>
      <c r="Z16">
        <v>191014</v>
      </c>
      <c r="AA16">
        <f>AA15</f>
        <v>1460</v>
      </c>
      <c r="AB16">
        <f t="shared" si="1"/>
        <v>2460</v>
      </c>
      <c r="AC16" t="s">
        <v>382</v>
      </c>
      <c r="AE16" t="str">
        <f t="shared" si="0"/>
        <v>[[8301,10],[8302,10],[8303,10],[8313,10],[8314,10]]</v>
      </c>
    </row>
    <row r="17" spans="1:31">
      <c r="A17" s="63">
        <v>25</v>
      </c>
      <c r="B17" t="s">
        <v>356</v>
      </c>
      <c r="C17" t="s">
        <v>15</v>
      </c>
      <c r="D17" s="61">
        <v>1</v>
      </c>
      <c r="E17" s="34">
        <v>1</v>
      </c>
      <c r="F17" s="34">
        <v>0</v>
      </c>
      <c r="G17" s="34">
        <v>2</v>
      </c>
      <c r="H17" s="17">
        <f t="shared" si="2"/>
        <v>9.7333333333333325</v>
      </c>
      <c r="I17" s="17">
        <f t="shared" si="4"/>
        <v>9.7333333333333325</v>
      </c>
      <c r="J17" s="17">
        <f t="shared" si="4"/>
        <v>9.7333333333333325</v>
      </c>
      <c r="K17" s="17">
        <v>0</v>
      </c>
      <c r="L17" s="17">
        <v>0</v>
      </c>
      <c r="M17" s="17">
        <v>0</v>
      </c>
      <c r="N17" s="17">
        <v>0</v>
      </c>
      <c r="O17" s="133">
        <v>0</v>
      </c>
      <c r="P17" s="133">
        <v>0</v>
      </c>
      <c r="Q17" s="133">
        <v>10</v>
      </c>
      <c r="R17" s="133">
        <v>10</v>
      </c>
      <c r="S17" s="133">
        <v>0</v>
      </c>
      <c r="T17" s="133">
        <v>0</v>
      </c>
      <c r="U17" s="133">
        <v>0</v>
      </c>
      <c r="V17" s="133">
        <v>0</v>
      </c>
      <c r="W17" s="103">
        <v>0</v>
      </c>
      <c r="X17" s="15"/>
      <c r="Y17" s="123">
        <f>Y16</f>
        <v>12.5</v>
      </c>
      <c r="Z17">
        <v>191015</v>
      </c>
      <c r="AA17">
        <f>AA16</f>
        <v>1460</v>
      </c>
      <c r="AB17">
        <f t="shared" si="1"/>
        <v>2460</v>
      </c>
      <c r="AC17" t="s">
        <v>382</v>
      </c>
      <c r="AE17" t="str">
        <f t="shared" si="0"/>
        <v>[[8301,10],[8302,10],[8303,10],[8313,10],[8314,10]]</v>
      </c>
    </row>
    <row r="18" spans="1:31">
      <c r="A18" s="63">
        <v>30</v>
      </c>
      <c r="B18" t="s">
        <v>357</v>
      </c>
      <c r="C18" t="s">
        <v>17</v>
      </c>
      <c r="D18" s="61">
        <v>1</v>
      </c>
      <c r="E18" s="34">
        <v>1</v>
      </c>
      <c r="F18" s="34">
        <v>0</v>
      </c>
      <c r="G18" s="34">
        <v>2</v>
      </c>
      <c r="H18" s="17">
        <f t="shared" si="2"/>
        <v>16.2</v>
      </c>
      <c r="I18" s="17">
        <f>H18</f>
        <v>16.2</v>
      </c>
      <c r="J18" s="17">
        <v>0</v>
      </c>
      <c r="K18" s="17">
        <f>H18</f>
        <v>16.2</v>
      </c>
      <c r="L18" s="17">
        <v>0</v>
      </c>
      <c r="M18" s="17">
        <v>0</v>
      </c>
      <c r="N18" s="17">
        <v>0</v>
      </c>
      <c r="O18" s="133">
        <v>0</v>
      </c>
      <c r="P18" s="135">
        <v>0</v>
      </c>
      <c r="Q18" s="133">
        <v>15</v>
      </c>
      <c r="R18" s="133">
        <v>15</v>
      </c>
      <c r="S18" s="133">
        <v>0</v>
      </c>
      <c r="T18" s="133">
        <v>0</v>
      </c>
      <c r="U18" s="133">
        <v>0</v>
      </c>
      <c r="V18" s="133">
        <v>0</v>
      </c>
      <c r="W18" s="103">
        <v>0</v>
      </c>
      <c r="X18" s="15"/>
      <c r="Y18" s="123">
        <f>A18*X7</f>
        <v>15</v>
      </c>
      <c r="Z18">
        <v>191016</v>
      </c>
      <c r="AA18">
        <f>m币花费统计A!C32</f>
        <v>2430</v>
      </c>
      <c r="AB18">
        <f t="shared" si="1"/>
        <v>3930</v>
      </c>
      <c r="AC18" t="s">
        <v>361</v>
      </c>
      <c r="AE18" t="str">
        <f>CONCATENATE("[",IF(H18=0,"","["&amp;$H$2&amp;","&amp;ROUND(H18,0)&amp;"]"),IF(I18=0,"",","&amp;"["&amp;$I$2&amp;","&amp;ROUND(I18,0)&amp;"]"),IF(J18=0,"",","&amp;"["&amp;$J$2&amp;","&amp;ROUND(J18,0)&amp;"]"),IF(K18=0,"",","&amp;"["&amp;$K$2&amp;","&amp;ROUND(K18,0)&amp;"]"),IF(L18=0,"",","&amp;"["&amp;$L$2&amp;","&amp;ROUND(L18,0)&amp;"]"),IF(M18=0,"",","&amp;"["&amp;$M$2&amp;","&amp;ROUND(M18,0)&amp;"]"),IF(N18=0,"",","&amp;"["&amp;$N$2&amp;","&amp;ROUND(N18,0)&amp;"]"),IF(O18=0,"",","&amp;"["&amp;$O$2&amp;","&amp;ROUND(O18,0)&amp;"]"),IF(P18=0,"",","&amp;"["&amp;$P$2&amp;","&amp;ROUND(P18,0)&amp;"]"),IF(Q18=0,"",","&amp;"["&amp;$Q$2&amp;","&amp;ROUND(Q18,0)&amp;"]"),IF(R18=0,"",","&amp;"["&amp;$R$2&amp;","&amp;ROUND(R18,0)&amp;"]"),IF(S18=0,"",","&amp;"["&amp;$S$2&amp;","&amp;ROUND(S18,0)&amp;"]"),IF(T18=0,"","["&amp;$T$2&amp;","&amp;ROUND(T18,0)&amp;"]"),IF(U18=0,"",","&amp;"["&amp;$U$2&amp;","&amp;ROUND(U18,0)&amp;"]"),IF(V18=0,"",","&amp;"["&amp;$V$2&amp;","&amp;ROUND(V18,0)&amp;"]"),"]")</f>
        <v>[[8301,16],[8302,16],[8304,16],[8313,15],[8314,15]]</v>
      </c>
    </row>
    <row r="19" spans="1:31">
      <c r="X19" s="15"/>
    </row>
    <row r="22" spans="1:31" ht="15">
      <c r="AE22" s="58"/>
    </row>
  </sheetData>
  <phoneticPr fontId="18" type="noConversion"/>
  <pageMargins left="0.7" right="0.7" top="0.75" bottom="0.75" header="0.3" footer="0.3"/>
  <pageSetup paperSize="9" orientation="portrait" r:id="rId1"/>
  <ignoredErrors>
    <ignoredError sqref="AA6:AA10 AA12:AA14 AA16:AA17 AA1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AH15"/>
  <sheetViews>
    <sheetView workbookViewId="0">
      <selection activeCell="O5" sqref="O5"/>
    </sheetView>
  </sheetViews>
  <sheetFormatPr defaultRowHeight="13.5"/>
  <cols>
    <col min="1" max="1" width="4.375" customWidth="1"/>
    <col min="2" max="2" width="6.75" customWidth="1"/>
    <col min="3" max="3" width="5.125" customWidth="1"/>
    <col min="4" max="4" width="4.125" customWidth="1"/>
    <col min="5" max="5" width="2.375" customWidth="1"/>
    <col min="6" max="6" width="2.25" customWidth="1"/>
    <col min="7" max="7" width="2.125" customWidth="1"/>
    <col min="8" max="8" width="4.75" customWidth="1"/>
    <col min="9" max="9" width="5.125" customWidth="1"/>
    <col min="10" max="10" width="5.25" customWidth="1"/>
    <col min="11" max="11" width="4.625" customWidth="1"/>
    <col min="12" max="12" width="5.25" customWidth="1"/>
    <col min="13" max="13" width="4.75" customWidth="1"/>
    <col min="14" max="14" width="5.25" customWidth="1"/>
    <col min="15" max="15" width="4.875" customWidth="1"/>
    <col min="16" max="16" width="5.125" customWidth="1"/>
    <col min="17" max="17" width="5.25" customWidth="1"/>
    <col min="18" max="18" width="4.875" customWidth="1"/>
    <col min="19" max="19" width="5.5" customWidth="1"/>
    <col min="20" max="20" width="5.375" customWidth="1"/>
    <col min="21" max="21" width="5.25" customWidth="1"/>
    <col min="22" max="22" width="5.375" customWidth="1"/>
    <col min="23" max="23" width="6" customWidth="1"/>
    <col min="24" max="24" width="8.125" customWidth="1"/>
    <col min="25" max="25" width="7.75" style="119" customWidth="1"/>
    <col min="26" max="26" width="6.625" customWidth="1"/>
    <col min="27" max="27" width="5.75" customWidth="1"/>
    <col min="28" max="28" width="16" customWidth="1"/>
    <col min="29" max="29" width="6.75" customWidth="1"/>
    <col min="30" max="30" width="15.375" customWidth="1"/>
  </cols>
  <sheetData>
    <row r="1" spans="1:34">
      <c r="A1" t="str">
        <f>课桌价格!A1</f>
        <v>开启等级</v>
      </c>
      <c r="B1" t="str">
        <f>课桌价格!B1</f>
        <v>建筑名称</v>
      </c>
      <c r="C1" t="str">
        <f>课桌价格!C1</f>
        <v>classname</v>
      </c>
      <c r="D1" t="str">
        <f>课桌价格!D1</f>
        <v>装饰物等级</v>
      </c>
      <c r="E1" t="str">
        <f>课桌价格!E1</f>
        <v>x</v>
      </c>
      <c r="F1" t="str">
        <f>课桌价格!F1</f>
        <v>y</v>
      </c>
      <c r="G1" t="str">
        <f>课桌价格!G1</f>
        <v>z</v>
      </c>
      <c r="H1" s="31" t="str">
        <f>课桌价格!H1</f>
        <v>魔法凝胶D型</v>
      </c>
      <c r="I1" s="31" t="str">
        <f>课桌价格!I1</f>
        <v>木材</v>
      </c>
      <c r="J1" s="31" t="str">
        <f>课桌价格!J1</f>
        <v>石块</v>
      </c>
      <c r="K1" s="31" t="str">
        <f>课桌价格!K1</f>
        <v>铁</v>
      </c>
      <c r="L1" s="31" t="str">
        <f>课桌价格!L1</f>
        <v>皮毛</v>
      </c>
      <c r="M1" s="31" t="str">
        <f>课桌价格!M1</f>
        <v>银</v>
      </c>
      <c r="N1" s="31" t="str">
        <f>课桌价格!N1</f>
        <v>冰块</v>
      </c>
      <c r="O1" s="14" t="str">
        <f>课桌价格!O1</f>
        <v>黄水晶</v>
      </c>
      <c r="P1" s="12" t="str">
        <f>课桌价格!P1</f>
        <v>褐水晶</v>
      </c>
      <c r="Q1" s="54" t="str">
        <f>课桌价格!Q1</f>
        <v>红水晶</v>
      </c>
      <c r="R1" s="86" t="str">
        <f>课桌价格!R1</f>
        <v>绿水晶</v>
      </c>
      <c r="S1" s="88" t="str">
        <f>课桌价格!S1</f>
        <v>白水晶</v>
      </c>
      <c r="T1" s="13" t="str">
        <f>课桌价格!T1</f>
        <v>紫水晶</v>
      </c>
      <c r="U1" s="89" t="str">
        <f>课桌价格!U1</f>
        <v>黑水晶</v>
      </c>
      <c r="V1" s="31" t="str">
        <f>课桌价格!V1</f>
        <v xml:space="preserve">蓝水晶 </v>
      </c>
      <c r="W1" s="14" t="str">
        <f>课桌价格!W1</f>
        <v>钻石</v>
      </c>
      <c r="X1" s="14" t="str">
        <f>课桌价格!X1</f>
        <v>材料单价</v>
      </c>
      <c r="Y1" s="45" t="str">
        <f>课桌价格!Y1</f>
        <v>增加魔法</v>
      </c>
      <c r="Z1" s="14" t="str">
        <f>课桌价格!Z1</f>
        <v>build ID</v>
      </c>
      <c r="AA1" s="14" t="str">
        <f>课桌价格!AA1</f>
        <v>总m币价格</v>
      </c>
      <c r="AB1" s="31" t="str">
        <f>课桌价格!AB1</f>
        <v>合成含装饰m币价格</v>
      </c>
      <c r="AC1" s="14" t="str">
        <f>课桌价格!AD1</f>
        <v>总钻石价格</v>
      </c>
      <c r="AD1" s="14" t="str">
        <f>课桌价格!AC1</f>
        <v>装饰物</v>
      </c>
      <c r="AE1" s="14" t="str">
        <f>课桌价格!AE1</f>
        <v>材料数组</v>
      </c>
      <c r="AF1" s="71"/>
      <c r="AG1" s="71"/>
      <c r="AH1" s="71"/>
    </row>
    <row r="2" spans="1:34">
      <c r="D2" s="15"/>
      <c r="E2" s="15"/>
      <c r="F2" s="15"/>
      <c r="G2" s="15"/>
      <c r="H2" s="94">
        <f>课桌价格!H2</f>
        <v>8301</v>
      </c>
      <c r="I2" s="94">
        <f>课桌价格!I2</f>
        <v>8302</v>
      </c>
      <c r="J2" s="94">
        <f>课桌价格!J2</f>
        <v>8303</v>
      </c>
      <c r="K2" s="94">
        <f>课桌价格!K2</f>
        <v>8304</v>
      </c>
      <c r="L2" s="94">
        <f>课桌价格!L2</f>
        <v>8305</v>
      </c>
      <c r="M2" s="94">
        <f>课桌价格!M2</f>
        <v>8306</v>
      </c>
      <c r="N2" s="94">
        <f>课桌价格!N2</f>
        <v>8307</v>
      </c>
      <c r="O2" s="85">
        <f>课桌价格!O2</f>
        <v>8311</v>
      </c>
      <c r="P2" s="85">
        <f>课桌价格!P2</f>
        <v>8312</v>
      </c>
      <c r="Q2" s="85">
        <f>课桌价格!Q2</f>
        <v>8313</v>
      </c>
      <c r="R2" s="85">
        <f>课桌价格!R2</f>
        <v>8314</v>
      </c>
      <c r="S2" s="85">
        <f>课桌价格!S2</f>
        <v>8315</v>
      </c>
      <c r="T2" s="85">
        <f>课桌价格!T2</f>
        <v>8316</v>
      </c>
      <c r="U2" s="85">
        <f>课桌价格!U2</f>
        <v>8317</v>
      </c>
      <c r="V2" s="85">
        <f>课桌价格!V2</f>
        <v>8318</v>
      </c>
      <c r="W2" s="60"/>
      <c r="X2" s="15">
        <f>课桌价格!X2</f>
        <v>50</v>
      </c>
      <c r="Y2" s="123"/>
      <c r="Z2" s="15"/>
      <c r="AA2" s="15"/>
      <c r="AB2" s="15"/>
      <c r="AC2" s="15"/>
      <c r="AD2" s="15"/>
      <c r="AE2" s="15" t="str">
        <f>课桌价格!AE2</f>
        <v>[8301,4]</v>
      </c>
    </row>
    <row r="3" spans="1:34">
      <c r="A3" s="72">
        <v>1</v>
      </c>
      <c r="B3" s="15" t="s">
        <v>19</v>
      </c>
      <c r="C3" s="15" t="s">
        <v>18</v>
      </c>
      <c r="D3" s="60">
        <v>1</v>
      </c>
      <c r="E3" s="38">
        <v>1</v>
      </c>
      <c r="F3" s="38">
        <v>0</v>
      </c>
      <c r="G3" s="38">
        <v>1</v>
      </c>
      <c r="H3" s="70">
        <f t="shared" ref="H3:H8" si="0">AA3/$X$2/2</f>
        <v>3.5</v>
      </c>
      <c r="I3" s="70">
        <f t="shared" ref="I3:I13" si="1">H3</f>
        <v>3.5</v>
      </c>
      <c r="J3" s="73">
        <v>0</v>
      </c>
      <c r="K3" s="73">
        <v>0</v>
      </c>
      <c r="L3" s="73">
        <v>0</v>
      </c>
      <c r="M3" s="73">
        <v>0</v>
      </c>
      <c r="N3" s="73">
        <v>0</v>
      </c>
      <c r="O3" s="73">
        <v>0</v>
      </c>
      <c r="P3" s="73">
        <v>0</v>
      </c>
      <c r="Q3" s="73">
        <v>0</v>
      </c>
      <c r="R3" s="73">
        <v>0</v>
      </c>
      <c r="S3" s="73">
        <v>0</v>
      </c>
      <c r="T3" s="73">
        <v>0</v>
      </c>
      <c r="U3" s="73">
        <v>0</v>
      </c>
      <c r="V3" s="73">
        <v>0</v>
      </c>
      <c r="W3" s="104">
        <v>0</v>
      </c>
      <c r="X3" s="15" t="str">
        <f>课桌价格!X3</f>
        <v>m币power</v>
      </c>
      <c r="Y3" s="124">
        <v>1</v>
      </c>
      <c r="Z3" s="15">
        <v>192001</v>
      </c>
      <c r="AA3" s="15">
        <f>m币花费统计A!C3</f>
        <v>350</v>
      </c>
      <c r="AB3" s="15">
        <f>$X$2*(H3+I3+J3+K3+L3+M3+N3+O3+P3+Q3+R3+S3+T3+U3+V3+W3)</f>
        <v>350</v>
      </c>
      <c r="AC3" s="15"/>
      <c r="AD3" s="15" t="s">
        <v>382</v>
      </c>
      <c r="AE3" t="str">
        <f>CONCATENATE("[",IF(H3=0,"","["&amp;$H$2&amp;","&amp;ROUND(H3,0)&amp;"]"),IF(I3=0,"",","&amp;"["&amp;$I$2&amp;","&amp;ROUND(I3,0)&amp;"]"),IF(J3=0,"",","&amp;"["&amp;$J$2&amp;","&amp;ROUND(J3,0)&amp;"]"),IF(K3=0,"",","&amp;"["&amp;$K$2&amp;","&amp;ROUND(K3,0)&amp;"]"),IF(L3=0,"",","&amp;"["&amp;$L$2&amp;","&amp;ROUND(L3,0)&amp;"]"),IF(M3=0,"",","&amp;"["&amp;$M$2&amp;","&amp;ROUND(M3,0)&amp;"]"),IF(N3=0,"",","&amp;"["&amp;$N$2&amp;","&amp;ROUND(N3,0)&amp;"]"),IF(O3=0,"",","&amp;"["&amp;$O$2&amp;","&amp;ROUND(O3,0)&amp;"]"),IF(P3=0,"",","&amp;"["&amp;$P$2&amp;","&amp;ROUND(P3,0)&amp;"]"),IF(Q3=0,"",","&amp;"["&amp;$Q$2&amp;","&amp;ROUND(Q3,0)&amp;"]"),IF(R3=0,"",","&amp;"["&amp;$R$2&amp;","&amp;ROUND(R3,0)&amp;"]"),IF(S3=0,"",","&amp;"["&amp;$S$2&amp;","&amp;ROUND(S3,0)&amp;"]"),IF(T3=0,"","["&amp;$T$2&amp;","&amp;ROUND(T3,0)&amp;"]"),IF(U3=0,"",","&amp;"["&amp;$U$2&amp;","&amp;ROUND(U3,0)&amp;"]"),IF(V3=0,"",","&amp;"["&amp;$V$2&amp;","&amp;ROUND(V3,0)&amp;"]"),"]")</f>
        <v>[[8301,4],[8302,4]]</v>
      </c>
    </row>
    <row r="4" spans="1:34">
      <c r="A4" s="72">
        <v>5</v>
      </c>
      <c r="B4" t="s">
        <v>319</v>
      </c>
      <c r="C4" t="s">
        <v>318</v>
      </c>
      <c r="D4" s="62">
        <v>1</v>
      </c>
      <c r="E4" s="38">
        <v>1</v>
      </c>
      <c r="F4" s="38">
        <v>0</v>
      </c>
      <c r="G4" s="38">
        <v>1</v>
      </c>
      <c r="H4" s="70">
        <f t="shared" si="0"/>
        <v>3.5</v>
      </c>
      <c r="I4" s="70">
        <f t="shared" si="1"/>
        <v>3.5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1</v>
      </c>
      <c r="P4" s="73">
        <v>0</v>
      </c>
      <c r="Q4" s="73">
        <v>0</v>
      </c>
      <c r="R4" s="73">
        <v>0</v>
      </c>
      <c r="S4" s="73">
        <v>0</v>
      </c>
      <c r="T4" s="73">
        <v>0</v>
      </c>
      <c r="U4" s="73">
        <v>0</v>
      </c>
      <c r="V4" s="73">
        <v>0</v>
      </c>
      <c r="W4" s="104">
        <v>0</v>
      </c>
      <c r="X4" s="15">
        <v>1</v>
      </c>
      <c r="Y4" s="124">
        <f>A4*X7</f>
        <v>1.5</v>
      </c>
      <c r="Z4">
        <v>192002</v>
      </c>
      <c r="AA4" s="15">
        <f>AA3</f>
        <v>350</v>
      </c>
      <c r="AB4" s="15">
        <f t="shared" ref="AB4:AB14" si="2">$X$2*(H4+I4+J4+K4+L4+M4+N4+O4+P4+Q4+R4+S4+T4+U4+V4+W4)</f>
        <v>400</v>
      </c>
      <c r="AC4" s="15"/>
      <c r="AD4" s="15" t="s">
        <v>411</v>
      </c>
      <c r="AE4" t="str">
        <f t="shared" ref="AE4:AE14" si="3">CONCATENATE("[",IF(H4=0,"","["&amp;$H$2&amp;","&amp;ROUND(H4,0)&amp;"]"),IF(I4=0,"",","&amp;"["&amp;$I$2&amp;","&amp;ROUND(I4,0)&amp;"]"),IF(J4=0,"",","&amp;"["&amp;$J$2&amp;","&amp;ROUND(J4,0)&amp;"]"),IF(K4=0,"",","&amp;"["&amp;$K$2&amp;","&amp;ROUND(K4,0)&amp;"]"),IF(L4=0,"",","&amp;"["&amp;$L$2&amp;","&amp;ROUND(L4,0)&amp;"]"),IF(M4=0,"",","&amp;"["&amp;$M$2&amp;","&amp;ROUND(M4,0)&amp;"]"),IF(N4=0,"",","&amp;"["&amp;$N$2&amp;","&amp;ROUND(N4,0)&amp;"]"),IF(O4=0,"",","&amp;"["&amp;$O$2&amp;","&amp;ROUND(O4,0)&amp;"]"),IF(P4=0,"",","&amp;"["&amp;$P$2&amp;","&amp;ROUND(P4,0)&amp;"]"),IF(Q4=0,"",","&amp;"["&amp;$Q$2&amp;","&amp;ROUND(Q4,0)&amp;"]"),IF(R4=0,"",","&amp;"["&amp;$R$2&amp;","&amp;ROUND(R4,0)&amp;"]"),IF(S4=0,"",","&amp;"["&amp;$S$2&amp;","&amp;ROUND(S4,0)&amp;"]"),IF(T4=0,"","["&amp;$T$2&amp;","&amp;ROUND(T4,0)&amp;"]"),IF(U4=0,"",","&amp;"["&amp;$U$2&amp;","&amp;ROUND(U4,0)&amp;"]"),IF(V4=0,"",","&amp;"["&amp;$V$2&amp;","&amp;ROUND(V4,0)&amp;"]"),"]")</f>
        <v>[[8301,4],[8302,4],[8311,1]]</v>
      </c>
    </row>
    <row r="5" spans="1:34">
      <c r="A5" s="72">
        <v>10</v>
      </c>
      <c r="B5" t="s">
        <v>20</v>
      </c>
      <c r="C5" t="s">
        <v>320</v>
      </c>
      <c r="D5" s="62">
        <v>1</v>
      </c>
      <c r="E5" s="38">
        <v>1</v>
      </c>
      <c r="F5" s="38">
        <v>0</v>
      </c>
      <c r="G5" s="38">
        <v>1</v>
      </c>
      <c r="H5" s="70">
        <f t="shared" si="0"/>
        <v>3.5</v>
      </c>
      <c r="I5" s="70">
        <f t="shared" si="1"/>
        <v>3.5</v>
      </c>
      <c r="J5" s="73">
        <v>0</v>
      </c>
      <c r="K5" s="73">
        <v>0</v>
      </c>
      <c r="L5" s="73">
        <v>0</v>
      </c>
      <c r="M5" s="73">
        <v>0</v>
      </c>
      <c r="N5" s="73">
        <v>0</v>
      </c>
      <c r="O5" s="73">
        <v>1</v>
      </c>
      <c r="P5" s="73">
        <v>0</v>
      </c>
      <c r="Q5" s="73">
        <v>0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104">
        <v>0</v>
      </c>
      <c r="X5" s="15"/>
      <c r="Y5" s="124">
        <f>A5*X7</f>
        <v>3</v>
      </c>
      <c r="Z5">
        <v>192003</v>
      </c>
      <c r="AA5" s="15">
        <f>AA4</f>
        <v>350</v>
      </c>
      <c r="AB5" s="15">
        <f t="shared" si="2"/>
        <v>400</v>
      </c>
      <c r="AC5" s="15"/>
      <c r="AD5" s="15" t="s">
        <v>412</v>
      </c>
      <c r="AE5" t="str">
        <f t="shared" si="3"/>
        <v>[[8301,4],[8302,4],[8311,1]]</v>
      </c>
    </row>
    <row r="6" spans="1:34">
      <c r="A6" s="72">
        <v>15</v>
      </c>
      <c r="B6" t="s">
        <v>322</v>
      </c>
      <c r="C6" t="s">
        <v>321</v>
      </c>
      <c r="D6" s="62">
        <v>1</v>
      </c>
      <c r="E6" s="38">
        <v>1</v>
      </c>
      <c r="F6" s="38">
        <v>0</v>
      </c>
      <c r="G6" s="38">
        <v>1</v>
      </c>
      <c r="H6" s="70">
        <f t="shared" si="0"/>
        <v>4.7</v>
      </c>
      <c r="I6" s="70">
        <f t="shared" si="1"/>
        <v>4.7</v>
      </c>
      <c r="J6" s="73">
        <v>0</v>
      </c>
      <c r="K6" s="73">
        <v>0</v>
      </c>
      <c r="L6" s="73">
        <v>0</v>
      </c>
      <c r="M6" s="73">
        <v>0</v>
      </c>
      <c r="N6" s="73">
        <v>0</v>
      </c>
      <c r="O6" s="73">
        <v>5</v>
      </c>
      <c r="P6" s="73">
        <v>5</v>
      </c>
      <c r="Q6" s="73">
        <v>0</v>
      </c>
      <c r="R6" s="73">
        <v>0</v>
      </c>
      <c r="S6" s="60">
        <v>0</v>
      </c>
      <c r="T6" s="73">
        <v>0</v>
      </c>
      <c r="U6" s="73">
        <v>0</v>
      </c>
      <c r="V6" s="73">
        <v>0</v>
      </c>
      <c r="W6" s="104">
        <v>0</v>
      </c>
      <c r="X6" s="101" t="s">
        <v>380</v>
      </c>
      <c r="Y6" s="124">
        <f>A6*X7</f>
        <v>4.5</v>
      </c>
      <c r="Z6">
        <v>192004</v>
      </c>
      <c r="AA6" s="15">
        <f>m币花费统计A!C7</f>
        <v>470</v>
      </c>
      <c r="AB6" s="15">
        <f t="shared" si="2"/>
        <v>969.99999999999989</v>
      </c>
      <c r="AC6" s="15"/>
      <c r="AD6" s="15" t="s">
        <v>412</v>
      </c>
      <c r="AE6" t="str">
        <f t="shared" si="3"/>
        <v>[[8301,5],[8302,5],[8311,5],[8312,5]]</v>
      </c>
    </row>
    <row r="7" spans="1:34">
      <c r="A7" s="11">
        <v>15</v>
      </c>
      <c r="B7" t="s">
        <v>324</v>
      </c>
      <c r="C7" t="s">
        <v>323</v>
      </c>
      <c r="D7" s="62">
        <v>1</v>
      </c>
      <c r="E7" s="38">
        <v>1</v>
      </c>
      <c r="F7" s="38">
        <v>0</v>
      </c>
      <c r="G7" s="38">
        <v>1</v>
      </c>
      <c r="H7" s="70">
        <f t="shared" si="0"/>
        <v>4.7</v>
      </c>
      <c r="I7" s="70">
        <f t="shared" si="1"/>
        <v>4.7</v>
      </c>
      <c r="J7" s="73">
        <v>0</v>
      </c>
      <c r="K7" s="73">
        <v>0</v>
      </c>
      <c r="L7" s="73">
        <v>0</v>
      </c>
      <c r="M7" s="73">
        <v>0</v>
      </c>
      <c r="N7" s="73">
        <v>0</v>
      </c>
      <c r="O7" s="73">
        <v>0</v>
      </c>
      <c r="P7" s="73">
        <v>0</v>
      </c>
      <c r="Q7" s="73">
        <v>0</v>
      </c>
      <c r="R7" s="73">
        <v>0</v>
      </c>
      <c r="S7" s="73">
        <v>0</v>
      </c>
      <c r="T7" s="73">
        <v>0</v>
      </c>
      <c r="U7" s="73">
        <v>0</v>
      </c>
      <c r="V7" s="73">
        <v>0</v>
      </c>
      <c r="W7" s="105">
        <f>单价魔法加成A!F4</f>
        <v>25</v>
      </c>
      <c r="X7" s="101">
        <v>0.3</v>
      </c>
      <c r="Y7" s="125">
        <f>A7*X7*X10</f>
        <v>13.5</v>
      </c>
      <c r="Z7">
        <v>192005</v>
      </c>
      <c r="AA7" s="15">
        <f>AA6</f>
        <v>470</v>
      </c>
      <c r="AB7" s="15">
        <f t="shared" si="2"/>
        <v>1720</v>
      </c>
      <c r="AC7" s="15"/>
      <c r="AD7" s="15" t="s">
        <v>382</v>
      </c>
      <c r="AE7" t="str">
        <f t="shared" si="3"/>
        <v>[[8301,5],[8302,5]]</v>
      </c>
    </row>
    <row r="8" spans="1:34">
      <c r="A8" s="11">
        <v>15</v>
      </c>
      <c r="B8" t="s">
        <v>326</v>
      </c>
      <c r="C8" t="s">
        <v>325</v>
      </c>
      <c r="D8" s="62">
        <v>1</v>
      </c>
      <c r="E8" s="38">
        <v>1</v>
      </c>
      <c r="F8" s="38">
        <v>0</v>
      </c>
      <c r="G8" s="38">
        <v>1</v>
      </c>
      <c r="H8" s="70">
        <f t="shared" si="0"/>
        <v>4.7</v>
      </c>
      <c r="I8" s="70">
        <f t="shared" si="1"/>
        <v>4.7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106">
        <f>W7</f>
        <v>25</v>
      </c>
      <c r="X8" s="102"/>
      <c r="Y8" s="46">
        <f>Y7</f>
        <v>13.5</v>
      </c>
      <c r="Z8">
        <v>192006</v>
      </c>
      <c r="AA8" s="15">
        <f>AA7</f>
        <v>470</v>
      </c>
      <c r="AB8" s="15">
        <f t="shared" si="2"/>
        <v>1720</v>
      </c>
      <c r="AC8" s="15"/>
      <c r="AD8" s="15" t="s">
        <v>382</v>
      </c>
      <c r="AE8" t="str">
        <f t="shared" si="3"/>
        <v>[[8301,5],[8302,5]]</v>
      </c>
    </row>
    <row r="9" spans="1:34">
      <c r="A9" s="11">
        <v>20</v>
      </c>
      <c r="B9" t="s">
        <v>328</v>
      </c>
      <c r="C9" t="s">
        <v>327</v>
      </c>
      <c r="D9" s="62">
        <v>2</v>
      </c>
      <c r="E9" s="38">
        <v>1</v>
      </c>
      <c r="F9" s="38">
        <v>0</v>
      </c>
      <c r="G9" s="38">
        <v>1</v>
      </c>
      <c r="H9" s="70">
        <f>AA9/$X$2/3</f>
        <v>4.3999999999999995</v>
      </c>
      <c r="I9" s="70">
        <f t="shared" si="1"/>
        <v>4.3999999999999995</v>
      </c>
      <c r="J9" s="70">
        <f>I9</f>
        <v>4.3999999999999995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105">
        <f>单价魔法加成A!F5</f>
        <v>50</v>
      </c>
      <c r="X9" s="102" t="s">
        <v>381</v>
      </c>
      <c r="Y9" s="125">
        <f>A9*X7*X10</f>
        <v>18</v>
      </c>
      <c r="Z9">
        <v>192007</v>
      </c>
      <c r="AA9" s="15">
        <f>m币花费统计A!C12</f>
        <v>660</v>
      </c>
      <c r="AB9" s="15">
        <f t="shared" si="2"/>
        <v>3160</v>
      </c>
      <c r="AC9" s="15"/>
      <c r="AD9" s="15" t="s">
        <v>382</v>
      </c>
      <c r="AE9" t="str">
        <f t="shared" si="3"/>
        <v>[[8301,4],[8302,4],[8303,4]]</v>
      </c>
    </row>
    <row r="10" spans="1:34">
      <c r="A10" s="64">
        <v>20</v>
      </c>
      <c r="B10" t="s">
        <v>330</v>
      </c>
      <c r="C10" t="s">
        <v>329</v>
      </c>
      <c r="D10" s="62">
        <v>2</v>
      </c>
      <c r="E10" s="38">
        <v>1</v>
      </c>
      <c r="F10" s="38">
        <v>0</v>
      </c>
      <c r="G10" s="38">
        <v>1</v>
      </c>
      <c r="H10" s="70">
        <f>AA10/$X$2/3</f>
        <v>4.3999999999999995</v>
      </c>
      <c r="I10" s="70">
        <f t="shared" si="1"/>
        <v>4.3999999999999995</v>
      </c>
      <c r="J10" s="70">
        <f>I10</f>
        <v>4.3999999999999995</v>
      </c>
      <c r="K10" s="73">
        <v>0</v>
      </c>
      <c r="L10" s="73">
        <v>0</v>
      </c>
      <c r="M10" s="73">
        <v>0</v>
      </c>
      <c r="N10" s="73">
        <v>0</v>
      </c>
      <c r="O10" s="73">
        <v>10</v>
      </c>
      <c r="P10" s="73">
        <v>10</v>
      </c>
      <c r="Q10" s="73">
        <v>10</v>
      </c>
      <c r="R10" s="73">
        <v>0</v>
      </c>
      <c r="S10" s="73">
        <v>0</v>
      </c>
      <c r="T10" s="73">
        <v>0</v>
      </c>
      <c r="U10" s="73">
        <v>0</v>
      </c>
      <c r="V10" s="73">
        <v>0</v>
      </c>
      <c r="W10" s="104">
        <v>0</v>
      </c>
      <c r="X10" s="102">
        <v>3</v>
      </c>
      <c r="Y10" s="124">
        <f>A10*X7</f>
        <v>6</v>
      </c>
      <c r="Z10">
        <v>192008</v>
      </c>
      <c r="AA10" s="15">
        <f>AA9</f>
        <v>660</v>
      </c>
      <c r="AB10" s="15">
        <f t="shared" si="2"/>
        <v>2160</v>
      </c>
      <c r="AC10" s="15"/>
      <c r="AD10" s="15" t="s">
        <v>412</v>
      </c>
      <c r="AE10" t="str">
        <f t="shared" si="3"/>
        <v>[[8301,4],[8302,4],[8303,4],[8311,10],[8312,10],[8313,10]]</v>
      </c>
    </row>
    <row r="11" spans="1:34">
      <c r="A11" s="64">
        <v>20</v>
      </c>
      <c r="B11" t="s">
        <v>332</v>
      </c>
      <c r="C11" t="s">
        <v>331</v>
      </c>
      <c r="D11" s="62">
        <v>2</v>
      </c>
      <c r="E11" s="38">
        <v>1</v>
      </c>
      <c r="F11" s="38">
        <v>0</v>
      </c>
      <c r="G11" s="38">
        <v>1</v>
      </c>
      <c r="H11" s="70">
        <f>AA11/$X$2/3</f>
        <v>4.3999999999999995</v>
      </c>
      <c r="I11" s="70">
        <f t="shared" si="1"/>
        <v>4.3999999999999995</v>
      </c>
      <c r="J11" s="70">
        <f>I11</f>
        <v>4.3999999999999995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106">
        <f>W9</f>
        <v>50</v>
      </c>
      <c r="X11" s="15"/>
      <c r="Y11" s="46">
        <f>Y9</f>
        <v>18</v>
      </c>
      <c r="Z11">
        <v>192009</v>
      </c>
      <c r="AA11" s="15">
        <f>AA10</f>
        <v>660</v>
      </c>
      <c r="AB11" s="15">
        <f t="shared" si="2"/>
        <v>3160</v>
      </c>
      <c r="AC11" s="15"/>
      <c r="AD11" s="15" t="s">
        <v>382</v>
      </c>
      <c r="AE11" t="str">
        <f t="shared" si="3"/>
        <v>[[8301,4],[8302,4],[8303,4]]</v>
      </c>
    </row>
    <row r="12" spans="1:34">
      <c r="A12" s="7">
        <v>25</v>
      </c>
      <c r="B12" t="s">
        <v>338</v>
      </c>
      <c r="C12" t="s">
        <v>335</v>
      </c>
      <c r="D12" s="62">
        <v>2</v>
      </c>
      <c r="E12" s="38">
        <v>1</v>
      </c>
      <c r="F12" s="38">
        <v>0</v>
      </c>
      <c r="G12" s="38">
        <v>1</v>
      </c>
      <c r="H12" s="70">
        <f>AA12/$X$2/4</f>
        <v>4.95</v>
      </c>
      <c r="I12" s="70">
        <f t="shared" si="1"/>
        <v>4.95</v>
      </c>
      <c r="J12" s="70">
        <f>I12</f>
        <v>4.95</v>
      </c>
      <c r="K12" s="70">
        <f>J12</f>
        <v>4.95</v>
      </c>
      <c r="L12" s="73">
        <v>0</v>
      </c>
      <c r="M12" s="73">
        <v>0</v>
      </c>
      <c r="N12" s="73">
        <v>0</v>
      </c>
      <c r="O12" s="73">
        <v>15</v>
      </c>
      <c r="P12" s="73">
        <v>15</v>
      </c>
      <c r="Q12" s="73">
        <v>15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104">
        <v>0</v>
      </c>
      <c r="X12" s="15"/>
      <c r="Y12" s="124">
        <f>A12*X7</f>
        <v>7.5</v>
      </c>
      <c r="Z12">
        <v>192010</v>
      </c>
      <c r="AA12" s="15">
        <f>m币花费统计A!C18</f>
        <v>990</v>
      </c>
      <c r="AB12" s="15">
        <f t="shared" si="2"/>
        <v>3240</v>
      </c>
      <c r="AC12" s="15"/>
      <c r="AD12" s="15" t="s">
        <v>413</v>
      </c>
      <c r="AE12" t="str">
        <f t="shared" si="3"/>
        <v>[[8301,5],[8302,5],[8303,5],[8304,5],[8311,15],[8312,15],[8313,15]]</v>
      </c>
    </row>
    <row r="13" spans="1:34">
      <c r="A13" s="7">
        <v>25</v>
      </c>
      <c r="B13" t="s">
        <v>337</v>
      </c>
      <c r="C13" t="s">
        <v>336</v>
      </c>
      <c r="D13" s="62">
        <v>2</v>
      </c>
      <c r="E13" s="38">
        <v>1</v>
      </c>
      <c r="F13" s="38">
        <v>0</v>
      </c>
      <c r="G13" s="38">
        <v>1</v>
      </c>
      <c r="H13" s="70">
        <f>H12</f>
        <v>4.95</v>
      </c>
      <c r="I13" s="70">
        <f t="shared" si="1"/>
        <v>4.95</v>
      </c>
      <c r="J13" s="70">
        <f>I13</f>
        <v>4.95</v>
      </c>
      <c r="K13" s="70">
        <f>J13</f>
        <v>4.95</v>
      </c>
      <c r="L13" s="73">
        <v>0</v>
      </c>
      <c r="M13" s="73">
        <v>0</v>
      </c>
      <c r="N13" s="73">
        <v>0</v>
      </c>
      <c r="O13" s="73">
        <v>15</v>
      </c>
      <c r="P13" s="73">
        <v>15</v>
      </c>
      <c r="Q13" s="73">
        <v>15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104">
        <v>0</v>
      </c>
      <c r="X13" s="15"/>
      <c r="Y13" s="124">
        <f>A13*X7</f>
        <v>7.5</v>
      </c>
      <c r="Z13">
        <v>192011</v>
      </c>
      <c r="AA13" s="15">
        <f>AA12</f>
        <v>990</v>
      </c>
      <c r="AB13" s="15">
        <f t="shared" si="2"/>
        <v>3240</v>
      </c>
      <c r="AC13" s="15"/>
      <c r="AD13" s="15" t="s">
        <v>413</v>
      </c>
      <c r="AE13" t="str">
        <f t="shared" si="3"/>
        <v>[[8301,5],[8302,5],[8303,5],[8304,5],[8311,15],[8312,15],[8313,15]]</v>
      </c>
    </row>
    <row r="14" spans="1:34">
      <c r="A14" s="7">
        <v>25</v>
      </c>
      <c r="B14" t="s">
        <v>334</v>
      </c>
      <c r="C14" t="s">
        <v>333</v>
      </c>
      <c r="D14" s="62">
        <v>2</v>
      </c>
      <c r="E14" s="38">
        <v>1</v>
      </c>
      <c r="F14" s="38">
        <v>0</v>
      </c>
      <c r="G14" s="38">
        <v>1</v>
      </c>
      <c r="H14" s="70">
        <f>AA14/$X$2/2</f>
        <v>14.6</v>
      </c>
      <c r="I14" s="73">
        <v>0</v>
      </c>
      <c r="J14" s="73">
        <v>0</v>
      </c>
      <c r="K14" s="70">
        <f>H14</f>
        <v>14.6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105">
        <f>单价魔法加成A!F7</f>
        <v>100</v>
      </c>
      <c r="X14" s="15"/>
      <c r="Y14" s="125">
        <f>A14*X7*X10</f>
        <v>22.5</v>
      </c>
      <c r="Z14">
        <v>192012</v>
      </c>
      <c r="AA14" s="15">
        <f>m币花费统计A!C24</f>
        <v>1460</v>
      </c>
      <c r="AB14" s="15">
        <f t="shared" si="2"/>
        <v>6459.9999999999991</v>
      </c>
      <c r="AC14" s="15"/>
      <c r="AD14" s="15" t="s">
        <v>382</v>
      </c>
      <c r="AE14" t="str">
        <f t="shared" si="3"/>
        <v>[[8301,15],[8304,15]]</v>
      </c>
    </row>
    <row r="15" spans="1:34">
      <c r="D15" s="17"/>
      <c r="E15" s="17"/>
      <c r="F15" s="17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23"/>
      <c r="Z15" s="15"/>
      <c r="AA15" s="15"/>
      <c r="AB15" s="15"/>
      <c r="AC15" s="15"/>
      <c r="AD15" s="15"/>
      <c r="AE15" s="15"/>
    </row>
  </sheetData>
  <phoneticPr fontId="18" type="noConversion"/>
  <pageMargins left="0.7" right="0.7" top="0.75" bottom="0.75" header="0.3" footer="0.3"/>
  <pageSetup paperSize="9" orientation="portrait" r:id="rId1"/>
  <ignoredErrors>
    <ignoredError sqref="AA15 AA13 AA7:AA8 AA10:AA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AE30"/>
  <sheetViews>
    <sheetView workbookViewId="0">
      <selection activeCell="X32" sqref="X32"/>
    </sheetView>
  </sheetViews>
  <sheetFormatPr defaultRowHeight="13.5"/>
  <cols>
    <col min="1" max="1" width="5.875" customWidth="1"/>
    <col min="2" max="2" width="9" customWidth="1"/>
    <col min="3" max="3" width="9.375" customWidth="1"/>
    <col min="4" max="4" width="5" customWidth="1"/>
    <col min="5" max="5" width="1.625" customWidth="1"/>
    <col min="6" max="7" width="1.875" customWidth="1"/>
    <col min="8" max="8" width="4.625" customWidth="1"/>
    <col min="9" max="9" width="4.75" customWidth="1"/>
    <col min="10" max="10" width="4.625" customWidth="1"/>
    <col min="11" max="11" width="5.125" customWidth="1"/>
    <col min="12" max="12" width="5" customWidth="1"/>
    <col min="13" max="13" width="5.125" customWidth="1"/>
    <col min="14" max="14" width="4.75" customWidth="1"/>
    <col min="15" max="16" width="6.375" customWidth="1"/>
    <col min="17" max="18" width="6.125" customWidth="1"/>
    <col min="19" max="19" width="5.5" customWidth="1"/>
    <col min="20" max="20" width="6.125" customWidth="1"/>
    <col min="21" max="21" width="5.875" customWidth="1"/>
    <col min="22" max="22" width="5.75" customWidth="1"/>
    <col min="23" max="23" width="4.5" customWidth="1"/>
    <col min="24" max="24" width="7.25" customWidth="1"/>
    <col min="25" max="25" width="5.625" customWidth="1"/>
    <col min="26" max="26" width="7.75" customWidth="1"/>
    <col min="28" max="28" width="17" style="119" customWidth="1"/>
    <col min="30" max="30" width="7.5" customWidth="1"/>
  </cols>
  <sheetData>
    <row r="1" spans="1:31">
      <c r="A1" t="str">
        <f>课桌价格!A1</f>
        <v>开启等级</v>
      </c>
      <c r="B1" t="str">
        <f>课桌价格!B1</f>
        <v>建筑名称</v>
      </c>
      <c r="C1" t="str">
        <f>课桌价格!C1</f>
        <v>classname</v>
      </c>
      <c r="D1" t="str">
        <f>课桌价格!D1</f>
        <v>装饰物等级</v>
      </c>
      <c r="E1" t="str">
        <f>课桌价格!E1</f>
        <v>x</v>
      </c>
      <c r="F1" t="str">
        <f>课桌价格!F1</f>
        <v>y</v>
      </c>
      <c r="G1" t="str">
        <f>课桌价格!G1</f>
        <v>z</v>
      </c>
      <c r="H1" s="8" t="str">
        <f>课桌价格!H1</f>
        <v>魔法凝胶D型</v>
      </c>
      <c r="I1" s="8" t="str">
        <f>课桌价格!I1</f>
        <v>木材</v>
      </c>
      <c r="J1" s="8" t="str">
        <f>课桌价格!J1</f>
        <v>石块</v>
      </c>
      <c r="K1" s="8" t="str">
        <f>课桌价格!K1</f>
        <v>铁</v>
      </c>
      <c r="L1" s="8" t="str">
        <f>课桌价格!L1</f>
        <v>皮毛</v>
      </c>
      <c r="M1" s="8" t="str">
        <f>课桌价格!M1</f>
        <v>银</v>
      </c>
      <c r="N1" s="8" t="str">
        <f>课桌价格!N1</f>
        <v>冰块</v>
      </c>
      <c r="O1" s="2" t="str">
        <f>课桌价格!O1</f>
        <v>黄水晶</v>
      </c>
      <c r="P1" s="65" t="str">
        <f>课桌价格!P1</f>
        <v>褐水晶</v>
      </c>
      <c r="Q1" s="54" t="str">
        <f>课桌价格!Q1</f>
        <v>红水晶</v>
      </c>
      <c r="R1" s="86" t="str">
        <f>课桌价格!R1</f>
        <v>绿水晶</v>
      </c>
      <c r="S1" t="str">
        <f>课桌价格!S1</f>
        <v>白水晶</v>
      </c>
      <c r="T1" s="13" t="str">
        <f>课桌价格!T1</f>
        <v>紫水晶</v>
      </c>
      <c r="U1" s="89" t="str">
        <f>课桌价格!U1</f>
        <v>黑水晶</v>
      </c>
      <c r="V1" s="8" t="str">
        <f>课桌价格!V1</f>
        <v xml:space="preserve">蓝水晶 </v>
      </c>
      <c r="W1" s="2" t="str">
        <f>课桌价格!W1</f>
        <v>钻石</v>
      </c>
      <c r="X1" t="str">
        <f>课桌价格!X1</f>
        <v>材料单价</v>
      </c>
      <c r="Y1" t="str">
        <f>课桌价格!Y1</f>
        <v>增加魔法</v>
      </c>
      <c r="Z1" t="str">
        <f>课桌价格!Z1</f>
        <v>build ID</v>
      </c>
      <c r="AA1" t="str">
        <f>课桌价格!AA1</f>
        <v>总m币价格</v>
      </c>
      <c r="AB1" s="120" t="str">
        <f>课桌价格!AB1</f>
        <v>合成含装饰m币价格</v>
      </c>
      <c r="AC1" t="str">
        <f>课桌价格!AD1</f>
        <v>总钻石价格</v>
      </c>
      <c r="AD1" t="str">
        <f>课桌价格!AC1</f>
        <v>装饰物</v>
      </c>
      <c r="AE1" t="str">
        <f>课桌价格!AE1</f>
        <v>材料数组</v>
      </c>
    </row>
    <row r="2" spans="1:31">
      <c r="E2">
        <f>课桌价格!E2</f>
        <v>0</v>
      </c>
      <c r="F2">
        <f>课桌价格!F2</f>
        <v>0</v>
      </c>
      <c r="G2">
        <f>课桌价格!G2</f>
        <v>0</v>
      </c>
      <c r="H2">
        <f>课桌价格!H2</f>
        <v>8301</v>
      </c>
      <c r="I2">
        <f>课桌价格!I2</f>
        <v>8302</v>
      </c>
      <c r="J2">
        <f>课桌价格!J2</f>
        <v>8303</v>
      </c>
      <c r="K2">
        <f>课桌价格!K2</f>
        <v>8304</v>
      </c>
      <c r="L2">
        <f>课桌价格!L2</f>
        <v>8305</v>
      </c>
      <c r="M2">
        <f>课桌价格!M2</f>
        <v>8306</v>
      </c>
      <c r="N2">
        <f>课桌价格!N2</f>
        <v>8307</v>
      </c>
      <c r="O2">
        <f>课桌价格!O2</f>
        <v>8311</v>
      </c>
      <c r="P2">
        <f>课桌价格!P2</f>
        <v>8312</v>
      </c>
      <c r="Q2">
        <f>课桌价格!Q2</f>
        <v>8313</v>
      </c>
      <c r="R2">
        <f>课桌价格!R2</f>
        <v>8314</v>
      </c>
      <c r="S2">
        <f>课桌价格!S2</f>
        <v>8315</v>
      </c>
      <c r="T2">
        <f>课桌价格!T2</f>
        <v>8316</v>
      </c>
      <c r="U2">
        <f>课桌价格!U2</f>
        <v>8317</v>
      </c>
      <c r="V2">
        <f>课桌价格!V2</f>
        <v>8318</v>
      </c>
      <c r="X2">
        <f>课桌价格!X2</f>
        <v>50</v>
      </c>
      <c r="AE2" t="str">
        <f>课桌价格!AE2</f>
        <v>[8301,4]</v>
      </c>
    </row>
    <row r="3" spans="1:31">
      <c r="A3" s="3">
        <v>1</v>
      </c>
      <c r="B3" s="2" t="s">
        <v>22</v>
      </c>
      <c r="C3" s="2" t="s">
        <v>21</v>
      </c>
      <c r="D3" s="3">
        <v>1</v>
      </c>
      <c r="E3" s="34">
        <v>1</v>
      </c>
      <c r="F3" s="34">
        <v>0</v>
      </c>
      <c r="G3" s="34">
        <v>1</v>
      </c>
      <c r="H3" s="70">
        <f t="shared" ref="H3:H12" si="0">AA3/$X$2/6</f>
        <v>1.1666666666666667</v>
      </c>
      <c r="I3" s="70">
        <v>0</v>
      </c>
      <c r="J3" s="90">
        <v>0</v>
      </c>
      <c r="K3" s="91">
        <v>0</v>
      </c>
      <c r="L3" s="92">
        <f>H3</f>
        <v>1.1666666666666667</v>
      </c>
      <c r="M3" s="84">
        <v>0</v>
      </c>
      <c r="N3" s="84">
        <v>0</v>
      </c>
      <c r="O3" s="91">
        <v>0</v>
      </c>
      <c r="P3" s="91">
        <v>0</v>
      </c>
      <c r="Q3" s="91">
        <v>0</v>
      </c>
      <c r="R3" s="91">
        <v>0</v>
      </c>
      <c r="S3" s="91">
        <v>0</v>
      </c>
      <c r="T3" s="91">
        <v>0</v>
      </c>
      <c r="U3" s="91">
        <v>0</v>
      </c>
      <c r="V3" s="91">
        <v>0</v>
      </c>
      <c r="W3" s="91">
        <v>0</v>
      </c>
      <c r="X3" t="str">
        <f>课桌价格!X3</f>
        <v>m币power</v>
      </c>
      <c r="Y3" s="17">
        <v>0</v>
      </c>
      <c r="Z3" s="2">
        <v>193001</v>
      </c>
      <c r="AA3">
        <f>m币花费统计A!C3*X4</f>
        <v>350</v>
      </c>
      <c r="AB3" s="119">
        <f>$X$2*(H3+I3+J3+K3+L3+M3+N3+O3+P3+Q3+R3+S3+T3+U3+V3+W3)</f>
        <v>116.66666666666667</v>
      </c>
      <c r="AD3" t="s">
        <v>383</v>
      </c>
      <c r="AE3" t="str">
        <f>CONCATENATE("[",IF(H3=0,"","["&amp;$H$2&amp;","&amp;ROUND(H3,0)&amp;"]"),IF(I3=0,"",","&amp;"["&amp;$I$2&amp;","&amp;ROUND(I3,0)&amp;"]"),IF(J3=0,"",","&amp;"["&amp;$J$2&amp;","&amp;ROUND(J3,0)&amp;"]"),IF(K3=0,"",","&amp;"["&amp;$K$2&amp;","&amp;ROUND(K3,0)&amp;"]"),IF(L3=0,"",","&amp;"["&amp;$L$2&amp;","&amp;ROUND(L3,0)&amp;"]"),IF(M3=0,"",","&amp;"["&amp;$M$2&amp;","&amp;ROUND(M3,0)&amp;"]"),IF(N3=0,"",","&amp;"["&amp;$N$2&amp;","&amp;ROUND(N3,0)&amp;"]"),IF(O3=0,"",","&amp;"["&amp;$O$2&amp;","&amp;ROUND(O3,0)&amp;"]"),IF(P3=0,"",","&amp;"["&amp;$P$2&amp;","&amp;ROUND(P3,0)&amp;"]"),IF(Q3=0,"",","&amp;"["&amp;$Q$2&amp;","&amp;ROUND(Q3,0)&amp;"]"),IF(R3=0,"",","&amp;"["&amp;$R$2&amp;","&amp;ROUND(R3,0)&amp;"]"),IF(S3=0,"",","&amp;"["&amp;$S$2&amp;","&amp;ROUND(S3,0)&amp;"]"),IF(T3=0,"","["&amp;$T$2&amp;","&amp;ROUND(T3,0)&amp;"]"),IF(U3=0,"",","&amp;"["&amp;$U$2&amp;","&amp;ROUND(U3,0)&amp;"]"),IF(V3=0,"",","&amp;"["&amp;$V$2&amp;","&amp;ROUND(V3,0)&amp;"]"),"]")</f>
        <v>[[8301,1],[8305,1]]</v>
      </c>
    </row>
    <row r="4" spans="1:31">
      <c r="A4" s="62">
        <v>1</v>
      </c>
      <c r="B4" t="s">
        <v>24</v>
      </c>
      <c r="C4" t="s">
        <v>23</v>
      </c>
      <c r="D4" s="62">
        <v>1</v>
      </c>
      <c r="E4" s="34">
        <v>1</v>
      </c>
      <c r="F4" s="34">
        <v>0</v>
      </c>
      <c r="G4" s="34">
        <v>1</v>
      </c>
      <c r="H4" s="70">
        <f t="shared" si="0"/>
        <v>1.1666666666666667</v>
      </c>
      <c r="I4" s="70">
        <v>0</v>
      </c>
      <c r="J4" s="92">
        <f>H4</f>
        <v>1.1666666666666667</v>
      </c>
      <c r="K4" s="91">
        <v>0</v>
      </c>
      <c r="L4" s="84">
        <v>0</v>
      </c>
      <c r="M4" s="84">
        <v>0</v>
      </c>
      <c r="N4" s="84">
        <v>0</v>
      </c>
      <c r="O4" s="91">
        <v>0</v>
      </c>
      <c r="P4" s="91">
        <v>0</v>
      </c>
      <c r="Q4" s="91">
        <v>0</v>
      </c>
      <c r="R4" s="91">
        <v>0</v>
      </c>
      <c r="S4" s="91">
        <v>0</v>
      </c>
      <c r="T4" s="91">
        <v>0</v>
      </c>
      <c r="U4" s="91">
        <v>0</v>
      </c>
      <c r="V4" s="91">
        <v>0</v>
      </c>
      <c r="W4" s="91">
        <v>0</v>
      </c>
      <c r="X4">
        <v>1</v>
      </c>
      <c r="Y4" s="17">
        <v>0</v>
      </c>
      <c r="Z4">
        <v>193002</v>
      </c>
      <c r="AA4">
        <f>AA3</f>
        <v>350</v>
      </c>
      <c r="AB4" s="119">
        <f t="shared" ref="AB4:AB30" si="1">$X$2*(H4+I4+J4+K4+L4+M4+N4+O4+P4+Q4+R4+S4+T4+U4+V4+W4)</f>
        <v>116.66666666666667</v>
      </c>
      <c r="AD4" t="s">
        <v>382</v>
      </c>
      <c r="AE4" t="str">
        <f>CONCATENATE("[",IF(H4=0,"","["&amp;$H$2&amp;","&amp;ROUND(H4,0)&amp;"]"),IF(I4=0,"",","&amp;"["&amp;$I$2&amp;","&amp;ROUND(I4,0)&amp;"]"),IF(J4=0,"",","&amp;"["&amp;$J$2&amp;","&amp;ROUND(J4,0)&amp;"]"),IF(K4=0,"",","&amp;"["&amp;$K$2&amp;","&amp;ROUND(K4,0)&amp;"]"),IF(L4=0,"",","&amp;"["&amp;$L$2&amp;","&amp;ROUND(L4,0)&amp;"]"),IF(M4=0,"",","&amp;"["&amp;$M$2&amp;","&amp;ROUND(M4,0)&amp;"]"),IF(N4=0,"",","&amp;"["&amp;$N$2&amp;","&amp;ROUND(N4,0)&amp;"]"),IF(O4=0,"",","&amp;"["&amp;$O$2&amp;","&amp;ROUND(O4,0)&amp;"]"),IF(P4=0,"",","&amp;"["&amp;$P$2&amp;","&amp;ROUND(P4,0)&amp;"]"),IF(Q4=0,"",","&amp;"["&amp;$Q$2&amp;","&amp;ROUND(Q4,0)&amp;"]"),IF(R4=0,"",","&amp;"["&amp;$R$2&amp;","&amp;ROUND(R4,0)&amp;"]"),IF(S4=0,"",","&amp;"["&amp;$S$2&amp;","&amp;ROUND(S4,0)&amp;"]"),IF(T4=0,"","["&amp;$T$2&amp;","&amp;ROUND(T4,0)&amp;"]"),IF(U4=0,"",","&amp;"["&amp;$U$2&amp;","&amp;ROUND(U4,0)&amp;"]"),IF(V4=0,"",","&amp;"["&amp;$V$2&amp;","&amp;ROUND(V4,0)&amp;"]"),"]")</f>
        <v>[[8301,1],[8303,1]]</v>
      </c>
    </row>
    <row r="5" spans="1:31">
      <c r="A5" s="62">
        <v>1</v>
      </c>
      <c r="B5" t="s">
        <v>26</v>
      </c>
      <c r="C5" t="s">
        <v>25</v>
      </c>
      <c r="D5" s="62">
        <v>1</v>
      </c>
      <c r="E5" s="34">
        <v>1</v>
      </c>
      <c r="F5" s="34">
        <v>0</v>
      </c>
      <c r="G5" s="34">
        <v>1</v>
      </c>
      <c r="H5" s="70">
        <f t="shared" si="0"/>
        <v>1.1666666666666667</v>
      </c>
      <c r="I5" s="70">
        <v>0</v>
      </c>
      <c r="J5" s="92">
        <f>H5</f>
        <v>1.1666666666666667</v>
      </c>
      <c r="K5" s="91">
        <v>0</v>
      </c>
      <c r="L5" s="84">
        <v>0</v>
      </c>
      <c r="M5" s="84">
        <v>0</v>
      </c>
      <c r="N5" s="84">
        <v>0</v>
      </c>
      <c r="O5" s="91">
        <v>0</v>
      </c>
      <c r="P5" s="91">
        <v>0</v>
      </c>
      <c r="Q5" s="91">
        <v>0</v>
      </c>
      <c r="R5" s="91">
        <v>0</v>
      </c>
      <c r="S5" s="91">
        <v>0</v>
      </c>
      <c r="T5" s="91">
        <v>0</v>
      </c>
      <c r="U5" s="91">
        <v>0</v>
      </c>
      <c r="V5" s="91">
        <v>0</v>
      </c>
      <c r="W5" s="91">
        <v>0</v>
      </c>
      <c r="Y5" s="17">
        <v>0</v>
      </c>
      <c r="Z5">
        <v>193003</v>
      </c>
      <c r="AA5">
        <f>AA4</f>
        <v>350</v>
      </c>
      <c r="AB5" s="119">
        <f t="shared" si="1"/>
        <v>116.66666666666667</v>
      </c>
      <c r="AD5" t="s">
        <v>382</v>
      </c>
      <c r="AE5" t="str">
        <f>CONCATENATE("[",IF(H5=0,"","["&amp;$H$2&amp;","&amp;ROUND(H5,0)&amp;"]"),IF(I5=0,"",","&amp;"["&amp;$I$2&amp;","&amp;ROUND(I5,0)&amp;"]"),IF(J5=0,"",","&amp;"["&amp;$J$2&amp;","&amp;ROUND(J5,0)&amp;"]"),IF(K5=0,"",","&amp;"["&amp;$K$2&amp;","&amp;ROUND(K5,0)&amp;"]"),IF(L5=0,"",","&amp;"["&amp;$L$2&amp;","&amp;ROUND(L5,0)&amp;"]"),IF(M5=0,"",","&amp;"["&amp;$M$2&amp;","&amp;ROUND(M5,0)&amp;"]"),IF(N5=0,"",","&amp;"["&amp;$N$2&amp;","&amp;ROUND(N5,0)&amp;"]"),IF(O5=0,"",","&amp;"["&amp;$O$2&amp;","&amp;ROUND(O5,0)&amp;"]"),IF(P5=0,"",","&amp;"["&amp;$P$2&amp;","&amp;ROUND(P5,0)&amp;"]"),IF(Q5=0,"",","&amp;"["&amp;$Q$2&amp;","&amp;ROUND(Q5,0)&amp;"]"),IF(R5=0,"",","&amp;"["&amp;$R$2&amp;","&amp;ROUND(R5,0)&amp;"]"),IF(S5=0,"",","&amp;"["&amp;$S$2&amp;","&amp;ROUND(S5,0)&amp;"]"),IF(T5=0,"","["&amp;$T$2&amp;","&amp;ROUND(T5,0)&amp;"]"),IF(U5=0,"",","&amp;"["&amp;$U$2&amp;","&amp;ROUND(U5,0)&amp;"]"),IF(V5=0,"",","&amp;"["&amp;$V$2&amp;","&amp;ROUND(V5,0)&amp;"]"),"]")</f>
        <v>[[8301,1],[8303,1]]</v>
      </c>
    </row>
    <row r="6" spans="1:31">
      <c r="A6" s="62">
        <v>1</v>
      </c>
      <c r="B6" t="s">
        <v>28</v>
      </c>
      <c r="C6" t="s">
        <v>27</v>
      </c>
      <c r="D6" s="62">
        <v>1</v>
      </c>
      <c r="E6" s="34">
        <v>1</v>
      </c>
      <c r="F6" s="34">
        <v>0</v>
      </c>
      <c r="G6" s="34">
        <v>1</v>
      </c>
      <c r="H6" s="70">
        <f t="shared" si="0"/>
        <v>1.1666666666666667</v>
      </c>
      <c r="I6" s="70">
        <v>0</v>
      </c>
      <c r="J6" s="90">
        <v>0</v>
      </c>
      <c r="K6" s="91">
        <v>0</v>
      </c>
      <c r="L6" s="91">
        <v>0</v>
      </c>
      <c r="M6" s="84">
        <v>0</v>
      </c>
      <c r="N6" s="92">
        <f>H6</f>
        <v>1.1666666666666667</v>
      </c>
      <c r="O6" s="91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  <c r="U6" s="91">
        <v>0</v>
      </c>
      <c r="V6" s="91">
        <v>0</v>
      </c>
      <c r="W6" s="91">
        <v>0</v>
      </c>
      <c r="X6" s="101" t="s">
        <v>380</v>
      </c>
      <c r="Y6" s="17">
        <v>0</v>
      </c>
      <c r="Z6">
        <v>193004</v>
      </c>
      <c r="AA6">
        <f>AA5</f>
        <v>350</v>
      </c>
      <c r="AB6" s="119">
        <f t="shared" si="1"/>
        <v>116.66666666666667</v>
      </c>
      <c r="AD6" t="s">
        <v>382</v>
      </c>
      <c r="AE6" t="str">
        <f>CONCATENATE("[",IF(H6=0,"","["&amp;$H$2&amp;","&amp;ROUND(H6,0)&amp;"]"),IF(I6=0,"",","&amp;"["&amp;$I$2&amp;","&amp;ROUND(I6,0)&amp;"]"),IF(J6=0,"",","&amp;"["&amp;$J$2&amp;","&amp;ROUND(J6,0)&amp;"]"),IF(K6=0,"",","&amp;"["&amp;$K$2&amp;","&amp;ROUND(K6,0)&amp;"]"),IF(L6=0,"",","&amp;"["&amp;$L$2&amp;","&amp;ROUND(L6,0)&amp;"]"),IF(M6=0,"",","&amp;"["&amp;$M$2&amp;","&amp;ROUND(M6,0)&amp;"]"),IF(N6=0,"",","&amp;"["&amp;$N$2&amp;","&amp;ROUND(N6,0)&amp;"]"),IF(O6=0,"",","&amp;"["&amp;$O$2&amp;","&amp;ROUND(O6,0)&amp;"]"),IF(P6=0,"",","&amp;"["&amp;$P$2&amp;","&amp;ROUND(P6,0)&amp;"]"),IF(Q6=0,"",","&amp;"["&amp;$Q$2&amp;","&amp;ROUND(Q6,0)&amp;"]"),IF(R6=0,"",","&amp;"["&amp;$R$2&amp;","&amp;ROUND(R6,0)&amp;"]"),IF(S6=0,"",","&amp;"["&amp;$S$2&amp;","&amp;ROUND(S6,0)&amp;"]"),IF(T6=0,"","["&amp;$T$2&amp;","&amp;ROUND(T6,0)&amp;"]"),IF(U6=0,"",","&amp;"["&amp;$U$2&amp;","&amp;ROUND(U6,0)&amp;"]"),IF(V6=0,"",","&amp;"["&amp;$V$2&amp;","&amp;ROUND(V6,0)&amp;"]"),"]")</f>
        <v>[[8301,1],[8307,1]]</v>
      </c>
    </row>
    <row r="7" spans="1:31">
      <c r="A7" s="62">
        <v>1</v>
      </c>
      <c r="B7" t="s">
        <v>30</v>
      </c>
      <c r="C7" t="s">
        <v>29</v>
      </c>
      <c r="D7" s="62">
        <v>1</v>
      </c>
      <c r="E7" s="34">
        <v>1</v>
      </c>
      <c r="F7" s="34">
        <v>0</v>
      </c>
      <c r="G7" s="34">
        <v>1</v>
      </c>
      <c r="H7" s="70">
        <f t="shared" si="0"/>
        <v>1.1666666666666667</v>
      </c>
      <c r="I7" s="70">
        <f>H7</f>
        <v>1.1666666666666667</v>
      </c>
      <c r="J7" s="90">
        <v>0</v>
      </c>
      <c r="K7" s="91">
        <v>0</v>
      </c>
      <c r="L7" s="84">
        <v>0</v>
      </c>
      <c r="M7" s="84">
        <v>0</v>
      </c>
      <c r="N7" s="92">
        <v>0</v>
      </c>
      <c r="O7" s="91">
        <v>0</v>
      </c>
      <c r="P7" s="91">
        <v>0</v>
      </c>
      <c r="Q7" s="91">
        <v>0</v>
      </c>
      <c r="R7" s="91">
        <v>0</v>
      </c>
      <c r="S7" s="91">
        <v>0</v>
      </c>
      <c r="T7" s="91">
        <v>0</v>
      </c>
      <c r="U7" s="91">
        <v>0</v>
      </c>
      <c r="V7" s="91">
        <v>0</v>
      </c>
      <c r="W7" s="91">
        <v>0</v>
      </c>
      <c r="X7" s="101">
        <v>0.09</v>
      </c>
      <c r="Y7" s="17">
        <v>0</v>
      </c>
      <c r="Z7">
        <v>193005</v>
      </c>
      <c r="AA7">
        <f>AA6</f>
        <v>350</v>
      </c>
      <c r="AB7" s="119">
        <f t="shared" si="1"/>
        <v>116.66666666666667</v>
      </c>
      <c r="AD7" t="s">
        <v>382</v>
      </c>
      <c r="AE7" t="str">
        <f>CONCATENATE("[",IF(H7=0,"","["&amp;$H$2&amp;","&amp;ROUND(H7,0)&amp;"]"),IF(I7=0,"",","&amp;"["&amp;$I$2&amp;","&amp;ROUND(I7,0)&amp;"]"),IF(J7=0,"",","&amp;"["&amp;$J$2&amp;","&amp;ROUND(J7,0)&amp;"]"),IF(K7=0,"",","&amp;"["&amp;$K$2&amp;","&amp;ROUND(K7,0)&amp;"]"),IF(L7=0,"",","&amp;"["&amp;$L$2&amp;","&amp;ROUND(L7,0)&amp;"]"),IF(M7=0,"",","&amp;"["&amp;$M$2&amp;","&amp;ROUND(M7,0)&amp;"]"),IF(N7=0,"",","&amp;"["&amp;$N$2&amp;","&amp;ROUND(N7,0)&amp;"]"),IF(O7=0,"",","&amp;"["&amp;$O$2&amp;","&amp;ROUND(O7,0)&amp;"]"),IF(P7=0,"",","&amp;"["&amp;$P$2&amp;","&amp;ROUND(P7,0)&amp;"]"),IF(Q7=0,"",","&amp;"["&amp;$Q$2&amp;","&amp;ROUND(Q7,0)&amp;"]"),IF(R7=0,"",","&amp;"["&amp;$R$2&amp;","&amp;ROUND(R7,0)&amp;"]"),IF(S7=0,"",","&amp;"["&amp;$S$2&amp;","&amp;ROUND(S7,0)&amp;"]"),IF(T7=0,"","["&amp;$T$2&amp;","&amp;ROUND(T7,0)&amp;"]"),IF(U7=0,"",","&amp;"["&amp;$U$2&amp;","&amp;ROUND(U7,0)&amp;"]"),IF(V7=0,"",","&amp;"["&amp;$V$2&amp;","&amp;ROUND(V7,0)&amp;"]"),"]")</f>
        <v>[[8301,1],[8302,1]]</v>
      </c>
    </row>
    <row r="8" spans="1:31">
      <c r="A8" s="62">
        <v>5</v>
      </c>
      <c r="B8" t="s">
        <v>32</v>
      </c>
      <c r="C8" t="s">
        <v>31</v>
      </c>
      <c r="D8" s="62">
        <v>1</v>
      </c>
      <c r="E8" s="34">
        <v>1</v>
      </c>
      <c r="F8" s="34">
        <v>0</v>
      </c>
      <c r="G8" s="34">
        <v>1</v>
      </c>
      <c r="H8" s="70">
        <f t="shared" si="0"/>
        <v>1.5666666666666667</v>
      </c>
      <c r="I8" s="70">
        <v>0</v>
      </c>
      <c r="J8" s="92">
        <f>H8</f>
        <v>1.5666666666666667</v>
      </c>
      <c r="K8" s="91">
        <v>0</v>
      </c>
      <c r="L8" s="84">
        <v>0</v>
      </c>
      <c r="M8" s="84">
        <v>0</v>
      </c>
      <c r="N8" s="92">
        <v>0</v>
      </c>
      <c r="O8" s="91">
        <v>0</v>
      </c>
      <c r="P8" s="91">
        <v>0</v>
      </c>
      <c r="Q8" s="91">
        <v>0</v>
      </c>
      <c r="R8" s="91">
        <v>0</v>
      </c>
      <c r="S8" s="91">
        <v>0</v>
      </c>
      <c r="T8" s="91">
        <v>0</v>
      </c>
      <c r="U8" s="91">
        <v>0</v>
      </c>
      <c r="V8" s="91">
        <v>0</v>
      </c>
      <c r="W8" s="91">
        <v>0</v>
      </c>
      <c r="X8" s="102"/>
      <c r="Y8" s="17">
        <v>0</v>
      </c>
      <c r="Z8">
        <v>193006</v>
      </c>
      <c r="AA8">
        <f>m币花费统计A!C7*X4</f>
        <v>470</v>
      </c>
      <c r="AB8" s="119">
        <f t="shared" si="1"/>
        <v>156.66666666666666</v>
      </c>
      <c r="AD8" t="s">
        <v>382</v>
      </c>
      <c r="AE8" t="str">
        <f t="shared" ref="AE8:AE30" si="2">CONCATENATE("[",IF(H8=0,"","["&amp;$H$2&amp;","&amp;ROUND(H8,0)&amp;"]"),IF(I8=0,"",","&amp;"["&amp;$I$2&amp;","&amp;ROUND(I8,0)&amp;"]"),IF(J8=0,"",","&amp;"["&amp;$J$2&amp;","&amp;ROUND(J8,0)&amp;"]"),IF(K8=0,"",","&amp;"["&amp;$K$2&amp;","&amp;ROUND(K8,0)&amp;"]"),IF(L8=0,"",","&amp;"["&amp;$L$2&amp;","&amp;ROUND(L8,0)&amp;"]"),IF(M8=0,"",","&amp;"["&amp;$M$2&amp;","&amp;ROUND(M8,0)&amp;"]"),IF(N8=0,"",","&amp;"["&amp;$N$2&amp;","&amp;ROUND(N8,0)&amp;"]"),IF(O8=0,"",","&amp;"["&amp;$O$2&amp;","&amp;ROUND(O8,0)&amp;"]"),IF(P8=0,"",","&amp;"["&amp;$P$2&amp;","&amp;ROUND(P8,0)&amp;"]"),IF(Q8=0,"",","&amp;"["&amp;$Q$2&amp;","&amp;ROUND(Q8,0)&amp;"]"),IF(R8=0,"",","&amp;"["&amp;$R$2&amp;","&amp;ROUND(R8,0)&amp;"]"),IF(S8=0,"",","&amp;"["&amp;$S$2&amp;","&amp;ROUND(S8,0)&amp;"]"),IF(T8=0,"","["&amp;$T$2&amp;","&amp;ROUND(T8,0)&amp;"]"),IF(U8=0,"",","&amp;"["&amp;$U$2&amp;","&amp;ROUND(U8,0)&amp;"]"),IF(V8=0,"",","&amp;"["&amp;$V$2&amp;","&amp;ROUND(V8,0)&amp;"]"),"]")</f>
        <v>[[8301,2],[8303,2]]</v>
      </c>
    </row>
    <row r="9" spans="1:31">
      <c r="A9" s="62">
        <v>5</v>
      </c>
      <c r="B9" t="s">
        <v>34</v>
      </c>
      <c r="C9" t="s">
        <v>33</v>
      </c>
      <c r="D9" s="62">
        <v>1</v>
      </c>
      <c r="E9" s="34">
        <v>1</v>
      </c>
      <c r="F9" s="34">
        <v>0</v>
      </c>
      <c r="G9" s="34">
        <v>1</v>
      </c>
      <c r="H9" s="70">
        <f t="shared" si="0"/>
        <v>1.5666666666666667</v>
      </c>
      <c r="I9" s="70">
        <f>H9</f>
        <v>1.5666666666666667</v>
      </c>
      <c r="J9" s="92">
        <f>H9</f>
        <v>1.5666666666666667</v>
      </c>
      <c r="K9" s="91">
        <v>0</v>
      </c>
      <c r="L9" s="84">
        <v>0</v>
      </c>
      <c r="M9" s="84">
        <v>0</v>
      </c>
      <c r="N9" s="92">
        <v>0</v>
      </c>
      <c r="O9" s="91">
        <v>0</v>
      </c>
      <c r="P9" s="91">
        <v>0</v>
      </c>
      <c r="Q9" s="91">
        <v>0</v>
      </c>
      <c r="R9" s="91">
        <v>0</v>
      </c>
      <c r="S9" s="91">
        <v>0</v>
      </c>
      <c r="T9" s="91">
        <v>0</v>
      </c>
      <c r="U9" s="91">
        <v>0</v>
      </c>
      <c r="V9" s="91">
        <v>0</v>
      </c>
      <c r="W9" s="91">
        <v>0</v>
      </c>
      <c r="X9" s="102" t="s">
        <v>381</v>
      </c>
      <c r="Y9" s="17">
        <v>0</v>
      </c>
      <c r="Z9">
        <v>193007</v>
      </c>
      <c r="AA9">
        <f>AA8</f>
        <v>470</v>
      </c>
      <c r="AB9" s="119">
        <f t="shared" si="1"/>
        <v>235</v>
      </c>
      <c r="AD9" t="s">
        <v>382</v>
      </c>
      <c r="AE9" t="str">
        <f t="shared" si="2"/>
        <v>[[8301,2],[8302,2],[8303,2]]</v>
      </c>
    </row>
    <row r="10" spans="1:31">
      <c r="A10" s="62">
        <v>5</v>
      </c>
      <c r="B10" t="s">
        <v>36</v>
      </c>
      <c r="C10" t="s">
        <v>35</v>
      </c>
      <c r="D10" s="62">
        <v>1</v>
      </c>
      <c r="E10" s="34">
        <v>1</v>
      </c>
      <c r="F10" s="34">
        <v>0</v>
      </c>
      <c r="G10" s="34">
        <v>1</v>
      </c>
      <c r="H10" s="70">
        <f t="shared" si="0"/>
        <v>1.5666666666666667</v>
      </c>
      <c r="I10" s="70">
        <v>0</v>
      </c>
      <c r="J10" s="90">
        <v>0</v>
      </c>
      <c r="K10" s="91">
        <v>0</v>
      </c>
      <c r="L10" s="92">
        <f>H10</f>
        <v>1.5666666666666667</v>
      </c>
      <c r="M10" s="84">
        <v>0</v>
      </c>
      <c r="N10" s="92">
        <v>0</v>
      </c>
      <c r="O10" s="91">
        <v>0</v>
      </c>
      <c r="P10" s="91">
        <v>0</v>
      </c>
      <c r="Q10" s="91">
        <v>0</v>
      </c>
      <c r="R10" s="91">
        <v>0</v>
      </c>
      <c r="S10" s="91">
        <v>0</v>
      </c>
      <c r="T10" s="91">
        <v>0</v>
      </c>
      <c r="U10" s="91">
        <v>0</v>
      </c>
      <c r="V10" s="91">
        <v>0</v>
      </c>
      <c r="W10" s="91">
        <v>0</v>
      </c>
      <c r="X10" s="102">
        <v>0.1</v>
      </c>
      <c r="Y10" s="17">
        <v>0</v>
      </c>
      <c r="Z10">
        <v>193008</v>
      </c>
      <c r="AA10">
        <f>AA9</f>
        <v>470</v>
      </c>
      <c r="AB10" s="119">
        <f t="shared" si="1"/>
        <v>156.66666666666666</v>
      </c>
      <c r="AD10" t="s">
        <v>382</v>
      </c>
      <c r="AE10" t="str">
        <f t="shared" si="2"/>
        <v>[[8301,2],[8305,2]]</v>
      </c>
    </row>
    <row r="11" spans="1:31">
      <c r="A11" s="62">
        <v>5</v>
      </c>
      <c r="B11" t="s">
        <v>38</v>
      </c>
      <c r="C11" t="s">
        <v>37</v>
      </c>
      <c r="D11" s="62">
        <v>1</v>
      </c>
      <c r="E11" s="34">
        <v>1</v>
      </c>
      <c r="F11" s="34">
        <v>0</v>
      </c>
      <c r="G11" s="34">
        <v>1</v>
      </c>
      <c r="H11" s="70">
        <f t="shared" si="0"/>
        <v>1.5666666666666667</v>
      </c>
      <c r="I11" s="70">
        <v>0</v>
      </c>
      <c r="J11" s="90">
        <v>0</v>
      </c>
      <c r="K11" s="91">
        <v>0</v>
      </c>
      <c r="L11" s="92">
        <f>H11</f>
        <v>1.5666666666666667</v>
      </c>
      <c r="M11" s="84">
        <v>0</v>
      </c>
      <c r="N11" s="92">
        <v>0</v>
      </c>
      <c r="O11" s="91">
        <v>0</v>
      </c>
      <c r="P11" s="91">
        <v>0</v>
      </c>
      <c r="Q11" s="91">
        <v>0</v>
      </c>
      <c r="R11" s="91">
        <v>0</v>
      </c>
      <c r="S11" s="91">
        <v>0</v>
      </c>
      <c r="T11" s="91">
        <v>0</v>
      </c>
      <c r="U11" s="91">
        <v>0</v>
      </c>
      <c r="V11" s="91">
        <v>0</v>
      </c>
      <c r="W11" s="91">
        <v>0</v>
      </c>
      <c r="Y11" s="17">
        <v>0</v>
      </c>
      <c r="Z11">
        <v>193009</v>
      </c>
      <c r="AA11">
        <f>AA10</f>
        <v>470</v>
      </c>
      <c r="AB11" s="119">
        <f t="shared" si="1"/>
        <v>156.66666666666666</v>
      </c>
      <c r="AD11" t="s">
        <v>382</v>
      </c>
      <c r="AE11" t="str">
        <f t="shared" si="2"/>
        <v>[[8301,2],[8305,2]]</v>
      </c>
    </row>
    <row r="12" spans="1:31">
      <c r="A12" s="62">
        <v>5</v>
      </c>
      <c r="B12" t="s">
        <v>40</v>
      </c>
      <c r="C12" t="s">
        <v>39</v>
      </c>
      <c r="D12" s="62">
        <v>1</v>
      </c>
      <c r="E12" s="34">
        <v>1</v>
      </c>
      <c r="F12" s="34">
        <v>0</v>
      </c>
      <c r="G12" s="34">
        <v>1</v>
      </c>
      <c r="H12" s="70">
        <f t="shared" si="0"/>
        <v>1.5666666666666667</v>
      </c>
      <c r="I12" s="70">
        <f>H12</f>
        <v>1.5666666666666667</v>
      </c>
      <c r="J12" s="90">
        <v>0</v>
      </c>
      <c r="K12" s="91">
        <v>0</v>
      </c>
      <c r="L12" s="92">
        <v>0</v>
      </c>
      <c r="M12" s="84">
        <v>0</v>
      </c>
      <c r="N12" s="92">
        <v>0</v>
      </c>
      <c r="O12" s="91">
        <v>0</v>
      </c>
      <c r="P12" s="91">
        <v>0</v>
      </c>
      <c r="Q12" s="91">
        <v>0</v>
      </c>
      <c r="R12" s="91">
        <v>0</v>
      </c>
      <c r="S12" s="91">
        <v>0</v>
      </c>
      <c r="T12" s="91">
        <v>0</v>
      </c>
      <c r="U12" s="91">
        <v>0</v>
      </c>
      <c r="V12" s="91">
        <v>0</v>
      </c>
      <c r="W12" s="91">
        <v>0</v>
      </c>
      <c r="Y12" s="17">
        <v>0</v>
      </c>
      <c r="Z12">
        <v>193010</v>
      </c>
      <c r="AA12">
        <f>AA11</f>
        <v>470</v>
      </c>
      <c r="AB12" s="119">
        <f t="shared" si="1"/>
        <v>156.66666666666666</v>
      </c>
      <c r="AD12" t="s">
        <v>382</v>
      </c>
      <c r="AE12" t="str">
        <f t="shared" si="2"/>
        <v>[[8301,2],[8302,2]]</v>
      </c>
    </row>
    <row r="13" spans="1:31">
      <c r="A13" s="62">
        <v>11</v>
      </c>
      <c r="B13" t="s">
        <v>42</v>
      </c>
      <c r="C13" t="s">
        <v>41</v>
      </c>
      <c r="D13" s="62">
        <v>1</v>
      </c>
      <c r="E13" s="34">
        <v>1</v>
      </c>
      <c r="F13" s="34">
        <v>0</v>
      </c>
      <c r="G13" s="34">
        <v>1</v>
      </c>
      <c r="H13" s="70">
        <f t="shared" ref="H13:H20" si="3">AA13/$X$2/5</f>
        <v>2.84</v>
      </c>
      <c r="I13" s="70">
        <v>0</v>
      </c>
      <c r="J13" s="92">
        <v>1</v>
      </c>
      <c r="K13" s="91">
        <v>0</v>
      </c>
      <c r="L13" s="92">
        <v>0</v>
      </c>
      <c r="M13" s="84">
        <v>0</v>
      </c>
      <c r="N13" s="92">
        <v>0</v>
      </c>
      <c r="O13" s="91">
        <v>0</v>
      </c>
      <c r="P13" s="91">
        <v>0</v>
      </c>
      <c r="Q13" s="91">
        <v>0</v>
      </c>
      <c r="R13" s="91">
        <v>0</v>
      </c>
      <c r="S13" s="91">
        <v>0</v>
      </c>
      <c r="T13" s="91">
        <v>0</v>
      </c>
      <c r="U13" s="91">
        <v>0</v>
      </c>
      <c r="V13" s="91">
        <v>0</v>
      </c>
      <c r="W13" s="91">
        <v>0</v>
      </c>
      <c r="Y13" s="17">
        <v>0</v>
      </c>
      <c r="Z13">
        <v>193011</v>
      </c>
      <c r="AA13">
        <f>m币花费统计A!C13*X4</f>
        <v>710</v>
      </c>
      <c r="AB13" s="119">
        <f t="shared" si="1"/>
        <v>192</v>
      </c>
      <c r="AD13" t="s">
        <v>382</v>
      </c>
      <c r="AE13" t="str">
        <f t="shared" si="2"/>
        <v>[[8301,3],[8303,1]]</v>
      </c>
    </row>
    <row r="14" spans="1:31">
      <c r="A14" s="62">
        <v>11</v>
      </c>
      <c r="B14" t="s">
        <v>44</v>
      </c>
      <c r="C14" t="s">
        <v>43</v>
      </c>
      <c r="D14" s="62">
        <v>1</v>
      </c>
      <c r="E14" s="34">
        <v>1</v>
      </c>
      <c r="F14" s="34">
        <v>0</v>
      </c>
      <c r="G14" s="34">
        <v>1</v>
      </c>
      <c r="H14" s="70">
        <f t="shared" si="3"/>
        <v>2.84</v>
      </c>
      <c r="I14" s="70">
        <v>0</v>
      </c>
      <c r="J14" s="92">
        <v>1</v>
      </c>
      <c r="K14" s="91">
        <v>0</v>
      </c>
      <c r="L14" s="92">
        <v>0</v>
      </c>
      <c r="M14" s="84">
        <v>0</v>
      </c>
      <c r="N14" s="92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  <c r="T14" s="91">
        <v>0</v>
      </c>
      <c r="U14" s="91">
        <v>0</v>
      </c>
      <c r="V14" s="91">
        <v>0</v>
      </c>
      <c r="W14" s="91">
        <v>0</v>
      </c>
      <c r="Y14" s="17">
        <v>0</v>
      </c>
      <c r="Z14">
        <v>193012</v>
      </c>
      <c r="AA14">
        <f>AA13</f>
        <v>710</v>
      </c>
      <c r="AB14" s="119">
        <f t="shared" si="1"/>
        <v>192</v>
      </c>
      <c r="AD14" t="s">
        <v>382</v>
      </c>
      <c r="AE14" t="str">
        <f t="shared" si="2"/>
        <v>[[8301,3],[8303,1]]</v>
      </c>
    </row>
    <row r="15" spans="1:31">
      <c r="A15" s="62">
        <v>11</v>
      </c>
      <c r="B15" t="s">
        <v>46</v>
      </c>
      <c r="C15" t="s">
        <v>45</v>
      </c>
      <c r="D15" s="62">
        <v>1</v>
      </c>
      <c r="E15" s="34">
        <v>1</v>
      </c>
      <c r="F15" s="34">
        <v>0</v>
      </c>
      <c r="G15" s="34">
        <v>1</v>
      </c>
      <c r="H15" s="70">
        <f t="shared" si="3"/>
        <v>2.84</v>
      </c>
      <c r="I15" s="70">
        <v>0</v>
      </c>
      <c r="J15" s="92">
        <v>1</v>
      </c>
      <c r="K15" s="91">
        <v>0</v>
      </c>
      <c r="L15" s="92">
        <v>0</v>
      </c>
      <c r="M15" s="84">
        <v>0</v>
      </c>
      <c r="N15" s="92">
        <v>0</v>
      </c>
      <c r="O15" s="91">
        <v>0</v>
      </c>
      <c r="P15" s="91">
        <v>0</v>
      </c>
      <c r="Q15" s="91">
        <v>0</v>
      </c>
      <c r="R15" s="91">
        <v>0</v>
      </c>
      <c r="S15" s="91">
        <v>0</v>
      </c>
      <c r="T15" s="91">
        <v>0</v>
      </c>
      <c r="U15" s="91">
        <v>0</v>
      </c>
      <c r="V15" s="91">
        <v>1</v>
      </c>
      <c r="W15" s="91">
        <v>0</v>
      </c>
      <c r="Y15" s="17">
        <v>0</v>
      </c>
      <c r="Z15">
        <v>193013</v>
      </c>
      <c r="AA15">
        <f t="shared" ref="AA15:AA20" si="4">AA14</f>
        <v>710</v>
      </c>
      <c r="AB15" s="119">
        <f t="shared" si="1"/>
        <v>242</v>
      </c>
      <c r="AD15" t="s">
        <v>382</v>
      </c>
      <c r="AE15" t="str">
        <f t="shared" si="2"/>
        <v>[[8301,3],[8303,1],[8318,1]]</v>
      </c>
    </row>
    <row r="16" spans="1:31">
      <c r="A16" s="62">
        <v>11</v>
      </c>
      <c r="B16" t="s">
        <v>48</v>
      </c>
      <c r="C16" t="s">
        <v>47</v>
      </c>
      <c r="D16" s="62">
        <v>1</v>
      </c>
      <c r="E16" s="34">
        <v>1</v>
      </c>
      <c r="F16" s="34">
        <v>0</v>
      </c>
      <c r="G16" s="34">
        <v>1</v>
      </c>
      <c r="H16" s="70">
        <f t="shared" si="3"/>
        <v>2.84</v>
      </c>
      <c r="I16" s="70">
        <v>0</v>
      </c>
      <c r="J16" s="92">
        <v>1</v>
      </c>
      <c r="K16" s="91">
        <v>0</v>
      </c>
      <c r="L16" s="92">
        <v>0</v>
      </c>
      <c r="M16" s="84">
        <v>0</v>
      </c>
      <c r="N16" s="92">
        <v>0</v>
      </c>
      <c r="O16" s="91">
        <v>0</v>
      </c>
      <c r="P16" s="91">
        <v>0</v>
      </c>
      <c r="Q16" s="91">
        <v>1</v>
      </c>
      <c r="R16" s="91">
        <v>0</v>
      </c>
      <c r="S16" s="91">
        <v>0</v>
      </c>
      <c r="T16" s="91">
        <v>0</v>
      </c>
      <c r="U16" s="91">
        <v>0</v>
      </c>
      <c r="V16" s="91">
        <v>0</v>
      </c>
      <c r="W16" s="91">
        <v>0</v>
      </c>
      <c r="Y16" s="17">
        <v>0</v>
      </c>
      <c r="Z16">
        <v>193014</v>
      </c>
      <c r="AA16">
        <f t="shared" si="4"/>
        <v>710</v>
      </c>
      <c r="AB16" s="119">
        <f t="shared" si="1"/>
        <v>242</v>
      </c>
      <c r="AD16" t="s">
        <v>382</v>
      </c>
      <c r="AE16" t="str">
        <f t="shared" si="2"/>
        <v>[[8301,3],[8303,1],[8313,1]]</v>
      </c>
    </row>
    <row r="17" spans="1:31" ht="12.75" customHeight="1">
      <c r="A17" s="62">
        <v>11</v>
      </c>
      <c r="B17" t="s">
        <v>50</v>
      </c>
      <c r="C17" t="s">
        <v>49</v>
      </c>
      <c r="D17" s="62">
        <v>1</v>
      </c>
      <c r="E17" s="34">
        <v>1</v>
      </c>
      <c r="F17" s="34">
        <v>0</v>
      </c>
      <c r="G17" s="34">
        <v>1</v>
      </c>
      <c r="H17" s="70">
        <f t="shared" si="3"/>
        <v>2.84</v>
      </c>
      <c r="I17" s="70">
        <v>0</v>
      </c>
      <c r="J17" s="92">
        <v>1</v>
      </c>
      <c r="K17" s="91">
        <v>0</v>
      </c>
      <c r="L17" s="92">
        <v>0</v>
      </c>
      <c r="M17" s="84">
        <v>0</v>
      </c>
      <c r="N17" s="92">
        <v>0</v>
      </c>
      <c r="O17" s="91">
        <v>1</v>
      </c>
      <c r="P17" s="91">
        <v>0</v>
      </c>
      <c r="Q17" s="91">
        <v>0</v>
      </c>
      <c r="R17" s="91">
        <v>0</v>
      </c>
      <c r="S17" s="91">
        <v>0</v>
      </c>
      <c r="T17" s="91">
        <v>0</v>
      </c>
      <c r="U17" s="91">
        <v>0</v>
      </c>
      <c r="V17" s="91">
        <v>0</v>
      </c>
      <c r="W17" s="91">
        <v>0</v>
      </c>
      <c r="Y17" s="17">
        <v>0</v>
      </c>
      <c r="Z17">
        <v>193015</v>
      </c>
      <c r="AA17">
        <f t="shared" si="4"/>
        <v>710</v>
      </c>
      <c r="AB17" s="119">
        <f t="shared" si="1"/>
        <v>242</v>
      </c>
      <c r="AD17" t="s">
        <v>382</v>
      </c>
      <c r="AE17" t="str">
        <f t="shared" si="2"/>
        <v>[[8301,3],[8303,1],[8311,1]]</v>
      </c>
    </row>
    <row r="18" spans="1:31">
      <c r="A18" s="62">
        <v>11</v>
      </c>
      <c r="B18" t="s">
        <v>52</v>
      </c>
      <c r="C18" t="s">
        <v>51</v>
      </c>
      <c r="D18" s="62">
        <v>1</v>
      </c>
      <c r="E18" s="34">
        <v>1</v>
      </c>
      <c r="F18" s="34">
        <v>0</v>
      </c>
      <c r="G18" s="34">
        <v>1</v>
      </c>
      <c r="H18" s="70">
        <f t="shared" si="3"/>
        <v>2.84</v>
      </c>
      <c r="I18" s="70">
        <v>0</v>
      </c>
      <c r="J18" s="92">
        <v>1</v>
      </c>
      <c r="K18" s="91">
        <v>0</v>
      </c>
      <c r="L18" s="92">
        <v>0</v>
      </c>
      <c r="M18" s="84">
        <v>0</v>
      </c>
      <c r="N18" s="92">
        <v>0</v>
      </c>
      <c r="O18" s="91">
        <v>0</v>
      </c>
      <c r="P18" s="91">
        <v>0</v>
      </c>
      <c r="Q18" s="91">
        <v>0</v>
      </c>
      <c r="R18" s="91">
        <v>1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Y18" s="17">
        <v>0</v>
      </c>
      <c r="Z18">
        <v>193016</v>
      </c>
      <c r="AA18">
        <f t="shared" si="4"/>
        <v>710</v>
      </c>
      <c r="AB18" s="119">
        <f t="shared" si="1"/>
        <v>242</v>
      </c>
      <c r="AD18" t="s">
        <v>382</v>
      </c>
      <c r="AE18" t="str">
        <f t="shared" si="2"/>
        <v>[[8301,3],[8303,1],[8314,1]]</v>
      </c>
    </row>
    <row r="19" spans="1:31">
      <c r="A19" s="62">
        <v>11</v>
      </c>
      <c r="B19" t="s">
        <v>54</v>
      </c>
      <c r="C19" t="s">
        <v>53</v>
      </c>
      <c r="D19" s="62">
        <v>1</v>
      </c>
      <c r="E19" s="34">
        <v>1</v>
      </c>
      <c r="F19" s="34">
        <v>0</v>
      </c>
      <c r="G19" s="34">
        <v>1</v>
      </c>
      <c r="H19" s="70">
        <f t="shared" si="3"/>
        <v>2.84</v>
      </c>
      <c r="I19" s="70">
        <v>0</v>
      </c>
      <c r="J19" s="92">
        <v>1</v>
      </c>
      <c r="K19" s="91">
        <v>0</v>
      </c>
      <c r="L19" s="92">
        <v>0</v>
      </c>
      <c r="M19" s="84">
        <v>0</v>
      </c>
      <c r="N19" s="91">
        <v>3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  <c r="T19" s="91">
        <v>0</v>
      </c>
      <c r="U19" s="91">
        <v>0</v>
      </c>
      <c r="V19" s="91">
        <v>2</v>
      </c>
      <c r="W19" s="111">
        <v>1</v>
      </c>
      <c r="Y19" s="17">
        <v>0</v>
      </c>
      <c r="Z19">
        <v>193017</v>
      </c>
      <c r="AA19">
        <f t="shared" si="4"/>
        <v>710</v>
      </c>
      <c r="AB19" s="119">
        <f t="shared" si="1"/>
        <v>492</v>
      </c>
      <c r="AD19" t="s">
        <v>382</v>
      </c>
      <c r="AE19" t="str">
        <f t="shared" si="2"/>
        <v>[[8301,3],[8303,1],[8307,3],[8318,2]]</v>
      </c>
    </row>
    <row r="20" spans="1:31">
      <c r="A20" s="62">
        <v>11</v>
      </c>
      <c r="B20" t="s">
        <v>309</v>
      </c>
      <c r="C20" t="s">
        <v>298</v>
      </c>
      <c r="D20" s="62">
        <v>1</v>
      </c>
      <c r="E20" s="34">
        <v>1</v>
      </c>
      <c r="F20" s="34">
        <v>0</v>
      </c>
      <c r="G20" s="34">
        <v>1</v>
      </c>
      <c r="H20" s="70">
        <f t="shared" si="3"/>
        <v>2.84</v>
      </c>
      <c r="I20" s="70">
        <v>0</v>
      </c>
      <c r="J20" s="92">
        <v>1</v>
      </c>
      <c r="K20" s="91">
        <v>0</v>
      </c>
      <c r="L20" s="92">
        <v>0</v>
      </c>
      <c r="M20" s="84">
        <v>0</v>
      </c>
      <c r="N20" s="92">
        <v>0</v>
      </c>
      <c r="O20" s="91">
        <v>1</v>
      </c>
      <c r="P20" s="91">
        <v>0</v>
      </c>
      <c r="Q20" s="91">
        <v>0</v>
      </c>
      <c r="R20" s="91">
        <v>0</v>
      </c>
      <c r="S20" s="91">
        <v>0</v>
      </c>
      <c r="T20" s="91">
        <v>0</v>
      </c>
      <c r="U20" s="91">
        <v>0</v>
      </c>
      <c r="V20" s="91">
        <v>0</v>
      </c>
      <c r="W20" s="111">
        <v>10</v>
      </c>
      <c r="Y20" s="17">
        <f>单价魔法加成A!B5*单价魔法加成A!E3*X7</f>
        <v>1.3499999999999999</v>
      </c>
      <c r="Z20">
        <v>193018</v>
      </c>
      <c r="AA20">
        <f t="shared" si="4"/>
        <v>710</v>
      </c>
      <c r="AB20" s="119">
        <f t="shared" si="1"/>
        <v>742</v>
      </c>
      <c r="AD20" t="s">
        <v>382</v>
      </c>
      <c r="AE20" t="str">
        <f t="shared" si="2"/>
        <v>[[8301,3],[8303,1],[8311,1]]</v>
      </c>
    </row>
    <row r="21" spans="1:31">
      <c r="A21" s="60">
        <v>1</v>
      </c>
      <c r="B21" s="15" t="s">
        <v>387</v>
      </c>
      <c r="C21" s="60" t="s">
        <v>386</v>
      </c>
      <c r="D21" s="112">
        <v>1</v>
      </c>
      <c r="E21" s="34">
        <v>1</v>
      </c>
      <c r="F21" s="34">
        <v>0</v>
      </c>
      <c r="G21" s="34">
        <v>1</v>
      </c>
      <c r="H21" s="70">
        <f>H3</f>
        <v>1.1666666666666667</v>
      </c>
      <c r="I21" s="70">
        <v>0</v>
      </c>
      <c r="J21" s="92">
        <v>0</v>
      </c>
      <c r="K21" s="91">
        <v>0</v>
      </c>
      <c r="L21" s="92">
        <f>H21</f>
        <v>1.1666666666666667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Y21" s="17">
        <v>0</v>
      </c>
      <c r="Z21">
        <v>193019</v>
      </c>
      <c r="AA21">
        <f>AA3</f>
        <v>350</v>
      </c>
      <c r="AB21" s="119">
        <f t="shared" si="1"/>
        <v>116.66666666666667</v>
      </c>
      <c r="AD21" t="s">
        <v>382</v>
      </c>
      <c r="AE21" t="str">
        <f t="shared" si="2"/>
        <v>[[8301,1],[8305,1]]</v>
      </c>
    </row>
    <row r="22" spans="1:31">
      <c r="A22" s="60">
        <v>1</v>
      </c>
      <c r="B22" s="15" t="s">
        <v>388</v>
      </c>
      <c r="C22" s="15" t="s">
        <v>389</v>
      </c>
      <c r="D22" s="112">
        <v>1</v>
      </c>
      <c r="E22" s="34">
        <v>1</v>
      </c>
      <c r="F22" s="34">
        <v>0</v>
      </c>
      <c r="G22" s="34">
        <v>1</v>
      </c>
      <c r="H22" s="70">
        <f>H21</f>
        <v>1.1666666666666667</v>
      </c>
      <c r="I22" s="70">
        <v>0</v>
      </c>
      <c r="J22" s="92">
        <v>0</v>
      </c>
      <c r="K22" s="91">
        <v>0</v>
      </c>
      <c r="L22" s="92">
        <f>H22</f>
        <v>1.1666666666666667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2">
        <v>0</v>
      </c>
      <c r="S22" s="92">
        <v>0</v>
      </c>
      <c r="T22" s="92">
        <v>0</v>
      </c>
      <c r="U22" s="92">
        <v>0</v>
      </c>
      <c r="V22" s="92">
        <v>0</v>
      </c>
      <c r="W22" s="92">
        <v>0</v>
      </c>
      <c r="Y22" s="17">
        <v>0</v>
      </c>
      <c r="Z22">
        <v>193020</v>
      </c>
      <c r="AA22">
        <f>AA3</f>
        <v>350</v>
      </c>
      <c r="AB22" s="119">
        <f t="shared" si="1"/>
        <v>116.66666666666667</v>
      </c>
      <c r="AD22" t="s">
        <v>382</v>
      </c>
      <c r="AE22" t="str">
        <f t="shared" si="2"/>
        <v>[[8301,1],[8305,1]]</v>
      </c>
    </row>
    <row r="23" spans="1:31">
      <c r="A23" s="60">
        <v>1</v>
      </c>
      <c r="B23" s="15" t="s">
        <v>390</v>
      </c>
      <c r="C23" s="15" t="s">
        <v>391</v>
      </c>
      <c r="D23" s="112">
        <v>1</v>
      </c>
      <c r="E23" s="34">
        <v>1</v>
      </c>
      <c r="F23" s="34">
        <v>0</v>
      </c>
      <c r="G23" s="34">
        <v>1</v>
      </c>
      <c r="H23" s="70">
        <f>H22</f>
        <v>1.1666666666666667</v>
      </c>
      <c r="I23" s="70">
        <v>0</v>
      </c>
      <c r="J23" s="92">
        <f>H23</f>
        <v>1.1666666666666667</v>
      </c>
      <c r="K23" s="91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2">
        <v>0</v>
      </c>
      <c r="T23" s="92">
        <v>0</v>
      </c>
      <c r="U23" s="92">
        <v>0</v>
      </c>
      <c r="V23" s="92">
        <v>0</v>
      </c>
      <c r="W23" s="92">
        <v>0</v>
      </c>
      <c r="Y23" s="17">
        <v>0</v>
      </c>
      <c r="Z23">
        <v>193021</v>
      </c>
      <c r="AA23">
        <f>AA3</f>
        <v>350</v>
      </c>
      <c r="AB23" s="119">
        <f t="shared" si="1"/>
        <v>116.66666666666667</v>
      </c>
      <c r="AD23" t="s">
        <v>382</v>
      </c>
      <c r="AE23" t="str">
        <f t="shared" si="2"/>
        <v>[[8301,1],[8303,1]]</v>
      </c>
    </row>
    <row r="24" spans="1:31">
      <c r="A24" s="60">
        <v>5</v>
      </c>
      <c r="B24" s="15" t="s">
        <v>392</v>
      </c>
      <c r="C24" s="15" t="s">
        <v>393</v>
      </c>
      <c r="D24" s="112">
        <v>1</v>
      </c>
      <c r="E24" s="34">
        <v>1</v>
      </c>
      <c r="F24" s="34">
        <v>0</v>
      </c>
      <c r="G24" s="34">
        <v>1</v>
      </c>
      <c r="H24" s="70">
        <f>H8</f>
        <v>1.5666666666666667</v>
      </c>
      <c r="I24" s="70">
        <v>0</v>
      </c>
      <c r="J24" s="92">
        <f>H24</f>
        <v>1.5666666666666667</v>
      </c>
      <c r="K24" s="91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Y24" s="17">
        <v>0</v>
      </c>
      <c r="Z24">
        <v>193022</v>
      </c>
      <c r="AA24">
        <f>AA8</f>
        <v>470</v>
      </c>
      <c r="AB24" s="119">
        <f t="shared" si="1"/>
        <v>156.66666666666666</v>
      </c>
      <c r="AD24" t="s">
        <v>382</v>
      </c>
      <c r="AE24" t="str">
        <f t="shared" si="2"/>
        <v>[[8301,2],[8303,2]]</v>
      </c>
    </row>
    <row r="25" spans="1:31">
      <c r="A25" s="60">
        <v>5</v>
      </c>
      <c r="B25" t="s">
        <v>394</v>
      </c>
      <c r="C25" t="s">
        <v>395</v>
      </c>
      <c r="D25" s="112">
        <v>1</v>
      </c>
      <c r="E25" s="34">
        <v>1</v>
      </c>
      <c r="F25" s="34">
        <v>0</v>
      </c>
      <c r="G25" s="34">
        <v>1</v>
      </c>
      <c r="H25" s="17">
        <f>H24</f>
        <v>1.5666666666666667</v>
      </c>
      <c r="I25" s="70">
        <f>H25</f>
        <v>1.5666666666666667</v>
      </c>
      <c r="J25" s="92">
        <v>0</v>
      </c>
      <c r="K25" s="91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2">
        <v>0</v>
      </c>
      <c r="T25" s="92">
        <v>0</v>
      </c>
      <c r="U25" s="92">
        <v>0</v>
      </c>
      <c r="V25" s="92">
        <v>0</v>
      </c>
      <c r="W25" s="92">
        <v>0</v>
      </c>
      <c r="Y25" s="17">
        <v>0</v>
      </c>
      <c r="Z25">
        <v>193023</v>
      </c>
      <c r="AA25">
        <f>AA8</f>
        <v>470</v>
      </c>
      <c r="AB25" s="119">
        <f t="shared" si="1"/>
        <v>156.66666666666666</v>
      </c>
      <c r="AD25" t="s">
        <v>382</v>
      </c>
      <c r="AE25" t="str">
        <f t="shared" si="2"/>
        <v>[[8301,2],[8302,2]]</v>
      </c>
    </row>
    <row r="26" spans="1:31">
      <c r="A26" s="60">
        <v>5</v>
      </c>
      <c r="B26" t="s">
        <v>396</v>
      </c>
      <c r="C26" t="s">
        <v>397</v>
      </c>
      <c r="D26" s="112">
        <v>1</v>
      </c>
      <c r="E26" s="34">
        <v>1</v>
      </c>
      <c r="F26" s="34">
        <v>0</v>
      </c>
      <c r="G26" s="34">
        <v>1</v>
      </c>
      <c r="H26" s="17">
        <f>H25</f>
        <v>1.5666666666666667</v>
      </c>
      <c r="I26" s="70">
        <v>0</v>
      </c>
      <c r="J26" s="92">
        <v>0</v>
      </c>
      <c r="K26" s="91">
        <v>0</v>
      </c>
      <c r="L26" s="92">
        <f>H26</f>
        <v>1.5666666666666667</v>
      </c>
      <c r="M26" s="92">
        <v>0</v>
      </c>
      <c r="N26" s="92">
        <v>0</v>
      </c>
      <c r="O26" s="92">
        <v>0</v>
      </c>
      <c r="P26" s="92">
        <v>0</v>
      </c>
      <c r="Q26" s="92">
        <v>0</v>
      </c>
      <c r="R26" s="92">
        <v>0</v>
      </c>
      <c r="S26" s="92">
        <v>0</v>
      </c>
      <c r="T26" s="92">
        <v>0</v>
      </c>
      <c r="U26" s="92">
        <v>0</v>
      </c>
      <c r="V26" s="92">
        <v>0</v>
      </c>
      <c r="W26" s="92">
        <v>0</v>
      </c>
      <c r="Y26" s="17">
        <v>0</v>
      </c>
      <c r="Z26">
        <v>193024</v>
      </c>
      <c r="AA26">
        <f>AA8</f>
        <v>470</v>
      </c>
      <c r="AB26" s="119">
        <f t="shared" si="1"/>
        <v>156.66666666666666</v>
      </c>
      <c r="AD26" t="s">
        <v>382</v>
      </c>
      <c r="AE26" t="str">
        <f t="shared" si="2"/>
        <v>[[8301,2],[8305,2]]</v>
      </c>
    </row>
    <row r="27" spans="1:31">
      <c r="A27" s="60">
        <v>18</v>
      </c>
      <c r="B27" t="s">
        <v>398</v>
      </c>
      <c r="C27" t="s">
        <v>399</v>
      </c>
      <c r="D27" s="112">
        <v>1</v>
      </c>
      <c r="E27" s="34">
        <v>1</v>
      </c>
      <c r="F27" s="34">
        <v>0</v>
      </c>
      <c r="G27" s="34">
        <v>1</v>
      </c>
      <c r="H27" s="17">
        <f>AA27/$X$2/5</f>
        <v>4.5200000000000005</v>
      </c>
      <c r="I27" s="70">
        <v>0</v>
      </c>
      <c r="J27" s="92">
        <f>H27</f>
        <v>4.5200000000000005</v>
      </c>
      <c r="K27" s="91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2">
        <v>0</v>
      </c>
      <c r="T27" s="92">
        <v>0</v>
      </c>
      <c r="U27" s="92">
        <v>0</v>
      </c>
      <c r="V27" s="92">
        <v>0</v>
      </c>
      <c r="W27" s="92">
        <v>0</v>
      </c>
      <c r="Y27" s="17">
        <v>0</v>
      </c>
      <c r="Z27">
        <v>193025</v>
      </c>
      <c r="AA27">
        <f>m币花费统计A!C20</f>
        <v>1130</v>
      </c>
      <c r="AB27" s="119">
        <f t="shared" si="1"/>
        <v>452.00000000000006</v>
      </c>
      <c r="AD27" t="s">
        <v>382</v>
      </c>
      <c r="AE27" t="str">
        <f t="shared" si="2"/>
        <v>[[8301,5],[8303,5]]</v>
      </c>
    </row>
    <row r="28" spans="1:31">
      <c r="A28" s="60">
        <v>18</v>
      </c>
      <c r="B28" t="s">
        <v>400</v>
      </c>
      <c r="C28" t="s">
        <v>401</v>
      </c>
      <c r="D28" s="112">
        <v>1</v>
      </c>
      <c r="E28" s="34">
        <v>1</v>
      </c>
      <c r="F28" s="34">
        <v>0</v>
      </c>
      <c r="G28" s="34">
        <v>1</v>
      </c>
      <c r="H28" s="17">
        <f>H27</f>
        <v>4.5200000000000005</v>
      </c>
      <c r="I28" s="70">
        <v>0</v>
      </c>
      <c r="J28" s="92">
        <v>0</v>
      </c>
      <c r="K28" s="91">
        <v>0</v>
      </c>
      <c r="L28" s="92">
        <v>0</v>
      </c>
      <c r="M28" s="92">
        <v>0</v>
      </c>
      <c r="N28" s="92">
        <v>0</v>
      </c>
      <c r="O28" s="92">
        <v>1</v>
      </c>
      <c r="P28" s="92">
        <v>1</v>
      </c>
      <c r="Q28" s="92">
        <v>0</v>
      </c>
      <c r="R28" s="92">
        <v>0</v>
      </c>
      <c r="S28" s="92">
        <v>0</v>
      </c>
      <c r="T28" s="92">
        <v>0</v>
      </c>
      <c r="U28" s="92">
        <v>0</v>
      </c>
      <c r="V28" s="92">
        <v>0</v>
      </c>
      <c r="W28" s="92">
        <v>0</v>
      </c>
      <c r="Y28" s="17">
        <v>0</v>
      </c>
      <c r="Z28">
        <v>193026</v>
      </c>
      <c r="AA28">
        <f>AA27</f>
        <v>1130</v>
      </c>
      <c r="AB28" s="119">
        <f t="shared" si="1"/>
        <v>326</v>
      </c>
      <c r="AD28" t="s">
        <v>382</v>
      </c>
      <c r="AE28" t="str">
        <f t="shared" si="2"/>
        <v>[[8301,5],[8311,1],[8312,1]]</v>
      </c>
    </row>
    <row r="29" spans="1:31">
      <c r="A29" s="60">
        <v>18</v>
      </c>
      <c r="B29" t="s">
        <v>402</v>
      </c>
      <c r="C29" t="s">
        <v>403</v>
      </c>
      <c r="D29" s="112">
        <v>1</v>
      </c>
      <c r="E29" s="34">
        <v>1</v>
      </c>
      <c r="F29" s="34">
        <v>0</v>
      </c>
      <c r="G29" s="34">
        <v>1</v>
      </c>
      <c r="H29" s="17">
        <f>H28</f>
        <v>4.5200000000000005</v>
      </c>
      <c r="I29" s="70">
        <v>0</v>
      </c>
      <c r="J29" s="92">
        <f>H29</f>
        <v>4.5200000000000005</v>
      </c>
      <c r="K29" s="91">
        <v>0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2">
        <v>0</v>
      </c>
      <c r="S29" s="92">
        <v>0</v>
      </c>
      <c r="T29" s="92">
        <v>0</v>
      </c>
      <c r="U29" s="92">
        <v>0</v>
      </c>
      <c r="V29" s="92">
        <v>0</v>
      </c>
      <c r="W29" s="92">
        <v>0</v>
      </c>
      <c r="Y29" s="17">
        <v>0</v>
      </c>
      <c r="Z29">
        <v>193027</v>
      </c>
      <c r="AA29">
        <f>AA28</f>
        <v>1130</v>
      </c>
      <c r="AB29" s="119">
        <f t="shared" si="1"/>
        <v>452.00000000000006</v>
      </c>
      <c r="AD29" t="s">
        <v>382</v>
      </c>
      <c r="AE29" t="str">
        <f t="shared" si="2"/>
        <v>[[8301,5],[8303,5]]</v>
      </c>
    </row>
    <row r="30" spans="1:31">
      <c r="A30" s="60">
        <v>18</v>
      </c>
      <c r="B30" t="s">
        <v>404</v>
      </c>
      <c r="C30" t="s">
        <v>405</v>
      </c>
      <c r="D30" s="112">
        <v>1</v>
      </c>
      <c r="E30" s="34">
        <v>1</v>
      </c>
      <c r="F30" s="34">
        <v>0</v>
      </c>
      <c r="G30" s="34">
        <v>1</v>
      </c>
      <c r="H30" s="17">
        <f>H29</f>
        <v>4.5200000000000005</v>
      </c>
      <c r="I30" s="70">
        <f>H30</f>
        <v>4.5200000000000005</v>
      </c>
      <c r="J30" s="92">
        <v>0</v>
      </c>
      <c r="K30" s="91">
        <v>0</v>
      </c>
      <c r="L30" s="92">
        <v>0</v>
      </c>
      <c r="M30" s="92">
        <v>0</v>
      </c>
      <c r="N30" s="92">
        <v>0</v>
      </c>
      <c r="O30" s="92">
        <v>0</v>
      </c>
      <c r="P30" s="92">
        <v>0</v>
      </c>
      <c r="Q30" s="92">
        <v>0</v>
      </c>
      <c r="R30" s="92">
        <v>0</v>
      </c>
      <c r="S30" s="92">
        <v>0</v>
      </c>
      <c r="T30" s="92">
        <v>0</v>
      </c>
      <c r="U30" s="92">
        <v>0</v>
      </c>
      <c r="V30" s="92">
        <v>0</v>
      </c>
      <c r="W30" s="115">
        <v>20</v>
      </c>
      <c r="Y30" s="17">
        <v>2</v>
      </c>
      <c r="Z30">
        <v>193028</v>
      </c>
      <c r="AA30">
        <f>AA29</f>
        <v>1130</v>
      </c>
      <c r="AB30" s="119">
        <f t="shared" si="1"/>
        <v>1452</v>
      </c>
      <c r="AD30" t="s">
        <v>382</v>
      </c>
      <c r="AE30" t="str">
        <f t="shared" si="2"/>
        <v>[[8301,5],[8302,5]]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E71"/>
  <sheetViews>
    <sheetView workbookViewId="0">
      <pane ySplit="1" topLeftCell="A2" activePane="bottomLeft" state="frozen"/>
      <selection pane="bottomLeft" activeCell="S22" sqref="S22"/>
    </sheetView>
  </sheetViews>
  <sheetFormatPr defaultRowHeight="13.5"/>
  <cols>
    <col min="1" max="1" width="4.375" customWidth="1"/>
    <col min="2" max="2" width="8.75" customWidth="1"/>
    <col min="3" max="3" width="9.25" customWidth="1"/>
    <col min="4" max="4" width="3.75" customWidth="1"/>
    <col min="5" max="5" width="1.875" customWidth="1"/>
    <col min="6" max="6" width="2.125" customWidth="1"/>
    <col min="7" max="7" width="1.75" customWidth="1"/>
    <col min="8" max="8" width="3.5" customWidth="1"/>
    <col min="9" max="10" width="3.75" customWidth="1"/>
    <col min="11" max="11" width="4.25" customWidth="1"/>
    <col min="12" max="12" width="3.875" customWidth="1"/>
    <col min="13" max="13" width="3.375" customWidth="1"/>
    <col min="14" max="15" width="4.375" customWidth="1"/>
    <col min="16" max="16" width="4.75" customWidth="1"/>
    <col min="17" max="17" width="4.375" customWidth="1"/>
    <col min="18" max="18" width="4.25" customWidth="1"/>
    <col min="19" max="19" width="4.75" customWidth="1"/>
    <col min="20" max="22" width="5.875" customWidth="1"/>
    <col min="23" max="23" width="4.5" customWidth="1"/>
    <col min="24" max="24" width="7" customWidth="1"/>
    <col min="25" max="25" width="7.5" style="119" customWidth="1"/>
    <col min="26" max="26" width="7.75" customWidth="1"/>
    <col min="28" max="28" width="9" style="119"/>
    <col min="30" max="30" width="6.125" customWidth="1"/>
    <col min="31" max="31" width="7.625" customWidth="1"/>
  </cols>
  <sheetData>
    <row r="1" spans="1:31">
      <c r="A1" t="str">
        <f>课桌价格!A1</f>
        <v>开启等级</v>
      </c>
      <c r="B1" t="str">
        <f>课桌价格!B1</f>
        <v>建筑名称</v>
      </c>
      <c r="C1" t="str">
        <f>课桌价格!C1</f>
        <v>classname</v>
      </c>
      <c r="D1" t="str">
        <f>课桌价格!D1</f>
        <v>装饰物等级</v>
      </c>
      <c r="E1" t="str">
        <f>课桌价格!E1</f>
        <v>x</v>
      </c>
      <c r="F1" t="str">
        <f>课桌价格!F1</f>
        <v>y</v>
      </c>
      <c r="G1" t="str">
        <f>课桌价格!G1</f>
        <v>z</v>
      </c>
      <c r="H1" s="8" t="str">
        <f>课桌价格!H1</f>
        <v>魔法凝胶D型</v>
      </c>
      <c r="I1" s="8" t="str">
        <f>课桌价格!I1</f>
        <v>木材</v>
      </c>
      <c r="J1" s="8" t="str">
        <f>课桌价格!J1</f>
        <v>石块</v>
      </c>
      <c r="K1" s="8" t="str">
        <f>课桌价格!K1</f>
        <v>铁</v>
      </c>
      <c r="L1" s="8" t="str">
        <f>课桌价格!L1</f>
        <v>皮毛</v>
      </c>
      <c r="M1" s="8" t="str">
        <f>课桌价格!M1</f>
        <v>银</v>
      </c>
      <c r="N1" s="8" t="str">
        <f>课桌价格!N1</f>
        <v>冰块</v>
      </c>
      <c r="O1" s="2" t="str">
        <f>课桌价格!O1</f>
        <v>黄水晶</v>
      </c>
      <c r="P1" s="65" t="str">
        <f>课桌价格!P1</f>
        <v>褐水晶</v>
      </c>
      <c r="Q1" s="54" t="str">
        <f>课桌价格!Q1</f>
        <v>红水晶</v>
      </c>
      <c r="R1" s="30" t="str">
        <f>课桌价格!R1</f>
        <v>绿水晶</v>
      </c>
      <c r="S1" t="str">
        <f>课桌价格!S1</f>
        <v>白水晶</v>
      </c>
      <c r="T1" s="93" t="str">
        <f>课桌价格!T1</f>
        <v>紫水晶</v>
      </c>
      <c r="U1" s="87" t="str">
        <f>课桌价格!U1</f>
        <v>黑水晶</v>
      </c>
      <c r="V1" s="8" t="str">
        <f>课桌价格!V1</f>
        <v xml:space="preserve">蓝水晶 </v>
      </c>
      <c r="W1" s="2" t="str">
        <f>课桌价格!W1</f>
        <v>钻石</v>
      </c>
      <c r="X1" t="str">
        <f>课桌价格!X1</f>
        <v>材料单价</v>
      </c>
      <c r="Y1" s="119" t="str">
        <f>课桌价格!Y1</f>
        <v>增加魔法</v>
      </c>
      <c r="Z1" t="str">
        <f>课桌价格!Z1</f>
        <v>build ID</v>
      </c>
      <c r="AA1" t="str">
        <f>课桌价格!AA1</f>
        <v>总m币价格</v>
      </c>
      <c r="AB1" s="120" t="str">
        <f>课桌价格!AB1</f>
        <v>合成含装饰m币价格</v>
      </c>
      <c r="AC1" t="str">
        <f>课桌价格!AD1</f>
        <v>总钻石价格</v>
      </c>
      <c r="AD1" t="str">
        <f>课桌价格!AC1</f>
        <v>装饰物</v>
      </c>
      <c r="AE1" t="str">
        <f>课桌价格!AE1</f>
        <v>材料数组</v>
      </c>
    </row>
    <row r="2" spans="1:31">
      <c r="D2" s="59"/>
      <c r="E2" s="59"/>
      <c r="F2" s="59"/>
      <c r="G2" s="59"/>
      <c r="H2" s="59">
        <f>课桌价格!H2</f>
        <v>8301</v>
      </c>
      <c r="I2" s="69">
        <f>课桌价格!I2</f>
        <v>8302</v>
      </c>
      <c r="J2" s="69">
        <f>课桌价格!J2</f>
        <v>8303</v>
      </c>
      <c r="K2" s="69">
        <f>课桌价格!K2</f>
        <v>8304</v>
      </c>
      <c r="L2" s="69">
        <f>课桌价格!L2</f>
        <v>8305</v>
      </c>
      <c r="M2" s="69">
        <f>课桌价格!M2</f>
        <v>8306</v>
      </c>
      <c r="N2" s="69">
        <f>课桌价格!N2</f>
        <v>8307</v>
      </c>
      <c r="O2" s="69">
        <f>课桌价格!O2</f>
        <v>8311</v>
      </c>
      <c r="P2" s="69">
        <f>课桌价格!P2</f>
        <v>8312</v>
      </c>
      <c r="Q2" s="69">
        <f>课桌价格!Q2</f>
        <v>8313</v>
      </c>
      <c r="R2" s="69">
        <f>课桌价格!R2</f>
        <v>8314</v>
      </c>
      <c r="S2" s="69">
        <f>课桌价格!S2</f>
        <v>8315</v>
      </c>
      <c r="T2" s="69">
        <f>课桌价格!T2</f>
        <v>8316</v>
      </c>
      <c r="U2" s="69">
        <f>课桌价格!U2</f>
        <v>8317</v>
      </c>
      <c r="V2" s="69">
        <f>课桌价格!V2</f>
        <v>8318</v>
      </c>
      <c r="X2">
        <f>课桌价格!X2</f>
        <v>50</v>
      </c>
    </row>
    <row r="3" spans="1:31">
      <c r="A3" s="5">
        <v>1</v>
      </c>
      <c r="B3" s="4" t="s">
        <v>146</v>
      </c>
      <c r="C3" s="4" t="s">
        <v>55</v>
      </c>
      <c r="D3" s="5">
        <v>1</v>
      </c>
      <c r="E3" s="38">
        <v>1</v>
      </c>
      <c r="F3" s="38">
        <v>0</v>
      </c>
      <c r="G3" s="38">
        <v>1</v>
      </c>
      <c r="H3" s="81">
        <f>AA3/$X$2/2</f>
        <v>3.5</v>
      </c>
      <c r="I3" s="82">
        <v>0</v>
      </c>
      <c r="J3" s="82">
        <v>0</v>
      </c>
      <c r="K3" s="82">
        <v>0</v>
      </c>
      <c r="L3" s="95">
        <f>H3</f>
        <v>3.5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2">
        <v>0</v>
      </c>
      <c r="S3" s="82">
        <v>0</v>
      </c>
      <c r="T3" s="82">
        <v>0</v>
      </c>
      <c r="U3" s="82">
        <v>0</v>
      </c>
      <c r="V3" s="82">
        <v>0</v>
      </c>
      <c r="W3" s="82">
        <v>0</v>
      </c>
      <c r="X3" t="str">
        <f>课桌价格!X3</f>
        <v>m币power</v>
      </c>
      <c r="Y3" s="119">
        <v>1</v>
      </c>
      <c r="Z3" s="4">
        <v>194001</v>
      </c>
      <c r="AA3">
        <f>m币花费统计A!C3</f>
        <v>350</v>
      </c>
      <c r="AB3" s="119">
        <f>ROUND($X$2*(H3+I3+J3+K3+L3+M3+N3+O3+P3+Q3+R3+S3+T3+U3+V3+W3),-1)</f>
        <v>350</v>
      </c>
      <c r="AD3" t="s">
        <v>382</v>
      </c>
      <c r="AE3" t="str">
        <f t="shared" ref="AE3:AE20" si="0">CONCATENATE("[",IF(H3=0,"","["&amp;$H$2&amp;","&amp;ROUND(H3,0)&amp;"]"),IF(I3=0,"",","&amp;"["&amp;$I$2&amp;","&amp;ROUND(I3,0)&amp;"]"),IF(J3=0,"",","&amp;"["&amp;$J$2&amp;","&amp;ROUND(J3,0)&amp;"]"),IF(K3=0,"",","&amp;"["&amp;$K$2&amp;","&amp;ROUND(K3,0)&amp;"]"),IF(L3=0,"",","&amp;"["&amp;$L$2&amp;","&amp;ROUND(L3,0)&amp;"]"),IF(M3=0,"",","&amp;"["&amp;$M$2&amp;","&amp;ROUND(M3,0)&amp;"]"),IF(N3=0,"",","&amp;"["&amp;$N$2&amp;","&amp;ROUND(N3,0)&amp;"]"),IF(O3=0,"",","&amp;"["&amp;$O$2&amp;","&amp;ROUND(O3,0)&amp;"]"),IF(P3=0,"",","&amp;"["&amp;$P$2&amp;","&amp;ROUND(P3,0)&amp;"]"),IF(Q3=0,"",","&amp;"["&amp;$Q$2&amp;","&amp;ROUND(Q3,0)&amp;"]"),IF(R3=0,"",","&amp;"["&amp;$R$2&amp;","&amp;ROUND(R3,0)&amp;"]"),IF(S3=0,"",","&amp;"["&amp;$S$2&amp;","&amp;ROUND(S3,0)&amp;"]"),IF(T3=0,"","["&amp;$T$2&amp;","&amp;ROUND(T3,0)&amp;"]"),IF(U3=0,"",","&amp;"["&amp;$U$2&amp;","&amp;ROUND(U3,0)&amp;"]"),IF(V3=0,"",","&amp;"["&amp;$V$2&amp;","&amp;ROUND(V3,0)&amp;"]"),"]")</f>
        <v>[[8301,4],[8305,4]]</v>
      </c>
    </row>
    <row r="4" spans="1:31">
      <c r="A4" s="62">
        <v>1</v>
      </c>
      <c r="B4" t="s">
        <v>147</v>
      </c>
      <c r="C4" t="s">
        <v>56</v>
      </c>
      <c r="D4" s="62">
        <v>1</v>
      </c>
      <c r="E4" s="38">
        <v>1</v>
      </c>
      <c r="F4" s="38">
        <v>0</v>
      </c>
      <c r="G4" s="38">
        <v>1</v>
      </c>
      <c r="H4" s="81">
        <f>AA4/$X$2/2</f>
        <v>3.5</v>
      </c>
      <c r="I4" s="82">
        <v>0</v>
      </c>
      <c r="J4" s="82">
        <v>0</v>
      </c>
      <c r="K4" s="82">
        <v>0</v>
      </c>
      <c r="L4" s="95">
        <f>H4</f>
        <v>3.5</v>
      </c>
      <c r="M4" s="82">
        <v>0</v>
      </c>
      <c r="N4" s="82">
        <v>0</v>
      </c>
      <c r="O4" s="82">
        <v>0</v>
      </c>
      <c r="P4" s="82">
        <v>0</v>
      </c>
      <c r="Q4" s="82">
        <v>0</v>
      </c>
      <c r="R4" s="82">
        <v>0</v>
      </c>
      <c r="S4" s="82">
        <v>0</v>
      </c>
      <c r="T4" s="82">
        <v>0</v>
      </c>
      <c r="U4" s="82">
        <v>0</v>
      </c>
      <c r="V4" s="82">
        <v>0</v>
      </c>
      <c r="W4" s="82">
        <v>0</v>
      </c>
      <c r="X4">
        <v>1</v>
      </c>
      <c r="Y4" s="119">
        <v>1</v>
      </c>
      <c r="Z4">
        <v>194002</v>
      </c>
      <c r="AA4">
        <f>AA3</f>
        <v>350</v>
      </c>
      <c r="AB4" s="119">
        <f t="shared" ref="AB4:AB20" si="1">ROUND($X$2*(H4+I4+J4+K4+L4+M4+N4+O4+P4+Q4+R4+S4+T4+U4+V4+W4),-1)</f>
        <v>350</v>
      </c>
      <c r="AD4" t="s">
        <v>382</v>
      </c>
      <c r="AE4" t="str">
        <f t="shared" si="0"/>
        <v>[[8301,4],[8305,4]]</v>
      </c>
    </row>
    <row r="5" spans="1:31">
      <c r="A5" s="62">
        <v>1</v>
      </c>
      <c r="B5" t="s">
        <v>150</v>
      </c>
      <c r="C5" t="s">
        <v>57</v>
      </c>
      <c r="D5" s="62">
        <v>1</v>
      </c>
      <c r="E5" s="38">
        <v>1</v>
      </c>
      <c r="F5" s="38">
        <v>0</v>
      </c>
      <c r="G5" s="38">
        <v>1</v>
      </c>
      <c r="H5" s="81">
        <f>AA5/$X$2/2</f>
        <v>3.5</v>
      </c>
      <c r="I5" s="82">
        <v>0</v>
      </c>
      <c r="J5" s="82">
        <v>0</v>
      </c>
      <c r="K5" s="82">
        <v>0</v>
      </c>
      <c r="L5" s="95">
        <f>H5</f>
        <v>3.5</v>
      </c>
      <c r="M5" s="82">
        <v>0</v>
      </c>
      <c r="N5" s="82">
        <v>0</v>
      </c>
      <c r="O5" s="82">
        <v>1</v>
      </c>
      <c r="P5" s="82">
        <v>0</v>
      </c>
      <c r="Q5" s="82">
        <v>0</v>
      </c>
      <c r="R5" s="82">
        <v>0</v>
      </c>
      <c r="S5" s="82">
        <v>0</v>
      </c>
      <c r="T5" s="82">
        <v>0</v>
      </c>
      <c r="U5" s="82">
        <v>0</v>
      </c>
      <c r="V5" s="82">
        <v>0</v>
      </c>
      <c r="W5" s="82">
        <v>0</v>
      </c>
      <c r="Y5" s="119">
        <v>1</v>
      </c>
      <c r="Z5">
        <v>194003</v>
      </c>
      <c r="AA5">
        <f>AA4</f>
        <v>350</v>
      </c>
      <c r="AB5" s="119">
        <f t="shared" si="1"/>
        <v>400</v>
      </c>
      <c r="AD5" t="s">
        <v>382</v>
      </c>
      <c r="AE5" t="str">
        <f t="shared" si="0"/>
        <v>[[8301,4],[8305,4],[8311,1]]</v>
      </c>
    </row>
    <row r="6" spans="1:31">
      <c r="A6" s="62">
        <v>5</v>
      </c>
      <c r="B6" t="s">
        <v>148</v>
      </c>
      <c r="C6" t="s">
        <v>58</v>
      </c>
      <c r="D6" s="62">
        <v>1</v>
      </c>
      <c r="E6" s="38">
        <v>1</v>
      </c>
      <c r="F6" s="38">
        <v>0</v>
      </c>
      <c r="G6" s="38">
        <v>1</v>
      </c>
      <c r="H6" s="81">
        <f>AA6/$X$2/2</f>
        <v>3.5</v>
      </c>
      <c r="I6" s="82">
        <v>0</v>
      </c>
      <c r="J6" s="82">
        <v>0</v>
      </c>
      <c r="K6" s="82">
        <v>0</v>
      </c>
      <c r="L6" s="95">
        <f>H6</f>
        <v>3.5</v>
      </c>
      <c r="M6" s="82">
        <v>0</v>
      </c>
      <c r="N6" s="82">
        <v>0</v>
      </c>
      <c r="O6" s="82">
        <v>1</v>
      </c>
      <c r="P6" s="82">
        <v>0</v>
      </c>
      <c r="Q6" s="82">
        <v>0</v>
      </c>
      <c r="R6" s="82">
        <v>0</v>
      </c>
      <c r="S6" s="82">
        <v>0</v>
      </c>
      <c r="T6" s="82">
        <v>0</v>
      </c>
      <c r="U6" s="82">
        <v>0</v>
      </c>
      <c r="V6" s="82">
        <v>0</v>
      </c>
      <c r="W6" s="82">
        <v>0</v>
      </c>
      <c r="X6" s="101" t="s">
        <v>380</v>
      </c>
      <c r="Y6" s="119">
        <f>A6*X7</f>
        <v>1.5</v>
      </c>
      <c r="Z6">
        <v>194004</v>
      </c>
      <c r="AA6">
        <f>AA5</f>
        <v>350</v>
      </c>
      <c r="AB6" s="119">
        <f t="shared" si="1"/>
        <v>400</v>
      </c>
      <c r="AD6" t="s">
        <v>382</v>
      </c>
      <c r="AE6" t="str">
        <f t="shared" si="0"/>
        <v>[[8301,4],[8305,4],[8311,1]]</v>
      </c>
    </row>
    <row r="7" spans="1:31">
      <c r="A7" s="62">
        <v>5</v>
      </c>
      <c r="B7" t="s">
        <v>149</v>
      </c>
      <c r="C7" t="s">
        <v>59</v>
      </c>
      <c r="D7" s="62">
        <v>1</v>
      </c>
      <c r="E7" s="38">
        <v>1</v>
      </c>
      <c r="F7" s="38">
        <v>0</v>
      </c>
      <c r="G7" s="38">
        <v>1</v>
      </c>
      <c r="H7" s="81">
        <f>AA7/$X$2/2</f>
        <v>3.5</v>
      </c>
      <c r="I7" s="82">
        <v>0</v>
      </c>
      <c r="J7" s="82">
        <v>0</v>
      </c>
      <c r="K7" s="82">
        <v>0</v>
      </c>
      <c r="L7" s="95">
        <f>H7</f>
        <v>3.5</v>
      </c>
      <c r="M7" s="82">
        <v>0</v>
      </c>
      <c r="N7" s="82">
        <v>0</v>
      </c>
      <c r="O7" s="82">
        <v>1</v>
      </c>
      <c r="P7" s="82">
        <v>0</v>
      </c>
      <c r="Q7" s="82">
        <v>0</v>
      </c>
      <c r="R7" s="82">
        <v>0</v>
      </c>
      <c r="S7" s="82">
        <v>0</v>
      </c>
      <c r="T7" s="82">
        <v>0</v>
      </c>
      <c r="U7" s="82">
        <v>0</v>
      </c>
      <c r="V7" s="82">
        <v>0</v>
      </c>
      <c r="W7" s="82">
        <v>0</v>
      </c>
      <c r="X7" s="101">
        <v>0.3</v>
      </c>
      <c r="Y7" s="119">
        <f>Y6</f>
        <v>1.5</v>
      </c>
      <c r="Z7">
        <v>194005</v>
      </c>
      <c r="AA7">
        <f>AA6</f>
        <v>350</v>
      </c>
      <c r="AB7" s="119">
        <f t="shared" si="1"/>
        <v>400</v>
      </c>
      <c r="AD7" t="s">
        <v>382</v>
      </c>
      <c r="AE7" t="str">
        <f t="shared" si="0"/>
        <v>[[8301,4],[8305,4],[8311,1]]</v>
      </c>
    </row>
    <row r="8" spans="1:31">
      <c r="A8" s="62">
        <v>5</v>
      </c>
      <c r="B8" t="s">
        <v>151</v>
      </c>
      <c r="C8" t="s">
        <v>60</v>
      </c>
      <c r="D8" s="62">
        <v>1</v>
      </c>
      <c r="E8" s="38">
        <v>1</v>
      </c>
      <c r="F8" s="38">
        <v>0</v>
      </c>
      <c r="G8" s="38">
        <v>1</v>
      </c>
      <c r="H8" s="81">
        <f t="shared" ref="H8:H16" si="2">AA8/$X$2/3</f>
        <v>3.1333333333333333</v>
      </c>
      <c r="I8" s="81">
        <f>H8</f>
        <v>3.1333333333333333</v>
      </c>
      <c r="J8" s="82">
        <v>0</v>
      </c>
      <c r="K8" s="82">
        <v>0</v>
      </c>
      <c r="L8" s="95">
        <f t="shared" ref="L8:L13" si="3">H8</f>
        <v>3.1333333333333333</v>
      </c>
      <c r="M8" s="82">
        <v>0</v>
      </c>
      <c r="N8" s="82">
        <v>0</v>
      </c>
      <c r="O8" s="82">
        <v>2</v>
      </c>
      <c r="P8" s="82">
        <v>2</v>
      </c>
      <c r="Q8" s="82">
        <v>0</v>
      </c>
      <c r="R8" s="82">
        <v>0</v>
      </c>
      <c r="S8" s="82">
        <v>0</v>
      </c>
      <c r="T8" s="82">
        <v>0</v>
      </c>
      <c r="U8" s="82">
        <v>0</v>
      </c>
      <c r="V8" s="82">
        <v>0</v>
      </c>
      <c r="W8" s="82">
        <v>0</v>
      </c>
      <c r="X8" s="102"/>
      <c r="Y8" s="119">
        <f>Y7</f>
        <v>1.5</v>
      </c>
      <c r="Z8">
        <v>194006</v>
      </c>
      <c r="AA8">
        <f>m币花费统计A!C7</f>
        <v>470</v>
      </c>
      <c r="AB8" s="119">
        <f t="shared" si="1"/>
        <v>670</v>
      </c>
      <c r="AD8" t="s">
        <v>382</v>
      </c>
      <c r="AE8" t="str">
        <f t="shared" si="0"/>
        <v>[[8301,3],[8302,3],[8305,3],[8311,2],[8312,2]]</v>
      </c>
    </row>
    <row r="9" spans="1:31">
      <c r="A9" s="62">
        <v>10</v>
      </c>
      <c r="B9" t="s">
        <v>152</v>
      </c>
      <c r="C9" t="s">
        <v>61</v>
      </c>
      <c r="D9" s="62">
        <v>1</v>
      </c>
      <c r="E9" s="38">
        <v>1</v>
      </c>
      <c r="F9" s="38">
        <v>0</v>
      </c>
      <c r="G9" s="38">
        <v>1</v>
      </c>
      <c r="H9" s="81">
        <f t="shared" si="2"/>
        <v>3.1333333333333333</v>
      </c>
      <c r="I9" s="82">
        <v>0</v>
      </c>
      <c r="J9" s="82">
        <v>1</v>
      </c>
      <c r="K9" s="82">
        <v>0</v>
      </c>
      <c r="L9" s="95">
        <f t="shared" si="3"/>
        <v>3.1333333333333333</v>
      </c>
      <c r="M9" s="82">
        <v>0</v>
      </c>
      <c r="N9" s="82">
        <v>0</v>
      </c>
      <c r="O9" s="82">
        <v>2</v>
      </c>
      <c r="P9" s="82">
        <v>2</v>
      </c>
      <c r="Q9" s="82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107">
        <f>单价魔法加成A!F4</f>
        <v>25</v>
      </c>
      <c r="X9" s="102" t="s">
        <v>381</v>
      </c>
      <c r="Y9" s="45">
        <f>A9*X7*X10</f>
        <v>9</v>
      </c>
      <c r="Z9">
        <v>194007</v>
      </c>
      <c r="AA9">
        <f>AA8</f>
        <v>470</v>
      </c>
      <c r="AB9" s="119">
        <f t="shared" si="1"/>
        <v>1810</v>
      </c>
      <c r="AD9" t="s">
        <v>382</v>
      </c>
      <c r="AE9" t="str">
        <f t="shared" si="0"/>
        <v>[[8301,3],[8303,1],[8305,3],[8311,2],[8312,2]]</v>
      </c>
    </row>
    <row r="10" spans="1:31">
      <c r="A10" s="62">
        <v>10</v>
      </c>
      <c r="B10" t="s">
        <v>153</v>
      </c>
      <c r="C10" t="s">
        <v>62</v>
      </c>
      <c r="D10" s="62">
        <v>1</v>
      </c>
      <c r="E10" s="38">
        <v>1</v>
      </c>
      <c r="F10" s="38">
        <v>0</v>
      </c>
      <c r="G10" s="38">
        <v>1</v>
      </c>
      <c r="H10" s="81">
        <f t="shared" si="2"/>
        <v>3.1333333333333333</v>
      </c>
      <c r="I10" s="83">
        <f>H10</f>
        <v>3.1333333333333333</v>
      </c>
      <c r="J10" s="82">
        <v>0</v>
      </c>
      <c r="K10" s="82">
        <v>0</v>
      </c>
      <c r="L10" s="95">
        <f t="shared" si="3"/>
        <v>3.1333333333333333</v>
      </c>
      <c r="M10" s="82">
        <v>0</v>
      </c>
      <c r="N10" s="82">
        <v>0</v>
      </c>
      <c r="O10" s="82">
        <v>2</v>
      </c>
      <c r="P10" s="82">
        <v>2</v>
      </c>
      <c r="Q10" s="82">
        <v>0</v>
      </c>
      <c r="R10" s="82">
        <v>0</v>
      </c>
      <c r="S10" s="82">
        <v>0</v>
      </c>
      <c r="T10" s="82">
        <v>0</v>
      </c>
      <c r="U10" s="82">
        <v>0</v>
      </c>
      <c r="V10" s="82">
        <v>0</v>
      </c>
      <c r="W10" s="82">
        <v>0</v>
      </c>
      <c r="X10" s="102">
        <v>3</v>
      </c>
      <c r="Y10" s="119">
        <f>A10*X7</f>
        <v>3</v>
      </c>
      <c r="Z10">
        <v>194008</v>
      </c>
      <c r="AA10">
        <f>AA9</f>
        <v>470</v>
      </c>
      <c r="AB10" s="119">
        <f t="shared" si="1"/>
        <v>670</v>
      </c>
      <c r="AD10" t="s">
        <v>382</v>
      </c>
      <c r="AE10" t="str">
        <f t="shared" si="0"/>
        <v>[[8301,3],[8302,3],[8305,3],[8311,2],[8312,2]]</v>
      </c>
    </row>
    <row r="11" spans="1:31">
      <c r="A11" s="62">
        <v>10</v>
      </c>
      <c r="B11" t="s">
        <v>154</v>
      </c>
      <c r="C11" t="s">
        <v>63</v>
      </c>
      <c r="D11" s="62">
        <v>1</v>
      </c>
      <c r="E11" s="38">
        <v>1</v>
      </c>
      <c r="F11" s="38">
        <v>0</v>
      </c>
      <c r="G11" s="38">
        <v>1</v>
      </c>
      <c r="H11" s="81">
        <f t="shared" si="2"/>
        <v>3.1333333333333333</v>
      </c>
      <c r="I11" s="82">
        <v>1</v>
      </c>
      <c r="J11" s="82">
        <v>0</v>
      </c>
      <c r="K11" s="82">
        <v>0</v>
      </c>
      <c r="L11" s="96">
        <f t="shared" si="3"/>
        <v>3.1333333333333333</v>
      </c>
      <c r="M11" s="82">
        <v>0</v>
      </c>
      <c r="N11" s="82">
        <v>0</v>
      </c>
      <c r="O11" s="82">
        <v>2</v>
      </c>
      <c r="P11" s="82">
        <v>2</v>
      </c>
      <c r="Q11" s="82">
        <v>0</v>
      </c>
      <c r="R11" s="82">
        <v>0</v>
      </c>
      <c r="S11" s="82">
        <v>0</v>
      </c>
      <c r="T11" s="82">
        <v>0</v>
      </c>
      <c r="U11" s="82">
        <v>0</v>
      </c>
      <c r="V11" s="82">
        <v>0</v>
      </c>
      <c r="W11" s="82">
        <v>0</v>
      </c>
      <c r="Y11" s="119">
        <f>Y10</f>
        <v>3</v>
      </c>
      <c r="Z11">
        <v>194009</v>
      </c>
      <c r="AA11">
        <f>AA10</f>
        <v>470</v>
      </c>
      <c r="AB11" s="119">
        <f t="shared" si="1"/>
        <v>560</v>
      </c>
      <c r="AD11" t="s">
        <v>382</v>
      </c>
      <c r="AE11" t="str">
        <f t="shared" si="0"/>
        <v>[[8301,3],[8302,1],[8305,3],[8311,2],[8312,2]]</v>
      </c>
    </row>
    <row r="12" spans="1:31">
      <c r="A12" s="62">
        <v>15</v>
      </c>
      <c r="B12" t="s">
        <v>155</v>
      </c>
      <c r="C12" t="s">
        <v>64</v>
      </c>
      <c r="D12" s="62">
        <v>1</v>
      </c>
      <c r="E12" s="38">
        <v>1</v>
      </c>
      <c r="F12" s="38">
        <v>0</v>
      </c>
      <c r="G12" s="38">
        <v>1</v>
      </c>
      <c r="H12" s="81">
        <f t="shared" si="2"/>
        <v>3.1333333333333333</v>
      </c>
      <c r="I12" s="81">
        <f>H12</f>
        <v>3.1333333333333333</v>
      </c>
      <c r="J12" s="82">
        <v>0</v>
      </c>
      <c r="K12" s="82">
        <v>0</v>
      </c>
      <c r="L12" s="95">
        <f t="shared" si="3"/>
        <v>3.1333333333333333</v>
      </c>
      <c r="M12" s="82">
        <v>0</v>
      </c>
      <c r="N12" s="82">
        <v>0</v>
      </c>
      <c r="O12" s="82">
        <v>2</v>
      </c>
      <c r="P12" s="82">
        <v>2</v>
      </c>
      <c r="Q12" s="82">
        <v>0</v>
      </c>
      <c r="R12" s="82">
        <v>0</v>
      </c>
      <c r="S12" s="82">
        <v>0</v>
      </c>
      <c r="T12" s="82">
        <v>0</v>
      </c>
      <c r="U12" s="82">
        <v>0</v>
      </c>
      <c r="V12" s="82">
        <v>0</v>
      </c>
      <c r="W12" s="107">
        <f>单价魔法加成A!F4</f>
        <v>25</v>
      </c>
      <c r="Y12" s="45">
        <f>A12*X7*X10</f>
        <v>13.5</v>
      </c>
      <c r="Z12">
        <v>194010</v>
      </c>
      <c r="AA12">
        <f>AA11</f>
        <v>470</v>
      </c>
      <c r="AB12" s="119">
        <f t="shared" si="1"/>
        <v>1920</v>
      </c>
      <c r="AD12" t="s">
        <v>382</v>
      </c>
      <c r="AE12" t="str">
        <f t="shared" si="0"/>
        <v>[[8301,3],[8302,3],[8305,3],[8311,2],[8312,2]]</v>
      </c>
    </row>
    <row r="13" spans="1:31">
      <c r="A13" s="62">
        <v>15</v>
      </c>
      <c r="B13" t="s">
        <v>156</v>
      </c>
      <c r="C13" t="s">
        <v>65</v>
      </c>
      <c r="D13" s="62">
        <v>1</v>
      </c>
      <c r="E13" s="38">
        <v>1</v>
      </c>
      <c r="F13" s="38">
        <v>0</v>
      </c>
      <c r="G13" s="38">
        <v>1</v>
      </c>
      <c r="H13" s="81">
        <f t="shared" si="2"/>
        <v>4.7333333333333334</v>
      </c>
      <c r="I13" s="81">
        <f>H13</f>
        <v>4.7333333333333334</v>
      </c>
      <c r="J13" s="82">
        <v>0</v>
      </c>
      <c r="K13" s="82">
        <v>0</v>
      </c>
      <c r="L13" s="95">
        <f t="shared" si="3"/>
        <v>4.7333333333333334</v>
      </c>
      <c r="M13" s="82">
        <v>0</v>
      </c>
      <c r="N13" s="82">
        <v>0</v>
      </c>
      <c r="O13" s="82">
        <v>0</v>
      </c>
      <c r="P13" s="82">
        <v>2</v>
      </c>
      <c r="Q13" s="82">
        <v>2</v>
      </c>
      <c r="R13" s="82">
        <v>0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  <c r="Y13" s="119">
        <f>A13*X7</f>
        <v>4.5</v>
      </c>
      <c r="Z13">
        <v>194011</v>
      </c>
      <c r="AA13">
        <f>m币花费统计A!C13</f>
        <v>710</v>
      </c>
      <c r="AB13" s="119">
        <f t="shared" si="1"/>
        <v>910</v>
      </c>
      <c r="AD13" t="s">
        <v>382</v>
      </c>
      <c r="AE13" t="str">
        <f t="shared" si="0"/>
        <v>[[8301,5],[8302,5],[8305,5],[8312,2],[8313,2]]</v>
      </c>
    </row>
    <row r="14" spans="1:31">
      <c r="A14" s="62">
        <v>15</v>
      </c>
      <c r="B14" t="s">
        <v>157</v>
      </c>
      <c r="C14" t="s">
        <v>66</v>
      </c>
      <c r="D14" s="62">
        <v>1</v>
      </c>
      <c r="E14" s="38">
        <v>1</v>
      </c>
      <c r="F14" s="38">
        <v>0</v>
      </c>
      <c r="G14" s="38">
        <v>1</v>
      </c>
      <c r="H14" s="81">
        <f t="shared" si="2"/>
        <v>4.7333333333333334</v>
      </c>
      <c r="I14" s="81">
        <f>H14</f>
        <v>4.7333333333333334</v>
      </c>
      <c r="J14" s="82">
        <v>0</v>
      </c>
      <c r="K14" s="82">
        <v>0</v>
      </c>
      <c r="L14" s="95">
        <f>H14</f>
        <v>4.7333333333333334</v>
      </c>
      <c r="M14" s="82">
        <v>0</v>
      </c>
      <c r="N14" s="82">
        <v>0</v>
      </c>
      <c r="O14" s="82">
        <v>0</v>
      </c>
      <c r="P14" s="82">
        <v>2</v>
      </c>
      <c r="Q14" s="82">
        <v>2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Y14" s="119">
        <f>Y13</f>
        <v>4.5</v>
      </c>
      <c r="Z14">
        <v>194012</v>
      </c>
      <c r="AA14">
        <f>AA13</f>
        <v>710</v>
      </c>
      <c r="AB14" s="119">
        <f t="shared" si="1"/>
        <v>910</v>
      </c>
      <c r="AD14" t="s">
        <v>382</v>
      </c>
      <c r="AE14" t="str">
        <f t="shared" si="0"/>
        <v>[[8301,5],[8302,5],[8305,5],[8312,2],[8313,2]]</v>
      </c>
    </row>
    <row r="15" spans="1:31">
      <c r="A15" s="62">
        <v>20</v>
      </c>
      <c r="B15" t="s">
        <v>158</v>
      </c>
      <c r="C15" t="s">
        <v>67</v>
      </c>
      <c r="D15" s="62">
        <v>1</v>
      </c>
      <c r="E15" s="38">
        <v>1</v>
      </c>
      <c r="F15" s="38">
        <v>0</v>
      </c>
      <c r="G15" s="38">
        <v>1</v>
      </c>
      <c r="H15" s="81">
        <f t="shared" si="2"/>
        <v>4.7333333333333334</v>
      </c>
      <c r="I15" s="81">
        <f>H15</f>
        <v>4.7333333333333334</v>
      </c>
      <c r="J15" s="82">
        <v>0</v>
      </c>
      <c r="K15" s="82">
        <v>0</v>
      </c>
      <c r="L15" s="95">
        <f>H15</f>
        <v>4.7333333333333334</v>
      </c>
      <c r="M15" s="82">
        <v>0</v>
      </c>
      <c r="N15" s="82">
        <v>0</v>
      </c>
      <c r="O15" s="82">
        <v>0</v>
      </c>
      <c r="P15" s="82">
        <v>2</v>
      </c>
      <c r="Q15" s="82">
        <v>2</v>
      </c>
      <c r="R15" s="82">
        <v>0</v>
      </c>
      <c r="S15" s="82">
        <v>0</v>
      </c>
      <c r="T15" s="82">
        <v>0</v>
      </c>
      <c r="U15" s="82">
        <v>0</v>
      </c>
      <c r="V15" s="82">
        <v>0</v>
      </c>
      <c r="W15" s="130">
        <v>0</v>
      </c>
      <c r="Y15" s="123">
        <f>A15*X7</f>
        <v>6</v>
      </c>
      <c r="Z15">
        <v>194013</v>
      </c>
      <c r="AA15">
        <f>AA14</f>
        <v>710</v>
      </c>
      <c r="AB15" s="119">
        <f t="shared" si="1"/>
        <v>910</v>
      </c>
      <c r="AD15" t="s">
        <v>382</v>
      </c>
      <c r="AE15" t="str">
        <f t="shared" si="0"/>
        <v>[[8301,5],[8302,5],[8305,5],[8312,2],[8313,2]]</v>
      </c>
    </row>
    <row r="16" spans="1:31">
      <c r="A16" s="62">
        <v>20</v>
      </c>
      <c r="B16" t="s">
        <v>159</v>
      </c>
      <c r="C16" t="s">
        <v>68</v>
      </c>
      <c r="D16" s="62">
        <v>1</v>
      </c>
      <c r="E16" s="38">
        <v>1</v>
      </c>
      <c r="F16" s="38">
        <v>0</v>
      </c>
      <c r="G16" s="38">
        <v>1</v>
      </c>
      <c r="H16" s="81">
        <f t="shared" si="2"/>
        <v>4.7333333333333334</v>
      </c>
      <c r="I16" s="81">
        <f>H16</f>
        <v>4.7333333333333334</v>
      </c>
      <c r="J16" s="82">
        <v>0</v>
      </c>
      <c r="K16" s="82">
        <v>0</v>
      </c>
      <c r="L16" s="95">
        <f>H16</f>
        <v>4.7333333333333334</v>
      </c>
      <c r="M16" s="82">
        <v>0</v>
      </c>
      <c r="N16" s="82">
        <v>0</v>
      </c>
      <c r="O16" s="82">
        <v>0</v>
      </c>
      <c r="P16" s="82">
        <v>2</v>
      </c>
      <c r="Q16" s="82">
        <v>2</v>
      </c>
      <c r="R16" s="82">
        <v>0</v>
      </c>
      <c r="S16" s="82">
        <v>0</v>
      </c>
      <c r="T16" s="82">
        <v>0</v>
      </c>
      <c r="U16" s="82">
        <v>0</v>
      </c>
      <c r="V16" s="82">
        <v>0</v>
      </c>
      <c r="W16" s="107">
        <f>单价魔法加成A!F5</f>
        <v>50</v>
      </c>
      <c r="Y16" s="45">
        <f>Y17</f>
        <v>18</v>
      </c>
      <c r="Z16">
        <v>194014</v>
      </c>
      <c r="AA16">
        <f>AA15</f>
        <v>710</v>
      </c>
      <c r="AB16" s="119">
        <f t="shared" si="1"/>
        <v>3410</v>
      </c>
      <c r="AD16" t="s">
        <v>382</v>
      </c>
      <c r="AE16" t="str">
        <f t="shared" si="0"/>
        <v>[[8301,5],[8302,5],[8305,5],[8312,2],[8313,2]]</v>
      </c>
    </row>
    <row r="17" spans="1:31">
      <c r="A17" s="62">
        <v>20</v>
      </c>
      <c r="B17" t="s">
        <v>160</v>
      </c>
      <c r="C17" t="s">
        <v>69</v>
      </c>
      <c r="D17" s="62">
        <v>1</v>
      </c>
      <c r="E17" s="38">
        <v>1</v>
      </c>
      <c r="F17" s="38">
        <v>0</v>
      </c>
      <c r="G17" s="38">
        <v>1</v>
      </c>
      <c r="H17" s="81">
        <f>AA17/$X$2/2</f>
        <v>9.9</v>
      </c>
      <c r="I17" s="81">
        <v>0</v>
      </c>
      <c r="J17" s="82">
        <v>0</v>
      </c>
      <c r="K17" s="82">
        <v>0</v>
      </c>
      <c r="L17" s="95">
        <f>H17</f>
        <v>9.9</v>
      </c>
      <c r="M17" s="82">
        <v>0</v>
      </c>
      <c r="N17" s="81">
        <v>0</v>
      </c>
      <c r="O17" s="82">
        <v>0</v>
      </c>
      <c r="P17" s="82">
        <v>2</v>
      </c>
      <c r="Q17" s="82">
        <v>2</v>
      </c>
      <c r="R17" s="82">
        <v>2</v>
      </c>
      <c r="S17" s="82">
        <v>0</v>
      </c>
      <c r="T17" s="82">
        <v>0</v>
      </c>
      <c r="U17" s="82">
        <v>0</v>
      </c>
      <c r="V17" s="82">
        <v>0</v>
      </c>
      <c r="W17" s="107">
        <f>W16</f>
        <v>50</v>
      </c>
      <c r="Y17" s="45">
        <f>A17*X7*X10</f>
        <v>18</v>
      </c>
      <c r="Z17">
        <v>194015</v>
      </c>
      <c r="AA17">
        <f>m币花费统计A!C18</f>
        <v>990</v>
      </c>
      <c r="AB17" s="119">
        <f t="shared" si="1"/>
        <v>3790</v>
      </c>
      <c r="AD17" t="s">
        <v>382</v>
      </c>
      <c r="AE17" t="str">
        <f t="shared" si="0"/>
        <v>[[8301,10],[8305,10],[8312,2],[8313,2],[8314,2]]</v>
      </c>
    </row>
    <row r="18" spans="1:31">
      <c r="A18" s="62">
        <v>25</v>
      </c>
      <c r="B18" t="s">
        <v>161</v>
      </c>
      <c r="C18" t="s">
        <v>70</v>
      </c>
      <c r="D18" s="62">
        <v>1</v>
      </c>
      <c r="E18" s="38">
        <v>1</v>
      </c>
      <c r="F18" s="38">
        <v>0</v>
      </c>
      <c r="G18" s="38">
        <v>1</v>
      </c>
      <c r="H18" s="81">
        <f>AA18/$X$2/2</f>
        <v>9.9</v>
      </c>
      <c r="I18" s="81">
        <v>0</v>
      </c>
      <c r="J18" s="82">
        <v>0</v>
      </c>
      <c r="K18" s="81">
        <f>H18</f>
        <v>9.9</v>
      </c>
      <c r="L18" s="97">
        <v>0</v>
      </c>
      <c r="M18" s="82">
        <v>0</v>
      </c>
      <c r="N18" s="81">
        <v>0</v>
      </c>
      <c r="O18" s="82">
        <v>0</v>
      </c>
      <c r="P18" s="82">
        <v>2</v>
      </c>
      <c r="Q18" s="82">
        <v>2</v>
      </c>
      <c r="R18" s="82">
        <v>2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Y18" s="119">
        <f>A18*X7</f>
        <v>7.5</v>
      </c>
      <c r="Z18">
        <v>194016</v>
      </c>
      <c r="AA18">
        <f>AA17</f>
        <v>990</v>
      </c>
      <c r="AB18" s="119">
        <f t="shared" si="1"/>
        <v>1290</v>
      </c>
      <c r="AD18" t="s">
        <v>382</v>
      </c>
      <c r="AE18" t="str">
        <f t="shared" si="0"/>
        <v>[[8301,10],[8304,10],[8312,2],[8313,2],[8314,2]]</v>
      </c>
    </row>
    <row r="19" spans="1:31">
      <c r="A19" s="62">
        <v>25</v>
      </c>
      <c r="B19" t="s">
        <v>162</v>
      </c>
      <c r="C19" t="s">
        <v>71</v>
      </c>
      <c r="D19" s="62">
        <v>1</v>
      </c>
      <c r="E19" s="38">
        <v>1</v>
      </c>
      <c r="F19" s="38">
        <v>0</v>
      </c>
      <c r="G19" s="38">
        <v>1</v>
      </c>
      <c r="H19" s="81">
        <f>AA19/$X$2/2</f>
        <v>9.9</v>
      </c>
      <c r="I19" s="81">
        <v>0</v>
      </c>
      <c r="J19" s="82">
        <v>0</v>
      </c>
      <c r="K19" s="81">
        <f>H19</f>
        <v>9.9</v>
      </c>
      <c r="L19" s="97">
        <v>0</v>
      </c>
      <c r="M19" s="82">
        <v>0</v>
      </c>
      <c r="N19" s="81">
        <v>0</v>
      </c>
      <c r="O19" s="82">
        <v>0</v>
      </c>
      <c r="P19" s="82">
        <v>2</v>
      </c>
      <c r="Q19" s="82">
        <v>2</v>
      </c>
      <c r="R19" s="82">
        <v>2</v>
      </c>
      <c r="S19" s="82">
        <v>0</v>
      </c>
      <c r="T19" s="82">
        <v>0</v>
      </c>
      <c r="U19" s="82">
        <v>0</v>
      </c>
      <c r="V19" s="82">
        <v>0</v>
      </c>
      <c r="W19" s="82">
        <v>0</v>
      </c>
      <c r="Y19" s="119">
        <f>Y18</f>
        <v>7.5</v>
      </c>
      <c r="Z19">
        <v>194017</v>
      </c>
      <c r="AA19">
        <f>AA18</f>
        <v>990</v>
      </c>
      <c r="AB19" s="119">
        <f t="shared" si="1"/>
        <v>1290</v>
      </c>
      <c r="AD19" t="s">
        <v>382</v>
      </c>
      <c r="AE19" t="str">
        <f t="shared" si="0"/>
        <v>[[8301,10],[8304,10],[8312,2],[8313,2],[8314,2]]</v>
      </c>
    </row>
    <row r="20" spans="1:31">
      <c r="A20" s="62">
        <v>25</v>
      </c>
      <c r="B20" t="s">
        <v>163</v>
      </c>
      <c r="C20" t="s">
        <v>72</v>
      </c>
      <c r="D20" s="62">
        <v>1</v>
      </c>
      <c r="E20" s="38">
        <v>1</v>
      </c>
      <c r="F20" s="38">
        <v>0</v>
      </c>
      <c r="G20" s="38">
        <v>1</v>
      </c>
      <c r="H20" s="81">
        <f>AA20/$X$2/2</f>
        <v>9.9</v>
      </c>
      <c r="I20" s="81">
        <v>0</v>
      </c>
      <c r="J20" s="82">
        <v>0</v>
      </c>
      <c r="K20" s="81">
        <f>H20</f>
        <v>9.9</v>
      </c>
      <c r="L20" s="97">
        <v>0</v>
      </c>
      <c r="M20" s="82">
        <v>0</v>
      </c>
      <c r="N20" s="81">
        <v>0</v>
      </c>
      <c r="O20" s="82">
        <v>0</v>
      </c>
      <c r="P20" s="82">
        <v>2</v>
      </c>
      <c r="Q20" s="82">
        <v>2</v>
      </c>
      <c r="R20" s="82">
        <v>2</v>
      </c>
      <c r="S20" s="82">
        <v>0</v>
      </c>
      <c r="T20" s="82">
        <v>0</v>
      </c>
      <c r="U20" s="82">
        <v>0</v>
      </c>
      <c r="V20" s="82">
        <v>0</v>
      </c>
      <c r="W20" s="107">
        <f>单价魔法加成A!F6</f>
        <v>75</v>
      </c>
      <c r="Y20" s="45">
        <f>A20*X7*X10</f>
        <v>22.5</v>
      </c>
      <c r="Z20">
        <v>194018</v>
      </c>
      <c r="AA20">
        <f>AA19</f>
        <v>990</v>
      </c>
      <c r="AB20" s="119">
        <f t="shared" si="1"/>
        <v>5040</v>
      </c>
      <c r="AD20" t="s">
        <v>382</v>
      </c>
      <c r="AE20" t="str">
        <f t="shared" si="0"/>
        <v>[[8301,10],[8304,10],[8312,2],[8313,2],[8314,2]]</v>
      </c>
    </row>
    <row r="21" spans="1:31">
      <c r="A21" s="60"/>
      <c r="B21" s="15"/>
      <c r="C21" s="60"/>
      <c r="D21" s="15"/>
      <c r="E21" s="15"/>
      <c r="F21" s="15"/>
    </row>
    <row r="22" spans="1:31">
      <c r="A22" s="60"/>
      <c r="B22" s="15"/>
      <c r="C22" s="60"/>
      <c r="D22" s="15"/>
      <c r="E22" s="15"/>
      <c r="F22" s="15"/>
    </row>
    <row r="23" spans="1:31">
      <c r="A23" s="60"/>
      <c r="B23" s="15"/>
      <c r="C23" s="60"/>
      <c r="D23" s="15"/>
      <c r="E23" s="15"/>
      <c r="F23" s="15"/>
    </row>
    <row r="24" spans="1:31">
      <c r="A24" s="60"/>
      <c r="B24" s="15"/>
      <c r="C24" s="60"/>
      <c r="D24" s="15"/>
      <c r="E24" s="15"/>
      <c r="F24" s="15"/>
    </row>
    <row r="25" spans="1:31">
      <c r="A25" s="60"/>
      <c r="B25" s="15"/>
      <c r="C25" s="60"/>
      <c r="D25" s="15"/>
      <c r="E25" s="15"/>
      <c r="F25" s="15"/>
    </row>
    <row r="26" spans="1:31">
      <c r="A26" s="60"/>
      <c r="B26" s="15"/>
      <c r="C26" s="60"/>
      <c r="D26" s="15"/>
      <c r="E26" s="15"/>
      <c r="F26" s="15"/>
    </row>
    <row r="27" spans="1:31">
      <c r="A27" s="60"/>
      <c r="B27" s="15"/>
      <c r="C27" s="60"/>
      <c r="D27" s="15"/>
      <c r="E27" s="15"/>
      <c r="F27" s="15"/>
    </row>
    <row r="28" spans="1:31">
      <c r="A28" s="60"/>
      <c r="B28" s="15"/>
      <c r="C28" s="60"/>
      <c r="D28" s="15"/>
      <c r="E28" s="15"/>
      <c r="F28" s="15"/>
    </row>
    <row r="29" spans="1:31">
      <c r="A29" s="60"/>
      <c r="B29" s="15"/>
      <c r="C29" s="60"/>
      <c r="D29" s="15"/>
      <c r="E29" s="15"/>
      <c r="F29" s="15"/>
    </row>
    <row r="30" spans="1:31">
      <c r="A30" s="60"/>
      <c r="B30" s="15"/>
      <c r="C30" s="60"/>
      <c r="D30" s="15"/>
      <c r="E30" s="15"/>
      <c r="F30" s="15"/>
    </row>
    <row r="31" spans="1:31">
      <c r="A31" s="60"/>
      <c r="B31" s="15"/>
      <c r="C31" s="60"/>
      <c r="D31" s="15"/>
      <c r="E31" s="15"/>
      <c r="F31" s="15"/>
    </row>
    <row r="32" spans="1:31">
      <c r="A32" s="60"/>
      <c r="B32" s="15"/>
      <c r="C32" s="60"/>
      <c r="D32" s="15"/>
      <c r="E32" s="15"/>
      <c r="F32" s="15"/>
    </row>
    <row r="33" spans="1:6">
      <c r="A33" s="60"/>
      <c r="B33" s="15"/>
      <c r="C33" s="60"/>
      <c r="D33" s="15"/>
      <c r="E33" s="15"/>
      <c r="F33" s="15"/>
    </row>
    <row r="34" spans="1:6">
      <c r="A34" s="60"/>
      <c r="B34" s="15"/>
      <c r="C34" s="60"/>
      <c r="D34" s="15"/>
      <c r="E34" s="15"/>
      <c r="F34" s="15"/>
    </row>
    <row r="35" spans="1:6">
      <c r="A35" s="60"/>
      <c r="B35" s="15"/>
      <c r="C35" s="60"/>
      <c r="D35" s="15"/>
      <c r="E35" s="15"/>
      <c r="F35" s="15"/>
    </row>
    <row r="36" spans="1:6">
      <c r="A36" s="60"/>
      <c r="B36" s="15"/>
      <c r="C36" s="60"/>
      <c r="D36" s="15"/>
      <c r="E36" s="15"/>
      <c r="F36" s="15"/>
    </row>
    <row r="37" spans="1:6">
      <c r="A37" s="60"/>
      <c r="B37" s="15"/>
      <c r="C37" s="60"/>
      <c r="D37" s="15"/>
      <c r="E37" s="15"/>
      <c r="F37" s="15"/>
    </row>
    <row r="38" spans="1:6">
      <c r="A38" s="60"/>
      <c r="B38" s="15"/>
      <c r="C38" s="60"/>
      <c r="D38" s="15"/>
      <c r="E38" s="15"/>
      <c r="F38" s="15"/>
    </row>
    <row r="39" spans="1:6">
      <c r="A39" s="60"/>
      <c r="B39" s="15"/>
      <c r="C39" s="60"/>
      <c r="D39" s="15"/>
      <c r="E39" s="15"/>
      <c r="F39" s="15"/>
    </row>
    <row r="40" spans="1:6">
      <c r="A40" s="60"/>
      <c r="B40" s="15"/>
      <c r="C40" s="60"/>
      <c r="D40" s="15"/>
      <c r="E40" s="15"/>
      <c r="F40" s="15"/>
    </row>
    <row r="41" spans="1:6">
      <c r="A41" s="60"/>
      <c r="B41" s="15"/>
      <c r="C41" s="60"/>
      <c r="D41" s="15"/>
      <c r="E41" s="15"/>
      <c r="F41" s="15"/>
    </row>
    <row r="42" spans="1:6">
      <c r="A42" s="60"/>
      <c r="B42" s="15"/>
      <c r="C42" s="60"/>
      <c r="D42" s="15"/>
      <c r="E42" s="15"/>
      <c r="F42" s="15"/>
    </row>
    <row r="43" spans="1:6">
      <c r="A43" s="60"/>
      <c r="B43" s="15"/>
      <c r="C43" s="60"/>
      <c r="D43" s="15"/>
      <c r="E43" s="15"/>
      <c r="F43" s="15"/>
    </row>
    <row r="44" spans="1:6">
      <c r="A44" s="60"/>
      <c r="B44" s="15"/>
      <c r="C44" s="60"/>
      <c r="D44" s="15"/>
      <c r="E44" s="15"/>
      <c r="F44" s="15"/>
    </row>
    <row r="45" spans="1:6">
      <c r="A45" s="60"/>
      <c r="B45" s="15"/>
      <c r="C45" s="60"/>
      <c r="D45" s="15"/>
      <c r="E45" s="15"/>
      <c r="F45" s="15"/>
    </row>
    <row r="46" spans="1:6">
      <c r="A46" s="60"/>
      <c r="B46" s="15"/>
      <c r="C46" s="60"/>
      <c r="D46" s="15"/>
      <c r="E46" s="15"/>
      <c r="F46" s="15"/>
    </row>
    <row r="47" spans="1:6">
      <c r="A47" s="60"/>
      <c r="B47" s="15"/>
      <c r="C47" s="60"/>
      <c r="D47" s="15"/>
      <c r="E47" s="15"/>
      <c r="F47" s="15"/>
    </row>
    <row r="48" spans="1:6">
      <c r="A48" s="60"/>
      <c r="B48" s="15"/>
      <c r="C48" s="60"/>
      <c r="D48" s="15"/>
      <c r="E48" s="15"/>
      <c r="F48" s="15"/>
    </row>
    <row r="49" spans="1:6">
      <c r="A49" s="60"/>
      <c r="B49" s="15"/>
      <c r="C49" s="60"/>
      <c r="D49" s="15"/>
      <c r="E49" s="15"/>
      <c r="F49" s="15"/>
    </row>
    <row r="50" spans="1:6">
      <c r="A50" s="60"/>
      <c r="B50" s="15"/>
      <c r="C50" s="60"/>
      <c r="D50" s="15"/>
      <c r="E50" s="15"/>
      <c r="F50" s="15"/>
    </row>
    <row r="51" spans="1:6">
      <c r="A51" s="60"/>
      <c r="B51" s="15"/>
      <c r="C51" s="60"/>
      <c r="D51" s="15"/>
      <c r="E51" s="15"/>
      <c r="F51" s="15"/>
    </row>
    <row r="52" spans="1:6">
      <c r="A52" s="60"/>
      <c r="B52" s="15"/>
      <c r="C52" s="60"/>
      <c r="D52" s="15"/>
      <c r="E52" s="15"/>
      <c r="F52" s="15"/>
    </row>
    <row r="53" spans="1:6">
      <c r="A53" s="60"/>
      <c r="B53" s="15"/>
      <c r="C53" s="60"/>
      <c r="D53" s="15"/>
      <c r="E53" s="15"/>
      <c r="F53" s="15"/>
    </row>
    <row r="54" spans="1:6">
      <c r="A54" s="60"/>
      <c r="B54" s="15"/>
      <c r="C54" s="60"/>
      <c r="D54" s="15"/>
      <c r="E54" s="15"/>
      <c r="F54" s="15"/>
    </row>
    <row r="55" spans="1:6">
      <c r="A55" s="60"/>
      <c r="B55" s="15"/>
      <c r="C55" s="60"/>
      <c r="D55" s="15"/>
      <c r="E55" s="15"/>
      <c r="F55" s="15"/>
    </row>
    <row r="56" spans="1:6">
      <c r="A56" s="60"/>
      <c r="B56" s="15"/>
      <c r="C56" s="60"/>
      <c r="D56" s="15"/>
      <c r="E56" s="15"/>
      <c r="F56" s="15"/>
    </row>
    <row r="57" spans="1:6">
      <c r="A57" s="60"/>
      <c r="B57" s="15"/>
      <c r="C57" s="60"/>
      <c r="D57" s="15"/>
      <c r="E57" s="15"/>
      <c r="F57" s="15"/>
    </row>
    <row r="58" spans="1:6">
      <c r="A58" s="60"/>
      <c r="B58" s="15"/>
      <c r="C58" s="60"/>
      <c r="D58" s="15"/>
      <c r="E58" s="15"/>
      <c r="F58" s="15"/>
    </row>
    <row r="59" spans="1:6">
      <c r="A59" s="60"/>
      <c r="B59" s="15"/>
      <c r="C59" s="60"/>
      <c r="D59" s="15"/>
      <c r="E59" s="15"/>
      <c r="F59" s="15"/>
    </row>
    <row r="60" spans="1:6">
      <c r="A60" s="60"/>
      <c r="B60" s="15"/>
      <c r="C60" s="60"/>
      <c r="D60" s="15"/>
      <c r="E60" s="15"/>
      <c r="F60" s="15"/>
    </row>
    <row r="61" spans="1:6">
      <c r="A61" s="60"/>
      <c r="B61" s="15"/>
      <c r="C61" s="60"/>
      <c r="D61" s="15"/>
      <c r="E61" s="15"/>
      <c r="F61" s="15"/>
    </row>
    <row r="62" spans="1:6">
      <c r="A62" s="60"/>
      <c r="B62" s="15"/>
      <c r="C62" s="60"/>
      <c r="D62" s="15"/>
      <c r="E62" s="15"/>
      <c r="F62" s="15"/>
    </row>
    <row r="63" spans="1:6">
      <c r="A63" s="60"/>
      <c r="B63" s="15"/>
      <c r="C63" s="60"/>
      <c r="D63" s="15"/>
      <c r="E63" s="15"/>
      <c r="F63" s="15"/>
    </row>
    <row r="64" spans="1:6">
      <c r="A64" s="60"/>
      <c r="B64" s="15"/>
      <c r="C64" s="60"/>
      <c r="D64" s="15"/>
      <c r="E64" s="15"/>
      <c r="F64" s="15"/>
    </row>
    <row r="65" spans="1:6">
      <c r="A65" s="60"/>
      <c r="B65" s="15"/>
      <c r="C65" s="60"/>
      <c r="D65" s="15"/>
      <c r="E65" s="15"/>
      <c r="F65" s="15"/>
    </row>
    <row r="66" spans="1:6">
      <c r="A66" s="60"/>
      <c r="B66" s="15"/>
      <c r="C66" s="60"/>
      <c r="D66" s="15"/>
      <c r="E66" s="15"/>
      <c r="F66" s="15"/>
    </row>
    <row r="67" spans="1:6">
      <c r="A67" s="60"/>
      <c r="B67" s="15"/>
      <c r="C67" s="60"/>
      <c r="D67" s="15"/>
      <c r="E67" s="15"/>
      <c r="F67" s="15"/>
    </row>
    <row r="68" spans="1:6">
      <c r="A68" s="60"/>
      <c r="B68" s="15"/>
      <c r="C68" s="60"/>
      <c r="D68" s="15"/>
      <c r="E68" s="15"/>
      <c r="F68" s="15"/>
    </row>
    <row r="69" spans="1:6">
      <c r="A69" s="60"/>
      <c r="B69" s="15"/>
      <c r="C69" s="60"/>
      <c r="D69" s="15"/>
      <c r="E69" s="15"/>
      <c r="F69" s="15"/>
    </row>
    <row r="70" spans="1:6">
      <c r="A70" s="60"/>
      <c r="B70" s="15"/>
      <c r="C70" s="60"/>
      <c r="D70" s="15"/>
      <c r="E70" s="15"/>
      <c r="F70" s="15"/>
    </row>
    <row r="71" spans="1:6">
      <c r="A71" s="15"/>
      <c r="B71" s="15"/>
      <c r="C71" s="15"/>
      <c r="D71" s="15"/>
      <c r="E71" s="15"/>
      <c r="F71" s="15"/>
    </row>
  </sheetData>
  <phoneticPr fontId="18" type="noConversion"/>
  <pageMargins left="0.7" right="0.7" top="0.75" bottom="0.75" header="0.3" footer="0.3"/>
  <pageSetup paperSize="9" orientation="portrait" r:id="rId1"/>
  <ignoredErrors>
    <ignoredError sqref="Y14 AA18:AA19 AA14:AA16 AA9:AA12 AA2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AE70"/>
  <sheetViews>
    <sheetView workbookViewId="0">
      <pane ySplit="1" topLeftCell="A2" activePane="bottomLeft" state="frozen"/>
      <selection pane="bottomLeft" activeCell="B23" sqref="B23"/>
    </sheetView>
  </sheetViews>
  <sheetFormatPr defaultRowHeight="13.5"/>
  <cols>
    <col min="1" max="1" width="3.875" customWidth="1"/>
    <col min="2" max="2" width="7.5" customWidth="1"/>
    <col min="4" max="4" width="3.5" customWidth="1"/>
    <col min="5" max="5" width="2" customWidth="1"/>
    <col min="6" max="6" width="1.875" customWidth="1"/>
    <col min="7" max="7" width="1.625" customWidth="1"/>
    <col min="8" max="8" width="5.25" customWidth="1"/>
    <col min="9" max="9" width="3.875" customWidth="1"/>
    <col min="10" max="11" width="4" customWidth="1"/>
    <col min="12" max="12" width="3.875" customWidth="1"/>
    <col min="13" max="13" width="3.125" customWidth="1"/>
    <col min="14" max="16" width="3.875" customWidth="1"/>
    <col min="17" max="17" width="4" customWidth="1"/>
    <col min="18" max="20" width="2.875" customWidth="1"/>
    <col min="21" max="22" width="2.75" customWidth="1"/>
    <col min="23" max="23" width="4.75" customWidth="1"/>
    <col min="24" max="24" width="7.75" customWidth="1"/>
    <col min="25" max="25" width="5.875" style="119" customWidth="1"/>
    <col min="26" max="26" width="7.875" customWidth="1"/>
    <col min="28" max="28" width="9" style="119" customWidth="1"/>
    <col min="29" max="29" width="12.25" customWidth="1"/>
    <col min="31" max="31" width="8" customWidth="1"/>
  </cols>
  <sheetData>
    <row r="1" spans="1:31">
      <c r="A1" t="str">
        <f>课桌价格!A1</f>
        <v>开启等级</v>
      </c>
      <c r="B1" t="str">
        <f>课桌价格!B1</f>
        <v>建筑名称</v>
      </c>
      <c r="C1" t="str">
        <f>课桌价格!C1</f>
        <v>classname</v>
      </c>
      <c r="D1" t="str">
        <f>课桌价格!D1</f>
        <v>装饰物等级</v>
      </c>
      <c r="E1" t="str">
        <f>课桌价格!E1</f>
        <v>x</v>
      </c>
      <c r="F1" t="str">
        <f>课桌价格!F1</f>
        <v>y</v>
      </c>
      <c r="G1" t="str">
        <f>课桌价格!G1</f>
        <v>z</v>
      </c>
      <c r="H1" s="31" t="str">
        <f>课桌价格!H1</f>
        <v>魔法凝胶D型</v>
      </c>
      <c r="I1" s="31" t="str">
        <f>课桌价格!I1</f>
        <v>木材</v>
      </c>
      <c r="J1" s="31" t="str">
        <f>课桌价格!J1</f>
        <v>石块</v>
      </c>
      <c r="K1" s="31" t="str">
        <f>课桌价格!K1</f>
        <v>铁</v>
      </c>
      <c r="L1" s="31" t="str">
        <f>课桌价格!L1</f>
        <v>皮毛</v>
      </c>
      <c r="M1" s="31" t="str">
        <f>课桌价格!M1</f>
        <v>银</v>
      </c>
      <c r="N1" s="31" t="str">
        <f>课桌价格!N1</f>
        <v>冰块</v>
      </c>
      <c r="O1" s="14" t="str">
        <f>课桌价格!O1</f>
        <v>黄水晶</v>
      </c>
      <c r="P1" s="65" t="str">
        <f>课桌价格!P1</f>
        <v>褐水晶</v>
      </c>
      <c r="Q1" s="54" t="str">
        <f>课桌价格!Q1</f>
        <v>红水晶</v>
      </c>
      <c r="R1" s="30" t="str">
        <f>课桌价格!R1</f>
        <v>绿水晶</v>
      </c>
      <c r="S1" t="str">
        <f>课桌价格!S1</f>
        <v>白水晶</v>
      </c>
      <c r="T1" s="6" t="str">
        <f>课桌价格!T1</f>
        <v>紫水晶</v>
      </c>
      <c r="U1" s="87" t="str">
        <f>课桌价格!U1</f>
        <v>黑水晶</v>
      </c>
      <c r="V1" s="31" t="str">
        <f>课桌价格!V1</f>
        <v xml:space="preserve">蓝水晶 </v>
      </c>
      <c r="W1" t="str">
        <f>课桌价格!W1</f>
        <v>钻石</v>
      </c>
      <c r="X1" t="str">
        <f>课桌价格!X1</f>
        <v>材料单价</v>
      </c>
      <c r="Y1" s="119" t="str">
        <f>课桌价格!Y1</f>
        <v>增加魔法</v>
      </c>
      <c r="Z1" t="str">
        <f>课桌价格!Z1</f>
        <v>build ID</v>
      </c>
      <c r="AA1" t="str">
        <f>课桌价格!AA1</f>
        <v>总m币价格</v>
      </c>
      <c r="AB1" s="120" t="str">
        <f>课桌价格!AB1</f>
        <v>合成含装饰m币价格</v>
      </c>
      <c r="AC1" t="str">
        <f>课桌价格!AC1</f>
        <v>装饰物</v>
      </c>
      <c r="AD1" s="2" t="str">
        <f>课桌价格!AD1</f>
        <v>总钻石价格</v>
      </c>
      <c r="AE1" t="str">
        <f>课桌价格!AE1</f>
        <v>材料数组</v>
      </c>
    </row>
    <row r="2" spans="1:31">
      <c r="H2" s="99">
        <f>课桌价格!H2</f>
        <v>8301</v>
      </c>
      <c r="I2" s="99">
        <f>课桌价格!I2</f>
        <v>8302</v>
      </c>
      <c r="J2" s="99">
        <f>课桌价格!J2</f>
        <v>8303</v>
      </c>
      <c r="K2" s="99">
        <f>课桌价格!K2</f>
        <v>8304</v>
      </c>
      <c r="L2" s="99">
        <f>课桌价格!L2</f>
        <v>8305</v>
      </c>
      <c r="M2" s="99">
        <f>课桌价格!M2</f>
        <v>8306</v>
      </c>
      <c r="N2" s="99">
        <f>课桌价格!N2</f>
        <v>8307</v>
      </c>
      <c r="O2">
        <f>课桌价格!O2</f>
        <v>8311</v>
      </c>
      <c r="P2">
        <f>课桌价格!P2</f>
        <v>8312</v>
      </c>
      <c r="Q2">
        <f>课桌价格!Q2</f>
        <v>8313</v>
      </c>
      <c r="R2">
        <f>课桌价格!R2</f>
        <v>8314</v>
      </c>
      <c r="S2">
        <f>课桌价格!S2</f>
        <v>8315</v>
      </c>
      <c r="T2">
        <f>课桌价格!T2</f>
        <v>8316</v>
      </c>
      <c r="U2">
        <f>课桌价格!U2</f>
        <v>8317</v>
      </c>
      <c r="V2">
        <f>课桌价格!V2</f>
        <v>8318</v>
      </c>
      <c r="W2">
        <v>0</v>
      </c>
      <c r="X2">
        <f>课桌价格!X2</f>
        <v>50</v>
      </c>
    </row>
    <row r="3" spans="1:31">
      <c r="A3" s="7">
        <v>1</v>
      </c>
      <c r="B3" s="6" t="s">
        <v>74</v>
      </c>
      <c r="C3" s="6" t="s">
        <v>73</v>
      </c>
      <c r="D3">
        <v>1</v>
      </c>
      <c r="E3" s="34">
        <v>1</v>
      </c>
      <c r="F3" s="34">
        <v>0</v>
      </c>
      <c r="G3" s="34">
        <v>1</v>
      </c>
      <c r="H3" s="17">
        <f>AA3/$X$2/3</f>
        <v>2.3333333333333335</v>
      </c>
      <c r="I3" s="17">
        <f>H3</f>
        <v>2.3333333333333335</v>
      </c>
      <c r="J3" s="17">
        <v>0</v>
      </c>
      <c r="K3" s="17">
        <v>0</v>
      </c>
      <c r="L3" s="17">
        <v>0</v>
      </c>
      <c r="M3" s="17">
        <v>0</v>
      </c>
      <c r="N3" s="17">
        <f>I3</f>
        <v>2.3333333333333335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tr">
        <f>课桌价格!X3</f>
        <v>m币power</v>
      </c>
      <c r="Y3" s="119">
        <v>2</v>
      </c>
      <c r="Z3" s="6">
        <v>195001</v>
      </c>
      <c r="AA3">
        <f>m币花费统计A!C3</f>
        <v>350</v>
      </c>
      <c r="AB3" s="119">
        <f>ROUND($X$2*(H3+I3+J3+K3+L3+M3+N3+O3+P3+Q3+R3+S3+T3+U3+V3+W3),-1)</f>
        <v>350</v>
      </c>
      <c r="AC3" t="s">
        <v>382</v>
      </c>
      <c r="AD3">
        <f>W3</f>
        <v>0</v>
      </c>
      <c r="AE3" t="str">
        <f t="shared" ref="AE3:AE66" si="0">CONCATENATE("[",IF(H3=0,"","["&amp;$H$2&amp;","&amp;ROUND(H3,0)&amp;"]"),IF(I3=0,"",","&amp;"["&amp;$I$2&amp;","&amp;ROUND(I3,0)&amp;"]"),IF(J3=0,"",","&amp;"["&amp;$J$2&amp;","&amp;ROUND(J3,0)&amp;"]"),IF(K3=0,"",","&amp;"["&amp;$K$2&amp;","&amp;ROUND(K3,0)&amp;"]"),IF(L3=0,"",","&amp;"["&amp;$L$2&amp;","&amp;ROUND(L3,0)&amp;"]"),IF(M3=0,"",","&amp;"["&amp;$M$2&amp;","&amp;ROUND(M3,0)&amp;"]"),IF(N3=0,"",","&amp;"["&amp;$N$2&amp;","&amp;ROUND(N3,0)&amp;"]"),IF(O3=0,"",","&amp;"["&amp;$O$2&amp;","&amp;ROUND(O3,0)&amp;"]"),IF(P3=0,"",","&amp;"["&amp;$P$2&amp;","&amp;ROUND(P3,0)&amp;"]"),IF(Q3=0,"",","&amp;"["&amp;$Q$2&amp;","&amp;ROUND(Q3,0)&amp;"]"),IF(R3=0,"",","&amp;"["&amp;$R$2&amp;","&amp;ROUND(R3,0)&amp;"]"),IF(S3=0,"",","&amp;"["&amp;$S$2&amp;","&amp;ROUND(S3,0)&amp;"]"),IF(T3=0,"","["&amp;$T$2&amp;","&amp;ROUND(T3,0)&amp;"]"),IF(U3=0,"",","&amp;"["&amp;$U$2&amp;","&amp;ROUND(U3,0)&amp;"]"),IF(V3=0,"",","&amp;"["&amp;$V$2&amp;","&amp;ROUND(V3,0)&amp;"]"),"]")</f>
        <v>[[8301,2],[8302,2],[8307,2]]</v>
      </c>
    </row>
    <row r="4" spans="1:31">
      <c r="A4" s="69">
        <v>1</v>
      </c>
      <c r="B4" t="s">
        <v>76</v>
      </c>
      <c r="C4" t="s">
        <v>75</v>
      </c>
      <c r="D4">
        <v>1</v>
      </c>
      <c r="E4" s="34">
        <v>1</v>
      </c>
      <c r="F4" s="34">
        <v>0</v>
      </c>
      <c r="G4" s="34">
        <v>1</v>
      </c>
      <c r="H4" s="17">
        <f t="shared" ref="H4:H11" si="1">AA4/$X$2/3</f>
        <v>2.3333333333333335</v>
      </c>
      <c r="I4" s="17">
        <f t="shared" ref="I4:J12" si="2">H4</f>
        <v>2.3333333333333335</v>
      </c>
      <c r="J4" s="17">
        <f>I4</f>
        <v>2.3333333333333335</v>
      </c>
      <c r="K4" s="17">
        <v>0</v>
      </c>
      <c r="L4" s="17">
        <v>0</v>
      </c>
      <c r="M4" s="17">
        <v>0</v>
      </c>
      <c r="N4" s="17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1.3</v>
      </c>
      <c r="Y4" s="119">
        <v>2</v>
      </c>
      <c r="Z4">
        <v>195002</v>
      </c>
      <c r="AA4">
        <f>AA3</f>
        <v>350</v>
      </c>
      <c r="AB4" s="119">
        <f t="shared" ref="AB4:AB67" si="3">ROUND($X$2*(H4+I4+J4+K4+L4+M4+N4+O4+P4+Q4+R4+S4+T4+U4+V4+W4),-1)</f>
        <v>350</v>
      </c>
      <c r="AC4" t="s">
        <v>382</v>
      </c>
      <c r="AD4">
        <f t="shared" ref="AD4:AD12" si="4">W4</f>
        <v>0</v>
      </c>
      <c r="AE4" t="str">
        <f t="shared" si="0"/>
        <v>[[8301,2],[8302,2],[8303,2]]</v>
      </c>
    </row>
    <row r="5" spans="1:31">
      <c r="A5" s="69">
        <v>1</v>
      </c>
      <c r="B5" t="s">
        <v>78</v>
      </c>
      <c r="C5" t="s">
        <v>77</v>
      </c>
      <c r="D5">
        <v>1</v>
      </c>
      <c r="E5" s="34">
        <v>1</v>
      </c>
      <c r="F5" s="34">
        <v>0</v>
      </c>
      <c r="G5" s="34">
        <v>1</v>
      </c>
      <c r="H5" s="17">
        <f t="shared" si="1"/>
        <v>2.3333333333333335</v>
      </c>
      <c r="I5" s="17">
        <f t="shared" si="2"/>
        <v>2.3333333333333335</v>
      </c>
      <c r="J5" s="17">
        <f t="shared" si="2"/>
        <v>2.3333333333333335</v>
      </c>
      <c r="K5" s="17">
        <v>0</v>
      </c>
      <c r="L5" s="17">
        <v>0</v>
      </c>
      <c r="M5" s="17">
        <v>0</v>
      </c>
      <c r="N5" s="17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 s="119">
        <v>2</v>
      </c>
      <c r="Z5">
        <v>195003</v>
      </c>
      <c r="AA5">
        <f t="shared" ref="AA5:AA12" si="5">AA4</f>
        <v>350</v>
      </c>
      <c r="AB5" s="119">
        <f t="shared" si="3"/>
        <v>350</v>
      </c>
      <c r="AC5" t="s">
        <v>382</v>
      </c>
      <c r="AD5">
        <f t="shared" si="4"/>
        <v>0</v>
      </c>
      <c r="AE5" t="str">
        <f t="shared" si="0"/>
        <v>[[8301,2],[8302,2],[8303,2]]</v>
      </c>
    </row>
    <row r="6" spans="1:31">
      <c r="A6" s="69">
        <v>5</v>
      </c>
      <c r="B6" t="s">
        <v>82</v>
      </c>
      <c r="C6" t="s">
        <v>81</v>
      </c>
      <c r="D6">
        <v>2</v>
      </c>
      <c r="E6" s="34">
        <v>1</v>
      </c>
      <c r="F6" s="34">
        <v>0</v>
      </c>
      <c r="G6" s="34">
        <v>1</v>
      </c>
      <c r="H6" s="17">
        <v>1</v>
      </c>
      <c r="I6" s="17">
        <f t="shared" si="2"/>
        <v>1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2">
        <v>8</v>
      </c>
      <c r="X6" s="101" t="s">
        <v>380</v>
      </c>
      <c r="Y6" s="126">
        <f>A6*X7*X14+1</f>
        <v>5.5</v>
      </c>
      <c r="Z6">
        <v>195004</v>
      </c>
      <c r="AA6">
        <f t="shared" si="5"/>
        <v>350</v>
      </c>
      <c r="AB6" s="119">
        <f t="shared" si="3"/>
        <v>500</v>
      </c>
      <c r="AC6" t="s">
        <v>308</v>
      </c>
      <c r="AD6">
        <f t="shared" si="4"/>
        <v>8</v>
      </c>
      <c r="AE6" t="str">
        <f t="shared" si="0"/>
        <v>[[8301,1],[8302,1]]</v>
      </c>
    </row>
    <row r="7" spans="1:31">
      <c r="A7" s="69">
        <v>5</v>
      </c>
      <c r="B7" t="s">
        <v>83</v>
      </c>
      <c r="C7" t="s">
        <v>428</v>
      </c>
      <c r="D7">
        <v>1</v>
      </c>
      <c r="E7" s="34">
        <v>1</v>
      </c>
      <c r="F7" s="34">
        <v>0</v>
      </c>
      <c r="G7" s="34">
        <v>1</v>
      </c>
      <c r="H7" s="17">
        <f t="shared" si="1"/>
        <v>2.3333333333333335</v>
      </c>
      <c r="I7" s="17">
        <f t="shared" si="2"/>
        <v>2.3333333333333335</v>
      </c>
      <c r="J7" s="17">
        <f>H7</f>
        <v>2.3333333333333335</v>
      </c>
      <c r="K7" s="17">
        <v>0</v>
      </c>
      <c r="L7" s="17">
        <v>0</v>
      </c>
      <c r="M7" s="17">
        <v>0</v>
      </c>
      <c r="N7" s="17">
        <v>0</v>
      </c>
      <c r="O7" s="17">
        <f>H7</f>
        <v>2.3333333333333335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101">
        <v>0.3</v>
      </c>
      <c r="Y7" s="119">
        <v>3</v>
      </c>
      <c r="Z7">
        <v>195005</v>
      </c>
      <c r="AA7">
        <f t="shared" si="5"/>
        <v>350</v>
      </c>
      <c r="AB7" s="119">
        <f t="shared" si="3"/>
        <v>470</v>
      </c>
      <c r="AC7" t="s">
        <v>382</v>
      </c>
      <c r="AD7">
        <f t="shared" si="4"/>
        <v>0</v>
      </c>
      <c r="AE7" t="str">
        <f t="shared" si="0"/>
        <v>[[8301,2],[8302,2],[8303,2],[8311,2]]</v>
      </c>
    </row>
    <row r="8" spans="1:31">
      <c r="A8" s="69">
        <v>5</v>
      </c>
      <c r="B8" t="s">
        <v>85</v>
      </c>
      <c r="C8" t="s">
        <v>84</v>
      </c>
      <c r="D8">
        <v>2</v>
      </c>
      <c r="E8" s="34">
        <v>1</v>
      </c>
      <c r="F8" s="34">
        <v>0</v>
      </c>
      <c r="G8" s="34">
        <v>1</v>
      </c>
      <c r="H8" s="17">
        <v>1</v>
      </c>
      <c r="I8" s="17">
        <f t="shared" si="2"/>
        <v>1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2">
        <v>8</v>
      </c>
      <c r="X8" s="102">
        <v>0.4</v>
      </c>
      <c r="Y8" s="126">
        <f>Y6</f>
        <v>5.5</v>
      </c>
      <c r="Z8">
        <v>195006</v>
      </c>
      <c r="AA8">
        <f t="shared" si="5"/>
        <v>350</v>
      </c>
      <c r="AB8" s="119">
        <f t="shared" si="3"/>
        <v>500</v>
      </c>
      <c r="AC8" t="s">
        <v>308</v>
      </c>
      <c r="AD8">
        <f t="shared" si="4"/>
        <v>8</v>
      </c>
      <c r="AE8" t="str">
        <f t="shared" si="0"/>
        <v>[[8301,1],[8302,1]]</v>
      </c>
    </row>
    <row r="9" spans="1:31">
      <c r="A9" s="69">
        <v>5</v>
      </c>
      <c r="B9" t="s">
        <v>87</v>
      </c>
      <c r="C9" t="s">
        <v>86</v>
      </c>
      <c r="D9">
        <v>2</v>
      </c>
      <c r="E9" s="34">
        <v>1</v>
      </c>
      <c r="F9" s="34">
        <v>0</v>
      </c>
      <c r="G9" s="34">
        <v>1</v>
      </c>
      <c r="H9" s="17">
        <v>1</v>
      </c>
      <c r="I9" s="17">
        <f t="shared" si="2"/>
        <v>1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2">
        <v>8</v>
      </c>
      <c r="X9" s="101">
        <v>0.5</v>
      </c>
      <c r="Y9" s="126">
        <f>Y8</f>
        <v>5.5</v>
      </c>
      <c r="Z9">
        <v>195007</v>
      </c>
      <c r="AA9">
        <f t="shared" si="5"/>
        <v>350</v>
      </c>
      <c r="AB9" s="119">
        <f t="shared" si="3"/>
        <v>500</v>
      </c>
      <c r="AC9" t="s">
        <v>308</v>
      </c>
      <c r="AD9">
        <f t="shared" si="4"/>
        <v>8</v>
      </c>
      <c r="AE9" t="str">
        <f t="shared" si="0"/>
        <v>[[8301,1],[8302,1]]</v>
      </c>
    </row>
    <row r="10" spans="1:31">
      <c r="A10" s="69">
        <v>8</v>
      </c>
      <c r="B10" t="s">
        <v>89</v>
      </c>
      <c r="C10" t="s">
        <v>88</v>
      </c>
      <c r="D10">
        <v>1</v>
      </c>
      <c r="E10" s="34">
        <v>1</v>
      </c>
      <c r="F10" s="34">
        <v>0</v>
      </c>
      <c r="G10" s="34">
        <v>1</v>
      </c>
      <c r="H10" s="17">
        <f t="shared" si="1"/>
        <v>2.3333333333333335</v>
      </c>
      <c r="I10" s="17">
        <f t="shared" si="2"/>
        <v>2.3333333333333335</v>
      </c>
      <c r="J10" s="17">
        <f t="shared" si="2"/>
        <v>2.3333333333333335</v>
      </c>
      <c r="K10" s="17">
        <v>0</v>
      </c>
      <c r="L10" s="17">
        <v>0</v>
      </c>
      <c r="M10" s="17">
        <v>0</v>
      </c>
      <c r="N10" s="17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102">
        <v>0.6</v>
      </c>
      <c r="Y10" s="119">
        <f>A10*X7</f>
        <v>2.4</v>
      </c>
      <c r="Z10">
        <v>195008</v>
      </c>
      <c r="AA10">
        <f t="shared" si="5"/>
        <v>350</v>
      </c>
      <c r="AB10" s="119">
        <f t="shared" si="3"/>
        <v>400</v>
      </c>
      <c r="AC10" t="s">
        <v>382</v>
      </c>
      <c r="AD10">
        <f t="shared" si="4"/>
        <v>0</v>
      </c>
      <c r="AE10" t="str">
        <f t="shared" si="0"/>
        <v>[[8301,2],[8302,2],[8303,2],[8311,1]]</v>
      </c>
    </row>
    <row r="11" spans="1:31">
      <c r="A11" s="69">
        <v>8</v>
      </c>
      <c r="B11" t="s">
        <v>106</v>
      </c>
      <c r="C11" t="s">
        <v>105</v>
      </c>
      <c r="D11" s="108">
        <v>2</v>
      </c>
      <c r="E11" s="34">
        <v>1</v>
      </c>
      <c r="F11" s="34">
        <v>0</v>
      </c>
      <c r="G11" s="34">
        <v>1</v>
      </c>
      <c r="H11" s="17">
        <f t="shared" si="1"/>
        <v>2.3333333333333335</v>
      </c>
      <c r="I11" s="17">
        <f t="shared" si="2"/>
        <v>2.3333333333333335</v>
      </c>
      <c r="J11" s="17">
        <f t="shared" si="2"/>
        <v>2.3333333333333335</v>
      </c>
      <c r="K11" s="17">
        <v>0</v>
      </c>
      <c r="L11" s="17">
        <v>0</v>
      </c>
      <c r="M11" s="17">
        <v>0</v>
      </c>
      <c r="N11" s="17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Y11" s="119">
        <v>3</v>
      </c>
      <c r="Z11">
        <v>195009</v>
      </c>
      <c r="AA11">
        <f t="shared" si="5"/>
        <v>350</v>
      </c>
      <c r="AB11" s="119">
        <f t="shared" si="3"/>
        <v>400</v>
      </c>
      <c r="AC11" t="s">
        <v>414</v>
      </c>
      <c r="AD11">
        <f t="shared" si="4"/>
        <v>0</v>
      </c>
      <c r="AE11" t="str">
        <f t="shared" si="0"/>
        <v>[[8301,2],[8302,2],[8303,2],[8311,1]]</v>
      </c>
    </row>
    <row r="12" spans="1:31">
      <c r="A12" s="69">
        <v>8</v>
      </c>
      <c r="B12" t="s">
        <v>204</v>
      </c>
      <c r="C12" t="s">
        <v>203</v>
      </c>
      <c r="D12" s="15">
        <v>1</v>
      </c>
      <c r="E12" s="34">
        <v>1</v>
      </c>
      <c r="F12" s="34">
        <v>0</v>
      </c>
      <c r="G12" s="34">
        <v>1</v>
      </c>
      <c r="H12" s="17">
        <v>1</v>
      </c>
      <c r="I12" s="17">
        <f t="shared" si="2"/>
        <v>1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2">
        <v>10</v>
      </c>
      <c r="Y12" s="126">
        <f>A12*X7*X14</f>
        <v>7.1999999999999993</v>
      </c>
      <c r="Z12">
        <v>195010</v>
      </c>
      <c r="AA12">
        <f t="shared" si="5"/>
        <v>350</v>
      </c>
      <c r="AB12" s="119">
        <f t="shared" si="3"/>
        <v>600</v>
      </c>
      <c r="AC12" t="s">
        <v>382</v>
      </c>
      <c r="AD12">
        <f t="shared" si="4"/>
        <v>10</v>
      </c>
      <c r="AE12" t="str">
        <f t="shared" si="0"/>
        <v>[[8301,1],[8302,1]]</v>
      </c>
    </row>
    <row r="13" spans="1:31">
      <c r="A13" s="69">
        <v>10</v>
      </c>
      <c r="B13" t="s">
        <v>279</v>
      </c>
      <c r="C13" t="s">
        <v>278</v>
      </c>
      <c r="D13" s="108">
        <v>2</v>
      </c>
      <c r="E13" s="34">
        <v>1</v>
      </c>
      <c r="F13" s="34">
        <v>0</v>
      </c>
      <c r="G13" s="34">
        <v>1</v>
      </c>
      <c r="H13" s="17">
        <v>1</v>
      </c>
      <c r="I13" s="17">
        <f>H13</f>
        <v>1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2">
        <f>单价魔法加成A!F4</f>
        <v>25</v>
      </c>
      <c r="X13" s="102" t="s">
        <v>381</v>
      </c>
      <c r="Y13" s="126">
        <f>A13*X7*X14+5</f>
        <v>14</v>
      </c>
      <c r="Z13">
        <v>195011</v>
      </c>
      <c r="AA13">
        <f>m币花费统计A!C7</f>
        <v>470</v>
      </c>
      <c r="AB13" s="119">
        <f t="shared" si="3"/>
        <v>1350</v>
      </c>
      <c r="AC13" t="s">
        <v>431</v>
      </c>
      <c r="AD13">
        <f>Y12+Y13</f>
        <v>21.2</v>
      </c>
      <c r="AE13" t="str">
        <f t="shared" si="0"/>
        <v>[[8301,1],[8302,1]]</v>
      </c>
    </row>
    <row r="14" spans="1:31">
      <c r="A14" s="69">
        <v>10</v>
      </c>
      <c r="B14" t="s">
        <v>281</v>
      </c>
      <c r="C14" t="s">
        <v>280</v>
      </c>
      <c r="D14" s="108">
        <v>2</v>
      </c>
      <c r="E14" s="34">
        <v>1</v>
      </c>
      <c r="F14" s="34">
        <v>0</v>
      </c>
      <c r="G14" s="34">
        <v>1</v>
      </c>
      <c r="H14" s="17">
        <f>AA14/$X$2/3</f>
        <v>3.1333333333333333</v>
      </c>
      <c r="I14" s="17">
        <f t="shared" ref="I14:I69" si="6">H14</f>
        <v>3.1333333333333333</v>
      </c>
      <c r="J14" s="17">
        <v>0</v>
      </c>
      <c r="K14" s="17">
        <v>0</v>
      </c>
      <c r="L14" s="17">
        <v>0</v>
      </c>
      <c r="M14" s="17">
        <v>0</v>
      </c>
      <c r="N14" s="17">
        <f>I14</f>
        <v>3.1333333333333333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102">
        <v>3</v>
      </c>
      <c r="Y14" s="119">
        <v>5</v>
      </c>
      <c r="Z14">
        <v>195012</v>
      </c>
      <c r="AA14">
        <f>AA13</f>
        <v>470</v>
      </c>
      <c r="AB14" s="119">
        <f t="shared" si="3"/>
        <v>470</v>
      </c>
      <c r="AC14" t="s">
        <v>416</v>
      </c>
      <c r="AD14">
        <f>W14</f>
        <v>0</v>
      </c>
      <c r="AE14" t="str">
        <f t="shared" si="0"/>
        <v>[[8301,3],[8302,3],[8307,3]]</v>
      </c>
    </row>
    <row r="15" spans="1:31">
      <c r="A15" s="69">
        <v>10</v>
      </c>
      <c r="B15" t="s">
        <v>283</v>
      </c>
      <c r="C15" t="s">
        <v>282</v>
      </c>
      <c r="D15">
        <v>1</v>
      </c>
      <c r="E15" s="34">
        <v>1</v>
      </c>
      <c r="F15" s="34">
        <v>0</v>
      </c>
      <c r="G15" s="34">
        <v>1</v>
      </c>
      <c r="H15" s="17">
        <v>1</v>
      </c>
      <c r="I15" s="17">
        <f t="shared" si="6"/>
        <v>1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4">
        <f>单价魔法加成A!F4</f>
        <v>25</v>
      </c>
      <c r="X15" s="101"/>
      <c r="Y15" s="45">
        <f>A15*X7*X14</f>
        <v>9</v>
      </c>
      <c r="Z15">
        <v>195013</v>
      </c>
      <c r="AA15">
        <f t="shared" ref="AA15:AA27" si="7">AA14</f>
        <v>470</v>
      </c>
      <c r="AB15" s="119">
        <f t="shared" si="3"/>
        <v>1350</v>
      </c>
      <c r="AC15" t="s">
        <v>382</v>
      </c>
      <c r="AD15">
        <f t="shared" ref="AD15:AD70" si="8">W15</f>
        <v>25</v>
      </c>
      <c r="AE15" t="str">
        <f t="shared" si="0"/>
        <v>[[8301,1],[8302,1]]</v>
      </c>
    </row>
    <row r="16" spans="1:31">
      <c r="A16" s="69">
        <v>12</v>
      </c>
      <c r="B16" t="s">
        <v>287</v>
      </c>
      <c r="C16" t="s">
        <v>286</v>
      </c>
      <c r="D16">
        <v>1</v>
      </c>
      <c r="E16" s="34">
        <v>1</v>
      </c>
      <c r="F16" s="34">
        <v>0</v>
      </c>
      <c r="G16" s="34">
        <v>1</v>
      </c>
      <c r="H16" s="17">
        <v>1</v>
      </c>
      <c r="I16" s="17">
        <f t="shared" si="6"/>
        <v>1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14">
        <f>单价魔法加成A!F5</f>
        <v>50</v>
      </c>
      <c r="Y16" s="45">
        <f>A16*X7*X14</f>
        <v>10.799999999999999</v>
      </c>
      <c r="Z16">
        <v>195014</v>
      </c>
      <c r="AA16">
        <f t="shared" si="7"/>
        <v>470</v>
      </c>
      <c r="AB16" s="119">
        <f t="shared" si="3"/>
        <v>2600</v>
      </c>
      <c r="AC16" t="s">
        <v>382</v>
      </c>
      <c r="AD16">
        <f t="shared" si="8"/>
        <v>50</v>
      </c>
      <c r="AE16" t="str">
        <f t="shared" si="0"/>
        <v>[[8301,1],[8302,1]]</v>
      </c>
    </row>
    <row r="17" spans="1:31">
      <c r="A17" s="69">
        <v>12</v>
      </c>
      <c r="B17" t="s">
        <v>289</v>
      </c>
      <c r="C17" t="s">
        <v>288</v>
      </c>
      <c r="D17" s="108">
        <v>1</v>
      </c>
      <c r="E17" s="34">
        <v>1</v>
      </c>
      <c r="F17" s="34">
        <v>0</v>
      </c>
      <c r="G17" s="34">
        <v>1</v>
      </c>
      <c r="H17" s="17">
        <v>1</v>
      </c>
      <c r="I17" s="17">
        <f t="shared" si="6"/>
        <v>1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4">
        <f>单价魔法加成A!F5</f>
        <v>50</v>
      </c>
      <c r="Y17" s="45">
        <f>Y16</f>
        <v>10.799999999999999</v>
      </c>
      <c r="Z17">
        <v>195015</v>
      </c>
      <c r="AA17">
        <f t="shared" si="7"/>
        <v>470</v>
      </c>
      <c r="AB17" s="119">
        <f t="shared" si="3"/>
        <v>2600</v>
      </c>
      <c r="AC17" t="s">
        <v>382</v>
      </c>
      <c r="AD17">
        <f t="shared" si="8"/>
        <v>50</v>
      </c>
      <c r="AE17" t="str">
        <f t="shared" si="0"/>
        <v>[[8301,1],[8302,1]]</v>
      </c>
    </row>
    <row r="18" spans="1:31">
      <c r="A18" s="69">
        <v>12</v>
      </c>
      <c r="B18" t="s">
        <v>208</v>
      </c>
      <c r="C18" t="s">
        <v>207</v>
      </c>
      <c r="D18">
        <v>1</v>
      </c>
      <c r="E18" s="34">
        <v>1</v>
      </c>
      <c r="F18" s="34">
        <v>0</v>
      </c>
      <c r="G18" s="34">
        <v>2</v>
      </c>
      <c r="H18" s="17">
        <f>AA18/$X$2/3*2</f>
        <v>6.2666666666666666</v>
      </c>
      <c r="I18" s="17">
        <f t="shared" si="6"/>
        <v>6.2666666666666666</v>
      </c>
      <c r="J18" s="17">
        <v>0</v>
      </c>
      <c r="K18" s="17">
        <v>0</v>
      </c>
      <c r="L18" s="17">
        <f>I18</f>
        <v>6.2666666666666666</v>
      </c>
      <c r="M18" s="17">
        <v>0</v>
      </c>
      <c r="N18" s="17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Y18" s="119">
        <f>A18*X8*G18</f>
        <v>9.6000000000000014</v>
      </c>
      <c r="Z18">
        <v>195016</v>
      </c>
      <c r="AA18">
        <f t="shared" si="7"/>
        <v>470</v>
      </c>
      <c r="AB18" s="119">
        <f t="shared" si="3"/>
        <v>990</v>
      </c>
      <c r="AC18" t="s">
        <v>382</v>
      </c>
      <c r="AD18">
        <f t="shared" si="8"/>
        <v>0</v>
      </c>
      <c r="AE18" t="str">
        <f t="shared" si="0"/>
        <v>[[8301,6],[8302,6],[8305,6],[8311,1]]</v>
      </c>
    </row>
    <row r="19" spans="1:31">
      <c r="A19" s="69">
        <v>13</v>
      </c>
      <c r="B19" t="s">
        <v>210</v>
      </c>
      <c r="C19" t="s">
        <v>209</v>
      </c>
      <c r="D19">
        <v>1</v>
      </c>
      <c r="E19" s="34">
        <v>1</v>
      </c>
      <c r="F19" s="34">
        <v>0</v>
      </c>
      <c r="G19" s="34">
        <v>2</v>
      </c>
      <c r="H19" s="17">
        <f>AA19/$X$2/3*2</f>
        <v>6.2666666666666666</v>
      </c>
      <c r="I19" s="17">
        <f t="shared" si="6"/>
        <v>6.2666666666666666</v>
      </c>
      <c r="J19" s="17">
        <v>0</v>
      </c>
      <c r="K19" s="17">
        <f>I19</f>
        <v>6.2666666666666666</v>
      </c>
      <c r="L19" s="17">
        <v>0</v>
      </c>
      <c r="M19" s="17">
        <v>0</v>
      </c>
      <c r="N19" s="17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 s="119">
        <f>A19*X8*G19</f>
        <v>10.4</v>
      </c>
      <c r="Z19">
        <v>195017</v>
      </c>
      <c r="AA19">
        <f t="shared" si="7"/>
        <v>470</v>
      </c>
      <c r="AB19" s="119">
        <f t="shared" si="3"/>
        <v>990</v>
      </c>
      <c r="AC19" t="s">
        <v>382</v>
      </c>
      <c r="AD19">
        <f t="shared" si="8"/>
        <v>0</v>
      </c>
      <c r="AE19" t="str">
        <f t="shared" si="0"/>
        <v>[[8301,6],[8302,6],[8304,6],[8311,1]]</v>
      </c>
    </row>
    <row r="20" spans="1:31">
      <c r="A20" s="69">
        <v>13</v>
      </c>
      <c r="B20" t="s">
        <v>220</v>
      </c>
      <c r="C20" t="s">
        <v>219</v>
      </c>
      <c r="D20">
        <v>1</v>
      </c>
      <c r="E20" s="34">
        <v>1</v>
      </c>
      <c r="F20" s="34">
        <v>0</v>
      </c>
      <c r="G20" s="34">
        <v>1</v>
      </c>
      <c r="H20" s="17">
        <f>AA20/$X$2/3</f>
        <v>3.1333333333333333</v>
      </c>
      <c r="I20" s="17">
        <f t="shared" si="6"/>
        <v>3.1333333333333333</v>
      </c>
      <c r="J20" s="17">
        <v>0</v>
      </c>
      <c r="K20" s="17">
        <v>0</v>
      </c>
      <c r="L20" s="17">
        <v>0</v>
      </c>
      <c r="M20" s="17">
        <v>0</v>
      </c>
      <c r="N20" s="17">
        <f>I20</f>
        <v>3.1333333333333333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 s="119">
        <f>A20*X8</f>
        <v>5.2</v>
      </c>
      <c r="Z20">
        <v>195018</v>
      </c>
      <c r="AA20">
        <f t="shared" si="7"/>
        <v>470</v>
      </c>
      <c r="AB20" s="119">
        <f t="shared" si="3"/>
        <v>520</v>
      </c>
      <c r="AC20" t="s">
        <v>382</v>
      </c>
      <c r="AD20">
        <f t="shared" si="8"/>
        <v>0</v>
      </c>
      <c r="AE20" t="str">
        <f t="shared" si="0"/>
        <v>[[8301,3],[8302,3],[8307,3],[8311,1]]</v>
      </c>
    </row>
    <row r="21" spans="1:31">
      <c r="A21" s="69">
        <v>13</v>
      </c>
      <c r="B21" t="s">
        <v>80</v>
      </c>
      <c r="C21" t="s">
        <v>79</v>
      </c>
      <c r="D21">
        <v>1</v>
      </c>
      <c r="E21" s="34">
        <v>1</v>
      </c>
      <c r="F21" s="34">
        <v>0</v>
      </c>
      <c r="G21" s="34">
        <v>2</v>
      </c>
      <c r="H21" s="17">
        <f>AA21/$X$2/3*2</f>
        <v>6.2666666666666666</v>
      </c>
      <c r="I21" s="17">
        <f t="shared" si="6"/>
        <v>6.2666666666666666</v>
      </c>
      <c r="J21" s="17">
        <v>0</v>
      </c>
      <c r="K21" s="17">
        <f>I21</f>
        <v>6.2666666666666666</v>
      </c>
      <c r="L21" s="17">
        <v>0</v>
      </c>
      <c r="M21" s="17">
        <v>0</v>
      </c>
      <c r="N21" s="17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 s="119">
        <f>A21*X8*G21</f>
        <v>10.4</v>
      </c>
      <c r="Z21">
        <v>195019</v>
      </c>
      <c r="AA21">
        <f t="shared" si="7"/>
        <v>470</v>
      </c>
      <c r="AB21" s="119">
        <f t="shared" si="3"/>
        <v>990</v>
      </c>
      <c r="AC21" t="s">
        <v>382</v>
      </c>
      <c r="AD21">
        <f t="shared" si="8"/>
        <v>0</v>
      </c>
      <c r="AE21" t="str">
        <f t="shared" si="0"/>
        <v>[[8301,6],[8302,6],[8304,6],[8311,1]]</v>
      </c>
    </row>
    <row r="22" spans="1:31">
      <c r="A22" s="69">
        <v>14</v>
      </c>
      <c r="B22" t="s">
        <v>91</v>
      </c>
      <c r="C22" t="s">
        <v>90</v>
      </c>
      <c r="D22">
        <v>1</v>
      </c>
      <c r="E22" s="34">
        <v>1</v>
      </c>
      <c r="F22" s="34">
        <v>0</v>
      </c>
      <c r="G22" s="34">
        <v>1</v>
      </c>
      <c r="H22" s="17">
        <v>1</v>
      </c>
      <c r="I22" s="17">
        <f t="shared" si="6"/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4">
        <f>单价魔法加成A!F6</f>
        <v>75</v>
      </c>
      <c r="Y22" s="45">
        <f>A22*X8*X14</f>
        <v>16.8</v>
      </c>
      <c r="Z22">
        <v>195020</v>
      </c>
      <c r="AA22">
        <f t="shared" si="7"/>
        <v>470</v>
      </c>
      <c r="AB22" s="119">
        <f t="shared" si="3"/>
        <v>3850</v>
      </c>
      <c r="AC22" t="s">
        <v>382</v>
      </c>
      <c r="AD22">
        <f t="shared" si="8"/>
        <v>75</v>
      </c>
      <c r="AE22" t="str">
        <f t="shared" si="0"/>
        <v>[[8301,1],[8302,1]]</v>
      </c>
    </row>
    <row r="23" spans="1:31">
      <c r="A23" s="69">
        <v>14</v>
      </c>
      <c r="B23" t="s">
        <v>94</v>
      </c>
      <c r="C23" t="s">
        <v>93</v>
      </c>
      <c r="D23" s="108">
        <v>1</v>
      </c>
      <c r="E23" s="34">
        <v>1</v>
      </c>
      <c r="F23" s="34">
        <v>0</v>
      </c>
      <c r="G23" s="34">
        <v>1</v>
      </c>
      <c r="H23" s="17">
        <v>1</v>
      </c>
      <c r="I23" s="17">
        <f t="shared" si="6"/>
        <v>1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4">
        <f>单价魔法加成A!F6</f>
        <v>75</v>
      </c>
      <c r="Y23" s="45">
        <f>Y22</f>
        <v>16.8</v>
      </c>
      <c r="Z23">
        <v>195021</v>
      </c>
      <c r="AA23">
        <f t="shared" si="7"/>
        <v>470</v>
      </c>
      <c r="AB23" s="119">
        <f t="shared" si="3"/>
        <v>3850</v>
      </c>
      <c r="AC23" t="s">
        <v>382</v>
      </c>
      <c r="AD23">
        <f t="shared" si="8"/>
        <v>75</v>
      </c>
      <c r="AE23" t="str">
        <f t="shared" si="0"/>
        <v>[[8301,1],[8302,1]]</v>
      </c>
    </row>
    <row r="24" spans="1:31">
      <c r="A24" s="69">
        <v>14</v>
      </c>
      <c r="B24" t="s">
        <v>96</v>
      </c>
      <c r="C24" t="s">
        <v>95</v>
      </c>
      <c r="D24">
        <v>1</v>
      </c>
      <c r="E24" s="34">
        <v>1</v>
      </c>
      <c r="F24" s="34">
        <v>0</v>
      </c>
      <c r="G24" s="34">
        <v>2</v>
      </c>
      <c r="H24" s="17">
        <f>AA24/$X$2/3*2</f>
        <v>6.2666666666666666</v>
      </c>
      <c r="I24" s="17">
        <f t="shared" si="6"/>
        <v>6.2666666666666666</v>
      </c>
      <c r="J24" s="17">
        <v>0</v>
      </c>
      <c r="K24" s="17">
        <f>I24</f>
        <v>6.2666666666666666</v>
      </c>
      <c r="L24" s="17">
        <v>0</v>
      </c>
      <c r="M24" s="17">
        <v>0</v>
      </c>
      <c r="N24" s="17">
        <v>0</v>
      </c>
      <c r="O24">
        <v>1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 s="119">
        <f>A24*X8*G24</f>
        <v>11.200000000000001</v>
      </c>
      <c r="Z24">
        <v>195022</v>
      </c>
      <c r="AA24">
        <f t="shared" si="7"/>
        <v>470</v>
      </c>
      <c r="AB24" s="119">
        <f t="shared" si="3"/>
        <v>1090</v>
      </c>
      <c r="AC24" t="s">
        <v>382</v>
      </c>
      <c r="AD24">
        <f t="shared" si="8"/>
        <v>0</v>
      </c>
      <c r="AE24" t="str">
        <f t="shared" si="0"/>
        <v>[[8301,6],[8302,6],[8304,6],[8311,1],[8312,2]]</v>
      </c>
    </row>
    <row r="25" spans="1:31">
      <c r="A25" s="69">
        <v>15</v>
      </c>
      <c r="B25" t="s">
        <v>98</v>
      </c>
      <c r="C25" t="s">
        <v>97</v>
      </c>
      <c r="D25">
        <v>1</v>
      </c>
      <c r="E25" s="34">
        <v>1</v>
      </c>
      <c r="F25" s="34">
        <v>0</v>
      </c>
      <c r="G25" s="34">
        <v>1</v>
      </c>
      <c r="H25" s="17">
        <v>1</v>
      </c>
      <c r="I25" s="17">
        <f t="shared" si="6"/>
        <v>1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4">
        <f>单价魔法加成A!F7</f>
        <v>100</v>
      </c>
      <c r="X25" s="101" t="s">
        <v>380</v>
      </c>
      <c r="Y25" s="45">
        <f>A25*X9*X14</f>
        <v>22.5</v>
      </c>
      <c r="Z25">
        <v>195023</v>
      </c>
      <c r="AA25">
        <f t="shared" si="7"/>
        <v>470</v>
      </c>
      <c r="AB25" s="119">
        <f t="shared" si="3"/>
        <v>5100</v>
      </c>
      <c r="AC25" t="s">
        <v>382</v>
      </c>
      <c r="AD25">
        <f t="shared" si="8"/>
        <v>100</v>
      </c>
      <c r="AE25" t="str">
        <f t="shared" si="0"/>
        <v>[[8301,1],[8302,1]]</v>
      </c>
    </row>
    <row r="26" spans="1:31">
      <c r="A26" s="69">
        <v>15</v>
      </c>
      <c r="B26" t="s">
        <v>100</v>
      </c>
      <c r="C26" t="s">
        <v>99</v>
      </c>
      <c r="D26">
        <v>1</v>
      </c>
      <c r="E26" s="34">
        <v>1</v>
      </c>
      <c r="F26" s="34">
        <v>0</v>
      </c>
      <c r="G26" s="34">
        <v>2</v>
      </c>
      <c r="H26" s="17">
        <f>AA26/$X$2/3*2</f>
        <v>6.2666666666666666</v>
      </c>
      <c r="I26" s="17">
        <f t="shared" si="6"/>
        <v>6.2666666666666666</v>
      </c>
      <c r="J26" s="17">
        <v>0</v>
      </c>
      <c r="K26" s="17">
        <v>0</v>
      </c>
      <c r="L26" s="17">
        <f>AA27/$X$2/2</f>
        <v>4.7</v>
      </c>
      <c r="M26" s="17">
        <v>0</v>
      </c>
      <c r="N26" s="17">
        <v>0</v>
      </c>
      <c r="O26">
        <v>2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101">
        <v>0.3</v>
      </c>
      <c r="Y26" s="119">
        <f>A26*X8*G26</f>
        <v>12</v>
      </c>
      <c r="Z26">
        <v>195024</v>
      </c>
      <c r="AA26">
        <f t="shared" si="7"/>
        <v>470</v>
      </c>
      <c r="AB26" s="119">
        <f t="shared" si="3"/>
        <v>1060</v>
      </c>
      <c r="AC26" t="s">
        <v>382</v>
      </c>
      <c r="AD26">
        <f t="shared" si="8"/>
        <v>0</v>
      </c>
      <c r="AE26" t="str">
        <f t="shared" si="0"/>
        <v>[[8301,6],[8302,6],[8305,5],[8311,2],[8312,2]]</v>
      </c>
    </row>
    <row r="27" spans="1:31">
      <c r="A27" s="69">
        <v>15</v>
      </c>
      <c r="B27" t="s">
        <v>102</v>
      </c>
      <c r="C27" t="s">
        <v>101</v>
      </c>
      <c r="D27" s="108">
        <v>1</v>
      </c>
      <c r="E27" s="34">
        <v>1</v>
      </c>
      <c r="F27" s="34">
        <v>0</v>
      </c>
      <c r="G27" s="34">
        <v>1</v>
      </c>
      <c r="H27" s="17">
        <f>AA27/X2/2</f>
        <v>4.7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f>AA27/$X$2</f>
        <v>9.4</v>
      </c>
      <c r="O27">
        <v>2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102">
        <v>0.4</v>
      </c>
      <c r="Y27" s="119">
        <f>A27*X27</f>
        <v>6</v>
      </c>
      <c r="Z27">
        <v>195025</v>
      </c>
      <c r="AA27">
        <f t="shared" si="7"/>
        <v>470</v>
      </c>
      <c r="AB27" s="119">
        <f t="shared" si="3"/>
        <v>910</v>
      </c>
      <c r="AC27" t="s">
        <v>382</v>
      </c>
      <c r="AD27">
        <f t="shared" si="8"/>
        <v>0</v>
      </c>
      <c r="AE27" t="str">
        <f t="shared" si="0"/>
        <v>[[8301,5],[8307,9],[8311,2],[8312,2]]</v>
      </c>
    </row>
    <row r="28" spans="1:31">
      <c r="A28" s="69">
        <v>16</v>
      </c>
      <c r="B28" t="s">
        <v>291</v>
      </c>
      <c r="C28" t="s">
        <v>290</v>
      </c>
      <c r="D28">
        <v>1</v>
      </c>
      <c r="E28" s="34">
        <v>1</v>
      </c>
      <c r="F28" s="34">
        <v>0</v>
      </c>
      <c r="G28" s="34">
        <v>1</v>
      </c>
      <c r="H28" s="17">
        <f>AA28/$X$2/2</f>
        <v>6.6</v>
      </c>
      <c r="I28" s="17">
        <f t="shared" si="6"/>
        <v>6.6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>
        <v>2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01">
        <v>0.5</v>
      </c>
      <c r="Y28" s="119">
        <f>A28*X27</f>
        <v>6.4</v>
      </c>
      <c r="Z28">
        <v>195026</v>
      </c>
      <c r="AA28">
        <f>m币花费统计A!C12</f>
        <v>660</v>
      </c>
      <c r="AB28" s="119">
        <f t="shared" si="3"/>
        <v>860</v>
      </c>
      <c r="AC28" t="s">
        <v>382</v>
      </c>
      <c r="AD28">
        <f t="shared" si="8"/>
        <v>0</v>
      </c>
      <c r="AE28" t="str">
        <f t="shared" si="0"/>
        <v>[[8301,7],[8302,7],[8311,2],[8312,2]]</v>
      </c>
    </row>
    <row r="29" spans="1:31">
      <c r="A29" s="69">
        <v>16</v>
      </c>
      <c r="B29" t="s">
        <v>293</v>
      </c>
      <c r="C29" t="s">
        <v>292</v>
      </c>
      <c r="D29">
        <v>1</v>
      </c>
      <c r="E29" s="34">
        <v>2</v>
      </c>
      <c r="F29" s="34">
        <v>0</v>
      </c>
      <c r="G29" s="34">
        <v>2</v>
      </c>
      <c r="H29" s="17">
        <f>AA29/$X$2/2</f>
        <v>6.6</v>
      </c>
      <c r="I29" s="17">
        <f t="shared" si="6"/>
        <v>6.6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>
        <v>2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02">
        <v>0.6</v>
      </c>
      <c r="Y29" s="119">
        <f>A29*X27*4</f>
        <v>25.6</v>
      </c>
      <c r="Z29">
        <v>195027</v>
      </c>
      <c r="AA29">
        <f>AA28</f>
        <v>660</v>
      </c>
      <c r="AB29" s="119">
        <f t="shared" si="3"/>
        <v>860</v>
      </c>
      <c r="AC29" t="s">
        <v>382</v>
      </c>
      <c r="AD29">
        <f t="shared" si="8"/>
        <v>0</v>
      </c>
      <c r="AE29" t="str">
        <f t="shared" si="0"/>
        <v>[[8301,7],[8302,7],[8311,2],[8312,2]]</v>
      </c>
    </row>
    <row r="30" spans="1:31">
      <c r="A30" s="69">
        <v>16</v>
      </c>
      <c r="B30" t="s">
        <v>295</v>
      </c>
      <c r="C30" t="s">
        <v>294</v>
      </c>
      <c r="D30" s="108">
        <v>1</v>
      </c>
      <c r="E30" s="34">
        <v>1</v>
      </c>
      <c r="F30" s="34">
        <v>0</v>
      </c>
      <c r="G30" s="34">
        <v>1</v>
      </c>
      <c r="H30" s="17">
        <f t="shared" ref="H30:H37" si="9">AA30/$X$2/2</f>
        <v>6.6</v>
      </c>
      <c r="I30" s="17">
        <f t="shared" si="6"/>
        <v>6.6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>
        <v>2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Y30" s="119">
        <f>A30*X28</f>
        <v>8</v>
      </c>
      <c r="Z30">
        <v>195028</v>
      </c>
      <c r="AA30">
        <f t="shared" ref="AA30:AA37" si="10">AA29</f>
        <v>660</v>
      </c>
      <c r="AB30" s="119">
        <f t="shared" si="3"/>
        <v>860</v>
      </c>
      <c r="AC30" t="s">
        <v>382</v>
      </c>
      <c r="AD30">
        <f t="shared" si="8"/>
        <v>0</v>
      </c>
      <c r="AE30" t="str">
        <f t="shared" si="0"/>
        <v>[[8301,7],[8302,7],[8311,2],[8312,2]]</v>
      </c>
    </row>
    <row r="31" spans="1:31">
      <c r="A31" s="69">
        <v>17</v>
      </c>
      <c r="B31" t="s">
        <v>297</v>
      </c>
      <c r="C31" t="s">
        <v>296</v>
      </c>
      <c r="D31">
        <v>1</v>
      </c>
      <c r="E31" s="34">
        <v>1</v>
      </c>
      <c r="F31" s="34">
        <v>0</v>
      </c>
      <c r="G31" s="34">
        <v>1</v>
      </c>
      <c r="H31" s="17">
        <f t="shared" si="9"/>
        <v>6.6</v>
      </c>
      <c r="I31" s="17">
        <f t="shared" si="6"/>
        <v>6.6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>
        <v>2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 s="119">
        <f>Y30</f>
        <v>8</v>
      </c>
      <c r="Z31">
        <v>195029</v>
      </c>
      <c r="AA31">
        <f t="shared" si="10"/>
        <v>660</v>
      </c>
      <c r="AB31" s="119">
        <f t="shared" si="3"/>
        <v>860</v>
      </c>
      <c r="AC31" t="s">
        <v>382</v>
      </c>
      <c r="AD31">
        <f t="shared" si="8"/>
        <v>0</v>
      </c>
      <c r="AE31" t="str">
        <f t="shared" si="0"/>
        <v>[[8301,7],[8302,7],[8311,2],[8312,2]]</v>
      </c>
    </row>
    <row r="32" spans="1:31">
      <c r="A32" s="69">
        <v>17</v>
      </c>
      <c r="B32" t="s">
        <v>300</v>
      </c>
      <c r="C32" t="s">
        <v>299</v>
      </c>
      <c r="D32" s="108">
        <v>1</v>
      </c>
      <c r="E32" s="34">
        <v>1</v>
      </c>
      <c r="F32" s="34">
        <v>0</v>
      </c>
      <c r="G32" s="34">
        <v>1</v>
      </c>
      <c r="H32" s="17">
        <v>1</v>
      </c>
      <c r="I32" s="17">
        <f t="shared" si="6"/>
        <v>1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4">
        <f>单价魔法加成A!F8</f>
        <v>110</v>
      </c>
      <c r="Y32" s="45">
        <f>A32*X28*X14</f>
        <v>25.5</v>
      </c>
      <c r="Z32">
        <v>195030</v>
      </c>
      <c r="AA32">
        <f t="shared" si="10"/>
        <v>660</v>
      </c>
      <c r="AB32" s="119">
        <f t="shared" si="3"/>
        <v>5600</v>
      </c>
      <c r="AC32" t="s">
        <v>382</v>
      </c>
      <c r="AD32">
        <f t="shared" si="8"/>
        <v>110</v>
      </c>
      <c r="AE32" t="str">
        <f t="shared" si="0"/>
        <v>[[8301,1],[8302,1]]</v>
      </c>
    </row>
    <row r="33" spans="1:31">
      <c r="A33" s="69">
        <v>17</v>
      </c>
      <c r="B33" t="s">
        <v>104</v>
      </c>
      <c r="C33" t="s">
        <v>103</v>
      </c>
      <c r="D33">
        <v>1</v>
      </c>
      <c r="E33" s="34">
        <v>1</v>
      </c>
      <c r="F33" s="34">
        <v>0</v>
      </c>
      <c r="G33" s="34">
        <v>1</v>
      </c>
      <c r="H33" s="17">
        <v>1</v>
      </c>
      <c r="I33" s="17">
        <f t="shared" si="6"/>
        <v>1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14">
        <f>单价魔法加成A!F8</f>
        <v>110</v>
      </c>
      <c r="Y33" s="45">
        <f>Y32</f>
        <v>25.5</v>
      </c>
      <c r="Z33">
        <v>195031</v>
      </c>
      <c r="AA33">
        <f t="shared" si="10"/>
        <v>660</v>
      </c>
      <c r="AB33" s="119">
        <f t="shared" si="3"/>
        <v>5600</v>
      </c>
      <c r="AC33" t="s">
        <v>382</v>
      </c>
      <c r="AD33">
        <f t="shared" si="8"/>
        <v>110</v>
      </c>
      <c r="AE33" t="str">
        <f t="shared" si="0"/>
        <v>[[8301,1],[8302,1]]</v>
      </c>
    </row>
    <row r="34" spans="1:31">
      <c r="A34" s="69">
        <v>18</v>
      </c>
      <c r="B34" t="s">
        <v>196</v>
      </c>
      <c r="C34" t="s">
        <v>195</v>
      </c>
      <c r="D34">
        <v>1</v>
      </c>
      <c r="E34" s="34">
        <v>1</v>
      </c>
      <c r="F34" s="34">
        <v>0</v>
      </c>
      <c r="G34" s="34">
        <v>1</v>
      </c>
      <c r="H34" s="17">
        <f t="shared" si="9"/>
        <v>6.6</v>
      </c>
      <c r="I34" s="17">
        <f t="shared" si="6"/>
        <v>6.6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>
        <v>2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Y34" s="119">
        <f>A34*X28</f>
        <v>9</v>
      </c>
      <c r="Z34">
        <v>195032</v>
      </c>
      <c r="AA34">
        <f t="shared" si="10"/>
        <v>660</v>
      </c>
      <c r="AB34" s="119">
        <f t="shared" si="3"/>
        <v>860</v>
      </c>
      <c r="AC34" t="s">
        <v>382</v>
      </c>
      <c r="AD34">
        <f t="shared" si="8"/>
        <v>0</v>
      </c>
      <c r="AE34" t="str">
        <f t="shared" si="0"/>
        <v>[[8301,7],[8302,7],[8311,2],[8312,2]]</v>
      </c>
    </row>
    <row r="35" spans="1:31">
      <c r="A35" s="69">
        <v>18</v>
      </c>
      <c r="B35" t="s">
        <v>202</v>
      </c>
      <c r="C35" t="s">
        <v>201</v>
      </c>
      <c r="D35" s="108">
        <v>2</v>
      </c>
      <c r="E35" s="34">
        <v>1</v>
      </c>
      <c r="F35" s="34">
        <v>0</v>
      </c>
      <c r="G35" s="34">
        <v>1</v>
      </c>
      <c r="H35" s="17">
        <v>1</v>
      </c>
      <c r="I35" s="17">
        <f t="shared" si="6"/>
        <v>1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4">
        <f>单价魔法加成A!F9</f>
        <v>120</v>
      </c>
      <c r="Y35" s="45">
        <f>A35*X14*X28+D35</f>
        <v>29</v>
      </c>
      <c r="Z35">
        <v>195033</v>
      </c>
      <c r="AA35">
        <f t="shared" si="10"/>
        <v>660</v>
      </c>
      <c r="AB35" s="119">
        <f t="shared" si="3"/>
        <v>6100</v>
      </c>
      <c r="AC35" t="s">
        <v>415</v>
      </c>
      <c r="AD35">
        <f t="shared" si="8"/>
        <v>120</v>
      </c>
      <c r="AE35" t="str">
        <f t="shared" si="0"/>
        <v>[[8301,1],[8302,1]]</v>
      </c>
    </row>
    <row r="36" spans="1:31">
      <c r="A36" s="69">
        <v>18</v>
      </c>
      <c r="B36" t="s">
        <v>225</v>
      </c>
      <c r="C36" t="s">
        <v>224</v>
      </c>
      <c r="D36">
        <v>1</v>
      </c>
      <c r="E36" s="34">
        <v>1</v>
      </c>
      <c r="F36" s="34">
        <v>0</v>
      </c>
      <c r="G36" s="34">
        <v>1</v>
      </c>
      <c r="H36" s="17">
        <f t="shared" si="9"/>
        <v>6.6</v>
      </c>
      <c r="I36" s="17">
        <f t="shared" si="6"/>
        <v>6.6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>
        <v>2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Y36" s="119">
        <f>Y34</f>
        <v>9</v>
      </c>
      <c r="Z36">
        <v>195034</v>
      </c>
      <c r="AA36">
        <f t="shared" si="10"/>
        <v>660</v>
      </c>
      <c r="AB36" s="119">
        <f t="shared" si="3"/>
        <v>860</v>
      </c>
      <c r="AC36" t="s">
        <v>382</v>
      </c>
      <c r="AD36">
        <f t="shared" si="8"/>
        <v>0</v>
      </c>
      <c r="AE36" t="str">
        <f t="shared" si="0"/>
        <v>[[8301,7],[8302,7],[8311,2],[8312,2]]</v>
      </c>
    </row>
    <row r="37" spans="1:31">
      <c r="A37" s="69">
        <v>19</v>
      </c>
      <c r="B37" t="s">
        <v>257</v>
      </c>
      <c r="C37" t="s">
        <v>256</v>
      </c>
      <c r="D37">
        <v>1</v>
      </c>
      <c r="E37" s="34">
        <v>1</v>
      </c>
      <c r="F37" s="34">
        <v>0</v>
      </c>
      <c r="G37" s="34">
        <v>1</v>
      </c>
      <c r="H37" s="17">
        <f t="shared" si="9"/>
        <v>6.6</v>
      </c>
      <c r="I37" s="17">
        <f t="shared" si="6"/>
        <v>6.6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>
        <v>2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 s="119">
        <f>A37*X28</f>
        <v>9.5</v>
      </c>
      <c r="Z37">
        <v>195035</v>
      </c>
      <c r="AA37">
        <f t="shared" si="10"/>
        <v>660</v>
      </c>
      <c r="AB37" s="119">
        <f t="shared" si="3"/>
        <v>860</v>
      </c>
      <c r="AC37" t="s">
        <v>382</v>
      </c>
      <c r="AD37">
        <f t="shared" si="8"/>
        <v>0</v>
      </c>
      <c r="AE37" t="str">
        <f t="shared" si="0"/>
        <v>[[8301,7],[8302,7],[8311,2],[8312,2]]</v>
      </c>
    </row>
    <row r="38" spans="1:31">
      <c r="A38" s="69">
        <v>19</v>
      </c>
      <c r="B38" t="s">
        <v>261</v>
      </c>
      <c r="C38" t="s">
        <v>260</v>
      </c>
      <c r="D38">
        <v>1</v>
      </c>
      <c r="E38" s="34">
        <v>1</v>
      </c>
      <c r="F38" s="34">
        <v>0</v>
      </c>
      <c r="G38" s="34">
        <v>1</v>
      </c>
      <c r="H38" s="17">
        <v>1</v>
      </c>
      <c r="I38" s="17">
        <f t="shared" si="6"/>
        <v>1</v>
      </c>
      <c r="J38" s="17">
        <v>0</v>
      </c>
      <c r="K38" s="17">
        <v>0</v>
      </c>
      <c r="L38" s="17">
        <f>I38</f>
        <v>1</v>
      </c>
      <c r="M38" s="17">
        <v>0</v>
      </c>
      <c r="N38" s="17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14">
        <f>单价魔法加成A!F10</f>
        <v>130</v>
      </c>
      <c r="Y38" s="45">
        <f>A38*X14*X28</f>
        <v>28.5</v>
      </c>
      <c r="Z38">
        <v>195036</v>
      </c>
      <c r="AA38">
        <f>m币花费统计A!C15</f>
        <v>810</v>
      </c>
      <c r="AB38" s="119">
        <f t="shared" si="3"/>
        <v>6650</v>
      </c>
      <c r="AC38" t="s">
        <v>382</v>
      </c>
      <c r="AD38">
        <f t="shared" si="8"/>
        <v>130</v>
      </c>
      <c r="AE38" t="str">
        <f t="shared" si="0"/>
        <v>[[8301,1],[8302,1],[8305,1]]</v>
      </c>
    </row>
    <row r="39" spans="1:31">
      <c r="A39" s="69">
        <v>19</v>
      </c>
      <c r="B39" t="s">
        <v>263</v>
      </c>
      <c r="C39" t="s">
        <v>262</v>
      </c>
      <c r="D39">
        <v>1</v>
      </c>
      <c r="E39" s="34">
        <v>1</v>
      </c>
      <c r="F39" s="34">
        <v>0</v>
      </c>
      <c r="G39" s="34">
        <v>1</v>
      </c>
      <c r="H39" s="17">
        <f t="shared" ref="H39:H44" si="11">AA39/$X$2/3</f>
        <v>5.3999999999999995</v>
      </c>
      <c r="I39" s="17">
        <f t="shared" si="6"/>
        <v>5.3999999999999995</v>
      </c>
      <c r="J39" s="17">
        <v>0</v>
      </c>
      <c r="K39" s="17">
        <v>0</v>
      </c>
      <c r="L39" s="17">
        <f>I39</f>
        <v>5.3999999999999995</v>
      </c>
      <c r="M39" s="17">
        <v>0</v>
      </c>
      <c r="N39" s="17">
        <v>0</v>
      </c>
      <c r="O39">
        <v>0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101" t="s">
        <v>380</v>
      </c>
      <c r="Y39" s="119">
        <f>Y37</f>
        <v>9.5</v>
      </c>
      <c r="Z39">
        <v>195037</v>
      </c>
      <c r="AA39">
        <f t="shared" ref="AA39:AA45" si="12">AA38</f>
        <v>810</v>
      </c>
      <c r="AB39" s="119">
        <f t="shared" si="3"/>
        <v>910</v>
      </c>
      <c r="AC39" t="s">
        <v>382</v>
      </c>
      <c r="AD39">
        <f t="shared" si="8"/>
        <v>0</v>
      </c>
      <c r="AE39" t="str">
        <f t="shared" si="0"/>
        <v>[[8301,5],[8302,5],[8305,5],[8312,2]]</v>
      </c>
    </row>
    <row r="40" spans="1:31">
      <c r="A40" s="69">
        <v>20</v>
      </c>
      <c r="B40" t="s">
        <v>265</v>
      </c>
      <c r="C40" t="s">
        <v>264</v>
      </c>
      <c r="D40">
        <v>1</v>
      </c>
      <c r="E40" s="34">
        <v>1</v>
      </c>
      <c r="F40" s="34">
        <v>0</v>
      </c>
      <c r="G40" s="34">
        <v>1</v>
      </c>
      <c r="H40" s="17">
        <f t="shared" si="11"/>
        <v>5.3999999999999995</v>
      </c>
      <c r="I40" s="17">
        <f t="shared" si="6"/>
        <v>5.3999999999999995</v>
      </c>
      <c r="J40" s="17">
        <v>0</v>
      </c>
      <c r="K40" s="17">
        <v>0</v>
      </c>
      <c r="L40" s="17">
        <f>I40</f>
        <v>5.3999999999999995</v>
      </c>
      <c r="M40" s="17">
        <v>0</v>
      </c>
      <c r="N40" s="17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101">
        <v>0.3</v>
      </c>
      <c r="Y40" s="119">
        <f>Y39</f>
        <v>9.5</v>
      </c>
      <c r="Z40">
        <v>195038</v>
      </c>
      <c r="AA40">
        <f t="shared" si="12"/>
        <v>810</v>
      </c>
      <c r="AB40" s="119">
        <f t="shared" si="3"/>
        <v>910</v>
      </c>
      <c r="AC40" t="s">
        <v>382</v>
      </c>
      <c r="AD40">
        <f t="shared" si="8"/>
        <v>0</v>
      </c>
      <c r="AE40" t="str">
        <f t="shared" si="0"/>
        <v>[[8301,5],[8302,5],[8305,5],[8312,2]]</v>
      </c>
    </row>
    <row r="41" spans="1:31">
      <c r="A41" s="129">
        <v>20</v>
      </c>
      <c r="B41" t="s">
        <v>267</v>
      </c>
      <c r="C41" t="s">
        <v>266</v>
      </c>
      <c r="D41">
        <v>1</v>
      </c>
      <c r="E41" s="34">
        <v>1</v>
      </c>
      <c r="F41" s="34">
        <v>0</v>
      </c>
      <c r="G41" s="34">
        <v>2</v>
      </c>
      <c r="H41" s="17">
        <v>1</v>
      </c>
      <c r="I41" s="17">
        <f t="shared" si="6"/>
        <v>1</v>
      </c>
      <c r="J41" s="17">
        <v>0</v>
      </c>
      <c r="K41" s="17">
        <v>0</v>
      </c>
      <c r="L41" s="17">
        <v>0</v>
      </c>
      <c r="M41" s="17">
        <v>0</v>
      </c>
      <c r="N41" s="17">
        <f>I41</f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14">
        <f>单价魔法加成A!F8*G41</f>
        <v>220</v>
      </c>
      <c r="X41" s="102">
        <v>0.4</v>
      </c>
      <c r="Y41" s="45">
        <f>A41*X28*X14*G41</f>
        <v>60</v>
      </c>
      <c r="Z41">
        <v>195039</v>
      </c>
      <c r="AA41">
        <f t="shared" si="12"/>
        <v>810</v>
      </c>
      <c r="AB41" s="119">
        <f t="shared" si="3"/>
        <v>11150</v>
      </c>
      <c r="AC41" t="s">
        <v>382</v>
      </c>
      <c r="AD41">
        <f t="shared" si="8"/>
        <v>220</v>
      </c>
      <c r="AE41" t="str">
        <f t="shared" si="0"/>
        <v>[[8301,1],[8302,1],[8307,1]]</v>
      </c>
    </row>
    <row r="42" spans="1:31">
      <c r="A42" s="129">
        <v>20</v>
      </c>
      <c r="B42" t="s">
        <v>269</v>
      </c>
      <c r="C42" t="s">
        <v>268</v>
      </c>
      <c r="D42">
        <v>1</v>
      </c>
      <c r="E42" s="34">
        <v>1</v>
      </c>
      <c r="F42" s="34">
        <v>0</v>
      </c>
      <c r="G42" s="34">
        <v>1</v>
      </c>
      <c r="H42" s="17">
        <f t="shared" si="11"/>
        <v>5.3999999999999995</v>
      </c>
      <c r="I42" s="17">
        <f t="shared" si="6"/>
        <v>5.3999999999999995</v>
      </c>
      <c r="J42" s="17">
        <v>0</v>
      </c>
      <c r="K42" s="17">
        <v>0</v>
      </c>
      <c r="L42" s="17">
        <v>0</v>
      </c>
      <c r="M42" s="17">
        <v>0</v>
      </c>
      <c r="N42" s="17">
        <f>I42</f>
        <v>5.3999999999999995</v>
      </c>
      <c r="O42">
        <v>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101">
        <v>0.5</v>
      </c>
      <c r="Y42" s="119">
        <f>Y40</f>
        <v>9.5</v>
      </c>
      <c r="Z42">
        <v>195040</v>
      </c>
      <c r="AA42">
        <f t="shared" si="12"/>
        <v>810</v>
      </c>
      <c r="AB42" s="119">
        <f t="shared" si="3"/>
        <v>910</v>
      </c>
      <c r="AC42" t="s">
        <v>382</v>
      </c>
      <c r="AD42">
        <f t="shared" si="8"/>
        <v>0</v>
      </c>
      <c r="AE42" t="str">
        <f t="shared" si="0"/>
        <v>[[8301,5],[8302,5],[8307,5],[8311,2]]</v>
      </c>
    </row>
    <row r="43" spans="1:31">
      <c r="A43" s="69">
        <v>21</v>
      </c>
      <c r="B43" t="s">
        <v>285</v>
      </c>
      <c r="C43" t="s">
        <v>284</v>
      </c>
      <c r="D43" s="108">
        <v>1</v>
      </c>
      <c r="E43" s="34">
        <v>1</v>
      </c>
      <c r="F43" s="34">
        <v>0</v>
      </c>
      <c r="G43" s="34">
        <v>1</v>
      </c>
      <c r="H43" s="17">
        <v>1</v>
      </c>
      <c r="I43" s="17">
        <f t="shared" si="6"/>
        <v>1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14">
        <f>单价魔法加成A!F8</f>
        <v>110</v>
      </c>
      <c r="X43" s="102">
        <v>0.6</v>
      </c>
      <c r="Y43" s="45">
        <f>A43*X28*X14</f>
        <v>31.5</v>
      </c>
      <c r="Z43">
        <v>195041</v>
      </c>
      <c r="AA43">
        <f t="shared" si="12"/>
        <v>810</v>
      </c>
      <c r="AB43" s="119">
        <f t="shared" si="3"/>
        <v>5600</v>
      </c>
      <c r="AC43" t="s">
        <v>382</v>
      </c>
      <c r="AD43">
        <f t="shared" si="8"/>
        <v>110</v>
      </c>
      <c r="AE43" t="str">
        <f t="shared" si="0"/>
        <v>[[8301,1],[8302,1]]</v>
      </c>
    </row>
    <row r="44" spans="1:31">
      <c r="A44" s="129">
        <v>21</v>
      </c>
      <c r="B44" t="s">
        <v>302</v>
      </c>
      <c r="C44" t="s">
        <v>301</v>
      </c>
      <c r="D44" s="108">
        <v>1</v>
      </c>
      <c r="E44" s="34">
        <v>1</v>
      </c>
      <c r="F44" s="34">
        <v>0</v>
      </c>
      <c r="G44" s="34">
        <v>1</v>
      </c>
      <c r="H44" s="17">
        <f t="shared" si="11"/>
        <v>5.3999999999999995</v>
      </c>
      <c r="I44" s="17">
        <f t="shared" si="6"/>
        <v>5.3999999999999995</v>
      </c>
      <c r="J44" s="17">
        <v>0</v>
      </c>
      <c r="K44" s="17">
        <v>0</v>
      </c>
      <c r="L44" s="17">
        <f>I44</f>
        <v>5.3999999999999995</v>
      </c>
      <c r="M44" s="17">
        <v>0</v>
      </c>
      <c r="N44" s="17">
        <v>0</v>
      </c>
      <c r="O44">
        <v>0</v>
      </c>
      <c r="P44">
        <v>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Y44" s="119">
        <f>A44*X28</f>
        <v>10.5</v>
      </c>
      <c r="Z44">
        <v>195042</v>
      </c>
      <c r="AA44">
        <f t="shared" si="12"/>
        <v>810</v>
      </c>
      <c r="AB44" s="119">
        <f t="shared" si="3"/>
        <v>960</v>
      </c>
      <c r="AC44" t="s">
        <v>382</v>
      </c>
      <c r="AD44">
        <f t="shared" si="8"/>
        <v>0</v>
      </c>
      <c r="AE44" t="str">
        <f t="shared" si="0"/>
        <v>[[8301,5],[8302,5],[8305,5],[8312,3]]</v>
      </c>
    </row>
    <row r="45" spans="1:31">
      <c r="A45" s="129">
        <v>21</v>
      </c>
      <c r="B45" t="s">
        <v>304</v>
      </c>
      <c r="C45" t="s">
        <v>303</v>
      </c>
      <c r="D45" s="108">
        <v>1</v>
      </c>
      <c r="E45" s="34">
        <v>1</v>
      </c>
      <c r="F45" s="34">
        <v>0</v>
      </c>
      <c r="G45" s="34">
        <v>1</v>
      </c>
      <c r="H45" s="17">
        <v>1</v>
      </c>
      <c r="I45" s="17">
        <f t="shared" si="6"/>
        <v>1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14">
        <f>W43</f>
        <v>110</v>
      </c>
      <c r="Y45" s="45">
        <f>A45*X42*X14</f>
        <v>31.5</v>
      </c>
      <c r="Z45">
        <v>195043</v>
      </c>
      <c r="AA45">
        <f t="shared" si="12"/>
        <v>810</v>
      </c>
      <c r="AB45" s="119">
        <f t="shared" si="3"/>
        <v>5600</v>
      </c>
      <c r="AC45" t="s">
        <v>382</v>
      </c>
      <c r="AD45">
        <f t="shared" si="8"/>
        <v>110</v>
      </c>
      <c r="AE45" t="str">
        <f t="shared" si="0"/>
        <v>[[8301,1],[8302,1]]</v>
      </c>
    </row>
    <row r="46" spans="1:31">
      <c r="A46" s="69">
        <v>22</v>
      </c>
      <c r="B46" t="s">
        <v>271</v>
      </c>
      <c r="C46" t="s">
        <v>270</v>
      </c>
      <c r="D46">
        <v>1</v>
      </c>
      <c r="E46" s="34">
        <v>1</v>
      </c>
      <c r="F46" s="34">
        <v>0</v>
      </c>
      <c r="G46" s="34">
        <v>1</v>
      </c>
      <c r="H46" s="17">
        <f>AA46/$X$2/2</f>
        <v>10.5</v>
      </c>
      <c r="I46" s="17">
        <f t="shared" si="6"/>
        <v>10.5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>
        <v>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Y46" s="119">
        <f>A46*X42</f>
        <v>11</v>
      </c>
      <c r="Z46">
        <v>195044</v>
      </c>
      <c r="AA46">
        <f>m币花费统计A!C19</f>
        <v>1050</v>
      </c>
      <c r="AB46" s="119">
        <f t="shared" si="3"/>
        <v>1200</v>
      </c>
      <c r="AC46" t="s">
        <v>382</v>
      </c>
      <c r="AD46">
        <f t="shared" si="8"/>
        <v>0</v>
      </c>
      <c r="AE46" t="str">
        <f t="shared" si="0"/>
        <v>[[8301,11],[8302,11],[8311,3]]</v>
      </c>
    </row>
    <row r="47" spans="1:31">
      <c r="A47" s="129">
        <v>22</v>
      </c>
      <c r="B47" t="s">
        <v>273</v>
      </c>
      <c r="C47" t="s">
        <v>272</v>
      </c>
      <c r="D47">
        <v>1</v>
      </c>
      <c r="E47" s="34">
        <v>1</v>
      </c>
      <c r="F47" s="34">
        <v>0</v>
      </c>
      <c r="G47" s="34">
        <v>1</v>
      </c>
      <c r="H47" s="17">
        <f t="shared" ref="H47:H59" si="13">AA47/$X$2/2</f>
        <v>10.5</v>
      </c>
      <c r="I47" s="17">
        <f t="shared" si="6"/>
        <v>10.5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>
        <v>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Y47" s="119">
        <f>Y46</f>
        <v>11</v>
      </c>
      <c r="Z47">
        <v>195045</v>
      </c>
      <c r="AA47">
        <f>AA46</f>
        <v>1050</v>
      </c>
      <c r="AB47" s="119">
        <f t="shared" si="3"/>
        <v>1200</v>
      </c>
      <c r="AC47" t="s">
        <v>382</v>
      </c>
      <c r="AD47">
        <f t="shared" si="8"/>
        <v>0</v>
      </c>
      <c r="AE47" t="str">
        <f t="shared" si="0"/>
        <v>[[8301,11],[8302,11],[8311,3]]</v>
      </c>
    </row>
    <row r="48" spans="1:31">
      <c r="A48" s="129">
        <v>22</v>
      </c>
      <c r="B48" t="s">
        <v>275</v>
      </c>
      <c r="C48" t="s">
        <v>274</v>
      </c>
      <c r="D48" s="108">
        <v>1</v>
      </c>
      <c r="E48" s="34">
        <v>1</v>
      </c>
      <c r="F48" s="34">
        <v>0</v>
      </c>
      <c r="G48" s="34">
        <v>1</v>
      </c>
      <c r="H48" s="17">
        <f t="shared" si="13"/>
        <v>10.5</v>
      </c>
      <c r="I48" s="17">
        <f t="shared" si="6"/>
        <v>10.5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>
        <v>0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Y48" s="119">
        <f>Y47</f>
        <v>11</v>
      </c>
      <c r="Z48">
        <v>195046</v>
      </c>
      <c r="AA48">
        <f>AA47</f>
        <v>1050</v>
      </c>
      <c r="AB48" s="119">
        <f t="shared" si="3"/>
        <v>1200</v>
      </c>
      <c r="AC48" t="s">
        <v>382</v>
      </c>
      <c r="AD48">
        <f t="shared" si="8"/>
        <v>0</v>
      </c>
      <c r="AE48" t="str">
        <f t="shared" si="0"/>
        <v>[[8301,11],[8302,11],[8312,3]]</v>
      </c>
    </row>
    <row r="49" spans="1:31">
      <c r="A49" s="69">
        <v>23</v>
      </c>
      <c r="B49" t="s">
        <v>108</v>
      </c>
      <c r="C49" t="s">
        <v>107</v>
      </c>
      <c r="D49" s="109">
        <v>1</v>
      </c>
      <c r="E49" s="34">
        <v>1</v>
      </c>
      <c r="F49" s="34">
        <v>0</v>
      </c>
      <c r="G49" s="34">
        <v>1</v>
      </c>
      <c r="H49" s="17">
        <v>1</v>
      </c>
      <c r="I49" s="17">
        <f t="shared" si="6"/>
        <v>1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14">
        <f>单价魔法加成A!F9</f>
        <v>120</v>
      </c>
      <c r="Y49" s="45">
        <f>A49*X42*X14</f>
        <v>34.5</v>
      </c>
      <c r="Z49">
        <v>195047</v>
      </c>
      <c r="AA49">
        <f t="shared" ref="AA49:AA60" si="14">AA48</f>
        <v>1050</v>
      </c>
      <c r="AB49" s="119">
        <f t="shared" si="3"/>
        <v>6100</v>
      </c>
      <c r="AC49" t="s">
        <v>382</v>
      </c>
      <c r="AD49">
        <f t="shared" si="8"/>
        <v>120</v>
      </c>
      <c r="AE49" t="str">
        <f t="shared" si="0"/>
        <v>[[8301,1],[8302,1]]</v>
      </c>
    </row>
    <row r="50" spans="1:31">
      <c r="A50" s="129">
        <v>23</v>
      </c>
      <c r="B50" t="s">
        <v>112</v>
      </c>
      <c r="C50" t="s">
        <v>111</v>
      </c>
      <c r="D50">
        <v>1</v>
      </c>
      <c r="E50" s="34">
        <v>1</v>
      </c>
      <c r="F50" s="34">
        <v>0</v>
      </c>
      <c r="G50" s="34">
        <v>1</v>
      </c>
      <c r="H50" s="17">
        <f t="shared" si="13"/>
        <v>10.5</v>
      </c>
      <c r="I50" s="17">
        <f t="shared" si="6"/>
        <v>10.5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>
        <v>0</v>
      </c>
      <c r="P50">
        <v>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Y50" s="119">
        <f>A50*X42</f>
        <v>11.5</v>
      </c>
      <c r="Z50">
        <v>195048</v>
      </c>
      <c r="AA50">
        <f t="shared" si="14"/>
        <v>1050</v>
      </c>
      <c r="AB50" s="119">
        <f t="shared" si="3"/>
        <v>1200</v>
      </c>
      <c r="AC50" t="s">
        <v>382</v>
      </c>
      <c r="AD50">
        <f t="shared" si="8"/>
        <v>0</v>
      </c>
      <c r="AE50" t="str">
        <f t="shared" si="0"/>
        <v>[[8301,11],[8302,11],[8312,3]]</v>
      </c>
    </row>
    <row r="51" spans="1:31">
      <c r="A51" s="129">
        <v>23</v>
      </c>
      <c r="B51" t="s">
        <v>114</v>
      </c>
      <c r="C51" t="s">
        <v>113</v>
      </c>
      <c r="D51">
        <v>2</v>
      </c>
      <c r="E51" s="34">
        <v>1</v>
      </c>
      <c r="F51" s="34">
        <v>0</v>
      </c>
      <c r="G51" s="34">
        <v>2</v>
      </c>
      <c r="H51" s="17">
        <v>1</v>
      </c>
      <c r="I51" s="17">
        <f t="shared" si="6"/>
        <v>1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14">
        <f>单价魔法加成A!F9*2</f>
        <v>240</v>
      </c>
      <c r="Y51" s="45">
        <f>A51*X14*X42*G51</f>
        <v>69</v>
      </c>
      <c r="Z51">
        <v>195049</v>
      </c>
      <c r="AA51">
        <f t="shared" si="14"/>
        <v>1050</v>
      </c>
      <c r="AB51" s="119">
        <f t="shared" si="3"/>
        <v>12100</v>
      </c>
      <c r="AC51" t="s">
        <v>417</v>
      </c>
      <c r="AD51">
        <f t="shared" si="8"/>
        <v>240</v>
      </c>
      <c r="AE51" t="str">
        <f t="shared" si="0"/>
        <v>[[8301,1],[8302,1]]</v>
      </c>
    </row>
    <row r="52" spans="1:31">
      <c r="A52" s="69">
        <v>24</v>
      </c>
      <c r="B52" t="s">
        <v>186</v>
      </c>
      <c r="C52" t="s">
        <v>185</v>
      </c>
      <c r="D52" s="109">
        <v>2</v>
      </c>
      <c r="E52" s="34">
        <v>1</v>
      </c>
      <c r="F52" s="34">
        <v>0</v>
      </c>
      <c r="G52" s="34">
        <v>2</v>
      </c>
      <c r="H52" s="17">
        <v>1</v>
      </c>
      <c r="I52" s="17">
        <f t="shared" si="6"/>
        <v>1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14">
        <f>单价魔法加成A!F7*2</f>
        <v>200</v>
      </c>
      <c r="Y52" s="45">
        <f>A52*X14*X28*G52+10</f>
        <v>82</v>
      </c>
      <c r="Z52">
        <v>195050</v>
      </c>
      <c r="AA52">
        <f t="shared" si="14"/>
        <v>1050</v>
      </c>
      <c r="AB52" s="119">
        <f t="shared" si="3"/>
        <v>10100</v>
      </c>
      <c r="AC52" t="s">
        <v>418</v>
      </c>
      <c r="AD52">
        <f>W52+W53</f>
        <v>350</v>
      </c>
      <c r="AE52" t="str">
        <f t="shared" si="0"/>
        <v>[[8301,1],[8302,1]]</v>
      </c>
    </row>
    <row r="53" spans="1:31">
      <c r="A53" s="129">
        <v>24</v>
      </c>
      <c r="B53" t="s">
        <v>188</v>
      </c>
      <c r="C53" t="s">
        <v>187</v>
      </c>
      <c r="D53" s="110">
        <v>1</v>
      </c>
      <c r="E53" s="34">
        <v>1</v>
      </c>
      <c r="F53" s="34">
        <v>0</v>
      </c>
      <c r="G53" s="34">
        <v>2</v>
      </c>
      <c r="H53" s="17">
        <v>1</v>
      </c>
      <c r="I53" s="17">
        <f t="shared" si="6"/>
        <v>1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14">
        <f>单价魔法加成A!F6*G53</f>
        <v>150</v>
      </c>
      <c r="Y53" s="45">
        <f>A53*X41*X14*2</f>
        <v>57.600000000000009</v>
      </c>
      <c r="Z53">
        <v>195051</v>
      </c>
      <c r="AA53">
        <f t="shared" si="14"/>
        <v>1050</v>
      </c>
      <c r="AB53" s="119">
        <f t="shared" si="3"/>
        <v>7600</v>
      </c>
      <c r="AC53" t="s">
        <v>382</v>
      </c>
      <c r="AD53">
        <f t="shared" si="8"/>
        <v>150</v>
      </c>
      <c r="AE53" t="str">
        <f t="shared" si="0"/>
        <v>[[8301,1],[8302,1]]</v>
      </c>
    </row>
    <row r="54" spans="1:31">
      <c r="A54" s="129">
        <v>24</v>
      </c>
      <c r="B54" t="s">
        <v>200</v>
      </c>
      <c r="C54" t="s">
        <v>199</v>
      </c>
      <c r="D54" s="110">
        <v>1</v>
      </c>
      <c r="E54" s="34">
        <v>2</v>
      </c>
      <c r="F54" s="34">
        <v>0</v>
      </c>
      <c r="G54" s="34">
        <v>2</v>
      </c>
      <c r="H54" s="17">
        <f t="shared" si="13"/>
        <v>10.5</v>
      </c>
      <c r="I54" s="17">
        <f t="shared" si="6"/>
        <v>10.5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>
        <v>0</v>
      </c>
      <c r="P54">
        <v>2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 s="15">
        <v>0</v>
      </c>
      <c r="Y54" s="123">
        <f>A54*X42*4</f>
        <v>48</v>
      </c>
      <c r="Z54">
        <v>195052</v>
      </c>
      <c r="AA54">
        <f t="shared" si="14"/>
        <v>1050</v>
      </c>
      <c r="AB54" s="119">
        <f t="shared" si="3"/>
        <v>1200</v>
      </c>
      <c r="AC54" t="s">
        <v>382</v>
      </c>
      <c r="AD54">
        <f>W54</f>
        <v>0</v>
      </c>
      <c r="AE54" t="str">
        <f t="shared" si="0"/>
        <v>[[8301,11],[8302,11],[8312,2],[8313,1]]</v>
      </c>
    </row>
    <row r="55" spans="1:31">
      <c r="A55" s="69">
        <v>25</v>
      </c>
      <c r="B55" t="s">
        <v>206</v>
      </c>
      <c r="C55" t="s">
        <v>205</v>
      </c>
      <c r="D55">
        <v>1</v>
      </c>
      <c r="E55" s="34">
        <v>1</v>
      </c>
      <c r="F55" s="34">
        <v>0</v>
      </c>
      <c r="G55" s="34">
        <v>2</v>
      </c>
      <c r="H55" s="17">
        <f>AA55/$X$2/2*2</f>
        <v>21</v>
      </c>
      <c r="I55" s="17">
        <f t="shared" si="6"/>
        <v>21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>
        <v>0</v>
      </c>
      <c r="P55">
        <v>2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Y55" s="119">
        <f>A55*X42</f>
        <v>12.5</v>
      </c>
      <c r="Z55">
        <v>195053</v>
      </c>
      <c r="AA55">
        <f t="shared" si="14"/>
        <v>1050</v>
      </c>
      <c r="AB55" s="119">
        <f t="shared" si="3"/>
        <v>2250</v>
      </c>
      <c r="AC55" t="s">
        <v>382</v>
      </c>
      <c r="AD55">
        <f t="shared" si="8"/>
        <v>0</v>
      </c>
      <c r="AE55" t="str">
        <f t="shared" si="0"/>
        <v>[[8301,21],[8302,21],[8312,2],[8313,1]]</v>
      </c>
    </row>
    <row r="56" spans="1:31">
      <c r="A56" s="129">
        <v>25</v>
      </c>
      <c r="B56" t="s">
        <v>226</v>
      </c>
      <c r="C56" t="s">
        <v>223</v>
      </c>
      <c r="D56">
        <v>1</v>
      </c>
      <c r="E56" s="34">
        <v>1</v>
      </c>
      <c r="F56" s="34">
        <v>0</v>
      </c>
      <c r="G56" s="34">
        <v>1</v>
      </c>
      <c r="H56" s="17">
        <f t="shared" si="13"/>
        <v>10.5</v>
      </c>
      <c r="I56" s="17">
        <f t="shared" si="6"/>
        <v>10.5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>
        <v>0</v>
      </c>
      <c r="P56">
        <v>3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Y56" s="119">
        <f>Y55</f>
        <v>12.5</v>
      </c>
      <c r="Z56">
        <v>195054</v>
      </c>
      <c r="AA56">
        <f t="shared" si="14"/>
        <v>1050</v>
      </c>
      <c r="AB56" s="119">
        <f t="shared" si="3"/>
        <v>1250</v>
      </c>
      <c r="AC56" t="s">
        <v>382</v>
      </c>
      <c r="AD56">
        <f t="shared" si="8"/>
        <v>0</v>
      </c>
      <c r="AE56" t="str">
        <f t="shared" si="0"/>
        <v>[[8301,11],[8302,11],[8312,3],[8313,1]]</v>
      </c>
    </row>
    <row r="57" spans="1:31">
      <c r="A57" s="129">
        <v>25</v>
      </c>
      <c r="B57" t="s">
        <v>255</v>
      </c>
      <c r="C57" t="s">
        <v>254</v>
      </c>
      <c r="D57">
        <v>1</v>
      </c>
      <c r="E57" s="34">
        <v>1</v>
      </c>
      <c r="F57" s="34">
        <v>0</v>
      </c>
      <c r="G57" s="34">
        <v>1</v>
      </c>
      <c r="H57" s="17">
        <f t="shared" si="13"/>
        <v>10.5</v>
      </c>
      <c r="I57" s="17">
        <f t="shared" si="6"/>
        <v>10.5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>
        <v>0</v>
      </c>
      <c r="P57">
        <v>3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Y57" s="119">
        <f>Y56</f>
        <v>12.5</v>
      </c>
      <c r="Z57">
        <v>195055</v>
      </c>
      <c r="AA57">
        <f t="shared" si="14"/>
        <v>1050</v>
      </c>
      <c r="AB57" s="119">
        <f t="shared" si="3"/>
        <v>1250</v>
      </c>
      <c r="AC57" t="s">
        <v>382</v>
      </c>
      <c r="AD57">
        <f t="shared" si="8"/>
        <v>0</v>
      </c>
      <c r="AE57" t="str">
        <f t="shared" si="0"/>
        <v>[[8301,11],[8302,11],[8312,3],[8313,1]]</v>
      </c>
    </row>
    <row r="58" spans="1:31">
      <c r="A58" s="69">
        <v>26</v>
      </c>
      <c r="B58" t="s">
        <v>259</v>
      </c>
      <c r="C58" t="s">
        <v>258</v>
      </c>
      <c r="D58" s="110">
        <v>1</v>
      </c>
      <c r="E58" s="34">
        <v>1</v>
      </c>
      <c r="F58" s="34">
        <v>0</v>
      </c>
      <c r="G58" s="34">
        <v>1</v>
      </c>
      <c r="H58" s="17">
        <f t="shared" si="13"/>
        <v>10.5</v>
      </c>
      <c r="I58" s="17">
        <f t="shared" si="6"/>
        <v>10.5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>
        <v>0</v>
      </c>
      <c r="P58">
        <v>0</v>
      </c>
      <c r="Q58">
        <v>5</v>
      </c>
      <c r="R58">
        <v>0</v>
      </c>
      <c r="S58">
        <v>0</v>
      </c>
      <c r="T58">
        <v>0</v>
      </c>
      <c r="U58">
        <v>0</v>
      </c>
      <c r="V58">
        <v>0</v>
      </c>
      <c r="W58" s="15">
        <v>0</v>
      </c>
      <c r="X58" s="101" t="s">
        <v>380</v>
      </c>
      <c r="Y58" s="123">
        <f>A58*X61</f>
        <v>13</v>
      </c>
      <c r="Z58">
        <v>195056</v>
      </c>
      <c r="AA58">
        <f t="shared" si="14"/>
        <v>1050</v>
      </c>
      <c r="AB58" s="119">
        <f t="shared" si="3"/>
        <v>1300</v>
      </c>
      <c r="AC58" t="s">
        <v>382</v>
      </c>
      <c r="AD58">
        <f t="shared" si="8"/>
        <v>0</v>
      </c>
      <c r="AE58" t="str">
        <f t="shared" si="0"/>
        <v>[[8301,11],[8302,11],[8313,5]]</v>
      </c>
    </row>
    <row r="59" spans="1:31">
      <c r="A59" s="129">
        <v>26</v>
      </c>
      <c r="B59" t="s">
        <v>198</v>
      </c>
      <c r="C59" t="s">
        <v>197</v>
      </c>
      <c r="D59">
        <v>1</v>
      </c>
      <c r="E59" s="34">
        <v>1</v>
      </c>
      <c r="F59" s="34">
        <v>0</v>
      </c>
      <c r="G59" s="34">
        <v>1</v>
      </c>
      <c r="H59" s="17">
        <f t="shared" si="13"/>
        <v>10.5</v>
      </c>
      <c r="I59" s="17">
        <f t="shared" si="6"/>
        <v>10.5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>
        <v>0</v>
      </c>
      <c r="P59">
        <v>0</v>
      </c>
      <c r="Q59">
        <v>5</v>
      </c>
      <c r="R59">
        <v>0</v>
      </c>
      <c r="S59">
        <v>0</v>
      </c>
      <c r="T59">
        <v>0</v>
      </c>
      <c r="U59">
        <v>0</v>
      </c>
      <c r="V59">
        <v>0</v>
      </c>
      <c r="W59" s="14">
        <f>单价魔法加成A!F10</f>
        <v>130</v>
      </c>
      <c r="X59" s="101">
        <v>0.3</v>
      </c>
      <c r="Y59" s="45">
        <f>A59*X64*X61</f>
        <v>39</v>
      </c>
      <c r="Z59">
        <v>195057</v>
      </c>
      <c r="AA59">
        <f t="shared" si="14"/>
        <v>1050</v>
      </c>
      <c r="AB59" s="119">
        <f t="shared" si="3"/>
        <v>7800</v>
      </c>
      <c r="AC59" t="s">
        <v>382</v>
      </c>
      <c r="AD59">
        <f t="shared" si="8"/>
        <v>130</v>
      </c>
      <c r="AE59" t="str">
        <f t="shared" si="0"/>
        <v>[[8301,11],[8302,11],[8313,5]]</v>
      </c>
    </row>
    <row r="60" spans="1:31">
      <c r="A60" s="129">
        <v>26</v>
      </c>
      <c r="B60" t="s">
        <v>189</v>
      </c>
      <c r="C60" t="s">
        <v>426</v>
      </c>
      <c r="D60" s="110">
        <v>1</v>
      </c>
      <c r="E60" s="34">
        <v>1</v>
      </c>
      <c r="F60" s="34">
        <v>0</v>
      </c>
      <c r="G60" s="34">
        <v>1</v>
      </c>
      <c r="H60" s="17">
        <f>AA60/$X$2/2*2</f>
        <v>21</v>
      </c>
      <c r="I60" s="17">
        <f t="shared" si="6"/>
        <v>21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>
        <v>0</v>
      </c>
      <c r="P60">
        <v>0</v>
      </c>
      <c r="Q60">
        <v>5</v>
      </c>
      <c r="R60">
        <v>0</v>
      </c>
      <c r="S60">
        <v>0</v>
      </c>
      <c r="T60">
        <v>0</v>
      </c>
      <c r="U60">
        <v>0</v>
      </c>
      <c r="V60">
        <v>0</v>
      </c>
      <c r="W60" s="14">
        <f>单价魔法加成A!F10</f>
        <v>130</v>
      </c>
      <c r="X60" s="102">
        <v>0.4</v>
      </c>
      <c r="Y60" s="45">
        <f>A60*X61*X64</f>
        <v>39</v>
      </c>
      <c r="Z60">
        <v>195058</v>
      </c>
      <c r="AA60">
        <f t="shared" si="14"/>
        <v>1050</v>
      </c>
      <c r="AB60" s="119">
        <f t="shared" si="3"/>
        <v>8850</v>
      </c>
      <c r="AC60" t="s">
        <v>382</v>
      </c>
      <c r="AD60">
        <f t="shared" si="8"/>
        <v>130</v>
      </c>
      <c r="AE60" t="str">
        <f t="shared" si="0"/>
        <v>[[8301,21],[8302,21],[8313,5]]</v>
      </c>
    </row>
    <row r="61" spans="1:31">
      <c r="A61" s="69">
        <v>27</v>
      </c>
      <c r="B61" t="s">
        <v>190</v>
      </c>
      <c r="C61" t="s">
        <v>429</v>
      </c>
      <c r="D61" s="110">
        <v>1</v>
      </c>
      <c r="E61" s="34">
        <v>1</v>
      </c>
      <c r="F61" s="34">
        <v>0</v>
      </c>
      <c r="G61" s="34">
        <v>1</v>
      </c>
      <c r="H61" s="17">
        <f>AA61/$X$2/2*2</f>
        <v>29.2</v>
      </c>
      <c r="I61" s="17">
        <f t="shared" si="6"/>
        <v>29.2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>
        <v>2</v>
      </c>
      <c r="P61">
        <v>2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101">
        <v>0.5</v>
      </c>
      <c r="Y61" s="119">
        <f>A61*X61+1</f>
        <v>14.5</v>
      </c>
      <c r="Z61">
        <v>195059</v>
      </c>
      <c r="AA61">
        <f>m币花费统计A!C24</f>
        <v>1460</v>
      </c>
      <c r="AB61" s="119">
        <f t="shared" si="3"/>
        <v>3220</v>
      </c>
      <c r="AC61" t="s">
        <v>382</v>
      </c>
      <c r="AD61">
        <f t="shared" si="8"/>
        <v>0</v>
      </c>
      <c r="AE61" t="str">
        <f t="shared" si="0"/>
        <v>[[8301,29],[8302,29],[8311,2],[8312,2],[8313,2]]</v>
      </c>
    </row>
    <row r="62" spans="1:31">
      <c r="A62" s="129">
        <v>27</v>
      </c>
      <c r="B62" t="s">
        <v>92</v>
      </c>
      <c r="C62" t="s">
        <v>427</v>
      </c>
      <c r="D62" s="109">
        <v>1</v>
      </c>
      <c r="E62" s="34">
        <v>1</v>
      </c>
      <c r="F62" s="34">
        <v>0</v>
      </c>
      <c r="G62" s="34">
        <v>1</v>
      </c>
      <c r="H62" s="17">
        <f t="shared" ref="H62:H68" si="15">AA62/$X$2/2</f>
        <v>14.6</v>
      </c>
      <c r="I62" s="17">
        <f t="shared" si="6"/>
        <v>14.6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>
        <v>3</v>
      </c>
      <c r="P62">
        <v>2</v>
      </c>
      <c r="Q62">
        <v>3</v>
      </c>
      <c r="R62">
        <v>0</v>
      </c>
      <c r="S62">
        <v>0</v>
      </c>
      <c r="T62">
        <v>0</v>
      </c>
      <c r="U62">
        <v>0</v>
      </c>
      <c r="V62">
        <v>0</v>
      </c>
      <c r="W62" s="14">
        <f>单价魔法加成A!F11</f>
        <v>150</v>
      </c>
      <c r="X62" s="102">
        <v>0.6</v>
      </c>
      <c r="Y62" s="45">
        <f>A62*X62*X64</f>
        <v>48.599999999999994</v>
      </c>
      <c r="Z62">
        <v>195060</v>
      </c>
      <c r="AA62">
        <f>AA61</f>
        <v>1460</v>
      </c>
      <c r="AB62" s="119">
        <f t="shared" si="3"/>
        <v>9360</v>
      </c>
      <c r="AC62" t="s">
        <v>382</v>
      </c>
      <c r="AD62">
        <f t="shared" si="8"/>
        <v>150</v>
      </c>
      <c r="AE62" t="str">
        <f t="shared" si="0"/>
        <v>[[8301,15],[8302,15],[8311,3],[8312,2],[8313,3]]</v>
      </c>
    </row>
    <row r="63" spans="1:31">
      <c r="A63" s="129">
        <v>27</v>
      </c>
      <c r="B63" t="s">
        <v>110</v>
      </c>
      <c r="C63" t="s">
        <v>109</v>
      </c>
      <c r="D63" s="109">
        <v>1</v>
      </c>
      <c r="E63" s="34">
        <v>1</v>
      </c>
      <c r="F63" s="34">
        <v>0</v>
      </c>
      <c r="G63" s="34">
        <v>1</v>
      </c>
      <c r="H63" s="17">
        <f t="shared" si="15"/>
        <v>14.6</v>
      </c>
      <c r="I63" s="17">
        <f t="shared" si="6"/>
        <v>14.6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>
        <v>5</v>
      </c>
      <c r="P63">
        <v>0</v>
      </c>
      <c r="Q63">
        <v>3</v>
      </c>
      <c r="R63">
        <v>0</v>
      </c>
      <c r="S63">
        <v>0</v>
      </c>
      <c r="T63">
        <v>0</v>
      </c>
      <c r="U63">
        <v>0</v>
      </c>
      <c r="V63">
        <v>0</v>
      </c>
      <c r="W63" s="14">
        <f>单价魔法加成A!F11</f>
        <v>150</v>
      </c>
      <c r="X63" s="102" t="s">
        <v>381</v>
      </c>
      <c r="Y63" s="45">
        <f>Y62</f>
        <v>48.599999999999994</v>
      </c>
      <c r="Z63">
        <v>195061</v>
      </c>
      <c r="AA63">
        <f t="shared" ref="AA63:AA69" si="16">AA62</f>
        <v>1460</v>
      </c>
      <c r="AB63" s="119">
        <f t="shared" si="3"/>
        <v>9360</v>
      </c>
      <c r="AC63" t="s">
        <v>382</v>
      </c>
      <c r="AD63">
        <f t="shared" si="8"/>
        <v>150</v>
      </c>
      <c r="AE63" t="str">
        <f t="shared" si="0"/>
        <v>[[8301,15],[8302,15],[8311,5],[8313,3]]</v>
      </c>
    </row>
    <row r="64" spans="1:31">
      <c r="A64" s="69">
        <v>28</v>
      </c>
      <c r="B64" t="s">
        <v>222</v>
      </c>
      <c r="C64" t="s">
        <v>221</v>
      </c>
      <c r="D64">
        <v>1</v>
      </c>
      <c r="E64" s="34">
        <v>1</v>
      </c>
      <c r="F64" s="34">
        <v>0</v>
      </c>
      <c r="G64" s="34">
        <v>1</v>
      </c>
      <c r="H64" s="17">
        <f t="shared" si="15"/>
        <v>14.6</v>
      </c>
      <c r="I64" s="17">
        <f t="shared" si="6"/>
        <v>14.6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>
        <v>2</v>
      </c>
      <c r="P64">
        <v>2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102">
        <v>3</v>
      </c>
      <c r="Y64" s="119">
        <f>A64*X62</f>
        <v>16.8</v>
      </c>
      <c r="Z64">
        <v>195062</v>
      </c>
      <c r="AA64">
        <f t="shared" si="16"/>
        <v>1460</v>
      </c>
      <c r="AB64" s="119">
        <f t="shared" si="3"/>
        <v>1760</v>
      </c>
      <c r="AC64" t="s">
        <v>382</v>
      </c>
      <c r="AD64">
        <f t="shared" si="8"/>
        <v>0</v>
      </c>
      <c r="AE64" t="str">
        <f t="shared" si="0"/>
        <v>[[8301,15],[8302,15],[8311,2],[8312,2],[8313,2]]</v>
      </c>
    </row>
    <row r="65" spans="1:31">
      <c r="A65" s="129">
        <v>28</v>
      </c>
      <c r="B65" t="s">
        <v>251</v>
      </c>
      <c r="C65" t="s">
        <v>250</v>
      </c>
      <c r="D65">
        <v>1</v>
      </c>
      <c r="E65" s="34">
        <v>1</v>
      </c>
      <c r="F65" s="34">
        <v>0</v>
      </c>
      <c r="G65" s="34">
        <v>1</v>
      </c>
      <c r="H65" s="17">
        <f t="shared" si="15"/>
        <v>14.6</v>
      </c>
      <c r="I65" s="17">
        <f t="shared" si="6"/>
        <v>14.6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>
        <v>2</v>
      </c>
      <c r="P65">
        <v>2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101"/>
      <c r="Y65" s="119">
        <f>Y64</f>
        <v>16.8</v>
      </c>
      <c r="Z65">
        <v>195063</v>
      </c>
      <c r="AA65">
        <f t="shared" si="16"/>
        <v>1460</v>
      </c>
      <c r="AB65" s="119">
        <f t="shared" si="3"/>
        <v>1760</v>
      </c>
      <c r="AC65" t="s">
        <v>382</v>
      </c>
      <c r="AD65">
        <f t="shared" si="8"/>
        <v>0</v>
      </c>
      <c r="AE65" t="str">
        <f t="shared" si="0"/>
        <v>[[8301,15],[8302,15],[8311,2],[8312,2],[8313,2]]</v>
      </c>
    </row>
    <row r="66" spans="1:31">
      <c r="A66" s="129">
        <v>28</v>
      </c>
      <c r="B66" t="s">
        <v>253</v>
      </c>
      <c r="C66" t="s">
        <v>252</v>
      </c>
      <c r="D66" s="109">
        <v>1</v>
      </c>
      <c r="E66" s="34">
        <v>2</v>
      </c>
      <c r="F66" s="34">
        <v>0</v>
      </c>
      <c r="G66" s="34">
        <v>2</v>
      </c>
      <c r="H66" s="17">
        <f>AA66/$X$2/2*4</f>
        <v>58.4</v>
      </c>
      <c r="I66" s="17">
        <f t="shared" si="6"/>
        <v>58.4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>
        <v>10</v>
      </c>
      <c r="P66">
        <v>10</v>
      </c>
      <c r="Q66">
        <v>10</v>
      </c>
      <c r="R66">
        <v>0</v>
      </c>
      <c r="S66">
        <v>0</v>
      </c>
      <c r="T66">
        <v>0</v>
      </c>
      <c r="U66">
        <v>0</v>
      </c>
      <c r="V66">
        <v>0</v>
      </c>
      <c r="W66" s="14">
        <f>单价魔法加成A!F7*4</f>
        <v>400</v>
      </c>
      <c r="Y66" s="45">
        <f>A66*X64*X61*4</f>
        <v>168</v>
      </c>
      <c r="Z66">
        <v>195064</v>
      </c>
      <c r="AA66">
        <f t="shared" si="16"/>
        <v>1460</v>
      </c>
      <c r="AB66" s="119">
        <f t="shared" si="3"/>
        <v>27340</v>
      </c>
      <c r="AC66" t="s">
        <v>382</v>
      </c>
      <c r="AD66">
        <f t="shared" si="8"/>
        <v>400</v>
      </c>
      <c r="AE66" t="str">
        <f t="shared" si="0"/>
        <v>[[8301,58],[8302,58],[8311,10],[8312,10],[8313,10]]</v>
      </c>
    </row>
    <row r="67" spans="1:31">
      <c r="A67" s="69">
        <v>29</v>
      </c>
      <c r="B67" t="s">
        <v>192</v>
      </c>
      <c r="C67" t="s">
        <v>191</v>
      </c>
      <c r="D67">
        <v>1</v>
      </c>
      <c r="E67" s="34">
        <v>1</v>
      </c>
      <c r="F67" s="34">
        <v>0</v>
      </c>
      <c r="G67" s="34">
        <v>2</v>
      </c>
      <c r="H67" s="17">
        <f>AA67/$X$2/2*2</f>
        <v>29.2</v>
      </c>
      <c r="I67" s="17">
        <f t="shared" si="6"/>
        <v>29.2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>
        <v>2</v>
      </c>
      <c r="P67">
        <v>2</v>
      </c>
      <c r="Q67">
        <v>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Y67" s="119">
        <f>A67*X62*G67</f>
        <v>34.799999999999997</v>
      </c>
      <c r="Z67">
        <v>195065</v>
      </c>
      <c r="AA67">
        <f t="shared" si="16"/>
        <v>1460</v>
      </c>
      <c r="AB67" s="119">
        <f t="shared" si="3"/>
        <v>3270</v>
      </c>
      <c r="AC67" t="s">
        <v>382</v>
      </c>
      <c r="AD67">
        <f t="shared" si="8"/>
        <v>0</v>
      </c>
      <c r="AE67" t="str">
        <f>CONCATENATE("[",IF(H67=0,"","["&amp;$H$2&amp;","&amp;ROUND(H67,0)&amp;"]"),IF(I67=0,"",","&amp;"["&amp;$I$2&amp;","&amp;ROUND(I67,0)&amp;"]"),IF(J67=0,"",","&amp;"["&amp;$J$2&amp;","&amp;ROUND(J67,0)&amp;"]"),IF(K67=0,"",","&amp;"["&amp;$K$2&amp;","&amp;ROUND(K67,0)&amp;"]"),IF(L67=0,"",","&amp;"["&amp;$L$2&amp;","&amp;ROUND(L67,0)&amp;"]"),IF(M67=0,"",","&amp;"["&amp;$M$2&amp;","&amp;ROUND(M67,0)&amp;"]"),IF(N67=0,"",","&amp;"["&amp;$N$2&amp;","&amp;ROUND(N67,0)&amp;"]"),IF(O67=0,"",","&amp;"["&amp;$O$2&amp;","&amp;ROUND(O67,0)&amp;"]"),IF(P67=0,"",","&amp;"["&amp;$P$2&amp;","&amp;ROUND(P67,0)&amp;"]"),IF(Q67=0,"",","&amp;"["&amp;$Q$2&amp;","&amp;ROUND(Q67,0)&amp;"]"),IF(R67=0,"",","&amp;"["&amp;$R$2&amp;","&amp;ROUND(R67,0)&amp;"]"),IF(S67=0,"",","&amp;"["&amp;$S$2&amp;","&amp;ROUND(S67,0)&amp;"]"),IF(T67=0,"","["&amp;$T$2&amp;","&amp;ROUND(T67,0)&amp;"]"),IF(U67=0,"",","&amp;"["&amp;$U$2&amp;","&amp;ROUND(U67,0)&amp;"]"),IF(V67=0,"",","&amp;"["&amp;$V$2&amp;","&amp;ROUND(V67,0)&amp;"]"),"]")</f>
        <v>[[8301,29],[8302,29],[8311,2],[8312,2],[8313,3]]</v>
      </c>
    </row>
    <row r="68" spans="1:31">
      <c r="A68" s="129">
        <v>29</v>
      </c>
      <c r="B68" t="s">
        <v>194</v>
      </c>
      <c r="C68" t="s">
        <v>193</v>
      </c>
      <c r="D68">
        <v>1</v>
      </c>
      <c r="E68" s="34">
        <v>1</v>
      </c>
      <c r="F68" s="34">
        <v>0</v>
      </c>
      <c r="G68" s="34">
        <v>1</v>
      </c>
      <c r="H68" s="17">
        <f t="shared" si="15"/>
        <v>14.6</v>
      </c>
      <c r="I68" s="17">
        <f t="shared" si="6"/>
        <v>14.6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>
        <v>2</v>
      </c>
      <c r="P68"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Y68" s="119">
        <f>A68*X62</f>
        <v>17.399999999999999</v>
      </c>
      <c r="Z68">
        <v>195066</v>
      </c>
      <c r="AA68">
        <f t="shared" si="16"/>
        <v>1460</v>
      </c>
      <c r="AB68" s="119">
        <f>ROUND($X$2*(H68+I68+J68+K68+L68+M68+N68+O68+P68+Q68+R68+S68+T68+U68+V68+W68),-1)</f>
        <v>1660</v>
      </c>
      <c r="AC68" t="s">
        <v>382</v>
      </c>
      <c r="AD68">
        <f t="shared" si="8"/>
        <v>0</v>
      </c>
      <c r="AE68" t="str">
        <f>CONCATENATE("[",IF(H68=0,"","["&amp;$H$2&amp;","&amp;ROUND(H68,0)&amp;"]"),IF(I68=0,"",","&amp;"["&amp;$I$2&amp;","&amp;ROUND(I68,0)&amp;"]"),IF(J68=0,"",","&amp;"["&amp;$J$2&amp;","&amp;ROUND(J68,0)&amp;"]"),IF(K68=0,"",","&amp;"["&amp;$K$2&amp;","&amp;ROUND(K68,0)&amp;"]"),IF(L68=0,"",","&amp;"["&amp;$L$2&amp;","&amp;ROUND(L68,0)&amp;"]"),IF(M68=0,"",","&amp;"["&amp;$M$2&amp;","&amp;ROUND(M68,0)&amp;"]"),IF(N68=0,"",","&amp;"["&amp;$N$2&amp;","&amp;ROUND(N68,0)&amp;"]"),IF(O68=0,"",","&amp;"["&amp;$O$2&amp;","&amp;ROUND(O68,0)&amp;"]"),IF(P68=0,"",","&amp;"["&amp;$P$2&amp;","&amp;ROUND(P68,0)&amp;"]"),IF(Q68=0,"",","&amp;"["&amp;$Q$2&amp;","&amp;ROUND(Q68,0)&amp;"]"),IF(R68=0,"",","&amp;"["&amp;$R$2&amp;","&amp;ROUND(R68,0)&amp;"]"),IF(S68=0,"",","&amp;"["&amp;$S$2&amp;","&amp;ROUND(S68,0)&amp;"]"),IF(T68=0,"","["&amp;$T$2&amp;","&amp;ROUND(T68,0)&amp;"]"),IF(U68=0,"",","&amp;"["&amp;$U$2&amp;","&amp;ROUND(U68,0)&amp;"]"),IF(V68=0,"",","&amp;"["&amp;$V$2&amp;","&amp;ROUND(V68,0)&amp;"]"),"]")</f>
        <v>[[8301,15],[8302,15],[8311,2],[8312,2]]</v>
      </c>
    </row>
    <row r="69" spans="1:31">
      <c r="A69" s="129">
        <v>29</v>
      </c>
      <c r="B69" t="s">
        <v>277</v>
      </c>
      <c r="C69" t="s">
        <v>276</v>
      </c>
      <c r="D69" s="109">
        <v>1</v>
      </c>
      <c r="E69" s="34">
        <v>2</v>
      </c>
      <c r="F69" s="34">
        <v>0</v>
      </c>
      <c r="G69" s="34">
        <v>2</v>
      </c>
      <c r="H69" s="17">
        <f>AA69/$X$2/2</f>
        <v>14.6</v>
      </c>
      <c r="I69" s="17">
        <f t="shared" si="6"/>
        <v>14.6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>
        <v>5</v>
      </c>
      <c r="P69">
        <v>5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 s="14">
        <f>单价魔法加成A!F8*4</f>
        <v>440</v>
      </c>
      <c r="Y69" s="45">
        <f>A69*X61*X64*4</f>
        <v>174</v>
      </c>
      <c r="Z69">
        <v>195067</v>
      </c>
      <c r="AA69">
        <f t="shared" si="16"/>
        <v>1460</v>
      </c>
      <c r="AB69" s="119">
        <f>ROUND($X$2*(H69+I69+J69+K69+L69+M69+N69+O69+P69+Q69+R69+S69+T69+U69+V69+W69),-1)</f>
        <v>24210</v>
      </c>
      <c r="AC69" t="s">
        <v>382</v>
      </c>
      <c r="AD69">
        <f t="shared" si="8"/>
        <v>440</v>
      </c>
      <c r="AE69" t="str">
        <f>CONCATENATE("[",IF(H69=0,"","["&amp;$H$2&amp;","&amp;ROUND(H69,0)&amp;"]"),IF(I69=0,"",","&amp;"["&amp;$I$2&amp;","&amp;ROUND(I69,0)&amp;"]"),IF(J69=0,"",","&amp;"["&amp;$J$2&amp;","&amp;ROUND(J69,0)&amp;"]"),IF(K69=0,"",","&amp;"["&amp;$K$2&amp;","&amp;ROUND(K69,0)&amp;"]"),IF(L69=0,"",","&amp;"["&amp;$L$2&amp;","&amp;ROUND(L69,0)&amp;"]"),IF(M69=0,"",","&amp;"["&amp;$M$2&amp;","&amp;ROUND(M69,0)&amp;"]"),IF(N69=0,"",","&amp;"["&amp;$N$2&amp;","&amp;ROUND(N69,0)&amp;"]"),IF(O69=0,"",","&amp;"["&amp;$O$2&amp;","&amp;ROUND(O69,0)&amp;"]"),IF(P69=0,"",","&amp;"["&amp;$P$2&amp;","&amp;ROUND(P69,0)&amp;"]"),IF(Q69=0,"",","&amp;"["&amp;$Q$2&amp;","&amp;ROUND(Q69,0)&amp;"]"),IF(R69=0,"",","&amp;"["&amp;$R$2&amp;","&amp;ROUND(R69,0)&amp;"]"),IF(S69=0,"",","&amp;"["&amp;$S$2&amp;","&amp;ROUND(S69,0)&amp;"]"),IF(T69=0,"","["&amp;$T$2&amp;","&amp;ROUND(T69,0)&amp;"]"),IF(U69=0,"",","&amp;"["&amp;$U$2&amp;","&amp;ROUND(U69,0)&amp;"]"),IF(V69=0,"",","&amp;"["&amp;$V$2&amp;","&amp;ROUND(V69,0)&amp;"]"),"]")</f>
        <v>[[8301,15],[8302,15],[8311,5],[8312,5],[8313,5]]</v>
      </c>
    </row>
    <row r="70" spans="1:31">
      <c r="A70" s="117">
        <v>30</v>
      </c>
      <c r="B70" t="s">
        <v>423</v>
      </c>
      <c r="C70" t="s">
        <v>424</v>
      </c>
      <c r="D70">
        <v>1</v>
      </c>
      <c r="E70" s="118">
        <v>1</v>
      </c>
      <c r="F70" s="118">
        <v>0</v>
      </c>
      <c r="G70" s="118">
        <v>2</v>
      </c>
      <c r="H70" s="17">
        <f>AA69/$X$2/3</f>
        <v>9.7333333333333325</v>
      </c>
      <c r="I70" s="17">
        <f>H70</f>
        <v>9.7333333333333325</v>
      </c>
      <c r="J70" s="17">
        <v>0</v>
      </c>
      <c r="K70" s="17">
        <f>I70</f>
        <v>9.7333333333333325</v>
      </c>
      <c r="L70" s="17">
        <f>K70</f>
        <v>9.7333333333333325</v>
      </c>
      <c r="M70" s="17">
        <v>0</v>
      </c>
      <c r="N70" s="17">
        <v>0</v>
      </c>
      <c r="O70" s="17">
        <v>0</v>
      </c>
      <c r="P70" s="17">
        <v>10</v>
      </c>
      <c r="Q70" s="17">
        <v>10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4">
        <f>单价魔法加成A!F8*单价魔法加成A!C4</f>
        <v>220</v>
      </c>
      <c r="Y70" s="45">
        <f>A70*X62*X64*2</f>
        <v>108</v>
      </c>
      <c r="Z70">
        <v>195068</v>
      </c>
      <c r="AA70">
        <f>m币花费统计A!C27</f>
        <v>1770</v>
      </c>
      <c r="AB70" s="119">
        <f>ROUND($X$2*(H70+I70+J70+K70+L70+M70+N70+O70+P70+Q70+R70+S70+T70+U70+V70+W70),-1)</f>
        <v>13950</v>
      </c>
      <c r="AC70" t="s">
        <v>425</v>
      </c>
      <c r="AD70">
        <f t="shared" si="8"/>
        <v>220</v>
      </c>
      <c r="AE70" t="str">
        <f>CONCATENATE("[",IF(H70=0,"","["&amp;$H$2&amp;","&amp;ROUND(H70,0)&amp;"]"),IF(I70=0,"",","&amp;"["&amp;$I$2&amp;","&amp;ROUND(I70,0)&amp;"]"),IF(J70=0,"",","&amp;"["&amp;$J$2&amp;","&amp;ROUND(J70,0)&amp;"]"),IF(K70=0,"",","&amp;"["&amp;$K$2&amp;","&amp;ROUND(K70,0)&amp;"]"),IF(L70=0,"",","&amp;"["&amp;$L$2&amp;","&amp;ROUND(L70,0)&amp;"]"),IF(M70=0,"",","&amp;"["&amp;$M$2&amp;","&amp;ROUND(M70,0)&amp;"]"),IF(N70=0,"",","&amp;"["&amp;$N$2&amp;","&amp;ROUND(N70,0)&amp;"]"),IF(O70=0,"",","&amp;"["&amp;$O$2&amp;","&amp;ROUND(O70,0)&amp;"]"),IF(P70=0,"",","&amp;"["&amp;$P$2&amp;","&amp;ROUND(P70,0)&amp;"]"),IF(Q70=0,"",","&amp;"["&amp;$Q$2&amp;","&amp;ROUND(Q70,0)&amp;"]"),IF(R70=0,"",","&amp;"["&amp;$R$2&amp;","&amp;ROUND(R70,0)&amp;"]"),IF(S70=0,"",","&amp;"["&amp;$S$2&amp;","&amp;ROUND(S70,0)&amp;"]"),IF(T70=0,"","["&amp;$T$2&amp;","&amp;ROUND(T70,0)&amp;"]"),IF(U70=0,"",","&amp;"["&amp;$U$2&amp;","&amp;ROUND(U70,0)&amp;"]"),IF(V70=0,"",","&amp;"["&amp;$V$2&amp;","&amp;ROUND(V70,0)&amp;"]"),"]")</f>
        <v>[[8301,10],[8302,10],[8304,10],[8305,10],[8312,10],[8313,10]]</v>
      </c>
    </row>
  </sheetData>
  <phoneticPr fontId="18" type="noConversion"/>
  <pageMargins left="0.7" right="0.7" top="0.75" bottom="0.75" header="0.3" footer="0.3"/>
  <pageSetup paperSize="9" orientation="portrait" r:id="rId1"/>
  <ignoredErrors>
    <ignoredError sqref="AA13:AA27 AA62:AA66 AA29:AA37 AA47:AA60 AA39:AA45 AA68:AA69 AD5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AE36"/>
  <sheetViews>
    <sheetView workbookViewId="0">
      <pane ySplit="1" topLeftCell="A14" activePane="bottomLeft" state="frozen"/>
      <selection pane="bottomLeft"/>
    </sheetView>
  </sheetViews>
  <sheetFormatPr defaultRowHeight="13.5"/>
  <cols>
    <col min="1" max="1" width="7" customWidth="1"/>
    <col min="2" max="2" width="7.375" customWidth="1"/>
    <col min="3" max="3" width="6.75" customWidth="1"/>
    <col min="4" max="4" width="4" customWidth="1"/>
    <col min="5" max="5" width="2.125" customWidth="1"/>
    <col min="6" max="6" width="2.375" customWidth="1"/>
    <col min="7" max="7" width="2.25" customWidth="1"/>
    <col min="8" max="8" width="5.75" customWidth="1"/>
    <col min="9" max="9" width="4.875" customWidth="1"/>
    <col min="10" max="10" width="4.75" customWidth="1"/>
    <col min="11" max="11" width="4.875" customWidth="1"/>
    <col min="12" max="14" width="4.625" customWidth="1"/>
    <col min="15" max="15" width="3.25" customWidth="1"/>
    <col min="16" max="16" width="3.375" customWidth="1"/>
    <col min="17" max="17" width="3.625" customWidth="1"/>
    <col min="18" max="18" width="2.625" customWidth="1"/>
    <col min="19" max="19" width="2.875" customWidth="1"/>
    <col min="20" max="20" width="3" customWidth="1"/>
    <col min="21" max="22" width="2.625" customWidth="1"/>
    <col min="23" max="23" width="4.625" customWidth="1"/>
    <col min="24" max="24" width="7.875" customWidth="1"/>
    <col min="25" max="25" width="8" customWidth="1"/>
    <col min="26" max="26" width="8.75" customWidth="1"/>
    <col min="27" max="27" width="8.5" customWidth="1"/>
    <col min="28" max="28" width="8.625" style="122" customWidth="1"/>
    <col min="29" max="29" width="9.875" customWidth="1"/>
    <col min="30" max="30" width="7.875" customWidth="1"/>
    <col min="31" max="31" width="7.75" customWidth="1"/>
  </cols>
  <sheetData>
    <row r="1" spans="1:31">
      <c r="A1" t="str">
        <f>课桌价格!A1</f>
        <v>开启等级</v>
      </c>
      <c r="B1" t="str">
        <f>课桌价格!B1</f>
        <v>建筑名称</v>
      </c>
      <c r="C1" t="str">
        <f>课桌价格!C1</f>
        <v>classname</v>
      </c>
      <c r="D1" t="str">
        <f>课桌价格!D1</f>
        <v>装饰物等级</v>
      </c>
      <c r="E1" t="str">
        <f>课桌价格!E1</f>
        <v>x</v>
      </c>
      <c r="F1" t="str">
        <f>课桌价格!F1</f>
        <v>y</v>
      </c>
      <c r="G1" t="str">
        <f>课桌价格!G1</f>
        <v>z</v>
      </c>
      <c r="H1" s="94" t="str">
        <f>课桌价格!H1</f>
        <v>魔法凝胶D型</v>
      </c>
      <c r="I1" s="94" t="str">
        <f>课桌价格!I1</f>
        <v>木材</v>
      </c>
      <c r="J1" s="94" t="str">
        <f>课桌价格!J1</f>
        <v>石块</v>
      </c>
      <c r="K1" s="94" t="str">
        <f>课桌价格!K1</f>
        <v>铁</v>
      </c>
      <c r="L1" s="94" t="str">
        <f>课桌价格!L1</f>
        <v>皮毛</v>
      </c>
      <c r="M1" s="94" t="str">
        <f>课桌价格!M1</f>
        <v>银</v>
      </c>
      <c r="N1" s="94" t="str">
        <f>课桌价格!N1</f>
        <v>冰块</v>
      </c>
      <c r="O1" s="14" t="str">
        <f>课桌价格!O1</f>
        <v>黄水晶</v>
      </c>
      <c r="P1" s="65" t="str">
        <f>课桌价格!P1</f>
        <v>褐水晶</v>
      </c>
      <c r="Q1" s="54" t="str">
        <f>课桌价格!Q1</f>
        <v>红水晶</v>
      </c>
      <c r="R1" s="30" t="str">
        <f>课桌价格!R1</f>
        <v>绿水晶</v>
      </c>
      <c r="S1" t="str">
        <f>课桌价格!S1</f>
        <v>白水晶</v>
      </c>
      <c r="T1" s="6" t="str">
        <f>课桌价格!T1</f>
        <v>紫水晶</v>
      </c>
      <c r="U1" s="100" t="str">
        <f>课桌价格!U1</f>
        <v>黑水晶</v>
      </c>
      <c r="V1" s="8" t="str">
        <f>课桌价格!V1</f>
        <v xml:space="preserve">蓝水晶 </v>
      </c>
      <c r="W1" t="str">
        <f>课桌价格!W1</f>
        <v>钻石</v>
      </c>
      <c r="X1" t="str">
        <f>课桌价格!X1</f>
        <v>材料单价</v>
      </c>
      <c r="Y1" t="str">
        <f>课桌价格!Y1</f>
        <v>增加魔法</v>
      </c>
      <c r="Z1" t="str">
        <f>课桌价格!Z1</f>
        <v>build ID</v>
      </c>
      <c r="AA1" t="str">
        <f>课桌价格!AA1</f>
        <v>总m币价格</v>
      </c>
      <c r="AB1" s="121" t="str">
        <f>课桌价格!AB1</f>
        <v>合成含装饰m币价格</v>
      </c>
      <c r="AC1" t="str">
        <f>课桌价格!AC1</f>
        <v>装饰物</v>
      </c>
      <c r="AD1" t="str">
        <f>课桌价格!AD1</f>
        <v>总钻石价格</v>
      </c>
      <c r="AE1" t="str">
        <f>课桌价格!AE1</f>
        <v>材料数组</v>
      </c>
    </row>
    <row r="2" spans="1:31">
      <c r="H2">
        <f>课桌价格!H2</f>
        <v>8301</v>
      </c>
      <c r="I2">
        <f>课桌价格!I2</f>
        <v>8302</v>
      </c>
      <c r="J2">
        <f>课桌价格!J2</f>
        <v>8303</v>
      </c>
      <c r="K2">
        <f>课桌价格!K2</f>
        <v>8304</v>
      </c>
      <c r="L2">
        <f>课桌价格!L2</f>
        <v>8305</v>
      </c>
      <c r="M2">
        <f>课桌价格!M2</f>
        <v>8306</v>
      </c>
      <c r="N2">
        <f>课桌价格!N2</f>
        <v>8307</v>
      </c>
      <c r="O2">
        <f>课桌价格!O2</f>
        <v>8311</v>
      </c>
      <c r="P2">
        <f>课桌价格!P2</f>
        <v>8312</v>
      </c>
      <c r="Q2">
        <f>课桌价格!Q2</f>
        <v>8313</v>
      </c>
      <c r="R2">
        <f>课桌价格!R2</f>
        <v>8314</v>
      </c>
      <c r="S2">
        <f>课桌价格!S2</f>
        <v>8315</v>
      </c>
      <c r="T2">
        <f>课桌价格!T2</f>
        <v>8316</v>
      </c>
      <c r="U2">
        <f>课桌价格!U2</f>
        <v>8317</v>
      </c>
      <c r="V2">
        <f>课桌价格!V2</f>
        <v>8318</v>
      </c>
      <c r="W2">
        <f>课桌价格!W2</f>
        <v>0</v>
      </c>
      <c r="X2">
        <f>课桌价格!X2</f>
        <v>50</v>
      </c>
      <c r="Y2">
        <f>课桌价格!Y2</f>
        <v>0</v>
      </c>
      <c r="Z2">
        <f>课桌价格!Z2</f>
        <v>0</v>
      </c>
      <c r="AA2">
        <f>课桌价格!AA2</f>
        <v>0</v>
      </c>
      <c r="AB2" s="122">
        <f>课桌价格!AB2</f>
        <v>0</v>
      </c>
      <c r="AC2">
        <f>课桌价格!AC2</f>
        <v>0</v>
      </c>
      <c r="AD2">
        <f>课桌价格!AD2</f>
        <v>0</v>
      </c>
    </row>
    <row r="3" spans="1:31">
      <c r="A3" s="9">
        <v>1</v>
      </c>
      <c r="B3" s="8" t="s">
        <v>116</v>
      </c>
      <c r="C3" s="8" t="s">
        <v>115</v>
      </c>
      <c r="D3">
        <v>1</v>
      </c>
      <c r="E3" s="38">
        <v>1</v>
      </c>
      <c r="F3" s="38">
        <v>0</v>
      </c>
      <c r="G3" s="38">
        <v>1</v>
      </c>
      <c r="H3" s="17">
        <f>AA3/$X$2/3</f>
        <v>2.16</v>
      </c>
      <c r="I3" s="17">
        <f>AA3/$X$2/3</f>
        <v>2.16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t="str">
        <f>课桌价格!X3</f>
        <v>m币power</v>
      </c>
      <c r="Y3" s="17">
        <v>1</v>
      </c>
      <c r="Z3" s="8">
        <v>197001</v>
      </c>
      <c r="AA3">
        <f>m币花费统计A!$B$3</f>
        <v>324</v>
      </c>
      <c r="AB3" s="122">
        <f t="shared" ref="AB3:AB36" si="0">ROUND($X$2*(H3+I3+J3+K3+L3+M3+N3+O3+P3+Q3+R3+S3+T3+U3+V3+W3),-1)</f>
        <v>220</v>
      </c>
      <c r="AC3" t="s">
        <v>385</v>
      </c>
      <c r="AE3" t="str">
        <f t="shared" ref="AE3:AE36" si="1">CONCATENATE("[",IF(H3=0,"","["&amp;$H$2&amp;","&amp;ROUND(H3,0)&amp;"]"),IF(I3=0,"",","&amp;"["&amp;$I$2&amp;","&amp;ROUND(I3,0)&amp;"]"),IF(J3=0,"",","&amp;"["&amp;$J$2&amp;","&amp;ROUND(J3,0)&amp;"]"),IF(K3=0,"",","&amp;"["&amp;$K$2&amp;","&amp;ROUND(K3,0)&amp;"]"),IF(L3=0,"",","&amp;"["&amp;$L$2&amp;","&amp;ROUND(L3,0)&amp;"]"),IF(M3=0,"",","&amp;"["&amp;$M$2&amp;","&amp;ROUND(M3,0)&amp;"]"),IF(N3=0,"",","&amp;"["&amp;$N$2&amp;","&amp;ROUND(N3,0)&amp;"]"),IF(O3=0,"",","&amp;"["&amp;$O$2&amp;","&amp;ROUND(O3,0)&amp;"]"),IF(P3=0,"",","&amp;"["&amp;$P$2&amp;","&amp;ROUND(P3,0)&amp;"]"),IF(Q3=0,"",","&amp;"["&amp;$Q$2&amp;","&amp;ROUND(Q3,0)&amp;"]"),IF(R3=0,"",","&amp;"["&amp;$R$2&amp;","&amp;ROUND(R3,0)&amp;"]"),IF(S3=0,"",","&amp;"["&amp;$S$2&amp;","&amp;ROUND(S3,0)&amp;"]"),IF(T3=0,"","["&amp;$T$2&amp;","&amp;ROUND(T3,0)&amp;"]"),IF(U3=0,"",","&amp;"["&amp;$U$2&amp;","&amp;ROUND(U3,0)&amp;"]"),IF(V3=0,"",","&amp;"["&amp;$V$2&amp;","&amp;ROUND(V3,0)&amp;"]"),"]")</f>
        <v>[[8301,2],[8302,2]]</v>
      </c>
    </row>
    <row r="4" spans="1:31">
      <c r="A4" s="98">
        <v>1</v>
      </c>
      <c r="B4" t="s">
        <v>118</v>
      </c>
      <c r="C4" t="s">
        <v>117</v>
      </c>
      <c r="D4">
        <v>1</v>
      </c>
      <c r="E4" s="38">
        <v>1</v>
      </c>
      <c r="F4" s="38">
        <v>0</v>
      </c>
      <c r="G4" s="38">
        <v>1</v>
      </c>
      <c r="H4" s="17">
        <f t="shared" ref="H4:H36" si="2">AA4/$X$2/3</f>
        <v>2.16</v>
      </c>
      <c r="I4" s="17">
        <f t="shared" ref="I4:I36" si="3">AA4/$X$2/3</f>
        <v>2.16</v>
      </c>
      <c r="J4" s="17">
        <v>0</v>
      </c>
      <c r="K4" s="17">
        <v>0</v>
      </c>
      <c r="L4" s="17">
        <f>AA7/$X$2/3</f>
        <v>2.16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>
        <v>1.3</v>
      </c>
      <c r="Y4" s="17">
        <v>1</v>
      </c>
      <c r="Z4">
        <v>197002</v>
      </c>
      <c r="AA4">
        <f>m币花费统计A!$B$3</f>
        <v>324</v>
      </c>
      <c r="AB4" s="122">
        <f t="shared" si="0"/>
        <v>320</v>
      </c>
      <c r="AC4" t="s">
        <v>385</v>
      </c>
      <c r="AE4" t="str">
        <f t="shared" si="1"/>
        <v>[[8301,2],[8302,2],[8305,2]]</v>
      </c>
    </row>
    <row r="5" spans="1:31">
      <c r="A5" s="98">
        <v>1</v>
      </c>
      <c r="B5" t="s">
        <v>120</v>
      </c>
      <c r="C5" t="s">
        <v>119</v>
      </c>
      <c r="D5">
        <v>1</v>
      </c>
      <c r="E5" s="38">
        <v>1</v>
      </c>
      <c r="F5" s="38">
        <v>0</v>
      </c>
      <c r="G5" s="38">
        <v>1</v>
      </c>
      <c r="H5" s="17">
        <f t="shared" si="2"/>
        <v>2.16</v>
      </c>
      <c r="I5" s="17">
        <f t="shared" si="3"/>
        <v>2.16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Y5" s="17">
        <v>1</v>
      </c>
      <c r="Z5">
        <v>197003</v>
      </c>
      <c r="AA5">
        <f>m币花费统计A!$B$3</f>
        <v>324</v>
      </c>
      <c r="AB5" s="122">
        <f t="shared" si="0"/>
        <v>220</v>
      </c>
      <c r="AC5" t="s">
        <v>385</v>
      </c>
      <c r="AE5" t="str">
        <f t="shared" si="1"/>
        <v>[[8301,2],[8302,2]]</v>
      </c>
    </row>
    <row r="6" spans="1:31">
      <c r="A6" s="98">
        <v>5</v>
      </c>
      <c r="B6" t="s">
        <v>130</v>
      </c>
      <c r="C6" t="s">
        <v>129</v>
      </c>
      <c r="D6">
        <v>1</v>
      </c>
      <c r="E6" s="38">
        <v>1</v>
      </c>
      <c r="F6" s="38">
        <v>0</v>
      </c>
      <c r="G6" s="38">
        <v>1</v>
      </c>
      <c r="H6" s="17">
        <f t="shared" si="2"/>
        <v>2.16</v>
      </c>
      <c r="I6" s="17">
        <v>0</v>
      </c>
      <c r="J6" s="17">
        <f>AA7/$X$2/1</f>
        <v>6.48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01" t="s">
        <v>380</v>
      </c>
      <c r="Y6" s="17">
        <f>单价魔法加成A!$B$3*$X$7</f>
        <v>0.89999999999999991</v>
      </c>
      <c r="Z6">
        <v>197004</v>
      </c>
      <c r="AA6">
        <f>m币花费统计A!$B$3</f>
        <v>324</v>
      </c>
      <c r="AB6" s="122">
        <f t="shared" si="0"/>
        <v>430</v>
      </c>
      <c r="AC6" t="s">
        <v>385</v>
      </c>
      <c r="AE6" t="str">
        <f t="shared" si="1"/>
        <v>[[8301,2],[8303,6]]</v>
      </c>
    </row>
    <row r="7" spans="1:31">
      <c r="A7" s="98">
        <v>5</v>
      </c>
      <c r="B7" t="s">
        <v>249</v>
      </c>
      <c r="C7" t="s">
        <v>248</v>
      </c>
      <c r="D7">
        <v>1</v>
      </c>
      <c r="E7" s="38">
        <v>1</v>
      </c>
      <c r="F7" s="38">
        <v>0</v>
      </c>
      <c r="G7" s="38">
        <v>1</v>
      </c>
      <c r="H7" s="17">
        <f t="shared" si="2"/>
        <v>2.16</v>
      </c>
      <c r="I7" s="17">
        <f t="shared" si="3"/>
        <v>2.16</v>
      </c>
      <c r="J7" s="17">
        <v>0</v>
      </c>
      <c r="K7" s="17">
        <v>0</v>
      </c>
      <c r="L7" s="17">
        <f>AA7/$X$2/3</f>
        <v>2.16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01">
        <v>0.3</v>
      </c>
      <c r="Y7" s="17">
        <f>单价魔法加成A!$B$3*$X$7</f>
        <v>0.89999999999999991</v>
      </c>
      <c r="Z7">
        <v>197005</v>
      </c>
      <c r="AA7">
        <f>m币花费统计A!$B$3</f>
        <v>324</v>
      </c>
      <c r="AB7" s="122">
        <f t="shared" si="0"/>
        <v>320</v>
      </c>
      <c r="AC7" t="s">
        <v>385</v>
      </c>
      <c r="AE7" t="str">
        <f t="shared" si="1"/>
        <v>[[8301,2],[8302,2],[8305,2]]</v>
      </c>
    </row>
    <row r="8" spans="1:31">
      <c r="A8" s="98">
        <v>5</v>
      </c>
      <c r="B8" t="s">
        <v>307</v>
      </c>
      <c r="C8" t="s">
        <v>231</v>
      </c>
      <c r="D8">
        <v>1</v>
      </c>
      <c r="E8" s="38">
        <v>1</v>
      </c>
      <c r="F8" s="38">
        <v>0</v>
      </c>
      <c r="G8" s="38">
        <v>1</v>
      </c>
      <c r="H8" s="17">
        <f t="shared" si="2"/>
        <v>2.16</v>
      </c>
      <c r="I8" s="17">
        <f t="shared" si="3"/>
        <v>2.16</v>
      </c>
      <c r="J8" s="17">
        <f>AA7/$X$2/3</f>
        <v>2.16</v>
      </c>
      <c r="K8" s="17">
        <v>0</v>
      </c>
      <c r="L8" s="17">
        <v>0</v>
      </c>
      <c r="M8" s="17">
        <v>0</v>
      </c>
      <c r="N8" s="17">
        <v>0</v>
      </c>
      <c r="O8" s="17">
        <v>5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02">
        <v>0.4</v>
      </c>
      <c r="Y8" s="17">
        <v>2</v>
      </c>
      <c r="Z8">
        <v>197006</v>
      </c>
      <c r="AA8">
        <f>m币花费统计A!$B$7</f>
        <v>324</v>
      </c>
      <c r="AB8" s="122">
        <f t="shared" si="0"/>
        <v>570</v>
      </c>
      <c r="AC8" t="s">
        <v>385</v>
      </c>
      <c r="AE8" t="str">
        <f t="shared" si="1"/>
        <v>[[8301,2],[8302,2],[8303,2],[8311,5]]</v>
      </c>
    </row>
    <row r="9" spans="1:31">
      <c r="A9" s="98">
        <v>5</v>
      </c>
      <c r="B9" t="s">
        <v>235</v>
      </c>
      <c r="C9" t="s">
        <v>234</v>
      </c>
      <c r="D9">
        <v>1</v>
      </c>
      <c r="E9" s="38">
        <v>1</v>
      </c>
      <c r="F9" s="38">
        <v>0</v>
      </c>
      <c r="G9" s="38">
        <v>1</v>
      </c>
      <c r="H9" s="17">
        <f t="shared" si="2"/>
        <v>2.16</v>
      </c>
      <c r="I9" s="17">
        <f t="shared" si="3"/>
        <v>2.16</v>
      </c>
      <c r="J9" s="17">
        <f>AA7/$X$2/3</f>
        <v>2.16</v>
      </c>
      <c r="K9" s="17">
        <v>0</v>
      </c>
      <c r="L9" s="17">
        <v>0</v>
      </c>
      <c r="M9" s="17">
        <v>0</v>
      </c>
      <c r="N9" s="17">
        <v>0</v>
      </c>
      <c r="O9" s="17">
        <v>2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01">
        <v>0.5</v>
      </c>
      <c r="Y9" s="17">
        <v>2</v>
      </c>
      <c r="Z9">
        <v>197007</v>
      </c>
      <c r="AA9">
        <f>m币花费统计A!$B$7</f>
        <v>324</v>
      </c>
      <c r="AB9" s="122">
        <f t="shared" si="0"/>
        <v>420</v>
      </c>
      <c r="AC9" t="s">
        <v>385</v>
      </c>
      <c r="AE9" t="str">
        <f t="shared" si="1"/>
        <v>[[8301,2],[8302,2],[8303,2],[8311,2]]</v>
      </c>
    </row>
    <row r="10" spans="1:31">
      <c r="A10" s="129">
        <v>5</v>
      </c>
      <c r="B10" s="14" t="s">
        <v>134</v>
      </c>
      <c r="C10" t="s">
        <v>133</v>
      </c>
      <c r="D10">
        <v>1</v>
      </c>
      <c r="E10" s="38">
        <v>1</v>
      </c>
      <c r="F10" s="38">
        <v>0</v>
      </c>
      <c r="G10" s="38">
        <v>1</v>
      </c>
      <c r="H10" s="17">
        <f t="shared" si="2"/>
        <v>2.16</v>
      </c>
      <c r="I10" s="17">
        <f t="shared" si="3"/>
        <v>2.16</v>
      </c>
      <c r="J10" s="17">
        <v>0</v>
      </c>
      <c r="K10" s="17">
        <v>0</v>
      </c>
      <c r="L10" s="17">
        <v>0</v>
      </c>
      <c r="M10" s="17">
        <v>0</v>
      </c>
      <c r="N10" s="17">
        <f>AA7/$X$2/3</f>
        <v>2.16</v>
      </c>
      <c r="O10" s="17">
        <v>2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13">
        <f>单价魔法加成A!F3</f>
        <v>12</v>
      </c>
      <c r="X10" s="102">
        <v>0.6</v>
      </c>
      <c r="Y10" s="113">
        <f>A10*X7*X15</f>
        <v>4.5</v>
      </c>
      <c r="Z10">
        <v>197008</v>
      </c>
      <c r="AA10">
        <f>m币花费统计A!$B$7</f>
        <v>324</v>
      </c>
      <c r="AB10" s="122">
        <f t="shared" si="0"/>
        <v>1020</v>
      </c>
      <c r="AC10" t="s">
        <v>385</v>
      </c>
      <c r="AE10" t="str">
        <f t="shared" si="1"/>
        <v>[[8301,2],[8302,2],[8307,2],[8311,2]]</v>
      </c>
    </row>
    <row r="11" spans="1:31">
      <c r="A11" s="129">
        <v>10</v>
      </c>
      <c r="B11" t="s">
        <v>243</v>
      </c>
      <c r="C11" t="s">
        <v>242</v>
      </c>
      <c r="D11">
        <v>1</v>
      </c>
      <c r="E11" s="38">
        <v>1</v>
      </c>
      <c r="F11" s="38">
        <v>0</v>
      </c>
      <c r="G11" s="38">
        <v>1</v>
      </c>
      <c r="H11" s="17">
        <f t="shared" si="2"/>
        <v>2.16</v>
      </c>
      <c r="I11" s="17">
        <f t="shared" si="3"/>
        <v>2.16</v>
      </c>
      <c r="J11" s="17">
        <v>0</v>
      </c>
      <c r="K11" s="17">
        <v>0</v>
      </c>
      <c r="L11" s="17">
        <v>0</v>
      </c>
      <c r="M11" s="17">
        <v>0</v>
      </c>
      <c r="N11" s="17">
        <f>AA7/$X$2/3</f>
        <v>2.16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/>
      <c r="Y11" s="17">
        <f>A11*X7</f>
        <v>3</v>
      </c>
      <c r="Z11">
        <v>197009</v>
      </c>
      <c r="AA11">
        <f>m币花费统计A!$B$7</f>
        <v>324</v>
      </c>
      <c r="AB11" s="122">
        <f t="shared" si="0"/>
        <v>320</v>
      </c>
      <c r="AC11" t="s">
        <v>385</v>
      </c>
      <c r="AE11" t="str">
        <f t="shared" si="1"/>
        <v>[[8301,2],[8302,2],[8307,2]]</v>
      </c>
    </row>
    <row r="12" spans="1:31">
      <c r="A12" s="98">
        <v>10</v>
      </c>
      <c r="B12" s="14" t="s">
        <v>138</v>
      </c>
      <c r="C12" t="s">
        <v>137</v>
      </c>
      <c r="D12">
        <v>1</v>
      </c>
      <c r="E12" s="38">
        <v>1</v>
      </c>
      <c r="F12" s="38">
        <v>0</v>
      </c>
      <c r="G12" s="38">
        <v>1</v>
      </c>
      <c r="H12" s="17">
        <f t="shared" si="2"/>
        <v>2.16</v>
      </c>
      <c r="I12" s="17">
        <f t="shared" si="3"/>
        <v>2.16</v>
      </c>
      <c r="J12" s="17">
        <v>0</v>
      </c>
      <c r="K12" s="17">
        <v>0</v>
      </c>
      <c r="L12" s="17">
        <v>0</v>
      </c>
      <c r="M12" s="17">
        <v>0</v>
      </c>
      <c r="N12" s="17">
        <f>AA7/$X$2/3</f>
        <v>2.16</v>
      </c>
      <c r="O12" s="17">
        <v>1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13">
        <f>单价魔法加成A!F4</f>
        <v>25</v>
      </c>
      <c r="X12" s="17"/>
      <c r="Y12" s="113">
        <f>A12*X7*X15</f>
        <v>9</v>
      </c>
      <c r="Z12">
        <v>197010</v>
      </c>
      <c r="AA12">
        <f>m币花费统计A!$B$7</f>
        <v>324</v>
      </c>
      <c r="AB12" s="122">
        <f>ROUND($X$2*(H12+I12+J12+K12+L12+M12+N12+O12+P12+Q12+R12+S12+T12+U12+V12+W12),-1)</f>
        <v>1620</v>
      </c>
      <c r="AC12" t="s">
        <v>385</v>
      </c>
      <c r="AE12" t="str">
        <f t="shared" si="1"/>
        <v>[[8301,2],[8302,2],[8307,2],[8311,1]]</v>
      </c>
    </row>
    <row r="13" spans="1:31">
      <c r="A13" s="129">
        <v>10</v>
      </c>
      <c r="B13" s="14" t="s">
        <v>384</v>
      </c>
      <c r="C13" t="s">
        <v>139</v>
      </c>
      <c r="D13">
        <v>1</v>
      </c>
      <c r="E13" s="38">
        <v>1</v>
      </c>
      <c r="F13" s="38">
        <v>0</v>
      </c>
      <c r="G13" s="38">
        <v>1</v>
      </c>
      <c r="H13" s="17">
        <f t="shared" si="2"/>
        <v>2.16</v>
      </c>
      <c r="I13" s="17">
        <f t="shared" si="3"/>
        <v>2.16</v>
      </c>
      <c r="J13" s="17">
        <f>AA7/$X$2/3</f>
        <v>2.16</v>
      </c>
      <c r="K13" s="17">
        <v>0</v>
      </c>
      <c r="L13" s="17">
        <v>0</v>
      </c>
      <c r="M13" s="17">
        <v>0</v>
      </c>
      <c r="N13" s="17">
        <v>0</v>
      </c>
      <c r="O13" s="17">
        <v>1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13">
        <f>W12</f>
        <v>25</v>
      </c>
      <c r="X13" s="17"/>
      <c r="Y13" s="113">
        <f>Y12</f>
        <v>9</v>
      </c>
      <c r="Z13">
        <v>197011</v>
      </c>
      <c r="AA13">
        <f>m币花费统计A!$B$7</f>
        <v>324</v>
      </c>
      <c r="AB13" s="122">
        <f t="shared" si="0"/>
        <v>1620</v>
      </c>
      <c r="AC13" t="s">
        <v>385</v>
      </c>
      <c r="AE13" t="str">
        <f t="shared" si="1"/>
        <v>[[8301,2],[8302,2],[8303,2],[8311,1]]</v>
      </c>
    </row>
    <row r="14" spans="1:31">
      <c r="A14" s="129">
        <v>10</v>
      </c>
      <c r="B14" s="14" t="s">
        <v>132</v>
      </c>
      <c r="C14" t="s">
        <v>131</v>
      </c>
      <c r="D14">
        <v>1</v>
      </c>
      <c r="E14" s="38">
        <v>1</v>
      </c>
      <c r="F14" s="38">
        <v>0</v>
      </c>
      <c r="G14" s="38">
        <v>1</v>
      </c>
      <c r="H14" s="17">
        <f t="shared" si="2"/>
        <v>2.64</v>
      </c>
      <c r="I14" s="17">
        <f t="shared" si="3"/>
        <v>2.64</v>
      </c>
      <c r="J14" s="17">
        <f>AA14/$X$2/3</f>
        <v>2.64</v>
      </c>
      <c r="K14" s="17">
        <v>0</v>
      </c>
      <c r="L14" s="17">
        <v>0</v>
      </c>
      <c r="M14" s="17">
        <v>0</v>
      </c>
      <c r="N14" s="17">
        <v>0</v>
      </c>
      <c r="O14" s="17">
        <v>1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13">
        <f>W13</f>
        <v>25</v>
      </c>
      <c r="X14" s="102" t="s">
        <v>381</v>
      </c>
      <c r="Y14" s="113">
        <f>Y13</f>
        <v>9</v>
      </c>
      <c r="Z14">
        <v>197012</v>
      </c>
      <c r="AA14">
        <f>m币花费统计A!$B$10</f>
        <v>396</v>
      </c>
      <c r="AB14" s="122">
        <f t="shared" si="0"/>
        <v>1700</v>
      </c>
      <c r="AC14" t="s">
        <v>385</v>
      </c>
      <c r="AE14" t="str">
        <f t="shared" si="1"/>
        <v>[[8301,3],[8302,3],[8303,3],[8311,1]]</v>
      </c>
    </row>
    <row r="15" spans="1:31">
      <c r="A15" s="129">
        <v>10</v>
      </c>
      <c r="B15" t="s">
        <v>237</v>
      </c>
      <c r="C15" t="s">
        <v>236</v>
      </c>
      <c r="D15">
        <v>1</v>
      </c>
      <c r="E15" s="38">
        <v>1</v>
      </c>
      <c r="F15" s="38">
        <v>0</v>
      </c>
      <c r="G15" s="38">
        <v>1</v>
      </c>
      <c r="H15" s="17">
        <f t="shared" si="2"/>
        <v>2.64</v>
      </c>
      <c r="I15" s="17">
        <f t="shared" si="3"/>
        <v>2.64</v>
      </c>
      <c r="J15" s="17">
        <v>0</v>
      </c>
      <c r="K15" s="17">
        <v>0</v>
      </c>
      <c r="L15" s="17">
        <f>AA7/$X$2/3</f>
        <v>2.16</v>
      </c>
      <c r="M15" s="17">
        <v>0</v>
      </c>
      <c r="N15" s="17">
        <v>0</v>
      </c>
      <c r="O15" s="17">
        <v>0</v>
      </c>
      <c r="P15" s="17">
        <v>2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02">
        <v>3</v>
      </c>
      <c r="Y15" s="17">
        <f>A15*X9</f>
        <v>5</v>
      </c>
      <c r="Z15">
        <v>197013</v>
      </c>
      <c r="AA15">
        <f>m币花费统计A!$B$10</f>
        <v>396</v>
      </c>
      <c r="AB15" s="122">
        <f t="shared" si="0"/>
        <v>470</v>
      </c>
      <c r="AC15" t="s">
        <v>419</v>
      </c>
      <c r="AE15" t="str">
        <f t="shared" si="1"/>
        <v>[[8301,3],[8302,3],[8305,2],[8312,2]]</v>
      </c>
    </row>
    <row r="16" spans="1:31">
      <c r="A16" s="129">
        <v>17</v>
      </c>
      <c r="B16" t="s">
        <v>306</v>
      </c>
      <c r="C16" t="s">
        <v>238</v>
      </c>
      <c r="D16">
        <v>1</v>
      </c>
      <c r="E16" s="38">
        <v>1</v>
      </c>
      <c r="F16" s="38">
        <v>0</v>
      </c>
      <c r="G16" s="38">
        <v>1</v>
      </c>
      <c r="H16" s="17">
        <f t="shared" si="2"/>
        <v>2.64</v>
      </c>
      <c r="I16" s="17">
        <f t="shared" si="3"/>
        <v>2.64</v>
      </c>
      <c r="J16" s="17">
        <v>0</v>
      </c>
      <c r="K16" s="17">
        <v>0</v>
      </c>
      <c r="L16" s="17">
        <v>0</v>
      </c>
      <c r="M16" s="17">
        <v>0</v>
      </c>
      <c r="N16" s="17">
        <f>AA7/$X$2/3</f>
        <v>2.16</v>
      </c>
      <c r="O16" s="17">
        <v>0</v>
      </c>
      <c r="P16" s="17">
        <v>2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/>
      <c r="Y16" s="17">
        <f>A16*X8</f>
        <v>6.8000000000000007</v>
      </c>
      <c r="Z16">
        <v>197014</v>
      </c>
      <c r="AA16">
        <f>m币花费统计A!$B$10</f>
        <v>396</v>
      </c>
      <c r="AB16" s="122">
        <f t="shared" si="0"/>
        <v>470</v>
      </c>
      <c r="AC16" t="s">
        <v>385</v>
      </c>
      <c r="AE16" t="str">
        <f t="shared" si="1"/>
        <v>[[8301,3],[8302,3],[8307,2],[8312,2]]</v>
      </c>
    </row>
    <row r="17" spans="1:31">
      <c r="A17" s="129">
        <v>17</v>
      </c>
      <c r="B17" t="s">
        <v>241</v>
      </c>
      <c r="C17" t="s">
        <v>240</v>
      </c>
      <c r="D17">
        <v>1</v>
      </c>
      <c r="E17" s="38">
        <v>1</v>
      </c>
      <c r="F17" s="38">
        <v>0</v>
      </c>
      <c r="G17" s="38">
        <v>1</v>
      </c>
      <c r="H17" s="17">
        <f t="shared" si="2"/>
        <v>2.64</v>
      </c>
      <c r="I17" s="17">
        <f t="shared" si="3"/>
        <v>2.64</v>
      </c>
      <c r="J17" s="17">
        <v>0</v>
      </c>
      <c r="K17" s="17">
        <f>AA14/$X$2/3</f>
        <v>2.64</v>
      </c>
      <c r="L17" s="17">
        <v>0</v>
      </c>
      <c r="M17" s="17">
        <v>0</v>
      </c>
      <c r="N17" s="17">
        <v>0</v>
      </c>
      <c r="O17" s="17">
        <v>0</v>
      </c>
      <c r="P17" s="17">
        <v>2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/>
      <c r="Y17" s="17">
        <f>A17*X8</f>
        <v>6.8000000000000007</v>
      </c>
      <c r="Z17">
        <v>197015</v>
      </c>
      <c r="AA17">
        <f>m币花费统计A!$B$10</f>
        <v>396</v>
      </c>
      <c r="AB17" s="122">
        <f t="shared" si="0"/>
        <v>500</v>
      </c>
      <c r="AC17" t="s">
        <v>420</v>
      </c>
      <c r="AE17" t="str">
        <f t="shared" si="1"/>
        <v>[[8301,3],[8302,3],[8304,3],[8312,2]]</v>
      </c>
    </row>
    <row r="18" spans="1:31">
      <c r="A18" s="98">
        <v>17</v>
      </c>
      <c r="B18" s="14" t="s">
        <v>136</v>
      </c>
      <c r="C18" t="s">
        <v>135</v>
      </c>
      <c r="D18">
        <v>1</v>
      </c>
      <c r="E18" s="38">
        <v>1</v>
      </c>
      <c r="F18" s="38">
        <v>0</v>
      </c>
      <c r="G18" s="38">
        <v>1</v>
      </c>
      <c r="H18" s="17">
        <f t="shared" si="2"/>
        <v>2.64</v>
      </c>
      <c r="I18" s="17">
        <f t="shared" si="3"/>
        <v>2.64</v>
      </c>
      <c r="J18" s="17">
        <v>0</v>
      </c>
      <c r="K18" s="17">
        <v>0</v>
      </c>
      <c r="L18" s="17">
        <v>0</v>
      </c>
      <c r="M18" s="17">
        <v>0</v>
      </c>
      <c r="N18" s="17">
        <f>AA14/$X$2/3</f>
        <v>2.64</v>
      </c>
      <c r="O18" s="17">
        <v>1</v>
      </c>
      <c r="P18" s="17">
        <v>2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13">
        <f>单价魔法加成A!F5</f>
        <v>50</v>
      </c>
      <c r="X18" s="17"/>
      <c r="Y18" s="113">
        <f>A18*X7*X15</f>
        <v>15.299999999999999</v>
      </c>
      <c r="Z18">
        <v>197016</v>
      </c>
      <c r="AA18">
        <f>m币花费统计A!$B$10</f>
        <v>396</v>
      </c>
      <c r="AB18" s="122">
        <f t="shared" si="0"/>
        <v>3050</v>
      </c>
      <c r="AC18" t="s">
        <v>385</v>
      </c>
      <c r="AE18" t="str">
        <f t="shared" si="1"/>
        <v>[[8301,3],[8302,3],[8307,3],[8311,1],[8312,2]]</v>
      </c>
    </row>
    <row r="19" spans="1:31">
      <c r="A19" s="129">
        <v>17</v>
      </c>
      <c r="B19" s="14" t="s">
        <v>245</v>
      </c>
      <c r="C19" t="s">
        <v>244</v>
      </c>
      <c r="D19">
        <v>1</v>
      </c>
      <c r="E19" s="38">
        <v>1</v>
      </c>
      <c r="F19" s="38">
        <v>0</v>
      </c>
      <c r="G19" s="38">
        <v>1</v>
      </c>
      <c r="H19" s="17">
        <f t="shared" si="2"/>
        <v>2.64</v>
      </c>
      <c r="I19" s="17">
        <f t="shared" si="3"/>
        <v>2.64</v>
      </c>
      <c r="J19" s="17">
        <v>0</v>
      </c>
      <c r="K19" s="17">
        <v>0</v>
      </c>
      <c r="L19" s="17">
        <f>AA7/$X$2/3</f>
        <v>2.16</v>
      </c>
      <c r="M19" s="17">
        <v>0</v>
      </c>
      <c r="N19" s="17">
        <v>0</v>
      </c>
      <c r="O19" s="17">
        <v>1</v>
      </c>
      <c r="P19" s="17">
        <v>2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13">
        <f>W18</f>
        <v>50</v>
      </c>
      <c r="X19" s="17"/>
      <c r="Y19" s="113">
        <f>Y18</f>
        <v>15.299999999999999</v>
      </c>
      <c r="Z19">
        <v>197017</v>
      </c>
      <c r="AA19">
        <f>m币花费统计A!$B$10</f>
        <v>396</v>
      </c>
      <c r="AB19" s="122">
        <f t="shared" si="0"/>
        <v>3020</v>
      </c>
      <c r="AC19" t="s">
        <v>385</v>
      </c>
      <c r="AE19" t="str">
        <f t="shared" si="1"/>
        <v>[[8301,3],[8302,3],[8305,2],[8311,1],[8312,2]]</v>
      </c>
    </row>
    <row r="20" spans="1:31">
      <c r="A20" s="129">
        <v>17</v>
      </c>
      <c r="B20" s="14" t="s">
        <v>247</v>
      </c>
      <c r="C20" t="s">
        <v>246</v>
      </c>
      <c r="D20">
        <v>1</v>
      </c>
      <c r="E20" s="38">
        <v>1</v>
      </c>
      <c r="F20" s="38">
        <v>0</v>
      </c>
      <c r="G20" s="38">
        <v>1</v>
      </c>
      <c r="H20" s="17">
        <f t="shared" si="2"/>
        <v>2.64</v>
      </c>
      <c r="I20" s="17">
        <f t="shared" si="3"/>
        <v>2.64</v>
      </c>
      <c r="J20" s="17">
        <v>0</v>
      </c>
      <c r="K20" s="17">
        <v>0</v>
      </c>
      <c r="L20" s="17">
        <v>0</v>
      </c>
      <c r="M20" s="17">
        <v>0</v>
      </c>
      <c r="N20" s="17">
        <f>AA7/$X$2/3</f>
        <v>2.16</v>
      </c>
      <c r="O20" s="17">
        <v>1</v>
      </c>
      <c r="P20" s="17">
        <v>2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13">
        <f>W19</f>
        <v>50</v>
      </c>
      <c r="X20" s="17"/>
      <c r="Y20" s="113">
        <f>Y19</f>
        <v>15.299999999999999</v>
      </c>
      <c r="Z20">
        <v>197018</v>
      </c>
      <c r="AA20">
        <f>m币花费统计A!$B$10</f>
        <v>396</v>
      </c>
      <c r="AB20" s="122">
        <f t="shared" si="0"/>
        <v>3020</v>
      </c>
      <c r="AC20" t="s">
        <v>385</v>
      </c>
      <c r="AE20" t="str">
        <f t="shared" si="1"/>
        <v>[[8301,3],[8302,3],[8307,2],[8311,1],[8312,2]]</v>
      </c>
    </row>
    <row r="21" spans="1:31">
      <c r="A21" s="98">
        <v>19</v>
      </c>
      <c r="B21" t="s">
        <v>141</v>
      </c>
      <c r="C21" t="s">
        <v>140</v>
      </c>
      <c r="D21">
        <v>1</v>
      </c>
      <c r="E21" s="38">
        <v>1</v>
      </c>
      <c r="F21" s="38">
        <v>0</v>
      </c>
      <c r="G21" s="38">
        <v>1</v>
      </c>
      <c r="H21" s="17">
        <f t="shared" si="2"/>
        <v>3.36</v>
      </c>
      <c r="I21" s="17">
        <f t="shared" si="3"/>
        <v>3.36</v>
      </c>
      <c r="J21" s="17">
        <v>0</v>
      </c>
      <c r="K21" s="17">
        <f>AA14/$X$2/3</f>
        <v>2.64</v>
      </c>
      <c r="L21" s="17">
        <v>0</v>
      </c>
      <c r="M21" s="17">
        <v>0</v>
      </c>
      <c r="N21" s="17">
        <v>0</v>
      </c>
      <c r="O21" s="17">
        <v>0</v>
      </c>
      <c r="P21" s="17">
        <v>2</v>
      </c>
      <c r="Q21" s="17">
        <v>2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/>
      <c r="Y21" s="17">
        <f>A21*X8</f>
        <v>7.6000000000000005</v>
      </c>
      <c r="Z21">
        <v>197019</v>
      </c>
      <c r="AA21">
        <f>m币花费统计A!$B$13</f>
        <v>504</v>
      </c>
      <c r="AB21" s="122">
        <f t="shared" si="0"/>
        <v>670</v>
      </c>
      <c r="AC21" t="s">
        <v>421</v>
      </c>
      <c r="AE21" t="str">
        <f t="shared" si="1"/>
        <v>[[8301,3],[8302,3],[8304,3],[8312,2],[8313,2]]</v>
      </c>
    </row>
    <row r="22" spans="1:31">
      <c r="A22" s="129">
        <v>19</v>
      </c>
      <c r="B22" t="s">
        <v>180</v>
      </c>
      <c r="C22" t="s">
        <v>142</v>
      </c>
      <c r="D22">
        <v>1</v>
      </c>
      <c r="E22" s="38">
        <v>1</v>
      </c>
      <c r="F22" s="38">
        <v>0</v>
      </c>
      <c r="G22" s="38">
        <v>1</v>
      </c>
      <c r="H22" s="17">
        <f t="shared" si="2"/>
        <v>3.36</v>
      </c>
      <c r="I22" s="17">
        <f t="shared" si="3"/>
        <v>3.36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Q22" s="17">
        <v>2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/>
      <c r="Y22" s="17">
        <f>Y21</f>
        <v>7.6000000000000005</v>
      </c>
      <c r="Z22">
        <v>197020</v>
      </c>
      <c r="AA22">
        <f>m币花费统计A!$B$13</f>
        <v>504</v>
      </c>
      <c r="AB22" s="122">
        <f t="shared" si="0"/>
        <v>540</v>
      </c>
      <c r="AC22" t="s">
        <v>421</v>
      </c>
      <c r="AE22" t="str">
        <f t="shared" si="1"/>
        <v>[[8301,3],[8302,3],[8312,2],[8313,2]]</v>
      </c>
    </row>
    <row r="23" spans="1:31">
      <c r="A23" s="129">
        <v>19</v>
      </c>
      <c r="B23" t="s">
        <v>179</v>
      </c>
      <c r="C23" t="s">
        <v>143</v>
      </c>
      <c r="D23">
        <v>1</v>
      </c>
      <c r="E23" s="38">
        <v>1</v>
      </c>
      <c r="F23" s="38">
        <v>0</v>
      </c>
      <c r="G23" s="38">
        <v>1</v>
      </c>
      <c r="H23" s="17">
        <f t="shared" si="2"/>
        <v>3.36</v>
      </c>
      <c r="I23" s="17">
        <f t="shared" si="3"/>
        <v>3.36</v>
      </c>
      <c r="J23" s="17">
        <v>0</v>
      </c>
      <c r="K23" s="17">
        <f>AA14/$X$2/3</f>
        <v>2.64</v>
      </c>
      <c r="L23" s="17">
        <v>0</v>
      </c>
      <c r="M23" s="17">
        <v>0</v>
      </c>
      <c r="N23" s="17">
        <v>0</v>
      </c>
      <c r="O23" s="17">
        <v>0</v>
      </c>
      <c r="P23" s="17">
        <v>2</v>
      </c>
      <c r="Q23" s="17">
        <v>2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/>
      <c r="Y23" s="17">
        <f>Y22</f>
        <v>7.6000000000000005</v>
      </c>
      <c r="Z23">
        <v>197021</v>
      </c>
      <c r="AA23">
        <f>m币花费统计A!$B$13</f>
        <v>504</v>
      </c>
      <c r="AB23" s="122">
        <f t="shared" si="0"/>
        <v>670</v>
      </c>
      <c r="AC23" t="s">
        <v>421</v>
      </c>
      <c r="AE23" t="str">
        <f t="shared" si="1"/>
        <v>[[8301,3],[8302,3],[8304,3],[8312,2],[8313,2]]</v>
      </c>
    </row>
    <row r="24" spans="1:31">
      <c r="A24" s="129">
        <v>19</v>
      </c>
      <c r="B24" s="14" t="s">
        <v>178</v>
      </c>
      <c r="C24" t="s">
        <v>144</v>
      </c>
      <c r="D24">
        <v>1</v>
      </c>
      <c r="E24" s="38">
        <v>1</v>
      </c>
      <c r="F24" s="38">
        <v>0</v>
      </c>
      <c r="G24" s="38">
        <v>1</v>
      </c>
      <c r="H24" s="17">
        <f t="shared" si="2"/>
        <v>3.36</v>
      </c>
      <c r="I24" s="17">
        <f t="shared" si="3"/>
        <v>3.36</v>
      </c>
      <c r="J24" s="17">
        <v>0</v>
      </c>
      <c r="K24" s="17">
        <f>I24</f>
        <v>3.36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1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13">
        <f>单价魔法加成A!F6</f>
        <v>75</v>
      </c>
      <c r="X24" s="101" t="s">
        <v>380</v>
      </c>
      <c r="Y24" s="113">
        <f>A24*X7*X15</f>
        <v>17.100000000000001</v>
      </c>
      <c r="Z24">
        <v>197022</v>
      </c>
      <c r="AA24">
        <f>m币花费统计A!$B$13</f>
        <v>504</v>
      </c>
      <c r="AB24" s="122">
        <f t="shared" si="0"/>
        <v>4300</v>
      </c>
      <c r="AC24" t="s">
        <v>385</v>
      </c>
      <c r="AE24" t="str">
        <f t="shared" si="1"/>
        <v>[[8301,3],[8302,3],[8304,3],[8313,1]]</v>
      </c>
    </row>
    <row r="25" spans="1:31">
      <c r="A25" s="129">
        <v>19</v>
      </c>
      <c r="B25" s="14" t="s">
        <v>212</v>
      </c>
      <c r="C25" t="s">
        <v>211</v>
      </c>
      <c r="D25">
        <v>1</v>
      </c>
      <c r="E25" s="38">
        <v>1</v>
      </c>
      <c r="F25" s="38">
        <v>0</v>
      </c>
      <c r="G25" s="38">
        <v>1</v>
      </c>
      <c r="H25" s="17">
        <f t="shared" si="2"/>
        <v>3.36</v>
      </c>
      <c r="I25" s="17">
        <f t="shared" si="3"/>
        <v>3.36</v>
      </c>
      <c r="J25" s="17">
        <v>0</v>
      </c>
      <c r="K25" s="17">
        <v>0</v>
      </c>
      <c r="L25" s="17">
        <f>I25</f>
        <v>3.36</v>
      </c>
      <c r="M25" s="17">
        <v>0</v>
      </c>
      <c r="N25" s="17">
        <v>0</v>
      </c>
      <c r="O25" s="17">
        <v>0</v>
      </c>
      <c r="P25" s="17">
        <v>0</v>
      </c>
      <c r="Q25" s="17">
        <v>1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13">
        <f>W24</f>
        <v>75</v>
      </c>
      <c r="X25" s="101">
        <v>0.3</v>
      </c>
      <c r="Y25" s="113">
        <f>Y24</f>
        <v>17.100000000000001</v>
      </c>
      <c r="Z25">
        <v>197023</v>
      </c>
      <c r="AA25">
        <f>m币花费统计A!$B$13</f>
        <v>504</v>
      </c>
      <c r="AB25" s="122">
        <f t="shared" si="0"/>
        <v>4300</v>
      </c>
      <c r="AC25" t="s">
        <v>385</v>
      </c>
      <c r="AE25" t="str">
        <f t="shared" si="1"/>
        <v>[[8301,3],[8302,3],[8305,3],[8313,1]]</v>
      </c>
    </row>
    <row r="26" spans="1:31">
      <c r="A26" s="98">
        <v>21</v>
      </c>
      <c r="B26" s="14" t="s">
        <v>214</v>
      </c>
      <c r="C26" t="s">
        <v>213</v>
      </c>
      <c r="D26">
        <v>1</v>
      </c>
      <c r="E26" s="38">
        <v>1</v>
      </c>
      <c r="F26" s="38">
        <v>0</v>
      </c>
      <c r="G26" s="38">
        <v>1</v>
      </c>
      <c r="H26" s="17">
        <f t="shared" si="2"/>
        <v>3.36</v>
      </c>
      <c r="I26" s="17">
        <f t="shared" si="3"/>
        <v>3.36</v>
      </c>
      <c r="J26" s="17">
        <v>0</v>
      </c>
      <c r="K26" s="17">
        <v>0</v>
      </c>
      <c r="L26" s="17">
        <f>I26</f>
        <v>3.36</v>
      </c>
      <c r="M26" s="17">
        <v>0</v>
      </c>
      <c r="N26" s="17">
        <v>0</v>
      </c>
      <c r="O26" s="17">
        <v>0</v>
      </c>
      <c r="P26" s="17">
        <v>0</v>
      </c>
      <c r="Q26" s="17">
        <v>1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13">
        <f>单价魔法加成A!F7</f>
        <v>100</v>
      </c>
      <c r="X26" s="102">
        <v>0.4</v>
      </c>
      <c r="Y26" s="113">
        <f>A26*X7*X15</f>
        <v>18.899999999999999</v>
      </c>
      <c r="Z26">
        <v>197024</v>
      </c>
      <c r="AA26">
        <f>m币花费统计A!$B$13</f>
        <v>504</v>
      </c>
      <c r="AB26" s="122">
        <f t="shared" si="0"/>
        <v>5550</v>
      </c>
      <c r="AC26" t="s">
        <v>385</v>
      </c>
      <c r="AE26" t="str">
        <f t="shared" si="1"/>
        <v>[[8301,3],[8302,3],[8305,3],[8313,1]]</v>
      </c>
    </row>
    <row r="27" spans="1:31">
      <c r="A27" s="98">
        <v>21</v>
      </c>
      <c r="B27" s="14" t="s">
        <v>216</v>
      </c>
      <c r="C27" t="s">
        <v>215</v>
      </c>
      <c r="D27">
        <v>1</v>
      </c>
      <c r="E27" s="38">
        <v>1</v>
      </c>
      <c r="F27" s="38">
        <v>0</v>
      </c>
      <c r="G27" s="38">
        <v>1</v>
      </c>
      <c r="H27" s="17">
        <f t="shared" si="2"/>
        <v>3.36</v>
      </c>
      <c r="I27" s="17">
        <f t="shared" si="3"/>
        <v>3.36</v>
      </c>
      <c r="J27" s="17">
        <v>0</v>
      </c>
      <c r="K27" s="17">
        <v>0</v>
      </c>
      <c r="L27" s="17">
        <f>I27</f>
        <v>3.36</v>
      </c>
      <c r="M27" s="17">
        <v>0</v>
      </c>
      <c r="N27" s="17">
        <v>0</v>
      </c>
      <c r="O27" s="17">
        <v>0</v>
      </c>
      <c r="P27" s="17">
        <v>0</v>
      </c>
      <c r="Q27" s="17">
        <v>1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13">
        <f>W26</f>
        <v>100</v>
      </c>
      <c r="X27" s="101">
        <v>0.5</v>
      </c>
      <c r="Y27" s="113">
        <f>Y26</f>
        <v>18.899999999999999</v>
      </c>
      <c r="Z27">
        <v>197025</v>
      </c>
      <c r="AA27">
        <f>m币花费统计A!$B$13</f>
        <v>504</v>
      </c>
      <c r="AB27" s="122">
        <f t="shared" si="0"/>
        <v>5550</v>
      </c>
      <c r="AC27" t="s">
        <v>385</v>
      </c>
      <c r="AE27" t="str">
        <f t="shared" si="1"/>
        <v>[[8301,3],[8302,3],[8305,3],[8313,1]]</v>
      </c>
    </row>
    <row r="28" spans="1:31">
      <c r="A28" s="129">
        <v>21</v>
      </c>
      <c r="B28" s="14" t="s">
        <v>218</v>
      </c>
      <c r="C28" t="s">
        <v>217</v>
      </c>
      <c r="D28">
        <v>1</v>
      </c>
      <c r="E28" s="38">
        <v>1</v>
      </c>
      <c r="F28" s="38">
        <v>0</v>
      </c>
      <c r="G28" s="38">
        <v>1</v>
      </c>
      <c r="H28" s="17">
        <f t="shared" si="2"/>
        <v>4.32</v>
      </c>
      <c r="I28" s="17">
        <v>0</v>
      </c>
      <c r="J28" s="17">
        <v>0</v>
      </c>
      <c r="K28" s="17">
        <f>AA28/$X$2/1</f>
        <v>12.96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3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13">
        <f>W27</f>
        <v>100</v>
      </c>
      <c r="X28" s="102">
        <v>0.6</v>
      </c>
      <c r="Y28" s="113">
        <f>Y27</f>
        <v>18.899999999999999</v>
      </c>
      <c r="Z28">
        <v>197026</v>
      </c>
      <c r="AA28">
        <f>m币花费统计A!$B$18</f>
        <v>648</v>
      </c>
      <c r="AB28" s="122">
        <f t="shared" si="0"/>
        <v>6010</v>
      </c>
      <c r="AC28" t="s">
        <v>422</v>
      </c>
      <c r="AE28" t="str">
        <f t="shared" si="1"/>
        <v>[[8301,4],[8304,13],[8313,3]]</v>
      </c>
    </row>
    <row r="29" spans="1:31">
      <c r="A29" s="129">
        <v>21</v>
      </c>
      <c r="B29" s="14" t="s">
        <v>228</v>
      </c>
      <c r="C29" t="s">
        <v>227</v>
      </c>
      <c r="D29">
        <v>1</v>
      </c>
      <c r="E29" s="38">
        <v>1</v>
      </c>
      <c r="F29" s="38">
        <v>0</v>
      </c>
      <c r="G29" s="38">
        <v>1</v>
      </c>
      <c r="H29" s="17">
        <f t="shared" si="2"/>
        <v>4.32</v>
      </c>
      <c r="I29" s="17">
        <f t="shared" si="3"/>
        <v>4.32</v>
      </c>
      <c r="J29" s="17">
        <v>0</v>
      </c>
      <c r="K29" s="17">
        <v>0</v>
      </c>
      <c r="L29" s="17">
        <f>AA29/$X$2/3</f>
        <v>4.32</v>
      </c>
      <c r="M29" s="17">
        <v>0</v>
      </c>
      <c r="N29" s="17">
        <v>0</v>
      </c>
      <c r="O29" s="17">
        <v>0</v>
      </c>
      <c r="P29" s="17">
        <v>0</v>
      </c>
      <c r="Q29" s="17">
        <v>3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13">
        <f>W28</f>
        <v>100</v>
      </c>
      <c r="X29" s="17"/>
      <c r="Y29" s="113">
        <f>Y28</f>
        <v>18.899999999999999</v>
      </c>
      <c r="Z29">
        <v>197027</v>
      </c>
      <c r="AA29">
        <f>m币花费统计A!$B$18</f>
        <v>648</v>
      </c>
      <c r="AB29" s="122">
        <f t="shared" si="0"/>
        <v>5800</v>
      </c>
      <c r="AC29" t="s">
        <v>385</v>
      </c>
      <c r="AE29" t="str">
        <f t="shared" si="1"/>
        <v>[[8301,4],[8302,4],[8305,4],[8313,3]]</v>
      </c>
    </row>
    <row r="30" spans="1:31">
      <c r="A30" s="98">
        <v>23</v>
      </c>
      <c r="B30" s="14" t="s">
        <v>230</v>
      </c>
      <c r="C30" t="s">
        <v>229</v>
      </c>
      <c r="D30">
        <v>1</v>
      </c>
      <c r="E30" s="38">
        <v>1</v>
      </c>
      <c r="F30" s="38">
        <v>0</v>
      </c>
      <c r="G30" s="38">
        <v>1</v>
      </c>
      <c r="H30" s="17">
        <f t="shared" si="2"/>
        <v>4.32</v>
      </c>
      <c r="I30" s="17">
        <f t="shared" si="3"/>
        <v>4.32</v>
      </c>
      <c r="J30" s="17">
        <f>AA30/$X$2/3</f>
        <v>4.32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3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13">
        <f>单价魔法加成A!F8</f>
        <v>110</v>
      </c>
      <c r="X30" s="17"/>
      <c r="Y30" s="113">
        <f>A30*X7*X15</f>
        <v>20.7</v>
      </c>
      <c r="Z30">
        <v>197028</v>
      </c>
      <c r="AA30">
        <f>m币花费统计A!$B$18</f>
        <v>648</v>
      </c>
      <c r="AB30" s="122">
        <f t="shared" si="0"/>
        <v>6300</v>
      </c>
      <c r="AC30" t="s">
        <v>385</v>
      </c>
      <c r="AE30" t="str">
        <f t="shared" si="1"/>
        <v>[[8301,4],[8302,4],[8303,4],[8313,3]]</v>
      </c>
    </row>
    <row r="31" spans="1:31">
      <c r="A31" s="129">
        <v>23</v>
      </c>
      <c r="B31" t="s">
        <v>233</v>
      </c>
      <c r="C31" t="s">
        <v>232</v>
      </c>
      <c r="D31">
        <v>1</v>
      </c>
      <c r="E31" s="38">
        <v>1</v>
      </c>
      <c r="F31" s="38">
        <v>0</v>
      </c>
      <c r="G31" s="38">
        <v>1</v>
      </c>
      <c r="H31" s="17">
        <f t="shared" si="2"/>
        <v>4.32</v>
      </c>
      <c r="I31" s="17">
        <f t="shared" si="3"/>
        <v>4.32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1</v>
      </c>
      <c r="P31" s="17">
        <v>2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/>
      <c r="Y31" s="17">
        <f>A31*X27</f>
        <v>11.5</v>
      </c>
      <c r="Z31">
        <v>197029</v>
      </c>
      <c r="AA31">
        <f>m币花费统计A!$B$18</f>
        <v>648</v>
      </c>
      <c r="AB31" s="122">
        <f t="shared" si="0"/>
        <v>580</v>
      </c>
      <c r="AC31" t="s">
        <v>385</v>
      </c>
      <c r="AE31" t="str">
        <f t="shared" si="1"/>
        <v>[[8301,4],[8302,4],[8311,1],[8312,2]]</v>
      </c>
    </row>
    <row r="32" spans="1:31">
      <c r="A32" s="129">
        <v>23</v>
      </c>
      <c r="B32" t="s">
        <v>305</v>
      </c>
      <c r="C32" t="s">
        <v>239</v>
      </c>
      <c r="D32">
        <v>1</v>
      </c>
      <c r="E32" s="38">
        <v>1</v>
      </c>
      <c r="F32" s="38">
        <v>0</v>
      </c>
      <c r="G32" s="38">
        <v>1</v>
      </c>
      <c r="H32" s="17">
        <f t="shared" si="2"/>
        <v>4.32</v>
      </c>
      <c r="I32" s="17">
        <f t="shared" si="3"/>
        <v>4.32</v>
      </c>
      <c r="J32" s="17">
        <v>0</v>
      </c>
      <c r="K32" s="17">
        <v>0</v>
      </c>
      <c r="L32" s="17">
        <v>0</v>
      </c>
      <c r="M32" s="17">
        <v>0</v>
      </c>
      <c r="N32" s="17">
        <f>I32</f>
        <v>4.32</v>
      </c>
      <c r="O32" s="17">
        <v>2</v>
      </c>
      <c r="P32" s="17">
        <v>2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/>
      <c r="Y32" s="17">
        <f>Y31</f>
        <v>11.5</v>
      </c>
      <c r="Z32">
        <v>197030</v>
      </c>
      <c r="AA32">
        <f>m币花费统计A!$B$18</f>
        <v>648</v>
      </c>
      <c r="AB32" s="122">
        <f t="shared" si="0"/>
        <v>850</v>
      </c>
      <c r="AC32" t="s">
        <v>385</v>
      </c>
      <c r="AE32" t="str">
        <f t="shared" si="1"/>
        <v>[[8301,4],[8302,4],[8307,4],[8311,2],[8312,2]]</v>
      </c>
    </row>
    <row r="33" spans="1:31">
      <c r="A33" s="129">
        <v>23</v>
      </c>
      <c r="B33" s="15" t="s">
        <v>122</v>
      </c>
      <c r="C33" t="s">
        <v>121</v>
      </c>
      <c r="D33">
        <v>1</v>
      </c>
      <c r="E33" s="38">
        <v>1</v>
      </c>
      <c r="F33" s="38">
        <v>0</v>
      </c>
      <c r="G33" s="38">
        <v>1</v>
      </c>
      <c r="H33" s="17">
        <f t="shared" si="2"/>
        <v>5.52</v>
      </c>
      <c r="I33" s="17">
        <f t="shared" si="3"/>
        <v>5.52</v>
      </c>
      <c r="J33" s="17">
        <v>0</v>
      </c>
      <c r="K33" s="17">
        <v>0</v>
      </c>
      <c r="L33" s="17">
        <v>0</v>
      </c>
      <c r="M33" s="17">
        <v>0</v>
      </c>
      <c r="N33" s="17">
        <f>I33</f>
        <v>5.52</v>
      </c>
      <c r="O33" s="17">
        <v>0</v>
      </c>
      <c r="P33" s="17">
        <v>5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/>
      <c r="Y33" s="17">
        <f>Y32</f>
        <v>11.5</v>
      </c>
      <c r="Z33">
        <v>197031</v>
      </c>
      <c r="AA33">
        <f>m币花费统计A!$B$24</f>
        <v>828</v>
      </c>
      <c r="AB33" s="122">
        <f t="shared" si="0"/>
        <v>1080</v>
      </c>
      <c r="AC33" t="s">
        <v>385</v>
      </c>
      <c r="AE33" t="str">
        <f t="shared" si="1"/>
        <v>[[8301,6],[8302,6],[8307,6],[8312,5]]</v>
      </c>
    </row>
    <row r="34" spans="1:31">
      <c r="A34" s="129">
        <v>25</v>
      </c>
      <c r="B34" s="14" t="s">
        <v>124</v>
      </c>
      <c r="C34" t="s">
        <v>123</v>
      </c>
      <c r="D34">
        <v>1</v>
      </c>
      <c r="E34" s="38">
        <v>1</v>
      </c>
      <c r="F34" s="38">
        <v>0</v>
      </c>
      <c r="G34" s="38">
        <v>1</v>
      </c>
      <c r="H34" s="17">
        <f t="shared" si="2"/>
        <v>5.52</v>
      </c>
      <c r="I34" s="17">
        <f t="shared" si="3"/>
        <v>5.52</v>
      </c>
      <c r="J34" s="17">
        <v>0</v>
      </c>
      <c r="K34" s="17">
        <v>0</v>
      </c>
      <c r="L34" s="17">
        <v>0</v>
      </c>
      <c r="M34" s="17">
        <v>0</v>
      </c>
      <c r="N34" s="17">
        <f>I34</f>
        <v>5.52</v>
      </c>
      <c r="O34" s="17">
        <v>0</v>
      </c>
      <c r="P34" s="17">
        <v>0</v>
      </c>
      <c r="Q34" s="17">
        <v>2</v>
      </c>
      <c r="R34" s="17">
        <v>5</v>
      </c>
      <c r="S34" s="17">
        <v>0</v>
      </c>
      <c r="T34" s="17">
        <v>0</v>
      </c>
      <c r="U34" s="17">
        <v>0</v>
      </c>
      <c r="V34" s="17">
        <v>0</v>
      </c>
      <c r="W34" s="113">
        <f>单价魔法加成A!F9</f>
        <v>120</v>
      </c>
      <c r="X34" s="17"/>
      <c r="Y34" s="113">
        <f>A34*X7*X15</f>
        <v>22.5</v>
      </c>
      <c r="Z34">
        <v>197032</v>
      </c>
      <c r="AA34">
        <f>m币花费统计A!$B$24</f>
        <v>828</v>
      </c>
      <c r="AB34" s="122">
        <f t="shared" si="0"/>
        <v>7180</v>
      </c>
      <c r="AC34" t="s">
        <v>385</v>
      </c>
      <c r="AE34" t="str">
        <f t="shared" si="1"/>
        <v>[[8301,6],[8302,6],[8307,6],[8313,2],[8314,5]]</v>
      </c>
    </row>
    <row r="35" spans="1:31">
      <c r="A35" s="98">
        <v>25</v>
      </c>
      <c r="B35" t="s">
        <v>126</v>
      </c>
      <c r="C35" t="s">
        <v>125</v>
      </c>
      <c r="D35">
        <v>1</v>
      </c>
      <c r="E35" s="38">
        <v>1</v>
      </c>
      <c r="F35" s="38">
        <v>0</v>
      </c>
      <c r="G35" s="38">
        <v>1</v>
      </c>
      <c r="H35" s="17">
        <f t="shared" si="2"/>
        <v>5.52</v>
      </c>
      <c r="I35" s="17">
        <f t="shared" si="3"/>
        <v>5.52</v>
      </c>
      <c r="J35" s="17">
        <v>0</v>
      </c>
      <c r="K35" s="17">
        <v>0</v>
      </c>
      <c r="L35" s="17">
        <v>0</v>
      </c>
      <c r="M35" s="17">
        <v>0</v>
      </c>
      <c r="N35" s="17">
        <f>I35</f>
        <v>5.52</v>
      </c>
      <c r="O35" s="17">
        <v>0</v>
      </c>
      <c r="P35" s="17">
        <v>5</v>
      </c>
      <c r="Q35" s="17">
        <v>2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/>
      <c r="Y35" s="17">
        <f>A35*X28</f>
        <v>15</v>
      </c>
      <c r="Z35">
        <v>197033</v>
      </c>
      <c r="AA35">
        <f>m币花费统计A!$B$24</f>
        <v>828</v>
      </c>
      <c r="AB35" s="122">
        <f t="shared" si="0"/>
        <v>1180</v>
      </c>
      <c r="AC35" t="s">
        <v>385</v>
      </c>
      <c r="AE35" t="str">
        <f t="shared" si="1"/>
        <v>[[8301,6],[8302,6],[8307,6],[8312,5],[8313,2]]</v>
      </c>
    </row>
    <row r="36" spans="1:31">
      <c r="A36" s="98">
        <v>25</v>
      </c>
      <c r="B36" s="14" t="s">
        <v>128</v>
      </c>
      <c r="C36" t="s">
        <v>127</v>
      </c>
      <c r="D36">
        <v>1</v>
      </c>
      <c r="E36" s="38">
        <v>1</v>
      </c>
      <c r="F36" s="38">
        <v>0</v>
      </c>
      <c r="G36" s="38">
        <v>1</v>
      </c>
      <c r="H36" s="17">
        <f t="shared" si="2"/>
        <v>5.52</v>
      </c>
      <c r="I36" s="17">
        <f t="shared" si="3"/>
        <v>5.52</v>
      </c>
      <c r="J36" s="17">
        <v>0</v>
      </c>
      <c r="K36" s="17">
        <v>0</v>
      </c>
      <c r="L36" s="17">
        <v>0</v>
      </c>
      <c r="M36" s="17">
        <v>0</v>
      </c>
      <c r="N36" s="17">
        <f>I36</f>
        <v>5.52</v>
      </c>
      <c r="O36" s="17">
        <v>0</v>
      </c>
      <c r="P36" s="17">
        <v>0</v>
      </c>
      <c r="Q36" s="17">
        <v>2</v>
      </c>
      <c r="R36" s="17">
        <v>5</v>
      </c>
      <c r="S36" s="17">
        <v>0</v>
      </c>
      <c r="T36" s="17">
        <v>0</v>
      </c>
      <c r="U36" s="17">
        <v>0</v>
      </c>
      <c r="V36" s="17">
        <v>0</v>
      </c>
      <c r="W36" s="113">
        <f>W34</f>
        <v>120</v>
      </c>
      <c r="X36" s="17"/>
      <c r="Y36" s="113">
        <f>Y34</f>
        <v>22.5</v>
      </c>
      <c r="Z36">
        <v>197034</v>
      </c>
      <c r="AA36">
        <f>m币花费统计A!$B$24</f>
        <v>828</v>
      </c>
      <c r="AB36" s="122">
        <f t="shared" si="0"/>
        <v>7180</v>
      </c>
      <c r="AC36" t="s">
        <v>385</v>
      </c>
      <c r="AE36" t="str">
        <f t="shared" si="1"/>
        <v>[[8301,6],[8302,6],[8307,6],[8313,2],[8314,5]]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AD13"/>
  <sheetViews>
    <sheetView tabSelected="1" topLeftCell="B1" workbookViewId="0">
      <selection activeCell="D8" sqref="D8"/>
    </sheetView>
  </sheetViews>
  <sheetFormatPr defaultRowHeight="13.5"/>
  <cols>
    <col min="3" max="3" width="20.5" customWidth="1"/>
    <col min="4" max="4" width="13" customWidth="1"/>
    <col min="6" max="7" width="11.75" customWidth="1"/>
    <col min="8" max="8" width="5.125" customWidth="1"/>
    <col min="9" max="9" width="7.5" customWidth="1"/>
    <col min="10" max="10" width="5" customWidth="1"/>
    <col min="11" max="11" width="5.5" customWidth="1"/>
    <col min="12" max="12" width="5.625" customWidth="1"/>
    <col min="13" max="13" width="7.875" customWidth="1"/>
    <col min="14" max="14" width="6.625" customWidth="1"/>
    <col min="15" max="15" width="6.25" customWidth="1"/>
    <col min="16" max="16" width="6.375" customWidth="1"/>
    <col min="17" max="20" width="6.25" customWidth="1"/>
    <col min="21" max="21" width="6.625" customWidth="1"/>
    <col min="22" max="22" width="6" customWidth="1"/>
    <col min="23" max="23" width="4.75" customWidth="1"/>
    <col min="24" max="24" width="7.75" customWidth="1"/>
    <col min="25" max="25" width="8.25" customWidth="1"/>
    <col min="27" max="27" width="9" customWidth="1"/>
    <col min="28" max="28" width="5.875" customWidth="1"/>
    <col min="29" max="29" width="6.125" customWidth="1"/>
    <col min="30" max="30" width="21" customWidth="1"/>
  </cols>
  <sheetData>
    <row r="1" spans="1:30">
      <c r="A1" t="s">
        <v>448</v>
      </c>
      <c r="B1" t="s">
        <v>449</v>
      </c>
      <c r="C1" t="s">
        <v>341</v>
      </c>
      <c r="D1" t="s">
        <v>432</v>
      </c>
      <c r="E1" t="s">
        <v>340</v>
      </c>
      <c r="F1" t="s">
        <v>458</v>
      </c>
      <c r="H1" s="8" t="str">
        <f>课桌价格!H1</f>
        <v>魔法凝胶D型</v>
      </c>
      <c r="I1" s="9" t="s">
        <v>450</v>
      </c>
      <c r="J1" s="8" t="s">
        <v>451</v>
      </c>
      <c r="K1" s="9" t="s">
        <v>452</v>
      </c>
      <c r="L1" s="8" t="str">
        <f>课桌价格!M1</f>
        <v>银</v>
      </c>
      <c r="M1" s="14" t="str">
        <f>[2]道具!$B$26</f>
        <v>矿工之证</v>
      </c>
      <c r="N1" s="33" t="str">
        <f>[2]道具!$B$27</f>
        <v>火药</v>
      </c>
      <c r="O1" s="2" t="str">
        <f>[2]道具!$B$31</f>
        <v>金矿</v>
      </c>
      <c r="P1" s="65" t="str">
        <f>[3]item!$B$19</f>
        <v>褐水晶</v>
      </c>
      <c r="Q1" s="54" t="str">
        <f>[3]item!$B$20</f>
        <v>红水晶</v>
      </c>
      <c r="R1" s="30" t="str">
        <f>[3]item!$B$21</f>
        <v>绿水晶</v>
      </c>
      <c r="S1" s="66" t="str">
        <f>[3]item!$B$22</f>
        <v>白水晶</v>
      </c>
      <c r="T1" s="6" t="str">
        <f>[3]item!$B$23</f>
        <v>紫水晶</v>
      </c>
      <c r="U1" s="67" t="str">
        <f>[3]item!$B$24</f>
        <v>黑水晶</v>
      </c>
      <c r="V1" s="31" t="str">
        <f>[3]item!$B$25</f>
        <v xml:space="preserve">蓝水晶 </v>
      </c>
      <c r="W1" s="14" t="s">
        <v>339</v>
      </c>
      <c r="X1" s="15" t="s">
        <v>367</v>
      </c>
      <c r="Y1" s="123" t="s">
        <v>366</v>
      </c>
      <c r="Z1" t="s">
        <v>166</v>
      </c>
      <c r="AA1" t="s">
        <v>362</v>
      </c>
      <c r="AB1" t="s">
        <v>360</v>
      </c>
      <c r="AC1" t="s">
        <v>364</v>
      </c>
      <c r="AD1" t="s">
        <v>359</v>
      </c>
    </row>
    <row r="2" spans="1:30">
      <c r="H2" s="9">
        <f>课桌价格!H2</f>
        <v>8301</v>
      </c>
      <c r="I2" s="9">
        <f>课桌价格!I2</f>
        <v>8302</v>
      </c>
      <c r="J2" s="9">
        <f>课桌价格!J2</f>
        <v>8303</v>
      </c>
      <c r="K2" s="9">
        <f>课桌价格!K2</f>
        <v>8304</v>
      </c>
      <c r="L2" s="9">
        <f>课桌价格!M2</f>
        <v>8306</v>
      </c>
      <c r="M2" s="33">
        <f>[2]道具!$A$26</f>
        <v>8319</v>
      </c>
      <c r="N2" s="14">
        <f>[2]道具!$A$27</f>
        <v>8320</v>
      </c>
      <c r="O2" s="2">
        <f>[2]道具!$A$31</f>
        <v>8324</v>
      </c>
      <c r="P2" s="2">
        <f>课桌价格!P2</f>
        <v>8312</v>
      </c>
      <c r="Q2" s="2">
        <f>课桌价格!Q2</f>
        <v>8313</v>
      </c>
      <c r="R2" s="2">
        <f>课桌价格!R2</f>
        <v>8314</v>
      </c>
      <c r="S2" s="2">
        <f>课桌价格!S2</f>
        <v>8315</v>
      </c>
      <c r="T2" s="2">
        <f>课桌价格!T2</f>
        <v>8316</v>
      </c>
      <c r="U2" s="2">
        <f>课桌价格!U2</f>
        <v>8317</v>
      </c>
      <c r="V2" s="2">
        <f>课桌价格!V2</f>
        <v>8318</v>
      </c>
      <c r="W2" s="2"/>
      <c r="X2" s="15"/>
      <c r="Y2" s="123"/>
      <c r="AD2" t="str">
        <f>IF(H3=0,"","["&amp;H2&amp;","&amp;ROUND(H3,0)&amp;"]")</f>
        <v>[8301,1]</v>
      </c>
    </row>
    <row r="3" spans="1:30">
      <c r="A3">
        <v>98001</v>
      </c>
      <c r="B3" s="132">
        <v>8</v>
      </c>
      <c r="C3" t="s">
        <v>439</v>
      </c>
      <c r="D3" t="s">
        <v>433</v>
      </c>
      <c r="E3">
        <v>1</v>
      </c>
      <c r="F3">
        <v>198001</v>
      </c>
      <c r="H3">
        <v>1</v>
      </c>
      <c r="I3" s="134">
        <v>1</v>
      </c>
      <c r="K3" s="134">
        <v>1</v>
      </c>
      <c r="M3" s="132">
        <v>1</v>
      </c>
      <c r="O3" s="68">
        <v>0</v>
      </c>
      <c r="P3" s="68">
        <v>0</v>
      </c>
      <c r="Q3" s="68">
        <v>0</v>
      </c>
      <c r="R3" s="68">
        <v>0</v>
      </c>
      <c r="S3" s="68">
        <v>0</v>
      </c>
      <c r="T3" s="68">
        <v>0</v>
      </c>
      <c r="U3" s="68">
        <v>0</v>
      </c>
      <c r="V3" s="68">
        <v>0</v>
      </c>
      <c r="W3" s="68">
        <v>0</v>
      </c>
      <c r="AD3" t="str">
        <f>CONCATENATE("[",IF(H3=0,"","["&amp;$H$2&amp;","&amp;ROUND(H3,0)&amp;"]"),IF(I3=0,"",","&amp;"["&amp;$I$2&amp;","&amp;ROUND(I3,0)&amp;"]"),IF(J3=0,"",","&amp;"["&amp;$J$2&amp;","&amp;ROUND(J3,0)&amp;"]"),IF(K3=0,"",","&amp;"["&amp;$K$2&amp;","&amp;ROUND(K3,0)&amp;"]"),IF(L3=0,"",","&amp;"["&amp;$L$2&amp;","&amp;ROUND(L3,0)&amp;"]"),IF(M3=0,"",","&amp;"["&amp;$M$2&amp;","&amp;ROUND(M3,0)&amp;"]"),IF(N3=0,"",","&amp;"["&amp;$N$2&amp;","&amp;ROUND(N3,0)&amp;"]"),IF(O3=0,"",","&amp;"["&amp;$O$2&amp;","&amp;ROUND(O3,0)&amp;"]"),IF(P3=0,"",","&amp;"["&amp;$P$2&amp;","&amp;ROUND(P3,0)&amp;"]"),IF(Q3=0,"",","&amp;"["&amp;$Q$2&amp;","&amp;ROUND(Q3,0)&amp;"]"),IF(R3=0,"",","&amp;"["&amp;$R$2&amp;","&amp;ROUND(R3,0)&amp;"]"),IF(S3=0,"",","&amp;"["&amp;$S$2&amp;","&amp;ROUND(S3,0)&amp;"]"),IF(T3=0,"","["&amp;$T$2&amp;","&amp;ROUND(T3,0)&amp;"]"),IF(U3=0,"",","&amp;"["&amp;$U$2&amp;","&amp;ROUND(U3,0)&amp;"]"),IF(V3=0,"",","&amp;"["&amp;$V$2&amp;","&amp;ROUND(V3,0)&amp;"]"),"]")</f>
        <v>[[8301,1],[8302,1],[8304,1],[8319,1]]</v>
      </c>
    </row>
    <row r="4" spans="1:30">
      <c r="A4">
        <v>98002</v>
      </c>
      <c r="B4" s="132">
        <v>8</v>
      </c>
      <c r="C4" t="s">
        <v>441</v>
      </c>
      <c r="D4" t="s">
        <v>435</v>
      </c>
      <c r="E4">
        <v>1</v>
      </c>
      <c r="F4">
        <v>198002</v>
      </c>
      <c r="H4">
        <v>1</v>
      </c>
      <c r="I4" s="134">
        <v>1</v>
      </c>
      <c r="K4" s="134">
        <v>1</v>
      </c>
      <c r="M4" s="134">
        <v>1</v>
      </c>
      <c r="O4" s="68">
        <v>0</v>
      </c>
      <c r="P4" s="68">
        <v>0</v>
      </c>
      <c r="Q4" s="68">
        <v>0</v>
      </c>
      <c r="R4" s="68">
        <v>0</v>
      </c>
      <c r="S4" s="68">
        <v>0</v>
      </c>
      <c r="T4" s="68">
        <v>0</v>
      </c>
      <c r="U4" s="68">
        <v>0</v>
      </c>
      <c r="V4" s="68">
        <v>0</v>
      </c>
      <c r="W4" s="68">
        <v>0</v>
      </c>
      <c r="AD4" t="str">
        <f t="shared" ref="AD4:AD13" si="0">CONCATENATE("[",IF(H4=0,"","["&amp;$H$2&amp;","&amp;ROUND(H4,0)&amp;"]"),IF(I4=0,"",","&amp;"["&amp;$I$2&amp;","&amp;ROUND(I4,0)&amp;"]"),IF(J4=0,"",","&amp;"["&amp;$J$2&amp;","&amp;ROUND(J4,0)&amp;"]"),IF(K4=0,"",","&amp;"["&amp;$K$2&amp;","&amp;ROUND(K4,0)&amp;"]"),IF(L4=0,"",","&amp;"["&amp;$L$2&amp;","&amp;ROUND(L4,0)&amp;"]"),IF(M4=0,"",","&amp;"["&amp;$M$2&amp;","&amp;ROUND(M4,0)&amp;"]"),IF(N4=0,"",","&amp;"["&amp;$N$2&amp;","&amp;ROUND(N4,0)&amp;"]"),IF(O4=0,"",","&amp;"["&amp;$O$2&amp;","&amp;ROUND(O4,0)&amp;"]"),IF(P4=0,"",","&amp;"["&amp;$P$2&amp;","&amp;ROUND(P4,0)&amp;"]"),IF(Q4=0,"",","&amp;"["&amp;$Q$2&amp;","&amp;ROUND(Q4,0)&amp;"]"),IF(R4=0,"",","&amp;"["&amp;$R$2&amp;","&amp;ROUND(R4,0)&amp;"]"),IF(S4=0,"",","&amp;"["&amp;$S$2&amp;","&amp;ROUND(S4,0)&amp;"]"),IF(T4=0,"","["&amp;$T$2&amp;","&amp;ROUND(T4,0)&amp;"]"),IF(U4=0,"",","&amp;"["&amp;$U$2&amp;","&amp;ROUND(U4,0)&amp;"]"),IF(V4=0,"",","&amp;"["&amp;$V$2&amp;","&amp;ROUND(V4,0)&amp;"]"),"]")</f>
        <v>[[8301,1],[8302,1],[8304,1],[8319,1]]</v>
      </c>
    </row>
    <row r="5" spans="1:30">
      <c r="A5">
        <v>98003</v>
      </c>
      <c r="B5" s="132">
        <v>8</v>
      </c>
      <c r="C5" t="s">
        <v>440</v>
      </c>
      <c r="D5" t="s">
        <v>434</v>
      </c>
      <c r="E5">
        <v>10</v>
      </c>
      <c r="F5">
        <v>198003</v>
      </c>
      <c r="H5">
        <v>1</v>
      </c>
      <c r="I5" s="134">
        <v>2</v>
      </c>
      <c r="K5" s="134">
        <v>2</v>
      </c>
      <c r="L5" s="134">
        <v>0</v>
      </c>
      <c r="M5" s="134">
        <v>1</v>
      </c>
      <c r="O5" s="68">
        <v>0</v>
      </c>
      <c r="P5" s="68">
        <v>0</v>
      </c>
      <c r="Q5" s="68">
        <v>0</v>
      </c>
      <c r="R5" s="68">
        <v>0</v>
      </c>
      <c r="S5" s="68">
        <v>0</v>
      </c>
      <c r="T5" s="68">
        <v>0</v>
      </c>
      <c r="U5" s="68">
        <v>0</v>
      </c>
      <c r="V5" s="68">
        <v>0</v>
      </c>
      <c r="W5" s="68">
        <v>0</v>
      </c>
      <c r="AD5" t="str">
        <f t="shared" si="0"/>
        <v>[[8301,1],[8302,2],[8304,2],[8319,1]]</v>
      </c>
    </row>
    <row r="6" spans="1:30">
      <c r="A6">
        <v>98004</v>
      </c>
      <c r="B6" s="132">
        <v>8</v>
      </c>
      <c r="C6" t="s">
        <v>459</v>
      </c>
      <c r="D6" t="s">
        <v>436</v>
      </c>
      <c r="E6">
        <v>10</v>
      </c>
      <c r="F6">
        <v>198004</v>
      </c>
      <c r="H6">
        <v>1</v>
      </c>
      <c r="I6" s="134">
        <v>2</v>
      </c>
      <c r="K6" s="134">
        <v>2</v>
      </c>
      <c r="L6" s="134">
        <v>0</v>
      </c>
      <c r="M6" s="134">
        <v>1</v>
      </c>
      <c r="O6" s="68">
        <v>0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68">
        <v>0</v>
      </c>
      <c r="W6" s="68">
        <v>0</v>
      </c>
      <c r="AD6" t="str">
        <f t="shared" si="0"/>
        <v>[[8301,1],[8302,2],[8304,2],[8319,1]]</v>
      </c>
    </row>
    <row r="7" spans="1:30">
      <c r="A7">
        <v>98005</v>
      </c>
      <c r="B7" s="132">
        <v>8</v>
      </c>
      <c r="C7" t="s">
        <v>442</v>
      </c>
      <c r="D7" t="s">
        <v>453</v>
      </c>
      <c r="E7">
        <v>15</v>
      </c>
      <c r="F7">
        <v>198005</v>
      </c>
      <c r="H7">
        <v>1</v>
      </c>
      <c r="I7" s="134"/>
      <c r="M7" s="134">
        <v>0</v>
      </c>
      <c r="O7" s="68">
        <v>1</v>
      </c>
      <c r="P7" s="68">
        <v>0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68">
        <v>0</v>
      </c>
      <c r="W7" s="68">
        <v>0</v>
      </c>
      <c r="AD7" t="str">
        <f t="shared" si="0"/>
        <v>[[8301,1],[8324,1]]</v>
      </c>
    </row>
    <row r="8" spans="1:30">
      <c r="A8">
        <v>98006</v>
      </c>
      <c r="B8" s="132">
        <v>8</v>
      </c>
      <c r="C8" t="s">
        <v>443</v>
      </c>
      <c r="D8" t="s">
        <v>454</v>
      </c>
      <c r="E8">
        <v>15</v>
      </c>
      <c r="F8">
        <v>198006</v>
      </c>
      <c r="H8">
        <v>1</v>
      </c>
      <c r="I8" s="134"/>
      <c r="M8" s="134">
        <v>0</v>
      </c>
      <c r="O8" s="68">
        <v>1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AD8" t="str">
        <f t="shared" si="0"/>
        <v>[[8301,1],[8324,1]]</v>
      </c>
    </row>
    <row r="9" spans="1:30">
      <c r="A9">
        <v>98007</v>
      </c>
      <c r="B9" s="132">
        <v>8</v>
      </c>
      <c r="C9" t="s">
        <v>444</v>
      </c>
      <c r="D9" t="s">
        <v>455</v>
      </c>
      <c r="E9">
        <v>20</v>
      </c>
      <c r="F9">
        <v>198007</v>
      </c>
      <c r="H9">
        <v>1</v>
      </c>
      <c r="K9" s="134">
        <v>1</v>
      </c>
      <c r="L9">
        <v>0</v>
      </c>
      <c r="M9" s="134">
        <v>1</v>
      </c>
      <c r="N9" s="134">
        <v>1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0</v>
      </c>
      <c r="W9" s="68">
        <v>0</v>
      </c>
      <c r="AD9" t="str">
        <f t="shared" si="0"/>
        <v>[[8301,1],[8304,1],[8319,1],[8320,1]]</v>
      </c>
    </row>
    <row r="10" spans="1:30">
      <c r="A10">
        <v>98008</v>
      </c>
      <c r="B10" s="132">
        <v>8</v>
      </c>
      <c r="C10" t="s">
        <v>445</v>
      </c>
      <c r="D10" t="s">
        <v>437</v>
      </c>
      <c r="E10">
        <v>20</v>
      </c>
      <c r="F10">
        <v>198008</v>
      </c>
      <c r="H10">
        <v>1</v>
      </c>
      <c r="K10" s="134">
        <v>1</v>
      </c>
      <c r="L10">
        <v>1</v>
      </c>
      <c r="M10" s="134">
        <v>1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0</v>
      </c>
      <c r="AD10" t="str">
        <f t="shared" si="0"/>
        <v>[[8301,1],[8304,1],[8306,1],[8319,1]]</v>
      </c>
    </row>
    <row r="11" spans="1:30">
      <c r="A11">
        <v>98009</v>
      </c>
      <c r="B11" s="132">
        <v>8</v>
      </c>
      <c r="C11" t="s">
        <v>446</v>
      </c>
      <c r="D11" t="s">
        <v>456</v>
      </c>
      <c r="E11">
        <v>25</v>
      </c>
      <c r="F11">
        <v>198009</v>
      </c>
      <c r="H11">
        <v>1</v>
      </c>
      <c r="K11" s="134">
        <v>2</v>
      </c>
      <c r="L11">
        <v>0</v>
      </c>
      <c r="M11" s="134">
        <v>1</v>
      </c>
      <c r="N11" s="134">
        <v>2</v>
      </c>
      <c r="O11" s="68">
        <v>0</v>
      </c>
      <c r="P11" s="68">
        <v>0</v>
      </c>
      <c r="Q11" s="68">
        <v>0</v>
      </c>
      <c r="R11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AD11" t="str">
        <f t="shared" si="0"/>
        <v>[[8301,1],[8304,2],[8319,1],[8320,2]]</v>
      </c>
    </row>
    <row r="12" spans="1:30">
      <c r="A12">
        <v>98010</v>
      </c>
      <c r="B12" s="132">
        <v>8</v>
      </c>
      <c r="C12" t="s">
        <v>447</v>
      </c>
      <c r="D12" t="s">
        <v>438</v>
      </c>
      <c r="E12">
        <v>25</v>
      </c>
      <c r="F12">
        <v>198010</v>
      </c>
      <c r="H12">
        <v>1</v>
      </c>
      <c r="K12" s="134">
        <v>2</v>
      </c>
      <c r="L12">
        <v>2</v>
      </c>
      <c r="M12" s="134">
        <v>1</v>
      </c>
      <c r="O12" s="68">
        <v>0</v>
      </c>
      <c r="P12" s="68">
        <v>0</v>
      </c>
      <c r="Q12" s="68">
        <v>0</v>
      </c>
      <c r="R12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AD12" t="str">
        <f t="shared" si="0"/>
        <v>[[8301,1],[8304,2],[8306,2],[8319,1]]</v>
      </c>
    </row>
    <row r="13" spans="1:30">
      <c r="A13">
        <v>98011</v>
      </c>
      <c r="B13" s="134">
        <v>8</v>
      </c>
      <c r="C13" t="str">
        <f>[2]道具!$C$42</f>
        <v>mixitem.1.futoulv3</v>
      </c>
      <c r="D13" t="str">
        <f>[2]道具!$B$42</f>
        <v>黄金开山斧</v>
      </c>
      <c r="E13">
        <v>20</v>
      </c>
      <c r="F13">
        <f>[2]道具!$A$42</f>
        <v>198011</v>
      </c>
      <c r="H13">
        <v>1</v>
      </c>
      <c r="M13" s="134">
        <v>0</v>
      </c>
      <c r="O13" s="68">
        <v>1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AD13" t="str">
        <f t="shared" si="0"/>
        <v>[[8301,1],[8324,1]]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magic_mix</vt:lpstr>
      <vt:lpstr>building</vt:lpstr>
      <vt:lpstr>课桌价格</vt:lpstr>
      <vt:lpstr>门价格</vt:lpstr>
      <vt:lpstr>地砖</vt:lpstr>
      <vt:lpstr>墙纸</vt:lpstr>
      <vt:lpstr>家具</vt:lpstr>
      <vt:lpstr>墙上装饰</vt:lpstr>
      <vt:lpstr>道具合成</vt:lpstr>
      <vt:lpstr>单价魔法加成A</vt:lpstr>
      <vt:lpstr>cion获得统计</vt:lpstr>
      <vt:lpstr>m币花费统计A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2011-01-27T07:18:08Z</dcterms:created>
  <dcterms:modified xsi:type="dcterms:W3CDTF">2011-12-09T10:53:29Z</dcterms:modified>
</cp:coreProperties>
</file>