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94e71dc1438ec8/Escritorio/DIP/01_Reporte de Ejecución Presupuestal/03_Código_Limpieza_Tablero/Archivos Base/Base Excel/"/>
    </mc:Choice>
  </mc:AlternateContent>
  <xr:revisionPtr revIDLastSave="1" documentId="13_ncr:1_{C3857137-7B98-4022-9655-E452A9E541A4}" xr6:coauthVersionLast="47" xr6:coauthVersionMax="47" xr10:uidLastSave="{8743A77E-3CC0-46E9-B67C-6398B1243913}"/>
  <bookViews>
    <workbookView xWindow="2657" yWindow="2657" windowWidth="18851" windowHeight="9766" firstSheet="8" activeTab="13" xr2:uid="{34A4292D-6D8E-4E5B-AEF4-F00C0422EA45}"/>
  </bookViews>
  <sheets>
    <sheet name="RVAS CGR" sheetId="41" state="hidden" r:id="rId1"/>
    <sheet name="I.P." sheetId="37" state="hidden" r:id="rId2"/>
    <sheet name="ReSA" sheetId="36" state="hidden" r:id="rId3"/>
    <sheet name="IRACA" sheetId="35" state="hidden" r:id="rId4"/>
    <sheet name="FEST" sheetId="34" state="hidden" r:id="rId5"/>
    <sheet name="SD PP" sheetId="32" state="hidden" r:id="rId6"/>
    <sheet name="Comité" sheetId="28" state="hidden" r:id="rId7"/>
    <sheet name="Presentación" sheetId="25" state="hidden" r:id="rId8"/>
    <sheet name="Ejecución Pptal Agregada DIP" sheetId="4" r:id="rId9"/>
    <sheet name="EJEC PPTAL GRAFICAS" sheetId="26" state="hidden" r:id="rId10"/>
    <sheet name="Detalle Ejec Pptal DIP" sheetId="27" r:id="rId11"/>
    <sheet name="Transversales" sheetId="40" state="hidden" r:id="rId12"/>
    <sheet name="Novedades" sheetId="21" state="hidden" r:id="rId13"/>
    <sheet name="Control RVAS" sheetId="30" r:id="rId14"/>
    <sheet name="RVAS EJEC PPTAL DIP" sheetId="16" state="hidden" r:id="rId15"/>
  </sheets>
  <externalReferences>
    <externalReference r:id="rId16"/>
  </externalReferences>
  <definedNames>
    <definedName name="_xlnm._FilterDatabase" localSheetId="6" hidden="1">Comité!$A$2:$I$2</definedName>
    <definedName name="_xlnm._FilterDatabase" localSheetId="8" hidden="1">'Ejecución Pptal Agregada DIP'!$A$4:$O$4</definedName>
    <definedName name="_xlnm._FilterDatabase" localSheetId="4" hidden="1">FEST!$A$4:$G$4</definedName>
    <definedName name="_xlnm._FilterDatabase" localSheetId="1" hidden="1">'I.P.'!$A$4:$G$4</definedName>
    <definedName name="_xlnm._FilterDatabase" localSheetId="3" hidden="1">IRACA!$A$4:$G$4</definedName>
    <definedName name="_xlnm._FilterDatabase" localSheetId="7" hidden="1">Presentación!$A$4:$H$4</definedName>
    <definedName name="_xlnm._FilterDatabase" localSheetId="2" hidden="1">ReSA!$A$4:$G$4</definedName>
    <definedName name="_xlnm._FilterDatabase" localSheetId="5" hidden="1">'SD PP'!$A$4:$G$4</definedName>
    <definedName name="_xlnm.Print_Titles" localSheetId="10">'Detalle Ejec Pptal DIP'!$2:$2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27" l="1"/>
  <c r="L16" i="4"/>
  <c r="D66" i="27" l="1"/>
  <c r="D67" i="27"/>
  <c r="D13" i="27"/>
  <c r="B11" i="27" l="1"/>
  <c r="L10" i="27"/>
  <c r="K10" i="27"/>
  <c r="F10" i="27"/>
  <c r="D10" i="27"/>
  <c r="H6" i="41"/>
  <c r="E50" i="30"/>
  <c r="E49" i="30"/>
  <c r="E46" i="30"/>
  <c r="D6" i="41"/>
  <c r="D5" i="41"/>
  <c r="D4" i="41"/>
  <c r="D3" i="41"/>
  <c r="E43" i="30"/>
  <c r="I29" i="30"/>
  <c r="I16" i="30"/>
  <c r="I8" i="30"/>
  <c r="I4" i="30"/>
  <c r="F50" i="30"/>
  <c r="F51" i="30" s="1"/>
  <c r="E16" i="41" l="1"/>
  <c r="K42" i="30" l="1"/>
  <c r="B57" i="27"/>
  <c r="B66" i="27" l="1"/>
  <c r="H48" i="30"/>
  <c r="J47" i="30" s="1"/>
  <c r="I47" i="30"/>
  <c r="E40" i="30"/>
  <c r="F9" i="4"/>
  <c r="P9" i="4" s="1"/>
  <c r="L7" i="41"/>
  <c r="F7" i="41"/>
  <c r="C7" i="41"/>
  <c r="O9" i="4" l="1"/>
  <c r="I9" i="4"/>
  <c r="J9" i="4"/>
  <c r="I46" i="30" l="1"/>
  <c r="I44" i="30"/>
  <c r="I43" i="30"/>
  <c r="I38" i="30"/>
  <c r="E31" i="30"/>
  <c r="E18" i="30"/>
  <c r="E5" i="41" s="1"/>
  <c r="G5" i="41" s="1"/>
  <c r="I12" i="30"/>
  <c r="I13" i="30"/>
  <c r="I14" i="30"/>
  <c r="I15" i="30"/>
  <c r="E10" i="30"/>
  <c r="E4" i="41" s="1"/>
  <c r="G4" i="41" s="1"/>
  <c r="E6" i="30"/>
  <c r="I3" i="30"/>
  <c r="C80" i="27"/>
  <c r="H80" i="27"/>
  <c r="G80" i="27"/>
  <c r="E80" i="27"/>
  <c r="B80" i="27"/>
  <c r="L79" i="27"/>
  <c r="K79" i="27"/>
  <c r="F79" i="27"/>
  <c r="D79" i="27"/>
  <c r="L78" i="27"/>
  <c r="K78" i="27"/>
  <c r="F78" i="27"/>
  <c r="D78" i="27"/>
  <c r="L77" i="27"/>
  <c r="K77" i="27"/>
  <c r="F77" i="27"/>
  <c r="D77" i="27"/>
  <c r="L76" i="27"/>
  <c r="K76" i="27"/>
  <c r="F76" i="27"/>
  <c r="D76" i="27"/>
  <c r="L75" i="27"/>
  <c r="K75" i="27"/>
  <c r="F75" i="27"/>
  <c r="D75" i="27"/>
  <c r="L74" i="27"/>
  <c r="K74" i="27"/>
  <c r="F74" i="27"/>
  <c r="D74" i="27"/>
  <c r="L73" i="27"/>
  <c r="K73" i="27"/>
  <c r="F73" i="27"/>
  <c r="D73" i="27"/>
  <c r="L72" i="27"/>
  <c r="K72" i="27"/>
  <c r="F72" i="27"/>
  <c r="D72" i="27"/>
  <c r="L71" i="27"/>
  <c r="K71" i="27"/>
  <c r="F71" i="27"/>
  <c r="D71" i="27"/>
  <c r="L70" i="27"/>
  <c r="K70" i="27"/>
  <c r="F70" i="27"/>
  <c r="D70" i="27"/>
  <c r="L69" i="27"/>
  <c r="K69" i="27"/>
  <c r="F69" i="27"/>
  <c r="D69" i="27"/>
  <c r="L68" i="27"/>
  <c r="K68" i="27"/>
  <c r="F68" i="27"/>
  <c r="D68" i="27"/>
  <c r="L67" i="27"/>
  <c r="K67" i="27"/>
  <c r="F67" i="27"/>
  <c r="L66" i="27"/>
  <c r="L65" i="27" s="1"/>
  <c r="K66" i="27"/>
  <c r="K65" i="27" s="1"/>
  <c r="F66" i="27"/>
  <c r="J65" i="27"/>
  <c r="I65" i="27"/>
  <c r="H65" i="27"/>
  <c r="G65" i="27"/>
  <c r="F65" i="27"/>
  <c r="E65" i="27"/>
  <c r="C65" i="27"/>
  <c r="B65" i="27"/>
  <c r="L64" i="27"/>
  <c r="K64" i="27"/>
  <c r="F64" i="27"/>
  <c r="D64" i="27"/>
  <c r="L63" i="27"/>
  <c r="K63" i="27"/>
  <c r="F63" i="27"/>
  <c r="D63" i="27"/>
  <c r="L62" i="27"/>
  <c r="K62" i="27"/>
  <c r="F62" i="27"/>
  <c r="D62" i="27"/>
  <c r="L61" i="27"/>
  <c r="L60" i="27" s="1"/>
  <c r="K61" i="27"/>
  <c r="F61" i="27"/>
  <c r="D61" i="27"/>
  <c r="D60" i="27" s="1"/>
  <c r="J60" i="27"/>
  <c r="I60" i="27"/>
  <c r="H60" i="27"/>
  <c r="G60" i="27"/>
  <c r="F60" i="27"/>
  <c r="E60" i="27"/>
  <c r="C60" i="27"/>
  <c r="B60" i="27"/>
  <c r="I59" i="27"/>
  <c r="K59" i="27" s="1"/>
  <c r="K58" i="27" s="1"/>
  <c r="F59" i="27"/>
  <c r="F58" i="27" s="1"/>
  <c r="D59" i="27"/>
  <c r="D58" i="27" s="1"/>
  <c r="J58" i="27"/>
  <c r="I58" i="27"/>
  <c r="H58" i="27"/>
  <c r="G58" i="27"/>
  <c r="E58" i="27"/>
  <c r="C58" i="27"/>
  <c r="B58" i="27"/>
  <c r="L57" i="27"/>
  <c r="K57" i="27"/>
  <c r="F57" i="27"/>
  <c r="D57" i="27"/>
  <c r="L56" i="27"/>
  <c r="L55" i="27" s="1"/>
  <c r="K56" i="27"/>
  <c r="K55" i="27" s="1"/>
  <c r="F56" i="27"/>
  <c r="F55" i="27" s="1"/>
  <c r="D56" i="27"/>
  <c r="D55" i="27" s="1"/>
  <c r="J55" i="27"/>
  <c r="I55" i="27"/>
  <c r="H55" i="27"/>
  <c r="G55" i="27"/>
  <c r="E55" i="27"/>
  <c r="C55" i="27"/>
  <c r="B55" i="27"/>
  <c r="L37" i="27"/>
  <c r="K37" i="27"/>
  <c r="F37" i="27"/>
  <c r="D37" i="27"/>
  <c r="L36" i="27"/>
  <c r="K36" i="27"/>
  <c r="F36" i="27"/>
  <c r="D36" i="27"/>
  <c r="L38" i="27"/>
  <c r="K38" i="27"/>
  <c r="F38" i="27"/>
  <c r="D38" i="27"/>
  <c r="B12" i="27"/>
  <c r="F21" i="27"/>
  <c r="D21" i="27"/>
  <c r="D20" i="27"/>
  <c r="F20" i="27"/>
  <c r="F22" i="27"/>
  <c r="D22" i="27"/>
  <c r="K60" i="27" l="1"/>
  <c r="K54" i="27" s="1"/>
  <c r="G54" i="27"/>
  <c r="G50" i="30"/>
  <c r="E6" i="41"/>
  <c r="G6" i="41" s="1"/>
  <c r="E32" i="30"/>
  <c r="F54" i="27"/>
  <c r="L59" i="27"/>
  <c r="L58" i="27" s="1"/>
  <c r="L54" i="27" s="1"/>
  <c r="C54" i="27"/>
  <c r="I54" i="27"/>
  <c r="B54" i="27"/>
  <c r="J54" i="27"/>
  <c r="E54" i="27"/>
  <c r="D65" i="27"/>
  <c r="D54" i="27" s="1"/>
  <c r="H54" i="27"/>
  <c r="F16" i="30" l="1"/>
  <c r="F29" i="30"/>
  <c r="F4" i="30"/>
  <c r="F8" i="30"/>
  <c r="G49" i="30"/>
  <c r="G51" i="30" s="1"/>
  <c r="F53" i="30" s="1"/>
  <c r="E51" i="30"/>
  <c r="E3" i="41"/>
  <c r="D7" i="41"/>
  <c r="E44" i="30"/>
  <c r="E47" i="30"/>
  <c r="I45" i="30"/>
  <c r="F32" i="30"/>
  <c r="F23" i="30"/>
  <c r="F14" i="30"/>
  <c r="F5" i="30"/>
  <c r="F31" i="30"/>
  <c r="F22" i="30"/>
  <c r="F13" i="30"/>
  <c r="F3" i="30"/>
  <c r="F11" i="30"/>
  <c r="F9" i="30"/>
  <c r="F30" i="30"/>
  <c r="F21" i="30"/>
  <c r="F12" i="30"/>
  <c r="F20" i="30"/>
  <c r="F18" i="30"/>
  <c r="F15" i="30"/>
  <c r="F28" i="30"/>
  <c r="F27" i="30"/>
  <c r="F19" i="30"/>
  <c r="F10" i="30"/>
  <c r="F6" i="30"/>
  <c r="F26" i="30"/>
  <c r="F25" i="30"/>
  <c r="F17" i="30"/>
  <c r="F7" i="30"/>
  <c r="F24" i="30"/>
  <c r="L9" i="27"/>
  <c r="K9" i="27"/>
  <c r="F9" i="27"/>
  <c r="D9" i="27"/>
  <c r="J42" i="27"/>
  <c r="J40" i="27" s="1"/>
  <c r="J29" i="27"/>
  <c r="J26" i="27" s="1"/>
  <c r="I29" i="27"/>
  <c r="I26" i="27" s="1"/>
  <c r="E7" i="41" l="1"/>
  <c r="G3" i="41"/>
  <c r="K14" i="27"/>
  <c r="K5" i="27"/>
  <c r="F5" i="27"/>
  <c r="D5" i="27"/>
  <c r="K4" i="27"/>
  <c r="F4" i="27"/>
  <c r="D4" i="27"/>
  <c r="L4" i="27"/>
  <c r="K7" i="27"/>
  <c r="F7" i="27"/>
  <c r="D7" i="27"/>
  <c r="K6" i="27"/>
  <c r="L6" i="27"/>
  <c r="K8" i="27"/>
  <c r="D8" i="27"/>
  <c r="G7" i="41" l="1"/>
  <c r="F8" i="27"/>
  <c r="D6" i="27"/>
  <c r="L5" i="27"/>
  <c r="F6" i="27"/>
  <c r="L7" i="27"/>
  <c r="L8" i="27"/>
  <c r="D31" i="27"/>
  <c r="B42" i="27" l="1"/>
  <c r="B40" i="27" s="1"/>
  <c r="G29" i="27" l="1"/>
  <c r="L35" i="27" l="1"/>
  <c r="K35" i="27"/>
  <c r="F35" i="27"/>
  <c r="D35" i="27"/>
  <c r="K34" i="27"/>
  <c r="F33" i="27"/>
  <c r="C29" i="27" l="1"/>
  <c r="C26" i="27" s="1"/>
  <c r="D34" i="27"/>
  <c r="D32" i="27"/>
  <c r="L33" i="27"/>
  <c r="L32" i="27"/>
  <c r="F34" i="27"/>
  <c r="D33" i="27"/>
  <c r="F32" i="27"/>
  <c r="K33" i="27"/>
  <c r="L34" i="27"/>
  <c r="K32" i="27"/>
  <c r="L50" i="27"/>
  <c r="K50" i="27"/>
  <c r="F50" i="27"/>
  <c r="D50" i="27"/>
  <c r="L49" i="27"/>
  <c r="K49" i="27"/>
  <c r="F49" i="27"/>
  <c r="D49" i="27"/>
  <c r="L48" i="27"/>
  <c r="K48" i="27"/>
  <c r="F48" i="27"/>
  <c r="D48" i="27"/>
  <c r="L18" i="27" l="1"/>
  <c r="K18" i="27"/>
  <c r="F18" i="27"/>
  <c r="D18" i="27"/>
  <c r="F17" i="27"/>
  <c r="D17" i="27"/>
  <c r="L16" i="27"/>
  <c r="K16" i="27"/>
  <c r="F16" i="27"/>
  <c r="D16" i="27"/>
  <c r="K44" i="27" l="1"/>
  <c r="K13" i="27"/>
  <c r="L13" i="27"/>
  <c r="F10" i="35" l="1"/>
  <c r="G10" i="35" s="1"/>
  <c r="E10" i="35"/>
  <c r="D10" i="35"/>
  <c r="G14" i="35"/>
  <c r="J9" i="40"/>
  <c r="I9" i="40"/>
  <c r="J8" i="40"/>
  <c r="I8" i="40"/>
  <c r="J7" i="40"/>
  <c r="J6" i="40"/>
  <c r="I6" i="40"/>
  <c r="J5" i="40"/>
  <c r="I5" i="40"/>
  <c r="H9" i="40"/>
  <c r="G9" i="40"/>
  <c r="H8" i="40"/>
  <c r="G8" i="40"/>
  <c r="H7" i="40"/>
  <c r="H6" i="40"/>
  <c r="G6" i="40"/>
  <c r="H5" i="40"/>
  <c r="G5" i="40"/>
  <c r="F7" i="40"/>
  <c r="F6" i="40"/>
  <c r="E6" i="40"/>
  <c r="F5" i="40"/>
  <c r="E5" i="40"/>
  <c r="D9" i="40"/>
  <c r="C9" i="40"/>
  <c r="D8" i="40"/>
  <c r="C8" i="40"/>
  <c r="D7" i="40"/>
  <c r="C7" i="40"/>
  <c r="D6" i="40"/>
  <c r="C6" i="40"/>
  <c r="D5" i="40"/>
  <c r="C5" i="40"/>
  <c r="F6" i="37"/>
  <c r="F7" i="37"/>
  <c r="F8" i="37"/>
  <c r="F9" i="37"/>
  <c r="F5" i="37"/>
  <c r="C6" i="37"/>
  <c r="C7" i="37"/>
  <c r="C8" i="37"/>
  <c r="C9" i="37"/>
  <c r="C5" i="37"/>
  <c r="A6" i="37"/>
  <c r="B6" i="37"/>
  <c r="A7" i="37"/>
  <c r="B7" i="37"/>
  <c r="A8" i="37"/>
  <c r="B8" i="37"/>
  <c r="A9" i="37"/>
  <c r="B9" i="37"/>
  <c r="B5" i="37"/>
  <c r="A5" i="37"/>
  <c r="F13" i="36"/>
  <c r="F6" i="36"/>
  <c r="F7" i="36"/>
  <c r="F8" i="36"/>
  <c r="F9" i="36"/>
  <c r="F10" i="36"/>
  <c r="F11" i="36"/>
  <c r="F12" i="36"/>
  <c r="F5" i="36"/>
  <c r="C6" i="36"/>
  <c r="C7" i="36"/>
  <c r="C8" i="36"/>
  <c r="C9" i="36"/>
  <c r="C10" i="36"/>
  <c r="C11" i="36"/>
  <c r="C12" i="36"/>
  <c r="C13" i="36"/>
  <c r="C5" i="36"/>
  <c r="A13" i="36"/>
  <c r="A6" i="36"/>
  <c r="B6" i="36"/>
  <c r="A7" i="36"/>
  <c r="B7" i="36"/>
  <c r="A8" i="36"/>
  <c r="B8" i="36"/>
  <c r="A9" i="36"/>
  <c r="B9" i="36"/>
  <c r="A10" i="36"/>
  <c r="B10" i="36"/>
  <c r="A11" i="36"/>
  <c r="B11" i="36"/>
  <c r="A12" i="36"/>
  <c r="B12" i="36"/>
  <c r="B5" i="36"/>
  <c r="D5" i="36" s="1"/>
  <c r="A5" i="36"/>
  <c r="F6" i="35"/>
  <c r="F7" i="35"/>
  <c r="F8" i="35"/>
  <c r="F9" i="35"/>
  <c r="F5" i="35"/>
  <c r="C6" i="35"/>
  <c r="C7" i="35"/>
  <c r="C8" i="35"/>
  <c r="C9" i="35"/>
  <c r="C5" i="35"/>
  <c r="A6" i="35"/>
  <c r="B6" i="35"/>
  <c r="A7" i="35"/>
  <c r="B7" i="35"/>
  <c r="A8" i="35"/>
  <c r="B8" i="35"/>
  <c r="E8" i="35" s="1"/>
  <c r="A9" i="35"/>
  <c r="A5" i="35"/>
  <c r="B5" i="35"/>
  <c r="F10" i="34"/>
  <c r="F11" i="34"/>
  <c r="F12" i="34"/>
  <c r="F9" i="34"/>
  <c r="C13" i="34"/>
  <c r="C10" i="34"/>
  <c r="C11" i="34"/>
  <c r="C12" i="34"/>
  <c r="C9" i="34"/>
  <c r="B13" i="34"/>
  <c r="G13" i="34" s="1"/>
  <c r="B10" i="34"/>
  <c r="B11" i="34"/>
  <c r="B12" i="34"/>
  <c r="B9" i="34"/>
  <c r="A13" i="34"/>
  <c r="A10" i="34"/>
  <c r="A11" i="34"/>
  <c r="A12" i="34"/>
  <c r="A9" i="34"/>
  <c r="A8" i="34"/>
  <c r="B8" i="34"/>
  <c r="C8" i="34"/>
  <c r="F8" i="34"/>
  <c r="F7" i="34"/>
  <c r="C7" i="34"/>
  <c r="B7" i="34"/>
  <c r="A7" i="34"/>
  <c r="C6" i="34"/>
  <c r="F6" i="34"/>
  <c r="A6" i="34"/>
  <c r="B6" i="34"/>
  <c r="F5" i="34"/>
  <c r="C5" i="34"/>
  <c r="B5" i="34"/>
  <c r="A5" i="34"/>
  <c r="F9" i="32"/>
  <c r="C9" i="32"/>
  <c r="B9" i="32"/>
  <c r="F8" i="32"/>
  <c r="C8" i="32"/>
  <c r="B8" i="32"/>
  <c r="F7" i="32"/>
  <c r="C7" i="32"/>
  <c r="F6" i="32"/>
  <c r="C6" i="32"/>
  <c r="F5" i="32"/>
  <c r="C5" i="32"/>
  <c r="F15" i="28"/>
  <c r="E14" i="28"/>
  <c r="E13" i="28"/>
  <c r="D12" i="28"/>
  <c r="D15" i="28" s="1"/>
  <c r="C12" i="28"/>
  <c r="C15" i="28" s="1"/>
  <c r="E11" i="28"/>
  <c r="G9" i="32" l="1"/>
  <c r="E9" i="32"/>
  <c r="E8" i="32"/>
  <c r="G8" i="32"/>
  <c r="E6" i="36"/>
  <c r="D12" i="36"/>
  <c r="E10" i="36"/>
  <c r="E8" i="36"/>
  <c r="E6" i="37"/>
  <c r="E12" i="36"/>
  <c r="C10" i="40"/>
  <c r="G9" i="36"/>
  <c r="E11" i="36"/>
  <c r="G7" i="36"/>
  <c r="D6" i="36"/>
  <c r="G6" i="36"/>
  <c r="G9" i="37"/>
  <c r="E12" i="34"/>
  <c r="E13" i="34"/>
  <c r="G7" i="34"/>
  <c r="D8" i="36"/>
  <c r="E9" i="34"/>
  <c r="D10" i="36"/>
  <c r="G8" i="34"/>
  <c r="E10" i="34"/>
  <c r="D11" i="34"/>
  <c r="E5" i="35"/>
  <c r="E6" i="35"/>
  <c r="G8" i="36"/>
  <c r="D10" i="40"/>
  <c r="F10" i="40"/>
  <c r="H10" i="40"/>
  <c r="J10" i="40"/>
  <c r="E11" i="34"/>
  <c r="G5" i="36"/>
  <c r="E7" i="34"/>
  <c r="E9" i="37"/>
  <c r="G6" i="34"/>
  <c r="D6" i="34"/>
  <c r="G11" i="34"/>
  <c r="G10" i="36"/>
  <c r="G8" i="37"/>
  <c r="E8" i="34"/>
  <c r="G12" i="36"/>
  <c r="D7" i="35"/>
  <c r="G9" i="34"/>
  <c r="G6" i="37"/>
  <c r="E7" i="37"/>
  <c r="D5" i="37"/>
  <c r="E8" i="37"/>
  <c r="D6" i="37"/>
  <c r="D9" i="37"/>
  <c r="G7" i="37"/>
  <c r="G5" i="37"/>
  <c r="E5" i="37"/>
  <c r="D8" i="37"/>
  <c r="D7" i="37"/>
  <c r="D9" i="36"/>
  <c r="E7" i="36"/>
  <c r="E9" i="36"/>
  <c r="D11" i="36"/>
  <c r="G11" i="36"/>
  <c r="E5" i="36"/>
  <c r="D7" i="36"/>
  <c r="G8" i="35"/>
  <c r="E7" i="35"/>
  <c r="D6" i="35"/>
  <c r="G7" i="35"/>
  <c r="G6" i="35"/>
  <c r="D8" i="35"/>
  <c r="G5" i="35"/>
  <c r="D5" i="35"/>
  <c r="D9" i="34"/>
  <c r="G10" i="34"/>
  <c r="D10" i="34"/>
  <c r="D13" i="34"/>
  <c r="D8" i="34"/>
  <c r="E5" i="34"/>
  <c r="D5" i="34"/>
  <c r="D7" i="34"/>
  <c r="E6" i="34"/>
  <c r="G5" i="34"/>
  <c r="F10" i="32"/>
  <c r="D8" i="32"/>
  <c r="D9" i="32"/>
  <c r="C10" i="32"/>
  <c r="E12" i="28"/>
  <c r="E15" i="28" s="1"/>
  <c r="D12" i="34" l="1"/>
  <c r="G12" i="34"/>
  <c r="B9" i="35" l="1"/>
  <c r="F47" i="27"/>
  <c r="B13" i="36" l="1"/>
  <c r="D13" i="36" s="1"/>
  <c r="E9" i="35"/>
  <c r="G9" i="35"/>
  <c r="D9" i="35"/>
  <c r="G13" i="36" l="1"/>
  <c r="E13" i="36"/>
  <c r="B3" i="27" l="1"/>
  <c r="L28" i="27" l="1"/>
  <c r="K28" i="27"/>
  <c r="F28" i="27"/>
  <c r="D28" i="27"/>
  <c r="L27" i="27"/>
  <c r="K27" i="27"/>
  <c r="F27" i="27"/>
  <c r="D27" i="27"/>
  <c r="I7" i="40"/>
  <c r="I10" i="40" s="1"/>
  <c r="G7" i="40"/>
  <c r="G10" i="40" s="1"/>
  <c r="C42" i="27" l="1"/>
  <c r="L46" i="27"/>
  <c r="K46" i="27"/>
  <c r="F46" i="27"/>
  <c r="D46" i="27"/>
  <c r="F19" i="27" l="1"/>
  <c r="F23" i="27"/>
  <c r="F15" i="27"/>
  <c r="E29" i="27" l="1"/>
  <c r="E26" i="27" s="1"/>
  <c r="E7" i="40"/>
  <c r="E10" i="40" s="1"/>
  <c r="F53" i="27"/>
  <c r="F52" i="27"/>
  <c r="F51" i="27"/>
  <c r="F45" i="27"/>
  <c r="F44" i="27"/>
  <c r="F43" i="27"/>
  <c r="F41" i="27"/>
  <c r="F39" i="27"/>
  <c r="F31" i="27"/>
  <c r="F30" i="27"/>
  <c r="C10" i="37" l="1"/>
  <c r="C11" i="37" s="1"/>
  <c r="F29" i="27"/>
  <c r="F25" i="27" l="1"/>
  <c r="F26" i="27"/>
  <c r="L45" i="27"/>
  <c r="K45" i="27"/>
  <c r="D45" i="27"/>
  <c r="L39" i="27"/>
  <c r="K39" i="27"/>
  <c r="D39" i="27"/>
  <c r="I37" i="30" l="1"/>
  <c r="I39" i="30"/>
  <c r="I36" i="30"/>
  <c r="H40" i="30"/>
  <c r="I40" i="30" s="1"/>
  <c r="F40" i="30"/>
  <c r="H31" i="30"/>
  <c r="M6" i="41" s="1"/>
  <c r="G31" i="30"/>
  <c r="H18" i="30"/>
  <c r="M5" i="41" s="1"/>
  <c r="H5" i="41" s="1"/>
  <c r="G18" i="30"/>
  <c r="H10" i="30"/>
  <c r="M4" i="41" s="1"/>
  <c r="H4" i="41" s="1"/>
  <c r="G10" i="30"/>
  <c r="H6" i="30"/>
  <c r="M3" i="41" s="1"/>
  <c r="G6" i="30"/>
  <c r="I5" i="41" l="1"/>
  <c r="J5" i="41"/>
  <c r="K5" i="41" s="1"/>
  <c r="I6" i="41"/>
  <c r="J6" i="41"/>
  <c r="K6" i="41" s="1"/>
  <c r="M7" i="41"/>
  <c r="H3" i="41"/>
  <c r="I4" i="41"/>
  <c r="J4" i="41"/>
  <c r="K4" i="41" s="1"/>
  <c r="H32" i="30"/>
  <c r="I32" i="30" s="1"/>
  <c r="G32" i="30"/>
  <c r="I31" i="30"/>
  <c r="I30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1" i="30"/>
  <c r="I10" i="30"/>
  <c r="I9" i="30"/>
  <c r="I7" i="30"/>
  <c r="I6" i="30"/>
  <c r="I5" i="30"/>
  <c r="E6" i="16"/>
  <c r="D6" i="16"/>
  <c r="E3" i="16"/>
  <c r="E4" i="16"/>
  <c r="E5" i="16"/>
  <c r="D5" i="16"/>
  <c r="D4" i="16"/>
  <c r="D3" i="16"/>
  <c r="C6" i="16"/>
  <c r="C5" i="16"/>
  <c r="C4" i="16"/>
  <c r="C3" i="16"/>
  <c r="H7" i="41" l="1"/>
  <c r="I3" i="41"/>
  <c r="J3" i="41"/>
  <c r="K3" i="41" s="1"/>
  <c r="F11" i="27"/>
  <c r="B14" i="36"/>
  <c r="B15" i="36" s="1"/>
  <c r="I7" i="41" l="1"/>
  <c r="J7" i="41"/>
  <c r="K7" i="41" s="1"/>
  <c r="L11" i="27"/>
  <c r="K11" i="27"/>
  <c r="H3" i="28"/>
  <c r="G3" i="28"/>
  <c r="E3" i="28"/>
  <c r="C3" i="28"/>
  <c r="D11" i="27" l="1"/>
  <c r="D19" i="27" l="1"/>
  <c r="D15" i="27"/>
  <c r="D14" i="27"/>
  <c r="C12" i="27"/>
  <c r="C3" i="27" s="1"/>
  <c r="D25" i="27"/>
  <c r="D24" i="27" s="1"/>
  <c r="D81" i="27"/>
  <c r="D6" i="21"/>
  <c r="B29" i="27"/>
  <c r="B26" i="27" l="1"/>
  <c r="B10" i="37"/>
  <c r="H29" i="27"/>
  <c r="H26" i="27" s="1"/>
  <c r="B11" i="37" l="1"/>
  <c r="D11" i="37" s="1"/>
  <c r="D10" i="37"/>
  <c r="E10" i="37"/>
  <c r="E11" i="37" s="1"/>
  <c r="F10" i="37"/>
  <c r="C14" i="34"/>
  <c r="F14" i="34"/>
  <c r="B11" i="35"/>
  <c r="B12" i="35" s="1"/>
  <c r="C15" i="34" l="1"/>
  <c r="F11" i="37"/>
  <c r="G10" i="37"/>
  <c r="F15" i="34"/>
  <c r="D30" i="27"/>
  <c r="L15" i="27"/>
  <c r="K15" i="27"/>
  <c r="L30" i="27"/>
  <c r="K30" i="27"/>
  <c r="L31" i="27"/>
  <c r="K31" i="27"/>
  <c r="K29" i="27" l="1"/>
  <c r="K26" i="27" s="1"/>
  <c r="G11" i="37"/>
  <c r="J9" i="37"/>
  <c r="D29" i="27"/>
  <c r="D26" i="27" s="1"/>
  <c r="E24" i="27"/>
  <c r="E42" i="27"/>
  <c r="F7" i="26"/>
  <c r="E7" i="26"/>
  <c r="D7" i="26"/>
  <c r="F5" i="4"/>
  <c r="F6" i="4"/>
  <c r="B6" i="32" s="1"/>
  <c r="F7" i="4"/>
  <c r="B7" i="32" s="1"/>
  <c r="F8" i="4"/>
  <c r="F10" i="4"/>
  <c r="B3" i="28" s="1"/>
  <c r="N11" i="4"/>
  <c r="M11" i="4"/>
  <c r="F3" i="28" l="1"/>
  <c r="D3" i="28"/>
  <c r="I3" i="28"/>
  <c r="B5" i="32"/>
  <c r="J5" i="4"/>
  <c r="E7" i="32"/>
  <c r="G7" i="32"/>
  <c r="D7" i="32"/>
  <c r="E6" i="32"/>
  <c r="D6" i="32"/>
  <c r="G6" i="32"/>
  <c r="P8" i="4"/>
  <c r="J8" i="4"/>
  <c r="C7" i="26"/>
  <c r="J8" i="37"/>
  <c r="K8" i="37" s="1"/>
  <c r="K9" i="37"/>
  <c r="E40" i="27"/>
  <c r="C11" i="35"/>
  <c r="K41" i="27"/>
  <c r="B10" i="32" l="1"/>
  <c r="D5" i="32"/>
  <c r="E5" i="32"/>
  <c r="E10" i="32" s="1"/>
  <c r="G5" i="32"/>
  <c r="E11" i="35"/>
  <c r="E12" i="35" s="1"/>
  <c r="D11" i="35"/>
  <c r="C12" i="35"/>
  <c r="D12" i="35" s="1"/>
  <c r="G11" i="4"/>
  <c r="G10" i="32" l="1"/>
  <c r="D10" i="32"/>
  <c r="J24" i="27"/>
  <c r="K24" i="27"/>
  <c r="L24" i="27"/>
  <c r="I24" i="27"/>
  <c r="H24" i="27" l="1"/>
  <c r="G24" i="27"/>
  <c r="C24" i="27"/>
  <c r="B24" i="27"/>
  <c r="B84" i="27" s="1"/>
  <c r="J80" i="27" l="1"/>
  <c r="H42" i="27"/>
  <c r="H40" i="27" s="1"/>
  <c r="I42" i="27"/>
  <c r="I40" i="27" s="1"/>
  <c r="I12" i="27"/>
  <c r="I3" i="27" s="1"/>
  <c r="J12" i="27"/>
  <c r="J3" i="27" s="1"/>
  <c r="I80" i="27" l="1"/>
  <c r="F11" i="35"/>
  <c r="G11" i="35" l="1"/>
  <c r="F12" i="35"/>
  <c r="G12" i="35" s="1"/>
  <c r="L83" i="27"/>
  <c r="L81" i="27"/>
  <c r="L52" i="27"/>
  <c r="L51" i="27"/>
  <c r="L47" i="27"/>
  <c r="L44" i="27"/>
  <c r="L43" i="27"/>
  <c r="L41" i="27"/>
  <c r="L19" i="27"/>
  <c r="L14" i="27"/>
  <c r="K83" i="27"/>
  <c r="K81" i="27"/>
  <c r="K53" i="27"/>
  <c r="K52" i="27"/>
  <c r="K51" i="27"/>
  <c r="K47" i="27"/>
  <c r="K43" i="27"/>
  <c r="K23" i="27"/>
  <c r="K19" i="27"/>
  <c r="K42" i="27" l="1"/>
  <c r="K40" i="27" s="1"/>
  <c r="K12" i="27"/>
  <c r="K3" i="27" s="1"/>
  <c r="K80" i="27" l="1"/>
  <c r="L53" i="27"/>
  <c r="L42" i="27" s="1"/>
  <c r="L40" i="27" s="1"/>
  <c r="L23" i="27"/>
  <c r="L12" i="27" s="1"/>
  <c r="L3" i="27" s="1"/>
  <c r="D52" i="27" l="1"/>
  <c r="G7" i="28" l="1"/>
  <c r="G4" i="28"/>
  <c r="G6" i="28"/>
  <c r="G5" i="28"/>
  <c r="G8" i="28" l="1"/>
  <c r="L80" i="27" l="1"/>
  <c r="C40" i="27"/>
  <c r="C84" i="27" l="1"/>
  <c r="F81" i="27"/>
  <c r="H4" i="28" l="1"/>
  <c r="E4" i="28"/>
  <c r="C4" i="28"/>
  <c r="B4" i="28"/>
  <c r="H7" i="28"/>
  <c r="E7" i="28"/>
  <c r="C7" i="28"/>
  <c r="H6" i="28"/>
  <c r="E6" i="28"/>
  <c r="C6" i="28"/>
  <c r="H5" i="28"/>
  <c r="E5" i="28"/>
  <c r="C5" i="28"/>
  <c r="F4" i="28" l="1"/>
  <c r="I4" i="28"/>
  <c r="E8" i="28"/>
  <c r="C8" i="28"/>
  <c r="H8" i="28"/>
  <c r="D4" i="28"/>
  <c r="D8" i="21" l="1"/>
  <c r="D51" i="27"/>
  <c r="D47" i="27"/>
  <c r="D44" i="27"/>
  <c r="G42" i="27"/>
  <c r="G40" i="27" s="1"/>
  <c r="D41" i="27"/>
  <c r="F24" i="27"/>
  <c r="F14" i="27"/>
  <c r="F13" i="27"/>
  <c r="H12" i="27"/>
  <c r="G12" i="27"/>
  <c r="G3" i="27" s="1"/>
  <c r="E12" i="27"/>
  <c r="G84" i="27" l="1"/>
  <c r="G87" i="27" s="1"/>
  <c r="B14" i="34"/>
  <c r="H3" i="27"/>
  <c r="F14" i="36"/>
  <c r="E3" i="27"/>
  <c r="C14" i="36"/>
  <c r="F12" i="27"/>
  <c r="D83" i="27"/>
  <c r="D80" i="27" s="1"/>
  <c r="F83" i="27"/>
  <c r="F80" i="27" s="1"/>
  <c r="D7" i="21"/>
  <c r="D43" i="27"/>
  <c r="D5" i="21"/>
  <c r="F42" i="27"/>
  <c r="D53" i="27"/>
  <c r="D23" i="27"/>
  <c r="D12" i="27" s="1"/>
  <c r="D3" i="27" s="1"/>
  <c r="H84" i="27" l="1"/>
  <c r="E84" i="27"/>
  <c r="F40" i="27"/>
  <c r="B15" i="34"/>
  <c r="E14" i="34"/>
  <c r="E15" i="34" s="1"/>
  <c r="D14" i="34"/>
  <c r="G14" i="34"/>
  <c r="G14" i="36"/>
  <c r="F15" i="36"/>
  <c r="G15" i="36" s="1"/>
  <c r="D14" i="36"/>
  <c r="E14" i="36"/>
  <c r="E15" i="36" s="1"/>
  <c r="C15" i="36"/>
  <c r="D15" i="36" s="1"/>
  <c r="F3" i="27"/>
  <c r="D42" i="27"/>
  <c r="D40" i="27" s="1"/>
  <c r="D84" i="27" s="1"/>
  <c r="I84" i="27"/>
  <c r="J84" i="27"/>
  <c r="F84" i="27" l="1"/>
  <c r="I86" i="27"/>
  <c r="G15" i="34"/>
  <c r="D15" i="34"/>
  <c r="J86" i="27" l="1"/>
  <c r="L29" i="27"/>
  <c r="L26" i="27" l="1"/>
  <c r="L84" i="27" s="1"/>
  <c r="L86" i="27" s="1"/>
  <c r="H11" i="4" l="1"/>
  <c r="E86" i="27" l="1"/>
  <c r="E87" i="27" s="1"/>
  <c r="F6" i="26"/>
  <c r="E6" i="26"/>
  <c r="D6" i="26"/>
  <c r="F5" i="26"/>
  <c r="E5" i="26"/>
  <c r="D5" i="26"/>
  <c r="F4" i="26"/>
  <c r="E4" i="26"/>
  <c r="D4" i="26"/>
  <c r="F3" i="26"/>
  <c r="E3" i="26"/>
  <c r="D3" i="26"/>
  <c r="J7" i="26" l="1"/>
  <c r="K7" i="26"/>
  <c r="I7" i="26"/>
  <c r="F8" i="26"/>
  <c r="D8" i="26"/>
  <c r="E8" i="26"/>
  <c r="K84" i="27" l="1"/>
  <c r="K86" i="27" s="1"/>
  <c r="G7" i="25"/>
  <c r="G9" i="25"/>
  <c r="G8" i="25"/>
  <c r="G6" i="25"/>
  <c r="G5" i="25"/>
  <c r="E9" i="25"/>
  <c r="E8" i="25"/>
  <c r="E7" i="25"/>
  <c r="E6" i="25"/>
  <c r="E5" i="25"/>
  <c r="C9" i="25"/>
  <c r="C8" i="25"/>
  <c r="C6" i="25"/>
  <c r="C5" i="25"/>
  <c r="B9" i="25"/>
  <c r="B8" i="25"/>
  <c r="B5" i="25"/>
  <c r="C6" i="26"/>
  <c r="J7" i="4"/>
  <c r="B7" i="25" l="1"/>
  <c r="O7" i="4"/>
  <c r="B6" i="28"/>
  <c r="C4" i="26"/>
  <c r="B5" i="28"/>
  <c r="C3" i="26"/>
  <c r="I7" i="4"/>
  <c r="I6" i="26"/>
  <c r="J6" i="26"/>
  <c r="K6" i="26"/>
  <c r="P7" i="4"/>
  <c r="B7" i="28"/>
  <c r="C5" i="26"/>
  <c r="B6" i="25"/>
  <c r="C7" i="25"/>
  <c r="F7" i="25" l="1"/>
  <c r="D7" i="25"/>
  <c r="H7" i="25"/>
  <c r="F5" i="28"/>
  <c r="I5" i="28"/>
  <c r="F6" i="28"/>
  <c r="I6" i="28"/>
  <c r="F7" i="28"/>
  <c r="I7" i="28"/>
  <c r="B8" i="28"/>
  <c r="I8" i="28" s="1"/>
  <c r="D6" i="28"/>
  <c r="D7" i="28"/>
  <c r="C8" i="26"/>
  <c r="K3" i="26"/>
  <c r="I3" i="26"/>
  <c r="J3" i="26"/>
  <c r="I5" i="26"/>
  <c r="K5" i="26"/>
  <c r="J5" i="26"/>
  <c r="D5" i="28"/>
  <c r="C86" i="27"/>
  <c r="C87" i="27" s="1"/>
  <c r="L11" i="4"/>
  <c r="K11" i="4"/>
  <c r="G10" i="25"/>
  <c r="F9" i="25"/>
  <c r="F8" i="25"/>
  <c r="J10" i="4"/>
  <c r="H3" i="16"/>
  <c r="I3" i="16"/>
  <c r="J6" i="4"/>
  <c r="D11" i="4"/>
  <c r="E11" i="4"/>
  <c r="F11" i="4"/>
  <c r="C11" i="4"/>
  <c r="P10" i="4"/>
  <c r="P5" i="4"/>
  <c r="O8" i="4"/>
  <c r="O10" i="4"/>
  <c r="O5" i="4"/>
  <c r="O6" i="4"/>
  <c r="I8" i="4"/>
  <c r="I10" i="4"/>
  <c r="I5" i="4"/>
  <c r="I6" i="16"/>
  <c r="H6" i="16"/>
  <c r="F8" i="28" l="1"/>
  <c r="B86" i="27"/>
  <c r="B87" i="27" s="1"/>
  <c r="P13" i="4"/>
  <c r="Q11" i="4"/>
  <c r="G86" i="27"/>
  <c r="D8" i="28"/>
  <c r="O11" i="4"/>
  <c r="H86" i="27"/>
  <c r="H87" i="27" s="1"/>
  <c r="I8" i="26"/>
  <c r="J8" i="26"/>
  <c r="K8" i="26"/>
  <c r="C7" i="16"/>
  <c r="H5" i="16"/>
  <c r="I5" i="16"/>
  <c r="D9" i="21"/>
  <c r="P11" i="4"/>
  <c r="H8" i="25"/>
  <c r="B10" i="25"/>
  <c r="H10" i="25" s="1"/>
  <c r="D5" i="25"/>
  <c r="D8" i="25"/>
  <c r="D9" i="25"/>
  <c r="C10" i="25"/>
  <c r="H9" i="25"/>
  <c r="F5" i="25"/>
  <c r="D7" i="16"/>
  <c r="H5" i="25"/>
  <c r="J11" i="4"/>
  <c r="I11" i="4"/>
  <c r="E10" i="25"/>
  <c r="H7" i="16" l="1"/>
  <c r="F10" i="25"/>
  <c r="D10" i="25"/>
  <c r="H4" i="16"/>
  <c r="I4" i="16"/>
  <c r="E7" i="16"/>
  <c r="I7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I13" authorId="0" shapeId="0" xr:uid="{BA8EEF05-BB64-464C-8311-D8C584605588}">
      <text>
        <r>
          <rPr>
            <b/>
            <sz val="9"/>
            <color indexed="81"/>
            <rFont val="Tahoma"/>
            <family val="2"/>
          </rPr>
          <t>Para Liberar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0" authorId="0" shapeId="0" xr:uid="{EA62747A-40CF-466F-9795-F1F948D2D861}">
      <text>
        <r>
          <rPr>
            <b/>
            <sz val="9"/>
            <color indexed="81"/>
            <rFont val="Tahoma"/>
            <family val="2"/>
          </rPr>
          <t xml:space="preserve">Para Liberar
</t>
        </r>
      </text>
    </comment>
    <comment ref="I45" authorId="0" shapeId="0" xr:uid="{739645D1-4E39-4697-AF6C-4364A6629D6C}">
      <text>
        <r>
          <rPr>
            <b/>
            <sz val="9"/>
            <color indexed="81"/>
            <rFont val="Tahoma"/>
            <family val="2"/>
          </rPr>
          <t>Para Liberar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6" authorId="0" shapeId="0" xr:uid="{3093C1BE-58AE-407C-9BB1-B88989779E09}">
      <text>
        <r>
          <rPr>
            <b/>
            <sz val="9"/>
            <color indexed="81"/>
            <rFont val="Tahoma"/>
            <family val="2"/>
          </rPr>
          <t xml:space="preserve">Para liberar
</t>
        </r>
      </text>
    </comment>
    <comment ref="I68" authorId="0" shapeId="0" xr:uid="{99F1320F-3148-44A5-A824-94F5171AFF34}">
      <text>
        <r>
          <rPr>
            <b/>
            <sz val="9"/>
            <color indexed="81"/>
            <rFont val="Tahoma"/>
            <family val="2"/>
          </rPr>
          <t>Para Liberar</t>
        </r>
      </text>
    </comment>
  </commentList>
</comments>
</file>

<file path=xl/sharedStrings.xml><?xml version="1.0" encoding="utf-8"?>
<sst xmlns="http://schemas.openxmlformats.org/spreadsheetml/2006/main" count="540" uniqueCount="229">
  <si>
    <t xml:space="preserve">PROGRAMA </t>
  </si>
  <si>
    <t>Valor constitución de Reserva</t>
  </si>
  <si>
    <t>Pagado</t>
  </si>
  <si>
    <t>% Ejecución</t>
  </si>
  <si>
    <t>IRACA</t>
  </si>
  <si>
    <t>FEST</t>
  </si>
  <si>
    <t>ReSA</t>
  </si>
  <si>
    <t>Inclusión Productiva</t>
  </si>
  <si>
    <t>TOTAL RESERVAS DIP</t>
  </si>
  <si>
    <t>ResA</t>
  </si>
  <si>
    <t>TOTAL</t>
  </si>
  <si>
    <t/>
  </si>
  <si>
    <t>EJECUCIÓN PRESUPUESTAL OCTUBRE DE 2022 DIP</t>
  </si>
  <si>
    <t>INCLUSIÓN PRODUCTIVA</t>
  </si>
  <si>
    <t>APR. VIGENTE</t>
  </si>
  <si>
    <r>
      <t xml:space="preserve">EJECUTADO
</t>
    </r>
    <r>
      <rPr>
        <b/>
        <sz val="6"/>
        <color theme="0"/>
        <rFont val="Calibri"/>
        <family val="2"/>
        <scheme val="minor"/>
      </rPr>
      <t>COMPROMISO</t>
    </r>
  </si>
  <si>
    <t>% EJECUTADO</t>
  </si>
  <si>
    <t>PENDIENTE POR EJECUTAR</t>
  </si>
  <si>
    <t>PAGOS</t>
  </si>
  <si>
    <t>% PAGOS</t>
  </si>
  <si>
    <t>TRANSVERSALES</t>
  </si>
  <si>
    <t>Cumplimiento del indicador Piloto de ruta de superación de la pobreza implementado con enfoque diferencial étnico</t>
  </si>
  <si>
    <t>DESCRIPCION</t>
  </si>
  <si>
    <t>POLITICA PÚBLICA</t>
  </si>
  <si>
    <t>TOTAL DIP</t>
  </si>
  <si>
    <t>EJECUCIÓN PRESUPUESTAL SEPTIEMBRE 22 DE 2022 DIP</t>
  </si>
  <si>
    <t>APROPIACIACION VIGENTE
(A)</t>
  </si>
  <si>
    <t>CDP
(B)</t>
  </si>
  <si>
    <t>Apropiación Disponible
Sin CDP
A-B= C</t>
  </si>
  <si>
    <t>COMPROMISO
(D)</t>
  </si>
  <si>
    <t>APR. DISPONIBLE
Sin Registro Pptal
(A-D)</t>
  </si>
  <si>
    <t>OBLIGACIONES</t>
  </si>
  <si>
    <t>% PAGOS /Aprop. Vigente</t>
  </si>
  <si>
    <t>OBSERVACIONES</t>
  </si>
  <si>
    <t xml:space="preserve">♦ $32.053.757.395 Apalancamiento VF intervención FEST IX.
♦ $399.664,870. Corresponden $327 millones a saldo de honorarios y el restante $72 millones  a Gastos de Desplazamiento y Tiquetes. </t>
  </si>
  <si>
    <t xml:space="preserve">♦ $679.588.600 Apalancamiento VF fallos judiciales.
♦ $500 millones para Piloto de ruta de superación de la pobreza implementado con enfoque diferencial étnico  - Guapi.
♦ $114.773.796.  Corresponden $81 millones a saldo de honorarios y el restante $33 millones  a Gastos de Desplazamiento y Tiquetes. </t>
  </si>
  <si>
    <t>♦ $7.700 millones  Apalancamiento VF intervención 2022 - 2023.
♦ $653 millones. Corresponden a saldo honorarios $350 millones  y el restante $302 millones  a Gastos de Desplazamiento y Tiquetes.</t>
  </si>
  <si>
    <t>♦ Capítulo Indígena del Plan Nacional de Seguridad Alimentaria y Nutricional</t>
  </si>
  <si>
    <t xml:space="preserve">♦ $685 millones apalancamiento VF para el cumplimiento de fallos judiciales.
♦ $825 millones para atender pueblo Rrom.
♦ $1.510 millones Disponibles
♦ $92 millones Gastos de viaje y tiquetes.
</t>
  </si>
  <si>
    <t>PROGRAMA</t>
  </si>
  <si>
    <t>VIGENCIA 2022</t>
  </si>
  <si>
    <t>VIGENCIA 2023</t>
  </si>
  <si>
    <t>TOTAL VIGENCIA FUTURA</t>
  </si>
  <si>
    <t>Numero de Hogares a Atender</t>
  </si>
  <si>
    <t>Ruta</t>
  </si>
  <si>
    <t>12 meses</t>
  </si>
  <si>
    <t>IRACA *</t>
  </si>
  <si>
    <t>10 meses</t>
  </si>
  <si>
    <t>5 meses</t>
  </si>
  <si>
    <r>
      <t xml:space="preserve">*La Vigencia Futura de IRACA se compone así: </t>
    </r>
    <r>
      <rPr>
        <b/>
        <sz val="11"/>
        <color theme="1"/>
        <rFont val="Calibri"/>
        <family val="2"/>
        <scheme val="minor"/>
      </rPr>
      <t>Vigencia 2022:</t>
    </r>
    <r>
      <rPr>
        <sz val="11"/>
        <color theme="1"/>
        <rFont val="Calibri"/>
        <family val="2"/>
        <scheme val="minor"/>
      </rPr>
      <t xml:space="preserve"> $679.588.600 fallos judiciales y $500.000.000 para el piloto de Guapi.</t>
    </r>
  </si>
  <si>
    <r>
      <rPr>
        <b/>
        <sz val="11"/>
        <color theme="1"/>
        <rFont val="Calibri"/>
        <family val="2"/>
        <scheme val="minor"/>
      </rPr>
      <t>Vigencia 2023:</t>
    </r>
    <r>
      <rPr>
        <sz val="11"/>
        <color theme="1"/>
        <rFont val="Calibri"/>
        <family val="2"/>
        <scheme val="minor"/>
      </rPr>
      <t xml:space="preserve"> $5.130.599.725 atención de fallos judiciales y $1.500.000.000 para el pilloto de Guapi.</t>
    </r>
  </si>
  <si>
    <t>CDP</t>
  </si>
  <si>
    <t>% CDP</t>
  </si>
  <si>
    <t>COMPROMISO</t>
  </si>
  <si>
    <t>% COMPROMISO</t>
  </si>
  <si>
    <t>Año Fiscal:</t>
  </si>
  <si>
    <t>Vigencia:</t>
  </si>
  <si>
    <t>Actual</t>
  </si>
  <si>
    <t>Periodo:</t>
  </si>
  <si>
    <t>RUBRO</t>
  </si>
  <si>
    <t>APR. INICIAL</t>
  </si>
  <si>
    <t>APR. ADICIONADA</t>
  </si>
  <si>
    <t>APRO. REDUCIDA</t>
  </si>
  <si>
    <t>APR. VIGENTE
(A)</t>
  </si>
  <si>
    <t>COMPROMISO
(B)</t>
  </si>
  <si>
    <t>% COMPROMETIDO
(B/A)</t>
  </si>
  <si>
    <t>APR. DISPONIBLE
(B-A)</t>
  </si>
  <si>
    <t>OBLIGACION</t>
  </si>
  <si>
    <t>PAGOS
(C)</t>
  </si>
  <si>
    <t>Reserva Justificada
(Falta de PAC)</t>
  </si>
  <si>
    <t>Reserva
Autorizada</t>
  </si>
  <si>
    <t>Pérdida de Apropiación</t>
  </si>
  <si>
    <t>% EJECUCIÓN
(C/A)</t>
  </si>
  <si>
    <t>C-4103-1500-13</t>
  </si>
  <si>
    <t>C-4103-1500-16</t>
  </si>
  <si>
    <t>C-4103-1500-17</t>
  </si>
  <si>
    <t>C-4103-1500-21</t>
  </si>
  <si>
    <t>C-4103-1500-22</t>
  </si>
  <si>
    <t>DESCRIPCIÓN</t>
  </si>
  <si>
    <t>PAGO</t>
  </si>
  <si>
    <t>PROYECTO</t>
  </si>
  <si>
    <t xml:space="preserve"> Vr. CDP</t>
  </si>
  <si>
    <t>SIN CDP</t>
  </si>
  <si>
    <t xml:space="preserve"> Vr. COMPROMISO</t>
  </si>
  <si>
    <t>Apropiación Disponible (Por Comprometer)</t>
  </si>
  <si>
    <t>Vr. OBLIGADO</t>
  </si>
  <si>
    <t>Vr. PAGADO</t>
  </si>
  <si>
    <t>Proyectado pagar en Diciembre</t>
  </si>
  <si>
    <t>ReSA  - C-4103-1500-13</t>
  </si>
  <si>
    <t>Gastos Transversales</t>
  </si>
  <si>
    <t>Valor de OPS</t>
  </si>
  <si>
    <t>Viáticos y Gastos de Viaje Contratistas</t>
  </si>
  <si>
    <t>Apropiación disponible</t>
  </si>
  <si>
    <t>Política Pública C-4103-1500-16</t>
  </si>
  <si>
    <r>
      <t xml:space="preserve">Contratar Servicio de asistencia técnica en SAN </t>
    </r>
    <r>
      <rPr>
        <sz val="11"/>
        <color theme="1"/>
        <rFont val="Calibri"/>
        <family val="2"/>
        <scheme val="minor"/>
      </rPr>
      <t>a entidades territoriales</t>
    </r>
  </si>
  <si>
    <t>INCLUSIÓN PRODUCTIVA - C-4103-1500-17</t>
  </si>
  <si>
    <t>IRACA - C-4103-1500-21</t>
  </si>
  <si>
    <t>Intervención IX</t>
  </si>
  <si>
    <t>Incentivos y Comisiones Bancarias</t>
  </si>
  <si>
    <t>Incentivos FEST IX</t>
  </si>
  <si>
    <t>CONCEPTO</t>
  </si>
  <si>
    <t>EJECUTADO
COMPROMISO</t>
  </si>
  <si>
    <t>Prestación de Servicios</t>
  </si>
  <si>
    <t>Gastos de Desplazamiento</t>
  </si>
  <si>
    <t>Tiquetes</t>
  </si>
  <si>
    <t>Operador Logístico</t>
  </si>
  <si>
    <t>Transporte</t>
  </si>
  <si>
    <t>Apropiación Disponible</t>
  </si>
  <si>
    <t>Observación</t>
  </si>
  <si>
    <t xml:space="preserve"> C-4103-1500-21</t>
  </si>
  <si>
    <t>C-4101-1500-6</t>
  </si>
  <si>
    <t>57-03</t>
  </si>
  <si>
    <t>Incentivos</t>
  </si>
  <si>
    <t>RESERVAS PRESUPUESTALES VIGENCIA 2022 AUTORIZADAS DE LA DIP</t>
  </si>
  <si>
    <t>CONVENIO / CONTRATO</t>
  </si>
  <si>
    <t>TERCERO</t>
  </si>
  <si>
    <t>% de Reserva</t>
  </si>
  <si>
    <t xml:space="preserve">Obligado </t>
  </si>
  <si>
    <t>Supervisor</t>
  </si>
  <si>
    <t>Convenio 343 2021</t>
  </si>
  <si>
    <t>UNION TEMPORAL IRACA</t>
  </si>
  <si>
    <t>Total IRACA</t>
  </si>
  <si>
    <t>Total FEST</t>
  </si>
  <si>
    <t>Total ReSA</t>
  </si>
  <si>
    <t>KUMPANIA DE ENVIGADO</t>
  </si>
  <si>
    <t>KUMPANIA DE SAMPUES</t>
  </si>
  <si>
    <t>KUMPANIA DE SABANALARGA</t>
  </si>
  <si>
    <t>KUMPANIA DE SAHAGUN</t>
  </si>
  <si>
    <t>Total Inclusión Productiva</t>
  </si>
  <si>
    <t>PRESUPUESTO ASIGNADO A LA DIP 2019</t>
  </si>
  <si>
    <t>Total Reserva DIP + Tranversales</t>
  </si>
  <si>
    <t>Reservas justificadas</t>
  </si>
  <si>
    <t>Reservas autorizadas</t>
  </si>
  <si>
    <t>Perdida de Apropiación</t>
  </si>
  <si>
    <t>RESERVA AUTORIZADA</t>
  </si>
  <si>
    <t>OBLIGADO</t>
  </si>
  <si>
    <t>PAGADO</t>
  </si>
  <si>
    <t>DPS</t>
  </si>
  <si>
    <t>FIP</t>
  </si>
  <si>
    <t>Convenio 430 DPS 2022 - ASOCIACION DE AUTORIDADES TRADICIONALES INDIGENAS WAYUU - KATCHINJIAWA SUNAIN WAKUAIPA</t>
  </si>
  <si>
    <t>Convenio 431 DPS 2022 - ASOCIACION DE AUTORIDADES TRADICIONALES INDIGENAS WAYUU TERRITORIO DE ISHO</t>
  </si>
  <si>
    <t>Convenio 435 DPS 2022 -ASOCIACION DE AUTORIDADES TRADICIONALES WAYUU JUYASIRAIN DEL MUNICIPIO DE URIBIA</t>
  </si>
  <si>
    <t>Convenio 436 DPS 2022 - ASOCIACION DE AUTORIDADES TRADICIONALES INDIGENAS "KOTTUSHI WAYAA"</t>
  </si>
  <si>
    <t>Convenio 437 DPS 2022- ASOCIACION DE AUTORIDADES TRADICIONALES WAYUU DE ALEWASHI</t>
  </si>
  <si>
    <t>Convenio 438 DPS 2022 - ASOCIACION DE AUTORIDADES TRADICIONALES WAYUU APALANCHI</t>
  </si>
  <si>
    <t>Contratar un operador / socio implementador para la puesta en marcha del programa RESA</t>
  </si>
  <si>
    <t>Equipos de cómputo y de apoyo informático</t>
  </si>
  <si>
    <t>Actualización y desarrollo del Sistema Delta</t>
  </si>
  <si>
    <t>Soporte on-site y garantía para los servidores, almacenamiento y software de virtualización.</t>
  </si>
  <si>
    <t>Renovación licenciamiento Microsoft</t>
  </si>
  <si>
    <t>Extensión de los servicios de nube actuales (Azure)</t>
  </si>
  <si>
    <t>Atención Fallos Judiciales</t>
  </si>
  <si>
    <t>Contratar un operador / socio implementador para la puesta en marcha de proyectos de inclusión productiva (emprendimientos individuales)</t>
  </si>
  <si>
    <t>Intervención X</t>
  </si>
  <si>
    <t>Incentivos FEST X</t>
  </si>
  <si>
    <t>FONDO ROTATORIO DE LA POLICÍA</t>
  </si>
  <si>
    <t>Gestión Documental</t>
  </si>
  <si>
    <t>Medios Audiovisuales</t>
  </si>
  <si>
    <t>CONTRATAR OPERADORES PARA LA ATENCIÓN HOGARES INTERVENCIÓN IX FEST (Zonas 2 y 3)</t>
  </si>
  <si>
    <t>Comisiones Bancarias FEST IX</t>
  </si>
  <si>
    <t>Comisiones Bancarias FEST X</t>
  </si>
  <si>
    <t>CONTRATAR UN OPERADOR PARA LA ATENCIÓN DE HOGARES INTERVENCIÓN X FEST 2023-2024</t>
  </si>
  <si>
    <t>FEST - C-4101-1500-22</t>
  </si>
  <si>
    <t>GENERACIÓN DE INGRESOS - C-4101-1500-25</t>
  </si>
  <si>
    <t>Contratar un operador / socio implementador para la puesta en marcha del nuevo Generacion de Ingresos</t>
  </si>
  <si>
    <t xml:space="preserve">Pago incentivos monetarios  Beneficiarios del proyecto de Generacion de Ingresos. </t>
  </si>
  <si>
    <t xml:space="preserve">Comisiones bancarias  incentivos monetarios del proyecto de Generacion de Ingresos. </t>
  </si>
  <si>
    <t xml:space="preserve"> Apropiación Vigente 2023</t>
  </si>
  <si>
    <t>Convenio 236 2021</t>
  </si>
  <si>
    <t>U.T. Unidos por el Chocó Zona 1</t>
  </si>
  <si>
    <t>Convenio 440 de 2022</t>
  </si>
  <si>
    <t>CONSORCIO FEST CARIBE I</t>
  </si>
  <si>
    <t>Convenio 430 de 2022</t>
  </si>
  <si>
    <t>Convenio  431 de 2022</t>
  </si>
  <si>
    <t>Convenio 435 de 2022</t>
  </si>
  <si>
    <t>Convenio 436 de 2022</t>
  </si>
  <si>
    <t>Convenio 437 de 2022</t>
  </si>
  <si>
    <t>Convenio 438 de 2022</t>
  </si>
  <si>
    <t>ASOCIACION DE AUTORIDADES TRADICIONALES INDIGENAS WAYUU - KATCHINJIAWA SUNAIN WAKUAIPA</t>
  </si>
  <si>
    <t>ASOCIACION DE AUTORIDADES TRADICIONALES INDIGENAS WAYUU TERRITORIO DE ISHO</t>
  </si>
  <si>
    <t>ASOCIACION DE AUTORIDADES TRADICIONALES WAYUU JUYASIRAIN DEL MUNICIPIO DE URIBIA</t>
  </si>
  <si>
    <t>ASOCIACION DE AUTORIDADES TRADICIONALES INDIGENAS "KOTTUSHI WAYAA"</t>
  </si>
  <si>
    <t>ASOCIACION DE AUTORIDADES TRADICIONALES WAYUU DE ALEWASHI</t>
  </si>
  <si>
    <t>ASOCIACION DE AUTORIDADES TRADICIONALES WAYUU APALANCHI</t>
  </si>
  <si>
    <t>Incentivos Monetarios</t>
  </si>
  <si>
    <t>Contrato 577FIP de 2022</t>
  </si>
  <si>
    <t>CORPORACION PARA LA INVESTIGACION Y EL FOMENTO EMPRESARIAL - CEFIN - Tiendas para la Gente</t>
  </si>
  <si>
    <t>Convenio 592 de 2022</t>
  </si>
  <si>
    <t>Convenio 593 de 2022</t>
  </si>
  <si>
    <t xml:space="preserve"> KUMPANIA DE CUCUTA -NORTE DE SANTANDER</t>
  </si>
  <si>
    <t>Convenio 594 de 2022</t>
  </si>
  <si>
    <t>Convenio 595 de 2022</t>
  </si>
  <si>
    <t>Convenio 596 de 2022</t>
  </si>
  <si>
    <t xml:space="preserve"> PROCESO ORGANIZATIVO DEL PUEBLO ROM - GITANO DE COLOMBIA PRO ROM</t>
  </si>
  <si>
    <t>Convenio 597 de 2022</t>
  </si>
  <si>
    <t xml:space="preserve"> KUMPANIA DE SAN PELAYO</t>
  </si>
  <si>
    <t>Convenio 598 de 2022</t>
  </si>
  <si>
    <t>Convenio 599 de 2022</t>
  </si>
  <si>
    <t xml:space="preserve"> KUMPANIA DE TOLIMA</t>
  </si>
  <si>
    <t>Convenio 600 de 2022</t>
  </si>
  <si>
    <t>KUMPANIA DE PASTO</t>
  </si>
  <si>
    <t xml:space="preserve">Convenio 601 de 2022 </t>
  </si>
  <si>
    <t>ORGANIZACION DEL PUEBLO GITANO DE COLOMBIA, UNION ROMANI DE COLOMBIA</t>
  </si>
  <si>
    <t xml:space="preserve"> SERVICIO AEREO A TERRITORIOS NACIONALES S.A.</t>
  </si>
  <si>
    <t>Convenio 318 de 2022</t>
  </si>
  <si>
    <t>Diferencia valores por liberar</t>
  </si>
  <si>
    <t>Aprop. 2022</t>
  </si>
  <si>
    <t>RESERVA POR FALTA DE PAC</t>
  </si>
  <si>
    <t>RESERVAS AUTORIZADAS</t>
  </si>
  <si>
    <t>TOTAL RESERVA PRESUPUESTAL</t>
  </si>
  <si>
    <t>CANCELACIONES Y/O LIBERACIONES</t>
  </si>
  <si>
    <t>RESERVA PRESUPUESTAL DEFINITIVA</t>
  </si>
  <si>
    <t>TOTAL PAGADO
(Rvas X falta de PAC + Rvas Autorizadas)</t>
  </si>
  <si>
    <t>% PAGADO</t>
  </si>
  <si>
    <t>POR PAGAR</t>
  </si>
  <si>
    <t>% POR PAGAR</t>
  </si>
  <si>
    <r>
      <t xml:space="preserve">RESERVA POR FALTA DE PAC - </t>
    </r>
    <r>
      <rPr>
        <b/>
        <sz val="11"/>
        <color rgb="FFFF0000"/>
        <rFont val="Calibri"/>
        <family val="2"/>
        <scheme val="minor"/>
      </rPr>
      <t>PAGADAS</t>
    </r>
  </si>
  <si>
    <t>RVAS AUTORIZADAS PAGADAS</t>
  </si>
  <si>
    <t>C-4103-1500-25</t>
  </si>
  <si>
    <t>GENERACIÓN DE INGRESOS</t>
  </si>
  <si>
    <t>Bernal Poveda</t>
  </si>
  <si>
    <t>Valor autorizado en SIIF</t>
  </si>
  <si>
    <t>SATENA</t>
  </si>
  <si>
    <t>PAGO DE PASIVO EXIGIBLE - VIGENCIA EXPIRADA DEL CONVENIO 327 DE 2021</t>
  </si>
  <si>
    <t>EJECUCIÓN PRESUPUESTAL DIP - FEBRERO  2023</t>
  </si>
  <si>
    <t>Febrero</t>
  </si>
  <si>
    <t>EJECUCIÓN PRESUPUESTAL FEBRERO 2023 DIP</t>
  </si>
  <si>
    <t>Contratar un operador / socio implementador para la puesta en marcha de la Intervención IRACA 2023-2024</t>
  </si>
  <si>
    <t>Convenio 440 -2022 Consorcio FEST Caribe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</si>
</sst>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\ * #,##0_-;\-&quot;$&quot;\ * #,##0_-;_-&quot;$&quot;\ * &quot;-&quot;_-;_-@_-"/>
    <numFmt numFmtId="165" formatCode="_-* #,##0_-;\-* #,##0_-;_-* &quot;-&quot;_-;_-@_-"/>
    <numFmt numFmtId="166" formatCode="_-* #,##0.00_-;\-* #,##0.00_-;_-* &quot;-&quot;??_-;_-@_-"/>
    <numFmt numFmtId="167" formatCode="_ [$€]* #,##0.00_ ;_ [$€]* \-#,##0.00_ ;_ [$€]* \-??_ ;_ @_ "/>
    <numFmt numFmtId="168" formatCode="_-* #,##0.00_-;\-* #,##0.00_-;_-* &quot;-&quot;_-;_-@_-"/>
    <numFmt numFmtId="169" formatCode="_-&quot;$&quot;* #,##0.00_-;\-&quot;$&quot;* #,##0.00_-;_-&quot;$&quot;* &quot;-&quot;??_-;_-@_-"/>
    <numFmt numFmtId="170" formatCode="[$$-240A]\ #,##0;\-[$$-240A]\ #,##0"/>
    <numFmt numFmtId="171" formatCode="[$$-240A]\ #,##0.00;\-[$$-240A]\ 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40404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7" fontId="1" fillId="0" borderId="0"/>
    <xf numFmtId="169" fontId="5" fillId="0" borderId="0" applyFont="0" applyFill="0" applyBorder="0" applyAlignment="0" applyProtection="0"/>
  </cellStyleXfs>
  <cellXfs count="240">
    <xf numFmtId="0" fontId="0" fillId="0" borderId="0" xfId="0"/>
    <xf numFmtId="165" fontId="0" fillId="0" borderId="0" xfId="2" applyFont="1"/>
    <xf numFmtId="0" fontId="6" fillId="0" borderId="0" xfId="5" applyFont="1"/>
    <xf numFmtId="0" fontId="2" fillId="4" borderId="1" xfId="6" applyNumberFormat="1" applyFont="1" applyFill="1" applyBorder="1" applyAlignment="1">
      <alignment horizontal="center" vertical="center" wrapText="1"/>
    </xf>
    <xf numFmtId="167" fontId="2" fillId="4" borderId="1" xfId="6" applyFont="1" applyFill="1" applyBorder="1" applyAlignment="1">
      <alignment horizontal="center" vertical="center" wrapText="1"/>
    </xf>
    <xf numFmtId="167" fontId="7" fillId="4" borderId="1" xfId="6" applyFont="1" applyFill="1" applyBorder="1" applyAlignment="1">
      <alignment horizontal="center" vertical="center" wrapText="1"/>
    </xf>
    <xf numFmtId="167" fontId="8" fillId="2" borderId="1" xfId="6" applyFont="1" applyFill="1" applyBorder="1" applyAlignment="1">
      <alignment horizontal="center" vertical="center" wrapText="1"/>
    </xf>
    <xf numFmtId="167" fontId="1" fillId="0" borderId="0" xfId="6" applyAlignment="1">
      <alignment wrapText="1"/>
    </xf>
    <xf numFmtId="0" fontId="2" fillId="5" borderId="1" xfId="6" applyNumberFormat="1" applyFont="1" applyFill="1" applyBorder="1" applyAlignment="1">
      <alignment horizontal="left"/>
    </xf>
    <xf numFmtId="167" fontId="1" fillId="0" borderId="0" xfId="6"/>
    <xf numFmtId="0" fontId="1" fillId="3" borderId="1" xfId="6" applyNumberFormat="1" applyFill="1" applyBorder="1" applyAlignment="1">
      <alignment horizontal="left" indent="1"/>
    </xf>
    <xf numFmtId="165" fontId="4" fillId="0" borderId="0" xfId="2" applyFont="1"/>
    <xf numFmtId="167" fontId="4" fillId="0" borderId="0" xfId="6" applyFont="1"/>
    <xf numFmtId="164" fontId="0" fillId="0" borderId="0" xfId="3" applyFont="1"/>
    <xf numFmtId="167" fontId="0" fillId="0" borderId="1" xfId="6" applyFont="1" applyBorder="1" applyAlignment="1">
      <alignment horizontal="left" indent="2"/>
    </xf>
    <xf numFmtId="0" fontId="10" fillId="0" borderId="2" xfId="5" applyFont="1" applyBorder="1" applyAlignment="1">
      <alignment horizontal="center" vertical="center" wrapText="1" readingOrder="1"/>
    </xf>
    <xf numFmtId="0" fontId="10" fillId="0" borderId="0" xfId="5" applyFont="1" applyAlignment="1">
      <alignment horizontal="center" vertical="center" wrapText="1" readingOrder="1"/>
    </xf>
    <xf numFmtId="0" fontId="11" fillId="0" borderId="0" xfId="5" applyFont="1"/>
    <xf numFmtId="0" fontId="12" fillId="0" borderId="2" xfId="5" applyFont="1" applyBorder="1" applyAlignment="1">
      <alignment vertical="center" wrapText="1" readingOrder="1"/>
    </xf>
    <xf numFmtId="0" fontId="13" fillId="4" borderId="2" xfId="5" applyFont="1" applyFill="1" applyBorder="1" applyAlignment="1">
      <alignment horizontal="center" vertical="center" wrapText="1" readingOrder="1"/>
    </xf>
    <xf numFmtId="168" fontId="12" fillId="0" borderId="2" xfId="2" applyNumberFormat="1" applyFont="1" applyBorder="1" applyAlignment="1">
      <alignment horizontal="right" vertical="center" wrapText="1" readingOrder="1"/>
    </xf>
    <xf numFmtId="168" fontId="10" fillId="0" borderId="2" xfId="2" applyNumberFormat="1" applyFont="1" applyBorder="1" applyAlignment="1">
      <alignment horizontal="right" vertical="center" wrapText="1" readingOrder="1"/>
    </xf>
    <xf numFmtId="168" fontId="2" fillId="5" borderId="1" xfId="2" applyNumberFormat="1" applyFont="1" applyFill="1" applyBorder="1"/>
    <xf numFmtId="168" fontId="0" fillId="0" borderId="1" xfId="2" applyNumberFormat="1" applyFont="1" applyBorder="1"/>
    <xf numFmtId="168" fontId="0" fillId="3" borderId="1" xfId="2" applyNumberFormat="1" applyFont="1" applyFill="1" applyBorder="1"/>
    <xf numFmtId="168" fontId="9" fillId="0" borderId="1" xfId="2" applyNumberFormat="1" applyFont="1" applyBorder="1"/>
    <xf numFmtId="166" fontId="11" fillId="0" borderId="0" xfId="5" applyNumberFormat="1" applyFont="1"/>
    <xf numFmtId="166" fontId="11" fillId="0" borderId="0" xfId="1" applyFont="1"/>
    <xf numFmtId="166" fontId="8" fillId="2" borderId="1" xfId="1" applyFont="1" applyFill="1" applyBorder="1" applyAlignment="1">
      <alignment horizontal="center" vertical="center" wrapText="1"/>
    </xf>
    <xf numFmtId="166" fontId="1" fillId="0" borderId="0" xfId="1"/>
    <xf numFmtId="166" fontId="0" fillId="0" borderId="0" xfId="1" applyFont="1"/>
    <xf numFmtId="0" fontId="2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5" fontId="0" fillId="0" borderId="4" xfId="2" applyFont="1" applyBorder="1" applyAlignment="1">
      <alignment horizontal="center" vertical="center"/>
    </xf>
    <xf numFmtId="165" fontId="4" fillId="0" borderId="4" xfId="2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 vertical="center"/>
    </xf>
    <xf numFmtId="168" fontId="4" fillId="0" borderId="4" xfId="2" applyNumberFormat="1" applyFon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4" fillId="0" borderId="4" xfId="0" applyFont="1" applyBorder="1"/>
    <xf numFmtId="168" fontId="0" fillId="0" borderId="4" xfId="2" applyNumberFormat="1" applyFont="1" applyBorder="1" applyAlignment="1">
      <alignment vertical="center"/>
    </xf>
    <xf numFmtId="0" fontId="16" fillId="0" borderId="0" xfId="0" applyFont="1"/>
    <xf numFmtId="168" fontId="16" fillId="0" borderId="0" xfId="0" applyNumberFormat="1" applyFont="1"/>
    <xf numFmtId="168" fontId="0" fillId="0" borderId="0" xfId="2" applyNumberFormat="1" applyFont="1"/>
    <xf numFmtId="10" fontId="12" fillId="0" borderId="2" xfId="4" applyNumberFormat="1" applyFont="1" applyBorder="1" applyAlignment="1">
      <alignment horizontal="center" vertical="center" wrapText="1" readingOrder="1"/>
    </xf>
    <xf numFmtId="10" fontId="10" fillId="0" borderId="2" xfId="4" applyNumberFormat="1" applyFont="1" applyBorder="1" applyAlignment="1">
      <alignment horizontal="center" vertical="center" wrapText="1" readingOrder="1"/>
    </xf>
    <xf numFmtId="10" fontId="0" fillId="0" borderId="4" xfId="4" applyNumberFormat="1" applyFont="1" applyBorder="1" applyAlignment="1">
      <alignment horizontal="center" vertical="center"/>
    </xf>
    <xf numFmtId="10" fontId="4" fillId="0" borderId="4" xfId="4" applyNumberFormat="1" applyFont="1" applyBorder="1" applyAlignment="1">
      <alignment horizontal="center" vertical="center"/>
    </xf>
    <xf numFmtId="166" fontId="0" fillId="0" borderId="0" xfId="0" applyNumberFormat="1"/>
    <xf numFmtId="165" fontId="1" fillId="0" borderId="0" xfId="2"/>
    <xf numFmtId="10" fontId="0" fillId="0" borderId="0" xfId="4" applyNumberFormat="1" applyFont="1"/>
    <xf numFmtId="165" fontId="3" fillId="0" borderId="0" xfId="2" applyFont="1"/>
    <xf numFmtId="165" fontId="0" fillId="0" borderId="0" xfId="0" applyNumberFormat="1"/>
    <xf numFmtId="168" fontId="4" fillId="0" borderId="0" xfId="2" applyNumberFormat="1" applyFont="1"/>
    <xf numFmtId="10" fontId="0" fillId="7" borderId="5" xfId="4" applyNumberFormat="1" applyFont="1" applyFill="1" applyBorder="1" applyAlignment="1">
      <alignment horizontal="center" vertical="center"/>
    </xf>
    <xf numFmtId="9" fontId="0" fillId="7" borderId="4" xfId="4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168" fontId="0" fillId="7" borderId="4" xfId="2" applyNumberFormat="1" applyFont="1" applyFill="1" applyBorder="1" applyAlignment="1">
      <alignment vertical="center"/>
    </xf>
    <xf numFmtId="0" fontId="8" fillId="6" borderId="4" xfId="0" applyFont="1" applyFill="1" applyBorder="1" applyAlignment="1">
      <alignment vertical="center" wrapText="1"/>
    </xf>
    <xf numFmtId="0" fontId="18" fillId="6" borderId="4" xfId="0" applyFont="1" applyFill="1" applyBorder="1" applyAlignment="1">
      <alignment vertical="center" wrapText="1"/>
    </xf>
    <xf numFmtId="168" fontId="4" fillId="6" borderId="4" xfId="2" applyNumberFormat="1" applyFont="1" applyFill="1" applyBorder="1" applyAlignment="1">
      <alignment vertical="center"/>
    </xf>
    <xf numFmtId="9" fontId="4" fillId="6" borderId="4" xfId="4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left" vertical="center" wrapText="1"/>
    </xf>
    <xf numFmtId="10" fontId="0" fillId="7" borderId="4" xfId="4" applyNumberFormat="1" applyFont="1" applyFill="1" applyBorder="1" applyAlignment="1">
      <alignment horizontal="center" vertical="center"/>
    </xf>
    <xf numFmtId="10" fontId="0" fillId="7" borderId="4" xfId="4" applyNumberFormat="1" applyFont="1" applyFill="1" applyBorder="1" applyAlignment="1">
      <alignment horizontal="center" vertical="center" wrapText="1"/>
    </xf>
    <xf numFmtId="10" fontId="4" fillId="6" borderId="4" xfId="4" applyNumberFormat="1" applyFont="1" applyFill="1" applyBorder="1" applyAlignment="1">
      <alignment horizontal="center" vertical="center"/>
    </xf>
    <xf numFmtId="10" fontId="2" fillId="4" borderId="4" xfId="4" applyNumberFormat="1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vertical="center" wrapText="1"/>
    </xf>
    <xf numFmtId="0" fontId="21" fillId="0" borderId="4" xfId="0" applyFont="1" applyBorder="1" applyAlignment="1">
      <alignment horizontal="center" vertical="center" wrapText="1"/>
    </xf>
    <xf numFmtId="170" fontId="21" fillId="0" borderId="4" xfId="2" applyNumberFormat="1" applyFont="1" applyBorder="1" applyAlignment="1">
      <alignment horizontal="right" vertical="center"/>
    </xf>
    <xf numFmtId="170" fontId="20" fillId="0" borderId="4" xfId="2" applyNumberFormat="1" applyFont="1" applyBorder="1" applyAlignment="1">
      <alignment horizontal="right" vertical="center" wrapText="1"/>
    </xf>
    <xf numFmtId="166" fontId="4" fillId="0" borderId="0" xfId="1" applyFont="1"/>
    <xf numFmtId="166" fontId="4" fillId="0" borderId="0" xfId="1" applyFont="1" applyAlignment="1">
      <alignment horizontal="center" vertical="center"/>
    </xf>
    <xf numFmtId="10" fontId="11" fillId="0" borderId="0" xfId="5" applyNumberFormat="1" applyFont="1"/>
    <xf numFmtId="166" fontId="16" fillId="0" borderId="0" xfId="1" applyFont="1"/>
    <xf numFmtId="165" fontId="9" fillId="0" borderId="0" xfId="2" applyFont="1"/>
    <xf numFmtId="168" fontId="9" fillId="0" borderId="0" xfId="2" applyNumberFormat="1" applyFont="1"/>
    <xf numFmtId="166" fontId="9" fillId="0" borderId="0" xfId="1" applyFont="1"/>
    <xf numFmtId="166" fontId="14" fillId="0" borderId="0" xfId="1" applyFont="1" applyAlignment="1">
      <alignment vertical="center"/>
    </xf>
    <xf numFmtId="0" fontId="14" fillId="0" borderId="0" xfId="5" applyFont="1"/>
    <xf numFmtId="10" fontId="14" fillId="0" borderId="0" xfId="4" applyNumberFormat="1" applyFont="1" applyAlignment="1">
      <alignment horizontal="center" vertical="center"/>
    </xf>
    <xf numFmtId="167" fontId="4" fillId="2" borderId="1" xfId="6" applyFont="1" applyFill="1" applyBorder="1" applyAlignment="1">
      <alignment horizontal="center" vertical="center" wrapText="1"/>
    </xf>
    <xf numFmtId="165" fontId="0" fillId="0" borderId="0" xfId="2" applyFon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68" fontId="2" fillId="5" borderId="1" xfId="2" applyNumberFormat="1" applyFont="1" applyFill="1" applyBorder="1" applyAlignment="1">
      <alignment vertical="center"/>
    </xf>
    <xf numFmtId="168" fontId="0" fillId="0" borderId="1" xfId="2" applyNumberFormat="1" applyFont="1" applyBorder="1" applyAlignment="1">
      <alignment vertical="center"/>
    </xf>
    <xf numFmtId="166" fontId="1" fillId="0" borderId="1" xfId="1" applyBorder="1" applyAlignment="1">
      <alignment vertical="center"/>
    </xf>
    <xf numFmtId="168" fontId="9" fillId="0" borderId="1" xfId="2" applyNumberFormat="1" applyFont="1" applyBorder="1" applyAlignment="1">
      <alignment vertical="center"/>
    </xf>
    <xf numFmtId="168" fontId="0" fillId="3" borderId="1" xfId="2" applyNumberFormat="1" applyFont="1" applyFill="1" applyBorder="1" applyAlignment="1">
      <alignment vertical="center"/>
    </xf>
    <xf numFmtId="168" fontId="0" fillId="0" borderId="1" xfId="2" applyNumberFormat="1" applyFont="1" applyFill="1" applyBorder="1" applyAlignment="1">
      <alignment vertical="center"/>
    </xf>
    <xf numFmtId="167" fontId="1" fillId="0" borderId="1" xfId="6" applyBorder="1" applyAlignment="1">
      <alignment horizontal="left" vertical="center"/>
    </xf>
    <xf numFmtId="0" fontId="2" fillId="5" borderId="1" xfId="6" applyNumberFormat="1" applyFont="1" applyFill="1" applyBorder="1" applyAlignment="1">
      <alignment horizontal="left" vertical="center"/>
    </xf>
    <xf numFmtId="0" fontId="1" fillId="3" borderId="1" xfId="6" applyNumberFormat="1" applyFill="1" applyBorder="1" applyAlignment="1">
      <alignment horizontal="left" vertical="center"/>
    </xf>
    <xf numFmtId="167" fontId="0" fillId="0" borderId="1" xfId="6" applyFont="1" applyBorder="1" applyAlignment="1">
      <alignment horizontal="left" vertical="center" wrapText="1"/>
    </xf>
    <xf numFmtId="10" fontId="11" fillId="0" borderId="0" xfId="4" applyNumberFormat="1" applyFont="1"/>
    <xf numFmtId="166" fontId="11" fillId="0" borderId="0" xfId="5" applyNumberFormat="1" applyFont="1" applyAlignment="1">
      <alignment vertical="center"/>
    </xf>
    <xf numFmtId="0" fontId="11" fillId="0" borderId="0" xfId="5" applyFont="1" applyAlignment="1">
      <alignment horizontal="center"/>
    </xf>
    <xf numFmtId="0" fontId="10" fillId="0" borderId="3" xfId="5" applyFont="1" applyBorder="1" applyAlignment="1">
      <alignment horizontal="center" vertical="center" wrapText="1" readingOrder="1"/>
    </xf>
    <xf numFmtId="49" fontId="10" fillId="0" borderId="2" xfId="5" applyNumberFormat="1" applyFont="1" applyBorder="1" applyAlignment="1">
      <alignment horizontal="center" vertical="center" wrapText="1" readingOrder="1"/>
    </xf>
    <xf numFmtId="9" fontId="12" fillId="0" borderId="2" xfId="4" applyFont="1" applyBorder="1" applyAlignment="1">
      <alignment horizontal="center" vertical="center" wrapText="1" readingOrder="1"/>
    </xf>
    <xf numFmtId="9" fontId="10" fillId="0" borderId="2" xfId="4" applyFont="1" applyBorder="1" applyAlignment="1">
      <alignment horizontal="center" vertical="center" wrapText="1" readingOrder="1"/>
    </xf>
    <xf numFmtId="170" fontId="12" fillId="0" borderId="2" xfId="2" applyNumberFormat="1" applyFont="1" applyBorder="1" applyAlignment="1">
      <alignment horizontal="right" vertical="center" wrapText="1" readingOrder="1"/>
    </xf>
    <xf numFmtId="170" fontId="10" fillId="0" borderId="2" xfId="2" applyNumberFormat="1" applyFont="1" applyBorder="1" applyAlignment="1">
      <alignment horizontal="right" vertical="center" wrapText="1" readingOrder="1"/>
    </xf>
    <xf numFmtId="9" fontId="14" fillId="0" borderId="0" xfId="4" applyFont="1" applyAlignment="1">
      <alignment horizontal="center" vertical="center"/>
    </xf>
    <xf numFmtId="0" fontId="0" fillId="0" borderId="4" xfId="0" applyBorder="1" applyAlignment="1">
      <alignment vertical="center" wrapText="1"/>
    </xf>
    <xf numFmtId="168" fontId="0" fillId="0" borderId="1" xfId="2" applyNumberFormat="1" applyFont="1" applyFill="1" applyBorder="1"/>
    <xf numFmtId="166" fontId="1" fillId="0" borderId="0" xfId="1" applyFont="1"/>
    <xf numFmtId="171" fontId="0" fillId="0" borderId="5" xfId="2" applyNumberFormat="1" applyFont="1" applyFill="1" applyBorder="1" applyAlignment="1">
      <alignment vertical="center"/>
    </xf>
    <xf numFmtId="171" fontId="0" fillId="0" borderId="4" xfId="2" applyNumberFormat="1" applyFont="1" applyFill="1" applyBorder="1" applyAlignment="1">
      <alignment vertical="center"/>
    </xf>
    <xf numFmtId="0" fontId="0" fillId="0" borderId="4" xfId="0" applyBorder="1" applyAlignment="1">
      <alignment vertical="top" wrapText="1"/>
    </xf>
    <xf numFmtId="166" fontId="11" fillId="0" borderId="0" xfId="1" applyFont="1" applyAlignment="1">
      <alignment vertical="center"/>
    </xf>
    <xf numFmtId="0" fontId="15" fillId="0" borderId="0" xfId="0" applyFont="1" applyAlignment="1">
      <alignment horizontal="center" vertical="center" readingOrder="1"/>
    </xf>
    <xf numFmtId="0" fontId="12" fillId="0" borderId="2" xfId="5" applyFont="1" applyBorder="1" applyAlignment="1">
      <alignment horizontal="left" vertical="top" wrapText="1" readingOrder="1"/>
    </xf>
    <xf numFmtId="9" fontId="11" fillId="0" borderId="0" xfId="4" applyFont="1"/>
    <xf numFmtId="168" fontId="0" fillId="0" borderId="1" xfId="2" applyNumberFormat="1" applyFont="1" applyBorder="1" applyAlignment="1"/>
    <xf numFmtId="9" fontId="0" fillId="0" borderId="0" xfId="0" applyNumberFormat="1"/>
    <xf numFmtId="168" fontId="11" fillId="0" borderId="0" xfId="5" applyNumberFormat="1" applyFont="1" applyAlignment="1">
      <alignment vertical="center"/>
    </xf>
    <xf numFmtId="10" fontId="11" fillId="0" borderId="0" xfId="4" applyNumberFormat="1" applyFont="1" applyAlignment="1">
      <alignment vertical="center"/>
    </xf>
    <xf numFmtId="0" fontId="11" fillId="0" borderId="0" xfId="5" applyFont="1" applyAlignment="1">
      <alignment horizontal="center" vertical="center"/>
    </xf>
    <xf numFmtId="166" fontId="1" fillId="0" borderId="1" xfId="1" applyFill="1" applyBorder="1" applyAlignment="1">
      <alignment vertical="center"/>
    </xf>
    <xf numFmtId="168" fontId="9" fillId="0" borderId="1" xfId="2" applyNumberFormat="1" applyFont="1" applyFill="1" applyBorder="1" applyAlignment="1">
      <alignment vertical="center"/>
    </xf>
    <xf numFmtId="10" fontId="4" fillId="0" borderId="0" xfId="4" applyNumberFormat="1" applyFont="1"/>
    <xf numFmtId="10" fontId="0" fillId="0" borderId="0" xfId="0" applyNumberFormat="1"/>
    <xf numFmtId="168" fontId="9" fillId="0" borderId="1" xfId="2" applyNumberFormat="1" applyFont="1" applyFill="1" applyBorder="1"/>
    <xf numFmtId="167" fontId="1" fillId="0" borderId="1" xfId="6" applyBorder="1" applyAlignment="1">
      <alignment horizontal="left" vertical="center" wrapText="1"/>
    </xf>
    <xf numFmtId="167" fontId="9" fillId="0" borderId="1" xfId="6" applyFont="1" applyBorder="1" applyAlignment="1">
      <alignment horizontal="left" vertical="center" wrapText="1"/>
    </xf>
    <xf numFmtId="0" fontId="0" fillId="0" borderId="1" xfId="6" applyNumberFormat="1" applyFont="1" applyBorder="1" applyAlignment="1">
      <alignment horizontal="left" vertical="center"/>
    </xf>
    <xf numFmtId="0" fontId="1" fillId="0" borderId="1" xfId="6" applyNumberFormat="1" applyBorder="1" applyAlignment="1">
      <alignment horizontal="left" indent="1"/>
    </xf>
    <xf numFmtId="168" fontId="0" fillId="0" borderId="12" xfId="2" applyNumberFormat="1" applyFont="1" applyBorder="1" applyAlignment="1">
      <alignment vertical="center"/>
    </xf>
    <xf numFmtId="168" fontId="0" fillId="0" borderId="13" xfId="2" applyNumberFormat="1" applyFont="1" applyBorder="1"/>
    <xf numFmtId="166" fontId="8" fillId="0" borderId="1" xfId="1" applyFont="1" applyFill="1" applyBorder="1" applyAlignment="1">
      <alignment horizontal="center" vertical="center" wrapText="1"/>
    </xf>
    <xf numFmtId="167" fontId="22" fillId="0" borderId="1" xfId="6" applyFont="1" applyBorder="1" applyAlignment="1">
      <alignment horizontal="center" vertical="center" wrapText="1"/>
    </xf>
    <xf numFmtId="168" fontId="8" fillId="0" borderId="1" xfId="2" applyNumberFormat="1" applyFont="1" applyFill="1" applyBorder="1"/>
    <xf numFmtId="0" fontId="2" fillId="4" borderId="1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left" vertical="center" wrapText="1"/>
    </xf>
    <xf numFmtId="168" fontId="0" fillId="7" borderId="5" xfId="2" applyNumberFormat="1" applyFont="1" applyFill="1" applyBorder="1" applyAlignment="1">
      <alignment vertical="center"/>
    </xf>
    <xf numFmtId="0" fontId="18" fillId="6" borderId="4" xfId="0" applyFont="1" applyFill="1" applyBorder="1" applyAlignment="1">
      <alignment horizontal="left" vertical="center" wrapText="1"/>
    </xf>
    <xf numFmtId="171" fontId="4" fillId="6" borderId="4" xfId="2" applyNumberFormat="1" applyFont="1" applyFill="1" applyBorder="1" applyAlignment="1">
      <alignment vertical="center"/>
    </xf>
    <xf numFmtId="0" fontId="5" fillId="7" borderId="4" xfId="0" applyFont="1" applyFill="1" applyBorder="1" applyAlignment="1">
      <alignment horizontal="left" vertical="center" wrapText="1"/>
    </xf>
    <xf numFmtId="171" fontId="0" fillId="0" borderId="0" xfId="2" applyNumberFormat="1" applyFont="1" applyAlignment="1">
      <alignment vertical="center"/>
    </xf>
    <xf numFmtId="165" fontId="0" fillId="0" borderId="0" xfId="2" applyFont="1" applyAlignment="1">
      <alignment vertical="center"/>
    </xf>
    <xf numFmtId="0" fontId="12" fillId="7" borderId="4" xfId="0" applyFont="1" applyFill="1" applyBorder="1" applyAlignment="1">
      <alignment horizontal="left" vertical="center" wrapText="1"/>
    </xf>
    <xf numFmtId="171" fontId="0" fillId="7" borderId="4" xfId="2" applyNumberFormat="1" applyFont="1" applyFill="1" applyBorder="1" applyAlignment="1">
      <alignment vertical="center"/>
    </xf>
    <xf numFmtId="171" fontId="0" fillId="0" borderId="0" xfId="0" applyNumberFormat="1"/>
    <xf numFmtId="171" fontId="2" fillId="4" borderId="4" xfId="0" applyNumberFormat="1" applyFont="1" applyFill="1" applyBorder="1" applyAlignment="1">
      <alignment vertical="center"/>
    </xf>
    <xf numFmtId="165" fontId="24" fillId="0" borderId="0" xfId="2" applyFont="1" applyAlignment="1">
      <alignment horizontal="center" vertical="center"/>
    </xf>
    <xf numFmtId="9" fontId="0" fillId="0" borderId="0" xfId="4" applyFont="1"/>
    <xf numFmtId="166" fontId="0" fillId="0" borderId="0" xfId="1" applyFont="1" applyAlignment="1">
      <alignment vertical="center"/>
    </xf>
    <xf numFmtId="171" fontId="0" fillId="0" borderId="0" xfId="2" applyNumberFormat="1" applyFont="1"/>
    <xf numFmtId="165" fontId="0" fillId="0" borderId="0" xfId="2" applyFont="1" applyAlignment="1">
      <alignment horizontal="right"/>
    </xf>
    <xf numFmtId="171" fontId="0" fillId="0" borderId="0" xfId="1" applyNumberFormat="1" applyFont="1"/>
    <xf numFmtId="165" fontId="4" fillId="0" borderId="0" xfId="2" applyFont="1" applyAlignment="1">
      <alignment horizontal="right"/>
    </xf>
    <xf numFmtId="0" fontId="0" fillId="0" borderId="0" xfId="0" applyAlignment="1">
      <alignment horizontal="center" vertical="center"/>
    </xf>
    <xf numFmtId="171" fontId="4" fillId="0" borderId="0" xfId="2" applyNumberFormat="1" applyFont="1"/>
    <xf numFmtId="0" fontId="4" fillId="0" borderId="11" xfId="0" applyFont="1" applyBorder="1" applyAlignment="1">
      <alignment horizontal="center" vertical="center" wrapText="1"/>
    </xf>
    <xf numFmtId="166" fontId="22" fillId="0" borderId="1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0" fillId="0" borderId="3" xfId="5" applyFont="1" applyBorder="1" applyAlignment="1">
      <alignment vertical="center" wrapText="1" readingOrder="1"/>
    </xf>
    <xf numFmtId="171" fontId="12" fillId="0" borderId="2" xfId="2" applyNumberFormat="1" applyFont="1" applyBorder="1" applyAlignment="1">
      <alignment horizontal="right" vertical="center" wrapText="1" readingOrder="1"/>
    </xf>
    <xf numFmtId="171" fontId="10" fillId="0" borderId="2" xfId="2" applyNumberFormat="1" applyFont="1" applyBorder="1" applyAlignment="1">
      <alignment horizontal="right" vertical="center" wrapText="1" readingOrder="1"/>
    </xf>
    <xf numFmtId="171" fontId="11" fillId="0" borderId="0" xfId="5" applyNumberFormat="1" applyFont="1"/>
    <xf numFmtId="167" fontId="11" fillId="0" borderId="1" xfId="6" applyFont="1" applyBorder="1" applyAlignment="1">
      <alignment horizontal="left" vertical="center" wrapText="1"/>
    </xf>
    <xf numFmtId="170" fontId="12" fillId="0" borderId="2" xfId="2" applyNumberFormat="1" applyFont="1" applyFill="1" applyBorder="1" applyAlignment="1">
      <alignment horizontal="right" vertical="center" wrapText="1" readingOrder="1"/>
    </xf>
    <xf numFmtId="0" fontId="13" fillId="9" borderId="2" xfId="5" applyFont="1" applyFill="1" applyBorder="1" applyAlignment="1">
      <alignment horizontal="center" vertical="center" wrapText="1" readingOrder="1"/>
    </xf>
    <xf numFmtId="0" fontId="13" fillId="10" borderId="2" xfId="5" applyFont="1" applyFill="1" applyBorder="1" applyAlignment="1">
      <alignment horizontal="center" vertical="center" wrapText="1" readingOrder="1"/>
    </xf>
    <xf numFmtId="0" fontId="13" fillId="9" borderId="15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vertical="center"/>
    </xf>
    <xf numFmtId="171" fontId="23" fillId="0" borderId="4" xfId="1" applyNumberFormat="1" applyFont="1" applyBorder="1" applyAlignment="1">
      <alignment vertical="center"/>
    </xf>
    <xf numFmtId="3" fontId="23" fillId="0" borderId="4" xfId="0" applyNumberFormat="1" applyFont="1" applyBorder="1" applyAlignment="1">
      <alignment horizontal="center" vertical="center"/>
    </xf>
    <xf numFmtId="171" fontId="25" fillId="0" borderId="4" xfId="1" applyNumberFormat="1" applyFont="1" applyBorder="1" applyAlignment="1">
      <alignment vertical="center"/>
    </xf>
    <xf numFmtId="0" fontId="23" fillId="0" borderId="4" xfId="0" applyFont="1" applyBorder="1"/>
    <xf numFmtId="0" fontId="13" fillId="9" borderId="4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2" xfId="5" applyFont="1" applyBorder="1" applyAlignment="1">
      <alignment horizontal="left" vertical="center" wrapText="1" readingOrder="1"/>
    </xf>
    <xf numFmtId="10" fontId="1" fillId="0" borderId="4" xfId="4" applyNumberFormat="1" applyFont="1" applyFill="1" applyBorder="1" applyAlignment="1">
      <alignment horizontal="center" vertical="center"/>
    </xf>
    <xf numFmtId="0" fontId="12" fillId="0" borderId="2" xfId="5" applyFont="1" applyBorder="1" applyAlignment="1">
      <alignment horizontal="left" vertical="center" wrapText="1" readingOrder="1"/>
    </xf>
    <xf numFmtId="0" fontId="13" fillId="9" borderId="18" xfId="5" applyFont="1" applyFill="1" applyBorder="1" applyAlignment="1">
      <alignment horizontal="center" vertical="center" wrapText="1" readingOrder="1"/>
    </xf>
    <xf numFmtId="0" fontId="13" fillId="9" borderId="19" xfId="5" applyFont="1" applyFill="1" applyBorder="1" applyAlignment="1">
      <alignment horizontal="center" vertical="center" wrapText="1" readingOrder="1"/>
    </xf>
    <xf numFmtId="0" fontId="13" fillId="9" borderId="23" xfId="5" applyFont="1" applyFill="1" applyBorder="1" applyAlignment="1">
      <alignment horizontal="center" vertical="center" wrapText="1" readingOrder="1"/>
    </xf>
    <xf numFmtId="0" fontId="25" fillId="6" borderId="22" xfId="0" applyFont="1" applyFill="1" applyBorder="1" applyAlignment="1">
      <alignment horizontal="center" vertical="center"/>
    </xf>
    <xf numFmtId="167" fontId="23" fillId="0" borderId="23" xfId="6" applyFont="1" applyBorder="1" applyAlignment="1">
      <alignment horizontal="left" vertical="center"/>
    </xf>
    <xf numFmtId="170" fontId="23" fillId="0" borderId="18" xfId="1" applyNumberFormat="1" applyFont="1" applyBorder="1" applyAlignment="1">
      <alignment vertical="center"/>
    </xf>
    <xf numFmtId="170" fontId="23" fillId="0" borderId="19" xfId="1" applyNumberFormat="1" applyFont="1" applyBorder="1" applyAlignment="1">
      <alignment vertical="center"/>
    </xf>
    <xf numFmtId="170" fontId="25" fillId="0" borderId="20" xfId="0" applyNumberFormat="1" applyFont="1" applyBorder="1" applyAlignment="1">
      <alignment vertical="center"/>
    </xf>
    <xf numFmtId="170" fontId="25" fillId="0" borderId="21" xfId="0" applyNumberFormat="1" applyFont="1" applyBorder="1" applyAlignment="1">
      <alignment vertical="center"/>
    </xf>
    <xf numFmtId="167" fontId="25" fillId="0" borderId="24" xfId="6" applyFont="1" applyBorder="1" applyAlignment="1">
      <alignment horizontal="center" vertical="center"/>
    </xf>
    <xf numFmtId="171" fontId="12" fillId="0" borderId="2" xfId="2" applyNumberFormat="1" applyFont="1" applyFill="1" applyBorder="1" applyAlignment="1">
      <alignment horizontal="right" vertical="center" wrapText="1" readingOrder="1"/>
    </xf>
    <xf numFmtId="0" fontId="15" fillId="0" borderId="0" xfId="0" applyFont="1" applyAlignment="1">
      <alignment vertical="center" readingOrder="1"/>
    </xf>
    <xf numFmtId="167" fontId="0" fillId="0" borderId="0" xfId="6" applyFont="1"/>
    <xf numFmtId="166" fontId="0" fillId="0" borderId="1" xfId="1" applyFont="1" applyBorder="1" applyAlignment="1">
      <alignment vertical="center"/>
    </xf>
    <xf numFmtId="10" fontId="11" fillId="0" borderId="0" xfId="4" applyNumberFormat="1" applyFont="1" applyAlignment="1">
      <alignment horizontal="center" vertical="center"/>
    </xf>
    <xf numFmtId="167" fontId="0" fillId="0" borderId="1" xfId="6" applyFont="1" applyBorder="1" applyAlignment="1">
      <alignment horizontal="left" wrapText="1" indent="2"/>
    </xf>
    <xf numFmtId="0" fontId="4" fillId="0" borderId="1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10" fontId="4" fillId="0" borderId="0" xfId="4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11" borderId="14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171" fontId="0" fillId="0" borderId="4" xfId="1" applyNumberFormat="1" applyFont="1" applyBorder="1" applyAlignment="1">
      <alignment vertical="center"/>
    </xf>
    <xf numFmtId="171" fontId="1" fillId="0" borderId="4" xfId="2" applyNumberFormat="1" applyFont="1" applyFill="1" applyBorder="1" applyAlignment="1">
      <alignment horizontal="right" vertical="center"/>
    </xf>
    <xf numFmtId="171" fontId="1" fillId="0" borderId="4" xfId="4" applyNumberFormat="1" applyFont="1" applyFill="1" applyBorder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171" fontId="4" fillId="0" borderId="4" xfId="1" applyNumberFormat="1" applyFont="1" applyBorder="1" applyAlignment="1">
      <alignment vertical="center"/>
    </xf>
    <xf numFmtId="171" fontId="4" fillId="0" borderId="4" xfId="2" applyNumberFormat="1" applyFont="1" applyFill="1" applyBorder="1" applyAlignment="1">
      <alignment horizontal="right" vertical="center"/>
    </xf>
    <xf numFmtId="171" fontId="8" fillId="0" borderId="4" xfId="0" applyNumberFormat="1" applyFont="1" applyBorder="1" applyAlignment="1">
      <alignment horizontal="right" vertical="center"/>
    </xf>
    <xf numFmtId="10" fontId="8" fillId="0" borderId="4" xfId="4" applyNumberFormat="1" applyFont="1" applyFill="1" applyBorder="1" applyAlignment="1">
      <alignment horizontal="center" vertical="center"/>
    </xf>
    <xf numFmtId="171" fontId="4" fillId="0" borderId="4" xfId="4" applyNumberFormat="1" applyFont="1" applyFill="1" applyBorder="1" applyAlignment="1">
      <alignment horizontal="right" vertical="center"/>
    </xf>
    <xf numFmtId="171" fontId="4" fillId="6" borderId="4" xfId="2" applyNumberFormat="1" applyFont="1" applyFill="1" applyBorder="1" applyAlignment="1">
      <alignment horizontal="right" vertical="center"/>
    </xf>
    <xf numFmtId="0" fontId="5" fillId="7" borderId="11" xfId="0" applyFont="1" applyFill="1" applyBorder="1" applyAlignment="1">
      <alignment horizontal="center" vertical="top" wrapText="1"/>
    </xf>
    <xf numFmtId="171" fontId="4" fillId="0" borderId="0" xfId="1" applyNumberFormat="1" applyFont="1"/>
    <xf numFmtId="165" fontId="4" fillId="11" borderId="0" xfId="2" applyFont="1" applyFill="1"/>
    <xf numFmtId="9" fontId="11" fillId="0" borderId="0" xfId="4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readingOrder="1"/>
    </xf>
    <xf numFmtId="0" fontId="11" fillId="0" borderId="0" xfId="5" applyFont="1" applyAlignment="1">
      <alignment horizontal="center"/>
    </xf>
    <xf numFmtId="0" fontId="25" fillId="6" borderId="16" xfId="0" applyFont="1" applyFill="1" applyBorder="1" applyAlignment="1">
      <alignment horizontal="center" vertical="center"/>
    </xf>
    <xf numFmtId="0" fontId="25" fillId="6" borderId="1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168" fontId="4" fillId="6" borderId="6" xfId="2" applyNumberFormat="1" applyFont="1" applyFill="1" applyBorder="1" applyAlignment="1">
      <alignment horizontal="center" vertical="center"/>
    </xf>
    <xf numFmtId="168" fontId="4" fillId="6" borderId="8" xfId="2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8" fontId="0" fillId="0" borderId="6" xfId="2" applyNumberFormat="1" applyFont="1" applyBorder="1" applyAlignment="1">
      <alignment horizontal="center" vertical="center"/>
    </xf>
    <xf numFmtId="168" fontId="0" fillId="0" borderId="8" xfId="2" applyNumberFormat="1" applyFont="1" applyBorder="1" applyAlignment="1">
      <alignment horizontal="center" vertical="center"/>
    </xf>
  </cellXfs>
  <cellStyles count="8">
    <cellStyle name="Millares" xfId="1" builtinId="3"/>
    <cellStyle name="Millares [0]" xfId="2" builtinId="6"/>
    <cellStyle name="Moneda [0]" xfId="3" builtinId="7"/>
    <cellStyle name="Moneda 2" xfId="7" xr:uid="{0A06CFBA-109F-43E8-B2B1-0EA73C2BB68E}"/>
    <cellStyle name="Normal" xfId="0" builtinId="0"/>
    <cellStyle name="Normal 2" xfId="5" xr:uid="{E2B56EA5-9926-47AC-B48B-556F5EAD47C1}"/>
    <cellStyle name="Normal 3" xfId="6" xr:uid="{1523E9F5-7047-44F6-87ED-B1B962ED47B1}"/>
    <cellStyle name="Porcentaje" xfId="4" builtinId="5"/>
  </cellStyles>
  <dxfs count="0"/>
  <tableStyles count="0" defaultTableStyle="TableStyleMedium2" defaultPivotStyle="PivotStyleLight16"/>
  <colors>
    <mruColors>
      <color rgb="FF00FF00"/>
      <color rgb="FF0066FF"/>
      <color rgb="FF00FFFF"/>
      <color rgb="FFFFFF00"/>
      <color rgb="FFFFFF66"/>
      <color rgb="FFEB6C15"/>
      <color rgb="FFFF9900"/>
      <color rgb="FFECFC18"/>
      <color rgb="FF66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EJECUCIÓN PRESUPUESTAL DIP</a:t>
            </a:r>
            <a:r>
              <a:rPr lang="es-ES" baseline="0"/>
              <a:t> - DICIEMBRE 26 DE 2022</a:t>
            </a:r>
            <a:endParaRPr lang="es-ES"/>
          </a:p>
        </c:rich>
      </c:tx>
      <c:layout>
        <c:manualLayout>
          <c:xMode val="edge"/>
          <c:yMode val="edge"/>
          <c:x val="0.2494780570664544"/>
          <c:y val="6.3276828651710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'EJEC PPTAL GRAFICAS'!$C$2</c:f>
              <c:strCache>
                <c:ptCount val="1"/>
                <c:pt idx="0">
                  <c:v>APR. VIGENTE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6.5289559320446692E-3"/>
                  <c:y val="-0.132580021936916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ED-40D1-81E1-F383CC9DCE75}"/>
                </c:ext>
              </c:extLst>
            </c:dLbl>
            <c:dLbl>
              <c:idx val="1"/>
              <c:layout>
                <c:manualLayout>
                  <c:x val="2.145592554151737E-2"/>
                  <c:y val="-0.108474563402931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ED-40D1-81E1-F383CC9DCE75}"/>
                </c:ext>
              </c:extLst>
            </c:dLbl>
            <c:dLbl>
              <c:idx val="2"/>
              <c:layout>
                <c:manualLayout>
                  <c:x val="-2.5256159134717168E-3"/>
                  <c:y val="-8.4369104868946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ED-40D1-81E1-F383CC9DCE75}"/>
                </c:ext>
              </c:extLst>
            </c:dLbl>
            <c:dLbl>
              <c:idx val="3"/>
              <c:layout>
                <c:manualLayout>
                  <c:x val="-2.8775144434994167E-3"/>
                  <c:y val="-5.72504640182138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ED-40D1-81E1-F383CC9DCE75}"/>
                </c:ext>
              </c:extLst>
            </c:dLbl>
            <c:dLbl>
              <c:idx val="4"/>
              <c:layout>
                <c:manualLayout>
                  <c:x val="0"/>
                  <c:y val="-7.5329557918702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ED-40D1-81E1-F383CC9DCE75}"/>
                </c:ext>
              </c:extLst>
            </c:dLbl>
            <c:dLbl>
              <c:idx val="5"/>
              <c:layout>
                <c:manualLayout>
                  <c:x val="0"/>
                  <c:y val="-5.7250464018213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ED-40D1-81E1-F383CC9DCE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'EJEC PPTAL GRAFICAS'!$B$3:$B$8</c:f>
              <c:strCache>
                <c:ptCount val="6"/>
                <c:pt idx="0">
                  <c:v>ReSA</c:v>
                </c:pt>
                <c:pt idx="1">
                  <c:v>POLITICA PÚBLICA</c:v>
                </c:pt>
                <c:pt idx="2">
                  <c:v>INCLUSIÓN PRODUCTIVA</c:v>
                </c:pt>
                <c:pt idx="3">
                  <c:v>IRACA</c:v>
                </c:pt>
                <c:pt idx="4">
                  <c:v>FEST</c:v>
                </c:pt>
                <c:pt idx="5">
                  <c:v>TOTAL</c:v>
                </c:pt>
              </c:strCache>
            </c:strRef>
          </c:cat>
          <c:val>
            <c:numRef>
              <c:f>'EJEC PPTAL GRAFICAS'!$C$3:$C$8</c:f>
              <c:numCache>
                <c:formatCode>_-* #,##0_-;\-* #,##0_-;_-* "-"_-;_-@_-</c:formatCode>
                <c:ptCount val="6"/>
                <c:pt idx="0">
                  <c:v>40000000000</c:v>
                </c:pt>
                <c:pt idx="1">
                  <c:v>500000000</c:v>
                </c:pt>
                <c:pt idx="2">
                  <c:v>18000000000</c:v>
                </c:pt>
                <c:pt idx="3">
                  <c:v>34000000000</c:v>
                </c:pt>
                <c:pt idx="4">
                  <c:v>5500000000</c:v>
                </c:pt>
                <c:pt idx="5">
                  <c:v>98000000000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ED-40D1-81E1-F383CC9DCE75}"/>
            </c:ext>
          </c:extLst>
        </c:ser>
        <c:ser>
          <c:idx val="1"/>
          <c:order val="1"/>
          <c:tx>
            <c:strRef>
              <c:f>'EJEC PPTAL GRAFICAS'!$D$2</c:f>
              <c:strCache>
                <c:ptCount val="1"/>
                <c:pt idx="0">
                  <c:v>CDP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3214403700032794E-3"/>
                  <c:y val="-5.12240993847177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99,99%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3ED-40D1-81E1-F383CC9DCE75}"/>
                </c:ext>
              </c:extLst>
            </c:dLbl>
            <c:dLbl>
              <c:idx val="1"/>
              <c:layout>
                <c:manualLayout>
                  <c:x val="0"/>
                  <c:y val="-1.50659115837405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3ED-40D1-81E1-F383CC9DCE75}"/>
                </c:ext>
              </c:extLst>
            </c:dLbl>
            <c:dLbl>
              <c:idx val="2"/>
              <c:layout>
                <c:manualLayout>
                  <c:x val="-6.6072018500165182E-3"/>
                  <c:y val="-4.51977347512215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92,26%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3ED-40D1-81E1-F383CC9DCE75}"/>
                </c:ext>
              </c:extLst>
            </c:dLbl>
            <c:dLbl>
              <c:idx val="3"/>
              <c:layout>
                <c:manualLayout>
                  <c:x val="-9.9772090054687287E-17"/>
                  <c:y val="-9.039546950244293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99,98%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3ED-40D1-81E1-F383CC9DCE75}"/>
                </c:ext>
              </c:extLst>
            </c:dLbl>
            <c:dLbl>
              <c:idx val="4"/>
              <c:layout>
                <c:manualLayout>
                  <c:x val="0"/>
                  <c:y val="5.524103765786753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99,99%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3ED-40D1-81E1-F383CC9DCE75}"/>
                </c:ext>
              </c:extLst>
            </c:dLbl>
            <c:dLbl>
              <c:idx val="5"/>
              <c:layout>
                <c:manualLayout>
                  <c:x val="1.0571522960026333E-2"/>
                  <c:y val="-6.026364633496195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98,95%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3ED-40D1-81E1-F383CC9DCE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'EJEC PPTAL GRAFICAS'!$B$3:$B$8</c:f>
              <c:strCache>
                <c:ptCount val="6"/>
                <c:pt idx="0">
                  <c:v>ReSA</c:v>
                </c:pt>
                <c:pt idx="1">
                  <c:v>POLITICA PÚBLICA</c:v>
                </c:pt>
                <c:pt idx="2">
                  <c:v>INCLUSIÓN PRODUCTIVA</c:v>
                </c:pt>
                <c:pt idx="3">
                  <c:v>IRACA</c:v>
                </c:pt>
                <c:pt idx="4">
                  <c:v>FEST</c:v>
                </c:pt>
                <c:pt idx="5">
                  <c:v>TOTAL</c:v>
                </c:pt>
              </c:strCache>
            </c:strRef>
          </c:cat>
          <c:val>
            <c:numRef>
              <c:f>'EJEC PPTAL GRAFICAS'!$D$3:$D$8</c:f>
              <c:numCache>
                <c:formatCode>_-* #,##0_-;\-* #,##0_-;_-* "-"_-;_-@_-</c:formatCode>
                <c:ptCount val="6"/>
                <c:pt idx="0">
                  <c:v>9783967863</c:v>
                </c:pt>
                <c:pt idx="1">
                  <c:v>0</c:v>
                </c:pt>
                <c:pt idx="2">
                  <c:v>1325777342</c:v>
                </c:pt>
                <c:pt idx="3">
                  <c:v>1642977342</c:v>
                </c:pt>
                <c:pt idx="4">
                  <c:v>0</c:v>
                </c:pt>
                <c:pt idx="5">
                  <c:v>12752722547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ED-40D1-81E1-F383CC9DCE75}"/>
            </c:ext>
          </c:extLst>
        </c:ser>
        <c:ser>
          <c:idx val="2"/>
          <c:order val="2"/>
          <c:tx>
            <c:strRef>
              <c:f>'EJEC PPTAL GRAFICAS'!$E$2</c:f>
              <c:strCache>
                <c:ptCount val="1"/>
                <c:pt idx="0">
                  <c:v>COMPROMISO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2.4255194067044843E-2"/>
                  <c:y val="-1.50659115837405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93,37%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3ED-40D1-81E1-F383CC9DCE75}"/>
                </c:ext>
              </c:extLst>
            </c:dLbl>
            <c:dLbl>
              <c:idx val="1"/>
              <c:layout>
                <c:manualLayout>
                  <c:x val="1.4965986394557772E-2"/>
                  <c:y val="-3.9171370117725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3ED-40D1-81E1-F383CC9DCE75}"/>
                </c:ext>
              </c:extLst>
            </c:dLbl>
            <c:dLbl>
              <c:idx val="2"/>
              <c:layout>
                <c:manualLayout>
                  <c:x val="3.9643211100099107E-3"/>
                  <c:y val="-1.80790939004886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84,44%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D5E-4D70-B22D-EE04582925F6}"/>
                </c:ext>
              </c:extLst>
            </c:dLbl>
            <c:dLbl>
              <c:idx val="3"/>
              <c:layout>
                <c:manualLayout>
                  <c:x val="7.9286422200198214E-3"/>
                  <c:y val="-2.41054585339848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94,97%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3ED-40D1-81E1-F383CC9DCE75}"/>
                </c:ext>
              </c:extLst>
            </c:dLbl>
            <c:dLbl>
              <c:idx val="4"/>
              <c:layout>
                <c:manualLayout>
                  <c:x val="9.2500825900231256E-3"/>
                  <c:y val="-4.82109170679696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80,63%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C3ED-40D1-81E1-F383CC9DCE75}"/>
                </c:ext>
              </c:extLst>
            </c:dLbl>
            <c:dLbl>
              <c:idx val="5"/>
              <c:layout>
                <c:manualLayout>
                  <c:x val="3.4357449620085703E-2"/>
                  <c:y val="-3.0131823167480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86,17%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C3ED-40D1-81E1-F383CC9DCE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'EJEC PPTAL GRAFICAS'!$B$3:$B$8</c:f>
              <c:strCache>
                <c:ptCount val="6"/>
                <c:pt idx="0">
                  <c:v>ReSA</c:v>
                </c:pt>
                <c:pt idx="1">
                  <c:v>POLITICA PÚBLICA</c:v>
                </c:pt>
                <c:pt idx="2">
                  <c:v>INCLUSIÓN PRODUCTIVA</c:v>
                </c:pt>
                <c:pt idx="3">
                  <c:v>IRACA</c:v>
                </c:pt>
                <c:pt idx="4">
                  <c:v>FEST</c:v>
                </c:pt>
                <c:pt idx="5">
                  <c:v>TOTAL</c:v>
                </c:pt>
              </c:strCache>
            </c:strRef>
          </c:cat>
          <c:val>
            <c:numRef>
              <c:f>'EJEC PPTAL GRAFICAS'!$E$3:$E$8</c:f>
              <c:numCache>
                <c:formatCode>_-* #,##0_-;\-* #,##0_-;_-* "-"_-;_-@_-</c:formatCode>
                <c:ptCount val="6"/>
                <c:pt idx="0">
                  <c:v>8364235166</c:v>
                </c:pt>
                <c:pt idx="1">
                  <c:v>0</c:v>
                </c:pt>
                <c:pt idx="2">
                  <c:v>325023333</c:v>
                </c:pt>
                <c:pt idx="3">
                  <c:v>534759956</c:v>
                </c:pt>
                <c:pt idx="4">
                  <c:v>0</c:v>
                </c:pt>
                <c:pt idx="5">
                  <c:v>9224018455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3ED-40D1-81E1-F383CC9DCE75}"/>
            </c:ext>
          </c:extLst>
        </c:ser>
        <c:ser>
          <c:idx val="3"/>
          <c:order val="3"/>
          <c:tx>
            <c:strRef>
              <c:f>'EJEC PPTAL GRAFICAS'!$F$2</c:f>
              <c:strCache>
                <c:ptCount val="1"/>
                <c:pt idx="0">
                  <c:v>PAGO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792174887950701E-2"/>
                  <c:y val="-1.50659115837404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65,75%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3ED-40D1-81E1-F383CC9DCE75}"/>
                </c:ext>
              </c:extLst>
            </c:dLbl>
            <c:dLbl>
              <c:idx val="1"/>
              <c:layout>
                <c:manualLayout>
                  <c:x val="1.6326530612244899E-2"/>
                  <c:y val="-9.039546950244293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C3ED-40D1-81E1-F383CC9DCE75}"/>
                </c:ext>
              </c:extLst>
            </c:dLbl>
            <c:dLbl>
              <c:idx val="2"/>
              <c:layout>
                <c:manualLayout>
                  <c:x val="1.3214403700033035E-3"/>
                  <c:y val="-7.68361490770764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9,07%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501816980508756E-2"/>
                      <c:h val="3.912629101219911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ED5E-4D70-B22D-EE04582925F6}"/>
                </c:ext>
              </c:extLst>
            </c:dLbl>
            <c:dLbl>
              <c:idx val="3"/>
              <c:layout>
                <c:manualLayout>
                  <c:x val="2.6428807400065103E-3"/>
                  <c:y val="-1.20527292669925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73,85%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3ED-40D1-81E1-F383CC9DCE75}"/>
                </c:ext>
              </c:extLst>
            </c:dLbl>
            <c:dLbl>
              <c:idx val="4"/>
              <c:layout>
                <c:manualLayout>
                  <c:x val="0"/>
                  <c:y val="-1.80790939004885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78,97%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C3ED-40D1-81E1-F383CC9DCE75}"/>
                </c:ext>
              </c:extLst>
            </c:dLbl>
            <c:dLbl>
              <c:idx val="5"/>
              <c:layout>
                <c:manualLayout>
                  <c:x val="7.928642220019821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69,14%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3ED-40D1-81E1-F383CC9DCE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'EJEC PPTAL GRAFICAS'!$B$3:$B$8</c:f>
              <c:strCache>
                <c:ptCount val="6"/>
                <c:pt idx="0">
                  <c:v>ReSA</c:v>
                </c:pt>
                <c:pt idx="1">
                  <c:v>POLITICA PÚBLICA</c:v>
                </c:pt>
                <c:pt idx="2">
                  <c:v>INCLUSIÓN PRODUCTIVA</c:v>
                </c:pt>
                <c:pt idx="3">
                  <c:v>IRACA</c:v>
                </c:pt>
                <c:pt idx="4">
                  <c:v>FEST</c:v>
                </c:pt>
                <c:pt idx="5">
                  <c:v>TOTAL</c:v>
                </c:pt>
              </c:strCache>
            </c:strRef>
          </c:cat>
          <c:val>
            <c:numRef>
              <c:f>'EJEC PPTAL GRAFICAS'!$F$3:$F$8</c:f>
              <c:numCache>
                <c:formatCode>_-* #,##0_-;\-* #,##0_-;_-* "-"_-;_-@_-</c:formatCode>
                <c:ptCount val="6"/>
                <c:pt idx="0">
                  <c:v>6000000</c:v>
                </c:pt>
                <c:pt idx="1">
                  <c:v>0</c:v>
                </c:pt>
                <c:pt idx="2">
                  <c:v>7416667</c:v>
                </c:pt>
                <c:pt idx="3">
                  <c:v>0</c:v>
                </c:pt>
                <c:pt idx="4">
                  <c:v>0</c:v>
                </c:pt>
                <c:pt idx="5">
                  <c:v>13416667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3ED-40D1-81E1-F383CC9DC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037215647"/>
        <c:axId val="2037218559"/>
        <c:axId val="0"/>
      </c:bar3DChart>
      <c:catAx>
        <c:axId val="20372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7218559"/>
        <c:crosses val="autoZero"/>
        <c:auto val="1"/>
        <c:lblAlgn val="ctr"/>
        <c:lblOffset val="100"/>
        <c:noMultiLvlLbl val="0"/>
      </c:catAx>
      <c:valAx>
        <c:axId val="20372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72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/>
              <a:t>EJECUCIÓN RESERVAS</a:t>
            </a:r>
            <a:r>
              <a:rPr lang="es-419" sz="1400" baseline="0"/>
              <a:t> PRESUPUESTALES AUTORIZADAS VIGENCIA 2022 - DIP</a:t>
            </a:r>
          </a:p>
        </c:rich>
      </c:tx>
      <c:layout>
        <c:manualLayout>
          <c:xMode val="edge"/>
          <c:yMode val="edge"/>
          <c:x val="0.18232357191306145"/>
          <c:y val="4.726509186351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43608874733353"/>
          <c:y val="0.11675095785440616"/>
          <c:w val="0.80631260936132987"/>
          <c:h val="0.8152083748152170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'RVAS EJEC PPTAL DIP'!$C$2</c:f>
              <c:strCache>
                <c:ptCount val="1"/>
                <c:pt idx="0">
                  <c:v>RESERVA AUTORIZADA</c:v>
                </c:pt>
              </c:strCache>
            </c:strRef>
          </c:tx>
          <c:spPr>
            <a:solidFill>
              <a:srgbClr val="0066FF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>
              <a:innerShdw blurRad="127000">
                <a:prstClr val="black"/>
              </a:innerShdw>
            </a:effectLst>
            <a:scene3d>
              <a:camera prst="orthographicFront"/>
              <a:lightRig rig="threePt" dir="t"/>
            </a:scene3d>
            <a:sp3d contourW="9525" prstMaterial="softEdge">
              <a:bevelT/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-0.107279693486590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23-471B-AD66-79C7EBB92996}"/>
                </c:ext>
              </c:extLst>
            </c:dLbl>
            <c:dLbl>
              <c:idx val="1"/>
              <c:layout>
                <c:manualLayout>
                  <c:x val="1.1376564277588586E-3"/>
                  <c:y val="-7.9693486590038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23-471B-AD66-79C7EBB92996}"/>
                </c:ext>
              </c:extLst>
            </c:dLbl>
            <c:dLbl>
              <c:idx val="2"/>
              <c:layout>
                <c:manualLayout>
                  <c:x val="3.7453183520598336E-3"/>
                  <c:y val="-7.0498084291187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40-495B-BBDC-BF784BB31BEA}"/>
                </c:ext>
              </c:extLst>
            </c:dLbl>
            <c:dLbl>
              <c:idx val="3"/>
              <c:layout>
                <c:manualLayout>
                  <c:x val="-2.4968789013733749E-3"/>
                  <c:y val="-0.101149425287356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23-471B-AD66-79C7EBB92996}"/>
                </c:ext>
              </c:extLst>
            </c:dLbl>
            <c:dLbl>
              <c:idx val="4"/>
              <c:layout>
                <c:manualLayout>
                  <c:x val="-0.10736579275905128"/>
                  <c:y val="3.3716475095785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DF-4D19-8B8C-89826E9CEA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'RVAS EJEC PPTAL DIP'!$B$3:$B$7</c:f>
              <c:strCache>
                <c:ptCount val="5"/>
                <c:pt idx="0">
                  <c:v>IRACA</c:v>
                </c:pt>
                <c:pt idx="1">
                  <c:v>FEST</c:v>
                </c:pt>
                <c:pt idx="2">
                  <c:v>ReSA</c:v>
                </c:pt>
                <c:pt idx="3">
                  <c:v>INCLUSIÓN PRODUCTIVA</c:v>
                </c:pt>
                <c:pt idx="4">
                  <c:v>TOTAL</c:v>
                </c:pt>
              </c:strCache>
            </c:strRef>
          </c:cat>
          <c:val>
            <c:numRef>
              <c:f>'RVAS EJEC PPTAL DIP'!$C$3:$C$7</c:f>
              <c:numCache>
                <c:formatCode>_-* #,##0.00_-;\-* #,##0.00_-;_-* "-"_-;_-@_-</c:formatCode>
                <c:ptCount val="5"/>
                <c:pt idx="0">
                  <c:v>4822231710</c:v>
                </c:pt>
                <c:pt idx="1">
                  <c:v>24899587903</c:v>
                </c:pt>
                <c:pt idx="2">
                  <c:v>5905676217</c:v>
                </c:pt>
                <c:pt idx="3">
                  <c:v>9104119306</c:v>
                </c:pt>
                <c:pt idx="4">
                  <c:v>44731615136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3-471B-AD66-79C7EBB92996}"/>
            </c:ext>
          </c:extLst>
        </c:ser>
        <c:ser>
          <c:idx val="1"/>
          <c:order val="1"/>
          <c:tx>
            <c:strRef>
              <c:f>'RVAS EJEC PPTAL DIP'!$D$2</c:f>
              <c:strCache>
                <c:ptCount val="1"/>
                <c:pt idx="0">
                  <c:v>OBLIGADO</c:v>
                </c:pt>
              </c:strCache>
            </c:strRef>
          </c:tx>
          <c:spPr>
            <a:solidFill>
              <a:srgbClr val="FF3300"/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>
              <a:innerShdw blurRad="63500" dist="50800" dir="162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 contourW="9525">
              <a:bevelT/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8717646249274997E-2"/>
                  <c:y val="-5.542196880562354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923-471B-AD66-79C7EBB92996}"/>
                </c:ext>
              </c:extLst>
            </c:dLbl>
            <c:dLbl>
              <c:idx val="1"/>
              <c:layout>
                <c:manualLayout>
                  <c:x val="9.7065675779291639E-3"/>
                  <c:y val="-3.98467432950191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923-471B-AD66-79C7EBB92996}"/>
                </c:ext>
              </c:extLst>
            </c:dLbl>
            <c:dLbl>
              <c:idx val="2"/>
              <c:layout>
                <c:manualLayout>
                  <c:x val="1.3108614232209739E-2"/>
                  <c:y val="-2.911877394636026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100%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845242659274332E-2"/>
                      <c:h val="4.59311551573294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BD77-465C-B491-A5EE5850703E}"/>
                </c:ext>
              </c:extLst>
            </c:dLbl>
            <c:dLbl>
              <c:idx val="3"/>
              <c:layout>
                <c:manualLayout>
                  <c:x val="-3.0034307509314143E-3"/>
                  <c:y val="-2.45210727969349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D77-465C-B491-A5EE5850703E}"/>
                </c:ext>
              </c:extLst>
            </c:dLbl>
            <c:dLbl>
              <c:idx val="4"/>
              <c:layout>
                <c:manualLayout>
                  <c:x val="3.0455167463041477E-3"/>
                  <c:y val="-9.195402298850574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BDF-4D19-8B8C-89826E9CEA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'RVAS EJEC PPTAL DIP'!$B$3:$B$7</c:f>
              <c:strCache>
                <c:ptCount val="5"/>
                <c:pt idx="0">
                  <c:v>IRACA</c:v>
                </c:pt>
                <c:pt idx="1">
                  <c:v>FEST</c:v>
                </c:pt>
                <c:pt idx="2">
                  <c:v>ReSA</c:v>
                </c:pt>
                <c:pt idx="3">
                  <c:v>INCLUSIÓN PRODUCTIVA</c:v>
                </c:pt>
                <c:pt idx="4">
                  <c:v>TOTAL</c:v>
                </c:pt>
              </c:strCache>
            </c:strRef>
          </c:cat>
          <c:val>
            <c:numRef>
              <c:f>'RVAS EJEC PPTAL DIP'!$D$3:$D$7</c:f>
              <c:numCache>
                <c:formatCode>_-* #,##0.00_-;\-* #,##0.00_-;_-* "-"_-;_-@_-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5954280374</c:v>
                </c:pt>
                <c:pt idx="4">
                  <c:v>5954280374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23-471B-AD66-79C7EBB92996}"/>
            </c:ext>
          </c:extLst>
        </c:ser>
        <c:ser>
          <c:idx val="2"/>
          <c:order val="2"/>
          <c:tx>
            <c:strRef>
              <c:f>'RVAS EJEC PPTAL DIP'!$E$2</c:f>
              <c:strCache>
                <c:ptCount val="1"/>
                <c:pt idx="0">
                  <c:v>PAGADO</c:v>
                </c:pt>
              </c:strCache>
            </c:strRef>
          </c:tx>
          <c:spPr>
            <a:solidFill>
              <a:srgbClr val="00FF00"/>
            </a:solidFill>
            <a:ln w="9525" cap="flat" cmpd="sng" algn="ctr">
              <a:solidFill>
                <a:srgbClr val="92D050"/>
              </a:solidFill>
              <a:round/>
            </a:ln>
            <a:effectLst>
              <a:innerShdw blurRad="63500" dist="50800" dir="162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 contourW="9525">
              <a:bevelT/>
              <a:contourClr>
                <a:srgbClr val="92D050"/>
              </a:contourClr>
            </a:sp3d>
          </c:spPr>
          <c:invertIfNegative val="0"/>
          <c:dLbls>
            <c:dLbl>
              <c:idx val="0"/>
              <c:layout>
                <c:manualLayout>
                  <c:x val="1.4470494558966646E-2"/>
                  <c:y val="-3.065134099616970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923-471B-AD66-79C7EBB92996}"/>
                </c:ext>
              </c:extLst>
            </c:dLbl>
            <c:dLbl>
              <c:idx val="1"/>
              <c:layout>
                <c:manualLayout>
                  <c:x val="2.3284968592409049E-2"/>
                  <c:y val="-1.22605363984674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1923-471B-AD66-79C7EBB92996}"/>
                </c:ext>
              </c:extLst>
            </c:dLbl>
            <c:dLbl>
              <c:idx val="2"/>
              <c:layout>
                <c:manualLayout>
                  <c:x val="7.4906367041198503E-3"/>
                  <c:y val="-1.1238695201562476E-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D77-465C-B491-A5EE5850703E}"/>
                </c:ext>
              </c:extLst>
            </c:dLbl>
            <c:dLbl>
              <c:idx val="3"/>
              <c:layout>
                <c:manualLayout>
                  <c:x val="3.4502147905668178E-3"/>
                  <c:y val="-2.45210727969348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D77-465C-B491-A5EE5850703E}"/>
                </c:ext>
              </c:extLst>
            </c:dLbl>
            <c:dLbl>
              <c:idx val="4"/>
              <c:layout>
                <c:manualLayout>
                  <c:x val="4.092443500742164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BDF-4D19-8B8C-89826E9CEA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'RVAS EJEC PPTAL DIP'!$B$3:$B$7</c:f>
              <c:strCache>
                <c:ptCount val="5"/>
                <c:pt idx="0">
                  <c:v>IRACA</c:v>
                </c:pt>
                <c:pt idx="1">
                  <c:v>FEST</c:v>
                </c:pt>
                <c:pt idx="2">
                  <c:v>ReSA</c:v>
                </c:pt>
                <c:pt idx="3">
                  <c:v>INCLUSIÓN PRODUCTIVA</c:v>
                </c:pt>
                <c:pt idx="4">
                  <c:v>TOTAL</c:v>
                </c:pt>
              </c:strCache>
            </c:strRef>
          </c:cat>
          <c:val>
            <c:numRef>
              <c:f>'RVAS EJEC PPTAL DIP'!$E$3:$E$7</c:f>
              <c:numCache>
                <c:formatCode>_-* #,##0.00_-;\-* #,##0.00_-;_-* "-"_-;_-@_-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5954280374</c:v>
                </c:pt>
                <c:pt idx="4">
                  <c:v>5954280374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923-471B-AD66-79C7EBB929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9013456"/>
        <c:axId val="449015096"/>
        <c:axId val="0"/>
      </c:bar3DChart>
      <c:catAx>
        <c:axId val="4490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9015096"/>
        <c:crosses val="autoZero"/>
        <c:auto val="1"/>
        <c:lblAlgn val="ctr"/>
        <c:lblOffset val="100"/>
        <c:noMultiLvlLbl val="0"/>
      </c:catAx>
      <c:valAx>
        <c:axId val="4490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90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04638886431329"/>
          <c:y val="0.48078872899508251"/>
          <c:w val="0.12310979386003716"/>
          <c:h val="0.1367826952665399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45000">
          <a:schemeClr val="accent3">
            <a:lumMod val="45000"/>
            <a:lumOff val="55000"/>
          </a:schemeClr>
        </a:gs>
        <a:gs pos="32000">
          <a:schemeClr val="accent3">
            <a:lumMod val="45000"/>
            <a:lumOff val="55000"/>
          </a:schemeClr>
        </a:gs>
        <a:gs pos="81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9</xdr:row>
      <xdr:rowOff>14286</xdr:rowOff>
    </xdr:from>
    <xdr:to>
      <xdr:col>9</xdr:col>
      <xdr:colOff>561974</xdr:colOff>
      <xdr:row>31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700BF3-F2FC-4C3B-A07F-8691FC662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10</xdr:col>
      <xdr:colOff>76200</xdr:colOff>
      <xdr:row>29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04A4B-AD8D-4AA7-BAF8-241E86F4B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psco-my.sharepoint.com/personal/juan_garcia_prosperidadsocial_gov_co1/Documents/2022%20Documentos/Ejecuci&#243;n%20Pptal%202022/12%20Ejec%20Pptal%20Dic%2031%202022.xlsx" TargetMode="External"/><Relationship Id="rId1" Type="http://schemas.openxmlformats.org/officeDocument/2006/relationships/externalLinkPath" Target="https://dpsco-my.sharepoint.com/personal/juan_garcia_prosperidadsocial_gov_co1/Documents/2022%20Documentos/Ejecuci&#243;n%20Pptal%202022/12%20Ejec%20Pptal%20Dic%2031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 RVAS (2)"/>
      <sheetName val="I.P."/>
      <sheetName val="ReSA"/>
      <sheetName val="IRACA"/>
      <sheetName val="FEST"/>
      <sheetName val="SD PP"/>
      <sheetName val="Comité"/>
      <sheetName val="Presentación"/>
      <sheetName val="Ejecución Pptal Agregada DIP"/>
      <sheetName val="EJEC PPTAL GRAFICAS"/>
      <sheetName val="Detalle Ejec Pptal DIP"/>
      <sheetName val="Transversales"/>
      <sheetName val="Novedades"/>
      <sheetName val="Control RVAS"/>
      <sheetName val="RVAS EJEC PPTAL DIP"/>
      <sheetName val="RVAS Justif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2">
          <cell r="J32">
            <v>546035142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5A8D-16E6-4D69-AC59-08A129293842}">
  <dimension ref="B1:P16"/>
  <sheetViews>
    <sheetView zoomScale="90" zoomScaleNormal="90" workbookViewId="0">
      <pane ySplit="2" topLeftCell="A4" activePane="bottomLeft" state="frozen"/>
      <selection activeCell="D1" sqref="D1"/>
      <selection pane="bottomLeft" activeCell="N12" sqref="N12"/>
    </sheetView>
  </sheetViews>
  <sheetFormatPr baseColWidth="10" defaultRowHeight="15.05" x14ac:dyDescent="0.3"/>
  <cols>
    <col min="1" max="1" width="2.88671875" customWidth="1"/>
    <col min="2" max="2" width="17.109375" customWidth="1"/>
    <col min="3" max="3" width="19.109375" bestFit="1" customWidth="1"/>
    <col min="4" max="4" width="18.88671875" bestFit="1" customWidth="1"/>
    <col min="5" max="5" width="24.6640625" bestFit="1" customWidth="1"/>
    <col min="6" max="6" width="17.5546875" style="1" hidden="1" customWidth="1"/>
    <col min="7" max="7" width="23" style="1" hidden="1" customWidth="1"/>
    <col min="8" max="8" width="24.109375" style="1" customWidth="1"/>
    <col min="9" max="9" width="15.33203125" style="1" customWidth="1"/>
    <col min="10" max="10" width="22.109375" style="1" customWidth="1"/>
    <col min="11" max="11" width="19.109375" style="1" customWidth="1"/>
    <col min="12" max="12" width="21.44140625" style="1" customWidth="1"/>
    <col min="13" max="13" width="20.33203125" style="1" bestFit="1" customWidth="1"/>
    <col min="14" max="14" width="20.33203125" bestFit="1" customWidth="1"/>
    <col min="15" max="15" width="14.88671875" bestFit="1" customWidth="1"/>
  </cols>
  <sheetData>
    <row r="1" spans="2:16" ht="31.6" customHeight="1" x14ac:dyDescent="0.3">
      <c r="E1" s="216"/>
      <c r="F1" s="216"/>
      <c r="G1" s="216"/>
    </row>
    <row r="2" spans="2:16" ht="46.5" customHeight="1" x14ac:dyDescent="0.3">
      <c r="B2" s="31" t="s">
        <v>0</v>
      </c>
      <c r="C2" s="200" t="s">
        <v>207</v>
      </c>
      <c r="D2" s="201" t="s">
        <v>208</v>
      </c>
      <c r="E2" s="31" t="s">
        <v>209</v>
      </c>
      <c r="F2" s="31" t="s">
        <v>210</v>
      </c>
      <c r="G2" s="31" t="s">
        <v>211</v>
      </c>
      <c r="H2" s="31" t="s">
        <v>212</v>
      </c>
      <c r="I2" s="31" t="s">
        <v>213</v>
      </c>
      <c r="J2" s="31" t="s">
        <v>214</v>
      </c>
      <c r="K2" s="31" t="s">
        <v>215</v>
      </c>
      <c r="L2" s="200" t="s">
        <v>216</v>
      </c>
      <c r="M2" s="201" t="s">
        <v>217</v>
      </c>
    </row>
    <row r="3" spans="2:16" ht="24.9" customHeight="1" x14ac:dyDescent="0.3">
      <c r="B3" s="32" t="s">
        <v>4</v>
      </c>
      <c r="C3" s="202">
        <v>108000000</v>
      </c>
      <c r="D3" s="203">
        <f>+'Control RVAS'!E6</f>
        <v>4822231710</v>
      </c>
      <c r="E3" s="203">
        <f>+D3+C3</f>
        <v>4930231710</v>
      </c>
      <c r="F3" s="203"/>
      <c r="G3" s="203">
        <f>+E3-F3</f>
        <v>4930231710</v>
      </c>
      <c r="H3" s="203">
        <f>+L3+M3</f>
        <v>108000000</v>
      </c>
      <c r="I3" s="178">
        <f>+H3/G3</f>
        <v>2.1905664145752696E-2</v>
      </c>
      <c r="J3" s="204">
        <f>+G3-H3</f>
        <v>4822231710</v>
      </c>
      <c r="K3" s="178">
        <f>+J3/G3</f>
        <v>0.97809433585424732</v>
      </c>
      <c r="L3" s="203">
        <v>108000000</v>
      </c>
      <c r="M3" s="203">
        <f>+'Control RVAS'!H6</f>
        <v>0</v>
      </c>
    </row>
    <row r="4" spans="2:16" ht="24.9" customHeight="1" x14ac:dyDescent="0.3">
      <c r="B4" s="32" t="s">
        <v>5</v>
      </c>
      <c r="C4" s="202">
        <v>9189093722</v>
      </c>
      <c r="D4" s="203">
        <f>+'Control RVAS'!E10</f>
        <v>24899587903</v>
      </c>
      <c r="E4" s="203">
        <f>+D4+C4</f>
        <v>34088681625</v>
      </c>
      <c r="F4" s="203"/>
      <c r="G4" s="203">
        <f>+E4-F4</f>
        <v>34088681625</v>
      </c>
      <c r="H4" s="203">
        <f>+L4+M4</f>
        <v>9189093722</v>
      </c>
      <c r="I4" s="178">
        <f>+H4/G4</f>
        <v>0.26956436224453134</v>
      </c>
      <c r="J4" s="204">
        <f t="shared" ref="J4:J5" si="0">+G4-H4</f>
        <v>24899587903</v>
      </c>
      <c r="K4" s="178">
        <f t="shared" ref="K4:K7" si="1">+J4/G4</f>
        <v>0.7304356377554686</v>
      </c>
      <c r="L4" s="203">
        <v>9189093722</v>
      </c>
      <c r="M4" s="203">
        <f>+'Control RVAS'!H10</f>
        <v>0</v>
      </c>
      <c r="O4" s="30"/>
    </row>
    <row r="5" spans="2:16" ht="24.9" customHeight="1" x14ac:dyDescent="0.3">
      <c r="B5" s="32" t="s">
        <v>6</v>
      </c>
      <c r="C5" s="202">
        <v>2026360437</v>
      </c>
      <c r="D5" s="203">
        <f>+'Control RVAS'!E18</f>
        <v>5905676217</v>
      </c>
      <c r="E5" s="203">
        <f>+D5+C5</f>
        <v>7932036654</v>
      </c>
      <c r="F5" s="203"/>
      <c r="G5" s="203">
        <f>+E5-F5</f>
        <v>7932036654</v>
      </c>
      <c r="H5" s="203">
        <f>+L5+M5</f>
        <v>2026360437</v>
      </c>
      <c r="I5" s="178">
        <f t="shared" ref="I5:I6" si="2">+H5/G5</f>
        <v>0.25546533953270861</v>
      </c>
      <c r="J5" s="204">
        <f t="shared" si="0"/>
        <v>5905676217</v>
      </c>
      <c r="K5" s="178">
        <f t="shared" si="1"/>
        <v>0.74453466046729133</v>
      </c>
      <c r="L5" s="203">
        <v>2026360437</v>
      </c>
      <c r="M5" s="203">
        <f>+'Control RVAS'!H18</f>
        <v>0</v>
      </c>
      <c r="N5" s="30"/>
    </row>
    <row r="6" spans="2:16" ht="31.6" customHeight="1" x14ac:dyDescent="0.3">
      <c r="B6" s="32" t="s">
        <v>13</v>
      </c>
      <c r="C6" s="202">
        <v>546035142</v>
      </c>
      <c r="D6" s="203">
        <f>+'Control RVAS'!E31</f>
        <v>9104119306</v>
      </c>
      <c r="E6" s="203">
        <f>+D6+C6</f>
        <v>9650154448</v>
      </c>
      <c r="F6" s="203"/>
      <c r="G6" s="203">
        <f>+E6-F6</f>
        <v>9650154448</v>
      </c>
      <c r="H6" s="203">
        <f>+L6+M6</f>
        <v>6500315516</v>
      </c>
      <c r="I6" s="178">
        <f t="shared" si="2"/>
        <v>0.67359704458898007</v>
      </c>
      <c r="J6" s="204">
        <f>+G6-H6</f>
        <v>3149838932</v>
      </c>
      <c r="K6" s="178">
        <f t="shared" si="1"/>
        <v>0.32640295541101999</v>
      </c>
      <c r="L6" s="203">
        <v>546035142</v>
      </c>
      <c r="M6" s="203">
        <f>+'Control RVAS'!H31</f>
        <v>5954280374</v>
      </c>
      <c r="N6" s="30"/>
    </row>
    <row r="7" spans="2:16" s="1" customFormat="1" ht="31.6" customHeight="1" x14ac:dyDescent="0.3">
      <c r="B7" s="205" t="s">
        <v>8</v>
      </c>
      <c r="C7" s="206">
        <f t="shared" ref="C7:H7" si="3">SUM(C3:C6)</f>
        <v>11869489301</v>
      </c>
      <c r="D7" s="207">
        <f t="shared" si="3"/>
        <v>44731615136</v>
      </c>
      <c r="E7" s="208">
        <f>SUM(E3:E6)</f>
        <v>56601104437</v>
      </c>
      <c r="F7" s="208">
        <f>SUM(F3:F6)</f>
        <v>0</v>
      </c>
      <c r="G7" s="208">
        <f>SUM(G3:G6)</f>
        <v>56601104437</v>
      </c>
      <c r="H7" s="208">
        <f t="shared" si="3"/>
        <v>17823769675</v>
      </c>
      <c r="I7" s="209">
        <f>+H7/G7</f>
        <v>0.31490144675248855</v>
      </c>
      <c r="J7" s="210">
        <f>+G7-H7</f>
        <v>38777334762</v>
      </c>
      <c r="K7" s="178">
        <f t="shared" si="1"/>
        <v>0.68509855324751145</v>
      </c>
      <c r="L7" s="207">
        <f>SUM(L3:L6)</f>
        <v>11869489301</v>
      </c>
      <c r="M7" s="208">
        <f>SUM(M3:M6)</f>
        <v>5954280374</v>
      </c>
      <c r="N7" s="30"/>
      <c r="O7"/>
      <c r="P7"/>
    </row>
    <row r="8" spans="2:16" x14ac:dyDescent="0.3">
      <c r="E8" s="30"/>
      <c r="N8" s="30"/>
    </row>
    <row r="9" spans="2:16" x14ac:dyDescent="0.3">
      <c r="D9" s="48"/>
      <c r="I9" s="50"/>
    </row>
    <row r="10" spans="2:16" x14ac:dyDescent="0.3">
      <c r="E10" s="144"/>
      <c r="G10" s="43"/>
    </row>
    <row r="11" spans="2:16" ht="27.85" customHeight="1" x14ac:dyDescent="0.3">
      <c r="B11" s="31" t="s">
        <v>0</v>
      </c>
      <c r="C11" s="31" t="s">
        <v>114</v>
      </c>
      <c r="D11" s="31" t="s">
        <v>115</v>
      </c>
      <c r="E11" s="31" t="s">
        <v>1</v>
      </c>
      <c r="G11" s="43"/>
    </row>
    <row r="12" spans="2:16" ht="20.149999999999999" customHeight="1" x14ac:dyDescent="0.3">
      <c r="B12" s="155" t="s">
        <v>9</v>
      </c>
      <c r="C12" s="212" t="s">
        <v>204</v>
      </c>
      <c r="D12" s="62" t="s">
        <v>222</v>
      </c>
      <c r="E12" s="57">
        <v>259009550</v>
      </c>
      <c r="G12" s="43"/>
      <c r="J12" s="149"/>
    </row>
    <row r="13" spans="2:16" ht="20.149999999999999" customHeight="1" x14ac:dyDescent="0.3">
      <c r="B13" s="155" t="s">
        <v>4</v>
      </c>
      <c r="C13" s="212" t="s">
        <v>204</v>
      </c>
      <c r="D13" s="62" t="s">
        <v>222</v>
      </c>
      <c r="E13" s="57">
        <v>12926330</v>
      </c>
      <c r="G13" s="43"/>
    </row>
    <row r="14" spans="2:16" ht="20.149999999999999" customHeight="1" x14ac:dyDescent="0.3">
      <c r="B14" s="155" t="s">
        <v>5</v>
      </c>
      <c r="C14" s="212" t="s">
        <v>204</v>
      </c>
      <c r="D14" s="62" t="s">
        <v>222</v>
      </c>
      <c r="E14" s="57">
        <v>15524565</v>
      </c>
      <c r="G14" s="53"/>
    </row>
    <row r="15" spans="2:16" ht="29.3" customHeight="1" x14ac:dyDescent="0.3">
      <c r="B15" s="155" t="s">
        <v>7</v>
      </c>
      <c r="C15" s="212" t="s">
        <v>204</v>
      </c>
      <c r="D15" s="62" t="s">
        <v>222</v>
      </c>
      <c r="E15" s="57">
        <v>33368745</v>
      </c>
    </row>
    <row r="16" spans="2:16" x14ac:dyDescent="0.3">
      <c r="B16" s="217" t="s">
        <v>10</v>
      </c>
      <c r="C16" s="218"/>
      <c r="D16" s="219"/>
      <c r="E16" s="60">
        <f>SUM(E12:E15)</f>
        <v>320829190</v>
      </c>
    </row>
  </sheetData>
  <mergeCells count="2">
    <mergeCell ref="E1:G1"/>
    <mergeCell ref="B16:D16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6FE4-A346-4FEC-ACC5-27ABF1CC2C40}">
  <dimension ref="B2:K20"/>
  <sheetViews>
    <sheetView topLeftCell="A15" workbookViewId="0">
      <selection activeCell="J13" sqref="J13"/>
    </sheetView>
  </sheetViews>
  <sheetFormatPr baseColWidth="10" defaultColWidth="11.44140625" defaultRowHeight="15.05" x14ac:dyDescent="0.3"/>
  <cols>
    <col min="1" max="1" width="2.5546875" customWidth="1"/>
    <col min="2" max="2" width="17.6640625" customWidth="1"/>
    <col min="3" max="3" width="16.44140625" bestFit="1" customWidth="1"/>
    <col min="4" max="7" width="16.33203125" bestFit="1" customWidth="1"/>
    <col min="8" max="8" width="19.109375" customWidth="1"/>
    <col min="9" max="10" width="16.33203125" bestFit="1" customWidth="1"/>
    <col min="11" max="11" width="15.109375" bestFit="1" customWidth="1"/>
    <col min="12" max="13" width="16.33203125" bestFit="1" customWidth="1"/>
  </cols>
  <sheetData>
    <row r="2" spans="2:11" x14ac:dyDescent="0.3">
      <c r="B2" s="31" t="s">
        <v>78</v>
      </c>
      <c r="C2" s="31" t="s">
        <v>14</v>
      </c>
      <c r="D2" s="31" t="s">
        <v>51</v>
      </c>
      <c r="E2" s="31" t="s">
        <v>53</v>
      </c>
      <c r="F2" s="31" t="s">
        <v>79</v>
      </c>
      <c r="H2" s="31" t="s">
        <v>78</v>
      </c>
      <c r="I2" s="31" t="s">
        <v>51</v>
      </c>
      <c r="J2" s="31" t="s">
        <v>53</v>
      </c>
      <c r="K2" s="31" t="s">
        <v>79</v>
      </c>
    </row>
    <row r="3" spans="2:11" x14ac:dyDescent="0.3">
      <c r="B3" s="32" t="s">
        <v>6</v>
      </c>
      <c r="C3" s="33">
        <f>+'Ejecución Pptal Agregada DIP'!F5</f>
        <v>40000000000</v>
      </c>
      <c r="D3" s="33">
        <f>+'Ejecución Pptal Agregada DIP'!G5</f>
        <v>9783967863</v>
      </c>
      <c r="E3" s="33">
        <f>+'Ejecución Pptal Agregada DIP'!H5</f>
        <v>8364235166</v>
      </c>
      <c r="F3" s="33">
        <f>+'Ejecución Pptal Agregada DIP'!L5</f>
        <v>6000000</v>
      </c>
      <c r="H3" s="157" t="s">
        <v>6</v>
      </c>
      <c r="I3" s="46">
        <f t="shared" ref="I3:I8" si="0">+D3/C3</f>
        <v>0.24459919657500001</v>
      </c>
      <c r="J3" s="46">
        <f t="shared" ref="J3:J8" si="1">+E3/C3</f>
        <v>0.20910587915000001</v>
      </c>
      <c r="K3" s="46">
        <f t="shared" ref="K3:K8" si="2">+F3/C3</f>
        <v>1.4999999999999999E-4</v>
      </c>
    </row>
    <row r="4" spans="2:11" x14ac:dyDescent="0.3">
      <c r="B4" s="32" t="s">
        <v>23</v>
      </c>
      <c r="C4" s="33">
        <f>+'Ejecución Pptal Agregada DIP'!F6</f>
        <v>500000000</v>
      </c>
      <c r="D4" s="33">
        <f>+'Ejecución Pptal Agregada DIP'!G6</f>
        <v>0</v>
      </c>
      <c r="E4" s="33">
        <f>+'Ejecución Pptal Agregada DIP'!H6</f>
        <v>0</v>
      </c>
      <c r="F4" s="33">
        <f>+'Ejecución Pptal Agregada DIP'!L6</f>
        <v>0</v>
      </c>
      <c r="H4" s="157" t="s">
        <v>23</v>
      </c>
      <c r="I4" s="46">
        <v>0</v>
      </c>
      <c r="J4" s="46">
        <v>0</v>
      </c>
      <c r="K4" s="46">
        <v>0</v>
      </c>
    </row>
    <row r="5" spans="2:11" ht="30.15" x14ac:dyDescent="0.3">
      <c r="B5" s="32" t="s">
        <v>13</v>
      </c>
      <c r="C5" s="33">
        <f>+'Ejecución Pptal Agregada DIP'!F7</f>
        <v>18000000000</v>
      </c>
      <c r="D5" s="33">
        <f>+'Ejecución Pptal Agregada DIP'!G7</f>
        <v>1325777342</v>
      </c>
      <c r="E5" s="33">
        <f>+'Ejecución Pptal Agregada DIP'!H7</f>
        <v>325023333</v>
      </c>
      <c r="F5" s="33">
        <f>+'Ejecución Pptal Agregada DIP'!L7</f>
        <v>7416667</v>
      </c>
      <c r="H5" s="32" t="s">
        <v>13</v>
      </c>
      <c r="I5" s="46">
        <f>+D5/C5</f>
        <v>7.3654296777777781E-2</v>
      </c>
      <c r="J5" s="46">
        <f t="shared" si="1"/>
        <v>1.8056851833333332E-2</v>
      </c>
      <c r="K5" s="46">
        <f t="shared" si="2"/>
        <v>4.1203705555555557E-4</v>
      </c>
    </row>
    <row r="6" spans="2:11" x14ac:dyDescent="0.3">
      <c r="B6" s="32" t="s">
        <v>4</v>
      </c>
      <c r="C6" s="33">
        <f>+'Ejecución Pptal Agregada DIP'!F8</f>
        <v>34000000000</v>
      </c>
      <c r="D6" s="33">
        <f>+'Ejecución Pptal Agregada DIP'!G8</f>
        <v>1642977342</v>
      </c>
      <c r="E6" s="33">
        <f>+'Ejecución Pptal Agregada DIP'!H8</f>
        <v>534759956</v>
      </c>
      <c r="F6" s="33">
        <f>+'Ejecución Pptal Agregada DIP'!L8</f>
        <v>0</v>
      </c>
      <c r="H6" s="157" t="s">
        <v>4</v>
      </c>
      <c r="I6" s="46">
        <f t="shared" si="0"/>
        <v>4.8322863000000001E-2</v>
      </c>
      <c r="J6" s="46">
        <f t="shared" si="1"/>
        <v>1.5728234000000001E-2</v>
      </c>
      <c r="K6" s="46">
        <f t="shared" si="2"/>
        <v>0</v>
      </c>
    </row>
    <row r="7" spans="2:11" x14ac:dyDescent="0.3">
      <c r="B7" s="32" t="s">
        <v>5</v>
      </c>
      <c r="C7" s="33">
        <f>+'Ejecución Pptal Agregada DIP'!F10</f>
        <v>5500000000</v>
      </c>
      <c r="D7" s="33">
        <f>+'Ejecución Pptal Agregada DIP'!G10</f>
        <v>0</v>
      </c>
      <c r="E7" s="33">
        <f>+'Ejecución Pptal Agregada DIP'!H10</f>
        <v>0</v>
      </c>
      <c r="F7" s="33">
        <f>+'Ejecución Pptal Agregada DIP'!L10</f>
        <v>0</v>
      </c>
      <c r="H7" s="158" t="s">
        <v>5</v>
      </c>
      <c r="I7" s="46">
        <f t="shared" si="0"/>
        <v>0</v>
      </c>
      <c r="J7" s="46">
        <f t="shared" si="1"/>
        <v>0</v>
      </c>
      <c r="K7" s="46">
        <f t="shared" si="2"/>
        <v>0</v>
      </c>
    </row>
    <row r="8" spans="2:11" x14ac:dyDescent="0.3">
      <c r="B8" s="32" t="s">
        <v>10</v>
      </c>
      <c r="C8" s="34">
        <f>SUM(C3:C7)</f>
        <v>98000000000</v>
      </c>
      <c r="D8" s="34">
        <f>SUM(D3:D7)</f>
        <v>12752722547</v>
      </c>
      <c r="E8" s="34">
        <f>SUM(E3:E7)</f>
        <v>9224018455</v>
      </c>
      <c r="F8" s="34">
        <f>SUM(F3:F7)</f>
        <v>13416667</v>
      </c>
      <c r="H8" s="159" t="s">
        <v>10</v>
      </c>
      <c r="I8" s="47">
        <f t="shared" si="0"/>
        <v>0.13012982190816327</v>
      </c>
      <c r="J8" s="47">
        <f t="shared" si="1"/>
        <v>9.4122637295918368E-2</v>
      </c>
      <c r="K8" s="47">
        <f t="shared" si="2"/>
        <v>1.3690476530612246E-4</v>
      </c>
    </row>
    <row r="10" spans="2:11" x14ac:dyDescent="0.3">
      <c r="K10" s="50"/>
    </row>
    <row r="11" spans="2:11" x14ac:dyDescent="0.3">
      <c r="K11" s="116"/>
    </row>
    <row r="13" spans="2:11" x14ac:dyDescent="0.3">
      <c r="K13" s="122"/>
    </row>
    <row r="15" spans="2:11" x14ac:dyDescent="0.3">
      <c r="K15" s="123"/>
    </row>
    <row r="18" spans="11:11" x14ac:dyDescent="0.3">
      <c r="K18" s="50"/>
    </row>
    <row r="20" spans="11:11" x14ac:dyDescent="0.3">
      <c r="K20" s="123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3D1D-DE2B-4A41-B986-8CB69E7176E1}">
  <dimension ref="A1:N144"/>
  <sheetViews>
    <sheetView zoomScale="90" zoomScaleNormal="90" workbookViewId="0">
      <pane ySplit="2" topLeftCell="A28" activePane="bottomLeft" state="frozen"/>
      <selection pane="bottomLeft" activeCell="A74" sqref="A74"/>
    </sheetView>
  </sheetViews>
  <sheetFormatPr baseColWidth="10" defaultColWidth="11.44140625" defaultRowHeight="15.05" x14ac:dyDescent="0.3"/>
  <cols>
    <col min="1" max="1" width="50.33203125" style="13" customWidth="1"/>
    <col min="2" max="2" width="20.44140625" style="13" bestFit="1" customWidth="1"/>
    <col min="3" max="3" width="20" style="13" customWidth="1"/>
    <col min="4" max="4" width="20" bestFit="1" customWidth="1"/>
    <col min="5" max="5" width="20" style="13" bestFit="1" customWidth="1"/>
    <col min="6" max="6" width="19.6640625" style="13" bestFit="1" customWidth="1"/>
    <col min="7" max="8" width="20" style="13" bestFit="1" customWidth="1"/>
    <col min="9" max="11" width="18.88671875" style="1" hidden="1" customWidth="1"/>
    <col min="12" max="12" width="18.88671875" hidden="1" customWidth="1"/>
    <col min="13" max="13" width="18.5546875" style="13" bestFit="1" customWidth="1"/>
    <col min="14" max="14" width="20.44140625" style="13" bestFit="1" customWidth="1"/>
    <col min="15" max="16384" width="11.44140625" style="13"/>
  </cols>
  <sheetData>
    <row r="1" spans="1:14" ht="18.350000000000001" x14ac:dyDescent="0.35">
      <c r="A1" s="2" t="s">
        <v>224</v>
      </c>
      <c r="D1" s="48"/>
    </row>
    <row r="2" spans="1:14" s="7" customFormat="1" ht="31.45" x14ac:dyDescent="0.3">
      <c r="A2" s="3" t="s">
        <v>80</v>
      </c>
      <c r="B2" s="5" t="s">
        <v>167</v>
      </c>
      <c r="C2" s="4" t="s">
        <v>81</v>
      </c>
      <c r="D2" s="132" t="s">
        <v>82</v>
      </c>
      <c r="E2" s="4" t="s">
        <v>83</v>
      </c>
      <c r="F2" s="6" t="s">
        <v>84</v>
      </c>
      <c r="G2" s="4" t="s">
        <v>85</v>
      </c>
      <c r="H2" s="4" t="s">
        <v>86</v>
      </c>
      <c r="I2" s="82" t="s">
        <v>87</v>
      </c>
      <c r="J2" s="4" t="s">
        <v>69</v>
      </c>
      <c r="K2" s="4" t="s">
        <v>70</v>
      </c>
      <c r="L2" s="6" t="s">
        <v>71</v>
      </c>
    </row>
    <row r="3" spans="1:14" s="9" customFormat="1" x14ac:dyDescent="0.3">
      <c r="A3" s="8" t="s">
        <v>88</v>
      </c>
      <c r="B3" s="85">
        <f t="shared" ref="B3:L3" si="0">SUM(B4:B12)</f>
        <v>40000000000</v>
      </c>
      <c r="C3" s="85">
        <f t="shared" si="0"/>
        <v>9783967863</v>
      </c>
      <c r="D3" s="131">
        <f t="shared" si="0"/>
        <v>30216032137</v>
      </c>
      <c r="E3" s="85">
        <f t="shared" si="0"/>
        <v>8364235166</v>
      </c>
      <c r="F3" s="28">
        <f t="shared" si="0"/>
        <v>31635764834</v>
      </c>
      <c r="G3" s="85">
        <f t="shared" si="0"/>
        <v>10719984</v>
      </c>
      <c r="H3" s="85">
        <f t="shared" si="0"/>
        <v>6000000</v>
      </c>
      <c r="I3" s="85">
        <f t="shared" si="0"/>
        <v>41157873</v>
      </c>
      <c r="J3" s="85">
        <f t="shared" si="0"/>
        <v>1340177185</v>
      </c>
      <c r="K3" s="85">
        <f t="shared" si="0"/>
        <v>8178180124</v>
      </c>
      <c r="L3" s="85">
        <f t="shared" si="0"/>
        <v>31140094834</v>
      </c>
      <c r="M3" s="29"/>
    </row>
    <row r="4" spans="1:14" s="9" customFormat="1" ht="45.2" x14ac:dyDescent="0.3">
      <c r="A4" s="125" t="s">
        <v>139</v>
      </c>
      <c r="B4" s="90">
        <v>713421933</v>
      </c>
      <c r="C4" s="90">
        <v>713421933</v>
      </c>
      <c r="D4" s="87">
        <f t="shared" ref="D4:D11" si="1">+B4-C4</f>
        <v>0</v>
      </c>
      <c r="E4" s="90">
        <v>713421933</v>
      </c>
      <c r="F4" s="86">
        <f t="shared" ref="F4:F10" si="2">+B4-E4</f>
        <v>0</v>
      </c>
      <c r="G4" s="86"/>
      <c r="H4" s="86"/>
      <c r="I4" s="86">
        <v>0</v>
      </c>
      <c r="J4" s="90"/>
      <c r="K4" s="88">
        <f t="shared" ref="K4:K5" si="3">+E4-G4-I4-J4</f>
        <v>713421933</v>
      </c>
      <c r="L4" s="88">
        <f t="shared" ref="L4:L11" si="4">+B4-E4</f>
        <v>0</v>
      </c>
      <c r="N4" s="29"/>
    </row>
    <row r="5" spans="1:14" s="9" customFormat="1" ht="30.15" x14ac:dyDescent="0.3">
      <c r="A5" s="125" t="s">
        <v>140</v>
      </c>
      <c r="B5" s="90">
        <v>1366807153</v>
      </c>
      <c r="C5" s="90">
        <v>1366807153</v>
      </c>
      <c r="D5" s="87">
        <f t="shared" si="1"/>
        <v>0</v>
      </c>
      <c r="E5" s="86">
        <v>1366807153</v>
      </c>
      <c r="F5" s="86">
        <f t="shared" si="2"/>
        <v>0</v>
      </c>
      <c r="G5" s="86"/>
      <c r="H5" s="86"/>
      <c r="I5" s="86">
        <v>0</v>
      </c>
      <c r="J5" s="90"/>
      <c r="K5" s="88">
        <f t="shared" si="3"/>
        <v>1366807153</v>
      </c>
      <c r="L5" s="88">
        <f t="shared" si="4"/>
        <v>0</v>
      </c>
      <c r="N5" s="29"/>
    </row>
    <row r="6" spans="1:14" s="9" customFormat="1" ht="30.15" x14ac:dyDescent="0.3">
      <c r="A6" s="125" t="s">
        <v>141</v>
      </c>
      <c r="B6" s="90">
        <v>713421933</v>
      </c>
      <c r="C6" s="90">
        <v>713421933</v>
      </c>
      <c r="D6" s="87">
        <f t="shared" si="1"/>
        <v>0</v>
      </c>
      <c r="E6" s="86">
        <v>713421933</v>
      </c>
      <c r="F6" s="86">
        <f t="shared" ref="F6:F7" si="5">+B6-E6</f>
        <v>0</v>
      </c>
      <c r="G6" s="86"/>
      <c r="H6" s="86"/>
      <c r="I6" s="86">
        <v>0</v>
      </c>
      <c r="J6" s="90"/>
      <c r="K6" s="88">
        <f t="shared" ref="K6:K7" si="6">+E6-G6-I6-J6</f>
        <v>713421933</v>
      </c>
      <c r="L6" s="88">
        <f t="shared" si="4"/>
        <v>0</v>
      </c>
      <c r="N6" s="29"/>
    </row>
    <row r="7" spans="1:14" s="9" customFormat="1" ht="30.15" x14ac:dyDescent="0.3">
      <c r="A7" s="125" t="s">
        <v>142</v>
      </c>
      <c r="B7" s="90">
        <v>1366807153</v>
      </c>
      <c r="C7" s="90">
        <v>1366807153</v>
      </c>
      <c r="D7" s="87">
        <f t="shared" si="1"/>
        <v>0</v>
      </c>
      <c r="E7" s="86">
        <v>1366807153</v>
      </c>
      <c r="F7" s="86">
        <f t="shared" si="5"/>
        <v>0</v>
      </c>
      <c r="G7" s="86"/>
      <c r="H7" s="86"/>
      <c r="I7" s="86">
        <v>0</v>
      </c>
      <c r="J7" s="90"/>
      <c r="K7" s="88">
        <f t="shared" si="6"/>
        <v>1366807153</v>
      </c>
      <c r="L7" s="88">
        <f t="shared" si="4"/>
        <v>0</v>
      </c>
      <c r="N7" s="29"/>
    </row>
    <row r="8" spans="1:14" s="9" customFormat="1" ht="30.15" x14ac:dyDescent="0.3">
      <c r="A8" s="125" t="s">
        <v>143</v>
      </c>
      <c r="B8" s="90">
        <v>713421933</v>
      </c>
      <c r="C8" s="90">
        <v>713421933</v>
      </c>
      <c r="D8" s="87">
        <f t="shared" si="1"/>
        <v>0</v>
      </c>
      <c r="E8" s="86">
        <v>713421933</v>
      </c>
      <c r="F8" s="86">
        <f t="shared" si="2"/>
        <v>0</v>
      </c>
      <c r="G8" s="86"/>
      <c r="H8" s="86"/>
      <c r="I8" s="86">
        <v>0</v>
      </c>
      <c r="J8" s="90"/>
      <c r="K8" s="88">
        <f t="shared" ref="K8:K10" si="7">+E8-G8-I8-J8</f>
        <v>713421933</v>
      </c>
      <c r="L8" s="88">
        <f t="shared" si="4"/>
        <v>0</v>
      </c>
      <c r="N8" s="29"/>
    </row>
    <row r="9" spans="1:14" s="9" customFormat="1" ht="30.15" x14ac:dyDescent="0.3">
      <c r="A9" s="125" t="s">
        <v>144</v>
      </c>
      <c r="B9" s="90">
        <v>2673577592</v>
      </c>
      <c r="C9" s="90">
        <v>2673577592</v>
      </c>
      <c r="D9" s="87">
        <f t="shared" ref="D9:D10" si="8">+B9-C9</f>
        <v>0</v>
      </c>
      <c r="E9" s="86">
        <v>2673577592</v>
      </c>
      <c r="F9" s="86">
        <f t="shared" si="2"/>
        <v>0</v>
      </c>
      <c r="G9" s="86"/>
      <c r="H9" s="86"/>
      <c r="I9" s="86">
        <v>0</v>
      </c>
      <c r="J9" s="90"/>
      <c r="K9" s="88">
        <f t="shared" si="7"/>
        <v>2673577592</v>
      </c>
      <c r="L9" s="88">
        <f t="shared" ref="L9:L10" si="9">+B9-E9</f>
        <v>0</v>
      </c>
      <c r="N9" s="29"/>
    </row>
    <row r="10" spans="1:14" s="9" customFormat="1" ht="30.15" x14ac:dyDescent="0.3">
      <c r="A10" s="125" t="s">
        <v>223</v>
      </c>
      <c r="B10" s="90">
        <v>462732824</v>
      </c>
      <c r="C10" s="90">
        <v>462732824</v>
      </c>
      <c r="D10" s="87">
        <f t="shared" si="8"/>
        <v>0</v>
      </c>
      <c r="E10" s="86"/>
      <c r="F10" s="86">
        <f t="shared" si="2"/>
        <v>462732824</v>
      </c>
      <c r="G10" s="86"/>
      <c r="H10" s="86"/>
      <c r="I10" s="86">
        <v>0</v>
      </c>
      <c r="J10" s="90"/>
      <c r="K10" s="88">
        <f t="shared" si="7"/>
        <v>0</v>
      </c>
      <c r="L10" s="88">
        <f t="shared" si="9"/>
        <v>462732824</v>
      </c>
      <c r="N10" s="29"/>
    </row>
    <row r="11" spans="1:14" s="9" customFormat="1" ht="30.15" x14ac:dyDescent="0.3">
      <c r="A11" s="125" t="s">
        <v>145</v>
      </c>
      <c r="B11" s="90">
        <f>29853094961-B10</f>
        <v>29390362137</v>
      </c>
      <c r="C11" s="90"/>
      <c r="D11" s="87">
        <f t="shared" si="1"/>
        <v>29390362137</v>
      </c>
      <c r="E11" s="86"/>
      <c r="F11" s="86">
        <f t="shared" ref="F11" si="10">+B11-E11</f>
        <v>29390362137</v>
      </c>
      <c r="G11" s="86"/>
      <c r="H11" s="86"/>
      <c r="I11" s="86">
        <v>0</v>
      </c>
      <c r="J11" s="90"/>
      <c r="K11" s="88">
        <f t="shared" ref="K11" si="11">+E11-G11-I11-J11</f>
        <v>0</v>
      </c>
      <c r="L11" s="88">
        <f t="shared" si="4"/>
        <v>29390362137</v>
      </c>
      <c r="N11" s="29"/>
    </row>
    <row r="12" spans="1:14" s="9" customFormat="1" x14ac:dyDescent="0.3">
      <c r="A12" s="89" t="s">
        <v>89</v>
      </c>
      <c r="B12" s="89">
        <f t="shared" ref="B12:L12" si="12">SUM(B13:B23)</f>
        <v>2599447342</v>
      </c>
      <c r="C12" s="89">
        <f t="shared" si="12"/>
        <v>1773777342</v>
      </c>
      <c r="D12" s="89">
        <f t="shared" si="12"/>
        <v>825670000</v>
      </c>
      <c r="E12" s="89">
        <f t="shared" si="12"/>
        <v>816777469</v>
      </c>
      <c r="F12" s="89">
        <f t="shared" si="12"/>
        <v>1782669873</v>
      </c>
      <c r="G12" s="89">
        <f t="shared" si="12"/>
        <v>10719984</v>
      </c>
      <c r="H12" s="89">
        <f t="shared" si="12"/>
        <v>6000000</v>
      </c>
      <c r="I12" s="89">
        <f t="shared" si="12"/>
        <v>41157873</v>
      </c>
      <c r="J12" s="89">
        <f t="shared" si="12"/>
        <v>1340177185</v>
      </c>
      <c r="K12" s="89">
        <f t="shared" si="12"/>
        <v>630722427</v>
      </c>
      <c r="L12" s="89">
        <f t="shared" si="12"/>
        <v>1286999873</v>
      </c>
    </row>
    <row r="13" spans="1:14" s="9" customFormat="1" ht="14.25" customHeight="1" x14ac:dyDescent="0.3">
      <c r="A13" s="14" t="s">
        <v>90</v>
      </c>
      <c r="B13" s="90">
        <v>1608000000</v>
      </c>
      <c r="C13" s="90">
        <v>1608000000</v>
      </c>
      <c r="D13" s="120">
        <f t="shared" ref="D13:D21" si="13">+B13-C13</f>
        <v>0</v>
      </c>
      <c r="E13" s="90">
        <v>815569934</v>
      </c>
      <c r="F13" s="90">
        <f t="shared" ref="F13:F14" si="14">+B13-E13</f>
        <v>792430066</v>
      </c>
      <c r="G13" s="90">
        <v>10719984</v>
      </c>
      <c r="H13" s="90">
        <v>6000000</v>
      </c>
      <c r="I13" s="90">
        <v>41157873</v>
      </c>
      <c r="J13" s="90"/>
      <c r="K13" s="90">
        <f>+E13-G13-I13-J13</f>
        <v>763692077</v>
      </c>
      <c r="L13" s="90">
        <f>+B13-E13</f>
        <v>792430066</v>
      </c>
    </row>
    <row r="14" spans="1:14" s="9" customFormat="1" x14ac:dyDescent="0.3">
      <c r="A14" s="14" t="s">
        <v>91</v>
      </c>
      <c r="B14" s="86">
        <v>90000000</v>
      </c>
      <c r="C14" s="86">
        <v>90000000</v>
      </c>
      <c r="D14" s="87">
        <f t="shared" si="13"/>
        <v>0</v>
      </c>
      <c r="E14" s="86">
        <v>1207535</v>
      </c>
      <c r="F14" s="86">
        <f t="shared" si="14"/>
        <v>88792465</v>
      </c>
      <c r="G14" s="86"/>
      <c r="H14" s="86"/>
      <c r="I14" s="88"/>
      <c r="J14" s="88">
        <v>4177185</v>
      </c>
      <c r="K14" s="88">
        <f>+E14-G14-I14-J14</f>
        <v>-2969650</v>
      </c>
      <c r="L14" s="88">
        <f t="shared" ref="L14:L23" si="15">+B14-E14</f>
        <v>88792465</v>
      </c>
    </row>
    <row r="15" spans="1:14" s="9" customFormat="1" x14ac:dyDescent="0.3">
      <c r="A15" s="14" t="s">
        <v>104</v>
      </c>
      <c r="B15" s="86">
        <v>50000000</v>
      </c>
      <c r="C15" s="86"/>
      <c r="D15" s="87">
        <f t="shared" si="13"/>
        <v>50000000</v>
      </c>
      <c r="E15" s="86"/>
      <c r="F15" s="86">
        <f>+B15-E15</f>
        <v>50000000</v>
      </c>
      <c r="G15" s="86"/>
      <c r="H15" s="86"/>
      <c r="I15" s="90">
        <v>0</v>
      </c>
      <c r="J15" s="88">
        <v>0</v>
      </c>
      <c r="K15" s="121">
        <f t="shared" ref="K15:K16" si="16">+E15-G15-I15-J15</f>
        <v>0</v>
      </c>
      <c r="L15" s="88">
        <f t="shared" ref="L15:L16" si="17">+B15-E15</f>
        <v>50000000</v>
      </c>
    </row>
    <row r="16" spans="1:14" s="9" customFormat="1" x14ac:dyDescent="0.3">
      <c r="A16" s="14" t="s">
        <v>106</v>
      </c>
      <c r="B16" s="90">
        <v>200000000</v>
      </c>
      <c r="C16" s="90"/>
      <c r="D16" s="120">
        <f t="shared" ref="D16:D18" si="18">+B16-C16</f>
        <v>200000000</v>
      </c>
      <c r="E16" s="90"/>
      <c r="F16" s="86">
        <f t="shared" ref="F16:F18" si="19">+B16-E16</f>
        <v>200000000</v>
      </c>
      <c r="G16" s="90"/>
      <c r="H16" s="90"/>
      <c r="I16" s="90">
        <v>0</v>
      </c>
      <c r="J16" s="88">
        <v>0</v>
      </c>
      <c r="K16" s="121">
        <f t="shared" si="16"/>
        <v>0</v>
      </c>
      <c r="L16" s="88">
        <f t="shared" si="17"/>
        <v>200000000</v>
      </c>
    </row>
    <row r="17" spans="1:12" s="9" customFormat="1" x14ac:dyDescent="0.3">
      <c r="A17" s="14" t="s">
        <v>146</v>
      </c>
      <c r="B17" s="90">
        <v>50000000</v>
      </c>
      <c r="C17" s="86"/>
      <c r="D17" s="120">
        <f t="shared" si="18"/>
        <v>50000000</v>
      </c>
      <c r="E17" s="86"/>
      <c r="F17" s="86">
        <f t="shared" si="19"/>
        <v>50000000</v>
      </c>
      <c r="G17" s="86"/>
      <c r="H17" s="86"/>
      <c r="I17" s="86"/>
      <c r="J17" s="86"/>
      <c r="K17" s="88"/>
      <c r="L17" s="86"/>
    </row>
    <row r="18" spans="1:12" s="9" customFormat="1" x14ac:dyDescent="0.3">
      <c r="A18" s="14" t="s">
        <v>147</v>
      </c>
      <c r="B18" s="90">
        <v>75777342</v>
      </c>
      <c r="C18" s="90">
        <v>75777342</v>
      </c>
      <c r="D18" s="86">
        <f t="shared" si="18"/>
        <v>0</v>
      </c>
      <c r="E18" s="86"/>
      <c r="F18" s="86">
        <f t="shared" si="19"/>
        <v>75777342</v>
      </c>
      <c r="G18" s="86"/>
      <c r="H18" s="86"/>
      <c r="I18" s="86"/>
      <c r="J18" s="86">
        <v>30000000</v>
      </c>
      <c r="K18" s="88">
        <f t="shared" ref="K18" si="20">+E18-G18-I18-J18</f>
        <v>-30000000</v>
      </c>
      <c r="L18" s="86">
        <f t="shared" ref="L18" si="21">+B18-E18</f>
        <v>75777342</v>
      </c>
    </row>
    <row r="19" spans="1:12" s="9" customFormat="1" x14ac:dyDescent="0.3">
      <c r="A19" s="14" t="s">
        <v>148</v>
      </c>
      <c r="B19" s="90">
        <v>80000000</v>
      </c>
      <c r="C19" s="90"/>
      <c r="D19" s="120">
        <f t="shared" si="13"/>
        <v>80000000</v>
      </c>
      <c r="E19" s="90"/>
      <c r="F19" s="86">
        <f t="shared" ref="F19:F23" si="22">+B19-E19</f>
        <v>80000000</v>
      </c>
      <c r="G19" s="90"/>
      <c r="H19" s="90"/>
      <c r="I19" s="90">
        <v>0</v>
      </c>
      <c r="J19" s="88">
        <v>100000000</v>
      </c>
      <c r="K19" s="121">
        <f t="shared" ref="K19:K83" si="23">+E19-G19-I19-J19</f>
        <v>-100000000</v>
      </c>
      <c r="L19" s="88">
        <f t="shared" si="15"/>
        <v>80000000</v>
      </c>
    </row>
    <row r="20" spans="1:12" s="9" customFormat="1" x14ac:dyDescent="0.3">
      <c r="A20" s="14" t="s">
        <v>149</v>
      </c>
      <c r="B20" s="90">
        <v>45670000</v>
      </c>
      <c r="C20" s="86"/>
      <c r="D20" s="120">
        <f t="shared" si="13"/>
        <v>45670000</v>
      </c>
      <c r="E20" s="86"/>
      <c r="F20" s="86">
        <f t="shared" ref="F20:F21" si="24">+B20-E20</f>
        <v>45670000</v>
      </c>
      <c r="G20" s="86"/>
      <c r="H20" s="86"/>
      <c r="I20" s="86"/>
      <c r="J20" s="86">
        <v>402000000</v>
      </c>
      <c r="K20" s="88"/>
      <c r="L20" s="86"/>
    </row>
    <row r="21" spans="1:12" s="9" customFormat="1" x14ac:dyDescent="0.3">
      <c r="A21" s="14" t="s">
        <v>150</v>
      </c>
      <c r="B21" s="90">
        <v>100000000</v>
      </c>
      <c r="C21" s="86"/>
      <c r="D21" s="120">
        <f t="shared" si="13"/>
        <v>100000000</v>
      </c>
      <c r="E21" s="86"/>
      <c r="F21" s="86">
        <f t="shared" si="24"/>
        <v>100000000</v>
      </c>
      <c r="G21" s="86"/>
      <c r="H21" s="86"/>
      <c r="I21" s="86"/>
      <c r="J21" s="86">
        <v>402000000</v>
      </c>
      <c r="K21" s="88"/>
      <c r="L21" s="86"/>
    </row>
    <row r="22" spans="1:12" s="9" customFormat="1" x14ac:dyDescent="0.3">
      <c r="A22" s="14" t="s">
        <v>105</v>
      </c>
      <c r="B22" s="90">
        <v>300000000</v>
      </c>
      <c r="C22" s="86"/>
      <c r="D22" s="120">
        <f t="shared" ref="D22" si="25">+B22-C22</f>
        <v>300000000</v>
      </c>
      <c r="E22" s="86"/>
      <c r="F22" s="86">
        <f t="shared" si="22"/>
        <v>300000000</v>
      </c>
      <c r="G22" s="86"/>
      <c r="H22" s="86"/>
      <c r="I22" s="86"/>
      <c r="J22" s="86">
        <v>402000000</v>
      </c>
      <c r="K22" s="88"/>
      <c r="L22" s="86"/>
    </row>
    <row r="23" spans="1:12" s="9" customFormat="1" x14ac:dyDescent="0.3">
      <c r="A23" s="14" t="s">
        <v>92</v>
      </c>
      <c r="B23" s="90">
        <v>0</v>
      </c>
      <c r="C23" s="86">
        <v>0</v>
      </c>
      <c r="D23" s="86">
        <f t="shared" ref="D23" si="26">+B23-C23</f>
        <v>0</v>
      </c>
      <c r="E23" s="86"/>
      <c r="F23" s="86">
        <f t="shared" si="22"/>
        <v>0</v>
      </c>
      <c r="G23" s="86"/>
      <c r="H23" s="86"/>
      <c r="I23" s="86"/>
      <c r="J23" s="86"/>
      <c r="K23" s="88">
        <f t="shared" si="23"/>
        <v>0</v>
      </c>
      <c r="L23" s="86">
        <f t="shared" si="15"/>
        <v>0</v>
      </c>
    </row>
    <row r="24" spans="1:12" s="9" customFormat="1" x14ac:dyDescent="0.3">
      <c r="A24" s="92" t="s">
        <v>93</v>
      </c>
      <c r="B24" s="22">
        <f>+B25</f>
        <v>500000000</v>
      </c>
      <c r="C24" s="22">
        <f t="shared" ref="C24:H24" si="27">+C25</f>
        <v>0</v>
      </c>
      <c r="D24" s="131">
        <f>+D25</f>
        <v>500000000</v>
      </c>
      <c r="E24" s="22">
        <f t="shared" si="27"/>
        <v>0</v>
      </c>
      <c r="F24" s="28">
        <f t="shared" si="27"/>
        <v>500000000</v>
      </c>
      <c r="G24" s="22">
        <f t="shared" si="27"/>
        <v>0</v>
      </c>
      <c r="H24" s="22">
        <f t="shared" si="27"/>
        <v>0</v>
      </c>
      <c r="I24" s="22">
        <f>+I25</f>
        <v>0</v>
      </c>
      <c r="J24" s="22">
        <f t="shared" ref="J24:L24" si="28">+J25</f>
        <v>0</v>
      </c>
      <c r="K24" s="22">
        <f t="shared" si="28"/>
        <v>0</v>
      </c>
      <c r="L24" s="22">
        <f t="shared" si="28"/>
        <v>0</v>
      </c>
    </row>
    <row r="25" spans="1:12" s="9" customFormat="1" x14ac:dyDescent="0.3">
      <c r="A25" s="127" t="s">
        <v>94</v>
      </c>
      <c r="B25" s="106">
        <v>500000000</v>
      </c>
      <c r="C25" s="106">
        <v>0</v>
      </c>
      <c r="D25" s="106">
        <f>+B25-C25</f>
        <v>500000000</v>
      </c>
      <c r="E25" s="106">
        <v>0</v>
      </c>
      <c r="F25" s="106">
        <f>+B25-E25</f>
        <v>500000000</v>
      </c>
      <c r="G25" s="106">
        <v>0</v>
      </c>
      <c r="H25" s="106">
        <v>0</v>
      </c>
      <c r="I25" s="106">
        <v>0</v>
      </c>
      <c r="J25" s="106">
        <v>0</v>
      </c>
      <c r="K25" s="106">
        <v>0</v>
      </c>
      <c r="L25" s="106">
        <v>0</v>
      </c>
    </row>
    <row r="26" spans="1:12" s="9" customFormat="1" x14ac:dyDescent="0.3">
      <c r="A26" s="92" t="s">
        <v>95</v>
      </c>
      <c r="B26" s="22">
        <f t="shared" ref="B26:L26" si="29">SUM(B27:B29)</f>
        <v>18000000000</v>
      </c>
      <c r="C26" s="22">
        <f t="shared" si="29"/>
        <v>1325777342</v>
      </c>
      <c r="D26" s="131">
        <f t="shared" si="29"/>
        <v>16674222658</v>
      </c>
      <c r="E26" s="22">
        <f t="shared" si="29"/>
        <v>325023333</v>
      </c>
      <c r="F26" s="28">
        <f t="shared" si="29"/>
        <v>17674976667</v>
      </c>
      <c r="G26" s="22">
        <v>28516667</v>
      </c>
      <c r="H26" s="22">
        <f t="shared" si="29"/>
        <v>7416667</v>
      </c>
      <c r="I26" s="22">
        <f t="shared" si="29"/>
        <v>3581667</v>
      </c>
      <c r="J26" s="22">
        <f t="shared" si="29"/>
        <v>30000000</v>
      </c>
      <c r="K26" s="22">
        <f t="shared" si="29"/>
        <v>262924999</v>
      </c>
      <c r="L26" s="22">
        <f t="shared" si="29"/>
        <v>17674976667</v>
      </c>
    </row>
    <row r="27" spans="1:12" s="9" customFormat="1" x14ac:dyDescent="0.3">
      <c r="A27" s="126" t="s">
        <v>151</v>
      </c>
      <c r="B27" s="86">
        <v>2020000000</v>
      </c>
      <c r="C27" s="86"/>
      <c r="D27" s="86">
        <f t="shared" ref="D27:D28" si="30">+B27-C27</f>
        <v>2020000000</v>
      </c>
      <c r="E27" s="86"/>
      <c r="F27" s="86">
        <f t="shared" ref="F27:F28" si="31">+B27-E27</f>
        <v>2020000000</v>
      </c>
      <c r="G27" s="86"/>
      <c r="H27" s="86"/>
      <c r="I27" s="86">
        <v>0</v>
      </c>
      <c r="J27" s="86">
        <v>0</v>
      </c>
      <c r="K27" s="86">
        <f t="shared" ref="K27:K28" si="32">+E27-G27-I27-J27</f>
        <v>0</v>
      </c>
      <c r="L27" s="86">
        <f t="shared" ref="L27:L28" si="33">+B27-E27</f>
        <v>2020000000</v>
      </c>
    </row>
    <row r="28" spans="1:12" s="9" customFormat="1" ht="39.299999999999997" x14ac:dyDescent="0.3">
      <c r="A28" s="164" t="s">
        <v>152</v>
      </c>
      <c r="B28" s="86">
        <v>14223141208</v>
      </c>
      <c r="C28" s="86"/>
      <c r="D28" s="86">
        <f t="shared" si="30"/>
        <v>14223141208</v>
      </c>
      <c r="E28" s="86"/>
      <c r="F28" s="86">
        <f t="shared" si="31"/>
        <v>14223141208</v>
      </c>
      <c r="G28" s="86"/>
      <c r="H28" s="86"/>
      <c r="I28" s="86"/>
      <c r="J28" s="86">
        <v>0</v>
      </c>
      <c r="K28" s="86">
        <f t="shared" si="32"/>
        <v>0</v>
      </c>
      <c r="L28" s="86">
        <f t="shared" si="33"/>
        <v>14223141208</v>
      </c>
    </row>
    <row r="29" spans="1:12" s="9" customFormat="1" x14ac:dyDescent="0.3">
      <c r="A29" s="89" t="s">
        <v>89</v>
      </c>
      <c r="B29" s="89">
        <f t="shared" ref="B29:K29" si="34">SUM(B30:B39)</f>
        <v>1756858792</v>
      </c>
      <c r="C29" s="89">
        <f t="shared" si="34"/>
        <v>1325777342</v>
      </c>
      <c r="D29" s="89">
        <f t="shared" si="34"/>
        <v>431081450</v>
      </c>
      <c r="E29" s="89">
        <f t="shared" si="34"/>
        <v>325023333</v>
      </c>
      <c r="F29" s="89">
        <f t="shared" si="34"/>
        <v>1431835459</v>
      </c>
      <c r="G29" s="89">
        <f t="shared" si="34"/>
        <v>28516667</v>
      </c>
      <c r="H29" s="89">
        <f t="shared" si="34"/>
        <v>7416667</v>
      </c>
      <c r="I29" s="89">
        <f t="shared" si="34"/>
        <v>3581667</v>
      </c>
      <c r="J29" s="89">
        <f t="shared" si="34"/>
        <v>30000000</v>
      </c>
      <c r="K29" s="89">
        <f t="shared" si="34"/>
        <v>262924999</v>
      </c>
      <c r="L29" s="89">
        <f t="shared" ref="L29" si="35">+B29-E29</f>
        <v>1431835459</v>
      </c>
    </row>
    <row r="30" spans="1:12" s="9" customFormat="1" x14ac:dyDescent="0.3">
      <c r="A30" s="14" t="s">
        <v>90</v>
      </c>
      <c r="B30" s="90">
        <v>1190000000</v>
      </c>
      <c r="C30" s="90">
        <v>1190000000</v>
      </c>
      <c r="D30" s="120">
        <f t="shared" ref="D30:D31" si="36">+B30-C30</f>
        <v>0</v>
      </c>
      <c r="E30" s="90">
        <v>325023333</v>
      </c>
      <c r="F30" s="90">
        <f t="shared" ref="F30:F39" si="37">+B30-E30</f>
        <v>864976667</v>
      </c>
      <c r="G30" s="90">
        <v>28516667</v>
      </c>
      <c r="H30" s="90">
        <v>7416667</v>
      </c>
      <c r="I30" s="23">
        <v>3581667</v>
      </c>
      <c r="J30" s="23"/>
      <c r="K30" s="25">
        <f t="shared" si="23"/>
        <v>292924999</v>
      </c>
      <c r="L30" s="23">
        <f t="shared" ref="L30:L83" si="38">+B30-E30</f>
        <v>864976667</v>
      </c>
    </row>
    <row r="31" spans="1:12" s="9" customFormat="1" x14ac:dyDescent="0.3">
      <c r="A31" s="14" t="s">
        <v>91</v>
      </c>
      <c r="B31" s="86">
        <v>60000000</v>
      </c>
      <c r="C31" s="86">
        <v>60000000</v>
      </c>
      <c r="D31" s="120">
        <f t="shared" si="36"/>
        <v>0</v>
      </c>
      <c r="E31" s="86"/>
      <c r="F31" s="86">
        <f t="shared" si="37"/>
        <v>60000000</v>
      </c>
      <c r="G31" s="86"/>
      <c r="H31" s="86"/>
      <c r="I31" s="23"/>
      <c r="J31" s="23"/>
      <c r="K31" s="25">
        <f t="shared" ref="K31" si="39">+E31-G31-I31-J31</f>
        <v>0</v>
      </c>
      <c r="L31" s="23">
        <f t="shared" ref="L31" si="40">+B31-E31</f>
        <v>60000000</v>
      </c>
    </row>
    <row r="32" spans="1:12" s="9" customFormat="1" x14ac:dyDescent="0.3">
      <c r="A32" s="14" t="s">
        <v>104</v>
      </c>
      <c r="B32" s="86">
        <v>50000000</v>
      </c>
      <c r="C32" s="86"/>
      <c r="D32" s="87">
        <f>+B32-C32</f>
        <v>50000000</v>
      </c>
      <c r="E32" s="86"/>
      <c r="F32" s="86">
        <f t="shared" ref="F32:F33" si="41">+B32-E32</f>
        <v>50000000</v>
      </c>
      <c r="G32" s="86"/>
      <c r="H32" s="86"/>
      <c r="I32" s="23"/>
      <c r="J32" s="23"/>
      <c r="K32" s="25">
        <f t="shared" ref="K32:K33" si="42">+E32-G32-I32-J32</f>
        <v>0</v>
      </c>
      <c r="L32" s="23">
        <f t="shared" ref="L32:L33" si="43">+B32-E32</f>
        <v>50000000</v>
      </c>
    </row>
    <row r="33" spans="1:14" s="9" customFormat="1" x14ac:dyDescent="0.3">
      <c r="A33" s="14" t="s">
        <v>106</v>
      </c>
      <c r="B33" s="86">
        <v>100000000</v>
      </c>
      <c r="C33" s="86"/>
      <c r="D33" s="87">
        <f t="shared" ref="D33" si="44">+B33-C33</f>
        <v>100000000</v>
      </c>
      <c r="E33" s="86"/>
      <c r="F33" s="86">
        <f t="shared" si="41"/>
        <v>100000000</v>
      </c>
      <c r="G33" s="86"/>
      <c r="H33" s="86"/>
      <c r="I33" s="23"/>
      <c r="J33" s="23"/>
      <c r="K33" s="25">
        <f t="shared" si="42"/>
        <v>0</v>
      </c>
      <c r="L33" s="23">
        <f t="shared" si="43"/>
        <v>100000000</v>
      </c>
    </row>
    <row r="34" spans="1:14" s="9" customFormat="1" x14ac:dyDescent="0.3">
      <c r="A34" s="14" t="s">
        <v>146</v>
      </c>
      <c r="B34" s="86">
        <v>50000000</v>
      </c>
      <c r="C34" s="86"/>
      <c r="D34" s="193">
        <f>+B34-C34</f>
        <v>50000000</v>
      </c>
      <c r="E34" s="86"/>
      <c r="F34" s="86">
        <f>+B34-E34</f>
        <v>50000000</v>
      </c>
      <c r="G34" s="86"/>
      <c r="H34" s="86"/>
      <c r="I34" s="23"/>
      <c r="J34" s="23"/>
      <c r="K34" s="25">
        <f>+E34-G34-I34-J34</f>
        <v>0</v>
      </c>
      <c r="L34" s="23">
        <f>+B34-E34</f>
        <v>50000000</v>
      </c>
      <c r="M34" s="192"/>
      <c r="N34" s="192"/>
    </row>
    <row r="35" spans="1:14" s="9" customFormat="1" x14ac:dyDescent="0.3">
      <c r="A35" s="14" t="s">
        <v>147</v>
      </c>
      <c r="B35" s="86">
        <v>75777342</v>
      </c>
      <c r="C35" s="86">
        <v>75777342</v>
      </c>
      <c r="D35" s="87">
        <f t="shared" ref="D35" si="45">+B35-C35</f>
        <v>0</v>
      </c>
      <c r="E35" s="86"/>
      <c r="F35" s="86">
        <f t="shared" ref="F35:F38" si="46">+B35-E35</f>
        <v>75777342</v>
      </c>
      <c r="G35" s="86"/>
      <c r="H35" s="86"/>
      <c r="I35" s="23"/>
      <c r="J35" s="23"/>
      <c r="K35" s="25">
        <f t="shared" ref="K35:K38" si="47">+E35-G35-I35-J35</f>
        <v>0</v>
      </c>
      <c r="L35" s="23">
        <f t="shared" ref="L35:L38" si="48">+B35-E35</f>
        <v>75777342</v>
      </c>
    </row>
    <row r="36" spans="1:14" s="9" customFormat="1" x14ac:dyDescent="0.3">
      <c r="A36" s="14" t="s">
        <v>148</v>
      </c>
      <c r="B36" s="86">
        <v>80000000</v>
      </c>
      <c r="C36" s="86"/>
      <c r="D36" s="87">
        <f>+B36-C36</f>
        <v>80000000</v>
      </c>
      <c r="E36" s="86"/>
      <c r="F36" s="86">
        <f t="shared" ref="F36:F37" si="49">+B36-E36</f>
        <v>80000000</v>
      </c>
      <c r="G36" s="86"/>
      <c r="H36" s="86"/>
      <c r="I36" s="23"/>
      <c r="J36" s="23">
        <v>10000000</v>
      </c>
      <c r="K36" s="25">
        <f t="shared" ref="K36:K37" si="50">+E36-G36-I36-J36</f>
        <v>-10000000</v>
      </c>
      <c r="L36" s="23">
        <f t="shared" ref="L36:L37" si="51">+B36-E36</f>
        <v>80000000</v>
      </c>
    </row>
    <row r="37" spans="1:14" s="9" customFormat="1" x14ac:dyDescent="0.3">
      <c r="A37" s="14" t="s">
        <v>149</v>
      </c>
      <c r="B37" s="86">
        <v>45670000</v>
      </c>
      <c r="C37" s="86"/>
      <c r="D37" s="87">
        <f t="shared" ref="D37" si="52">+B37-C37</f>
        <v>45670000</v>
      </c>
      <c r="E37" s="86"/>
      <c r="F37" s="86">
        <f t="shared" si="49"/>
        <v>45670000</v>
      </c>
      <c r="G37" s="86"/>
      <c r="H37" s="86"/>
      <c r="I37" s="23"/>
      <c r="J37" s="23">
        <v>10000000</v>
      </c>
      <c r="K37" s="25">
        <f t="shared" si="50"/>
        <v>-10000000</v>
      </c>
      <c r="L37" s="23">
        <f t="shared" si="51"/>
        <v>45670000</v>
      </c>
    </row>
    <row r="38" spans="1:14" s="9" customFormat="1" x14ac:dyDescent="0.3">
      <c r="A38" s="14" t="s">
        <v>105</v>
      </c>
      <c r="B38" s="86">
        <v>105411450</v>
      </c>
      <c r="C38" s="86"/>
      <c r="D38" s="87">
        <f t="shared" ref="D38" si="53">+B38-C38</f>
        <v>105411450</v>
      </c>
      <c r="E38" s="86"/>
      <c r="F38" s="86">
        <f t="shared" si="46"/>
        <v>105411450</v>
      </c>
      <c r="G38" s="86"/>
      <c r="H38" s="86"/>
      <c r="I38" s="23"/>
      <c r="J38" s="23">
        <v>10000000</v>
      </c>
      <c r="K38" s="25">
        <f t="shared" si="47"/>
        <v>-10000000</v>
      </c>
      <c r="L38" s="23">
        <f t="shared" si="48"/>
        <v>105411450</v>
      </c>
    </row>
    <row r="39" spans="1:14" s="9" customFormat="1" x14ac:dyDescent="0.3">
      <c r="A39" s="14" t="s">
        <v>92</v>
      </c>
      <c r="B39" s="86">
        <v>0</v>
      </c>
      <c r="C39" s="86"/>
      <c r="D39" s="87">
        <f t="shared" ref="D39" si="54">+B39-C39</f>
        <v>0</v>
      </c>
      <c r="E39" s="86"/>
      <c r="F39" s="86">
        <f t="shared" si="37"/>
        <v>0</v>
      </c>
      <c r="G39" s="86"/>
      <c r="H39" s="86"/>
      <c r="I39" s="23"/>
      <c r="J39" s="23"/>
      <c r="K39" s="25">
        <f t="shared" ref="K39" si="55">+E39-G39-I39-J39</f>
        <v>0</v>
      </c>
      <c r="L39" s="23">
        <f t="shared" ref="L39" si="56">+B39-E39</f>
        <v>0</v>
      </c>
    </row>
    <row r="40" spans="1:14" s="9" customFormat="1" x14ac:dyDescent="0.3">
      <c r="A40" s="92" t="s">
        <v>96</v>
      </c>
      <c r="B40" s="22">
        <f t="shared" ref="B40:L40" si="57">SUM(B41:B42)</f>
        <v>34000000000</v>
      </c>
      <c r="C40" s="22">
        <f t="shared" si="57"/>
        <v>1642977342</v>
      </c>
      <c r="D40" s="131">
        <f t="shared" si="57"/>
        <v>32357022658</v>
      </c>
      <c r="E40" s="22">
        <f t="shared" si="57"/>
        <v>534759956</v>
      </c>
      <c r="F40" s="28">
        <f t="shared" si="57"/>
        <v>33465240044</v>
      </c>
      <c r="G40" s="22">
        <f t="shared" si="57"/>
        <v>0</v>
      </c>
      <c r="H40" s="22">
        <f t="shared" si="57"/>
        <v>0</v>
      </c>
      <c r="I40" s="22">
        <f t="shared" si="57"/>
        <v>1688036</v>
      </c>
      <c r="J40" s="22">
        <f t="shared" si="57"/>
        <v>108000000</v>
      </c>
      <c r="K40" s="22">
        <f t="shared" si="57"/>
        <v>425071920</v>
      </c>
      <c r="L40" s="22">
        <f t="shared" si="57"/>
        <v>33465240044</v>
      </c>
    </row>
    <row r="41" spans="1:14" s="9" customFormat="1" ht="30.15" x14ac:dyDescent="0.3">
      <c r="A41" s="94" t="s">
        <v>227</v>
      </c>
      <c r="B41" s="90">
        <v>31481352658</v>
      </c>
      <c r="C41" s="86"/>
      <c r="D41" s="86">
        <f t="shared" ref="D41" si="58">+B41-C41</f>
        <v>31481352658</v>
      </c>
      <c r="E41" s="86"/>
      <c r="F41" s="86">
        <f t="shared" ref="F41" si="59">+B41-E41</f>
        <v>31481352658</v>
      </c>
      <c r="G41" s="86"/>
      <c r="H41" s="86"/>
      <c r="I41" s="23"/>
      <c r="J41" s="115"/>
      <c r="K41" s="90">
        <f t="shared" si="23"/>
        <v>0</v>
      </c>
      <c r="L41" s="115">
        <f t="shared" si="38"/>
        <v>31481352658</v>
      </c>
    </row>
    <row r="42" spans="1:14" s="9" customFormat="1" x14ac:dyDescent="0.3">
      <c r="A42" s="93" t="s">
        <v>89</v>
      </c>
      <c r="B42" s="89">
        <f t="shared" ref="B42:L42" si="60">SUM(B43:B53)</f>
        <v>2518647342</v>
      </c>
      <c r="C42" s="89">
        <f t="shared" si="60"/>
        <v>1642977342</v>
      </c>
      <c r="D42" s="89">
        <f t="shared" si="60"/>
        <v>875670000</v>
      </c>
      <c r="E42" s="89">
        <f t="shared" si="60"/>
        <v>534759956</v>
      </c>
      <c r="F42" s="89">
        <f t="shared" si="60"/>
        <v>1983887386</v>
      </c>
      <c r="G42" s="89">
        <f t="shared" si="60"/>
        <v>0</v>
      </c>
      <c r="H42" s="89">
        <f t="shared" si="60"/>
        <v>0</v>
      </c>
      <c r="I42" s="89">
        <f t="shared" si="60"/>
        <v>1688036</v>
      </c>
      <c r="J42" s="89">
        <f t="shared" si="60"/>
        <v>108000000</v>
      </c>
      <c r="K42" s="89">
        <f t="shared" si="60"/>
        <v>425071920</v>
      </c>
      <c r="L42" s="89">
        <f t="shared" si="60"/>
        <v>1983887386</v>
      </c>
    </row>
    <row r="43" spans="1:14" s="9" customFormat="1" x14ac:dyDescent="0.3">
      <c r="A43" s="14" t="s">
        <v>90</v>
      </c>
      <c r="B43" s="121">
        <v>1507200000</v>
      </c>
      <c r="C43" s="121">
        <v>1507200000</v>
      </c>
      <c r="D43" s="120">
        <f t="shared" ref="D43:D53" si="61">+B43-C43</f>
        <v>0</v>
      </c>
      <c r="E43" s="90">
        <v>534759956</v>
      </c>
      <c r="F43" s="90">
        <f t="shared" ref="F43:F53" si="62">+B43-E43</f>
        <v>972440044</v>
      </c>
      <c r="G43" s="90"/>
      <c r="H43" s="90"/>
      <c r="I43" s="90"/>
      <c r="J43" s="90"/>
      <c r="K43" s="90">
        <f t="shared" si="23"/>
        <v>534759956</v>
      </c>
      <c r="L43" s="90">
        <f t="shared" si="38"/>
        <v>972440044</v>
      </c>
      <c r="M43" s="29"/>
    </row>
    <row r="44" spans="1:14" s="9" customFormat="1" x14ac:dyDescent="0.3">
      <c r="A44" s="14" t="s">
        <v>91</v>
      </c>
      <c r="B44" s="90">
        <v>60000000</v>
      </c>
      <c r="C44" s="90">
        <v>60000000</v>
      </c>
      <c r="D44" s="87">
        <f t="shared" si="61"/>
        <v>0</v>
      </c>
      <c r="E44" s="90"/>
      <c r="F44" s="86">
        <f t="shared" si="62"/>
        <v>60000000</v>
      </c>
      <c r="G44" s="86"/>
      <c r="H44" s="86"/>
      <c r="I44" s="23"/>
      <c r="J44" s="23"/>
      <c r="K44" s="25">
        <f>+E44-G44-I44-J44</f>
        <v>0</v>
      </c>
      <c r="L44" s="23">
        <f t="shared" si="38"/>
        <v>60000000</v>
      </c>
    </row>
    <row r="45" spans="1:14" s="9" customFormat="1" x14ac:dyDescent="0.3">
      <c r="A45" s="14" t="s">
        <v>104</v>
      </c>
      <c r="B45" s="90">
        <v>50000000</v>
      </c>
      <c r="C45" s="90"/>
      <c r="D45" s="87">
        <f t="shared" ref="D45:D46" si="63">+B45-C45</f>
        <v>50000000</v>
      </c>
      <c r="E45" s="90"/>
      <c r="F45" s="86">
        <f t="shared" si="62"/>
        <v>50000000</v>
      </c>
      <c r="G45" s="129"/>
      <c r="H45" s="90"/>
      <c r="I45" s="130">
        <v>1688036</v>
      </c>
      <c r="J45" s="23"/>
      <c r="K45" s="25">
        <f t="shared" ref="K45:K46" si="64">+E45-G45-I45-J45</f>
        <v>-1688036</v>
      </c>
      <c r="L45" s="23">
        <f t="shared" ref="L45:L46" si="65">+B45-E45</f>
        <v>50000000</v>
      </c>
    </row>
    <row r="46" spans="1:14" s="9" customFormat="1" x14ac:dyDescent="0.3">
      <c r="A46" s="14" t="s">
        <v>106</v>
      </c>
      <c r="B46" s="129">
        <v>200000000</v>
      </c>
      <c r="C46" s="129"/>
      <c r="D46" s="87">
        <f t="shared" si="63"/>
        <v>200000000</v>
      </c>
      <c r="E46" s="129"/>
      <c r="F46" s="86">
        <f t="shared" ref="F46" si="66">+B46-E46</f>
        <v>200000000</v>
      </c>
      <c r="G46" s="129"/>
      <c r="H46" s="90"/>
      <c r="I46" s="130"/>
      <c r="J46" s="23"/>
      <c r="K46" s="25">
        <f t="shared" si="64"/>
        <v>0</v>
      </c>
      <c r="L46" s="23">
        <f t="shared" si="65"/>
        <v>200000000</v>
      </c>
    </row>
    <row r="47" spans="1:14" s="9" customFormat="1" x14ac:dyDescent="0.3">
      <c r="A47" s="14" t="s">
        <v>146</v>
      </c>
      <c r="B47" s="90">
        <v>100000000</v>
      </c>
      <c r="C47" s="90"/>
      <c r="D47" s="87">
        <f t="shared" si="61"/>
        <v>100000000</v>
      </c>
      <c r="E47" s="90"/>
      <c r="F47" s="86">
        <f>+B47-E47</f>
        <v>100000000</v>
      </c>
      <c r="G47" s="129"/>
      <c r="H47" s="86"/>
      <c r="I47" s="130"/>
      <c r="J47" s="23"/>
      <c r="K47" s="25">
        <f t="shared" si="23"/>
        <v>0</v>
      </c>
      <c r="L47" s="23">
        <f t="shared" si="38"/>
        <v>100000000</v>
      </c>
    </row>
    <row r="48" spans="1:14" s="9" customFormat="1" x14ac:dyDescent="0.3">
      <c r="A48" s="14" t="s">
        <v>147</v>
      </c>
      <c r="B48" s="90">
        <v>75777342</v>
      </c>
      <c r="C48" s="90">
        <v>75777342</v>
      </c>
      <c r="D48" s="87">
        <f t="shared" ref="D48:D50" si="67">+B48-C48</f>
        <v>0</v>
      </c>
      <c r="E48" s="90"/>
      <c r="F48" s="86">
        <f t="shared" ref="F48:F50" si="68">+B48-E48</f>
        <v>75777342</v>
      </c>
      <c r="G48" s="86"/>
      <c r="H48" s="86"/>
      <c r="I48" s="25"/>
      <c r="J48" s="124"/>
      <c r="K48" s="124">
        <f t="shared" ref="K48:K50" si="69">+E48-G48-I48-J48</f>
        <v>0</v>
      </c>
      <c r="L48" s="23">
        <f t="shared" ref="L48:L50" si="70">+B48-E48</f>
        <v>75777342</v>
      </c>
    </row>
    <row r="49" spans="1:14" s="9" customFormat="1" x14ac:dyDescent="0.3">
      <c r="A49" s="14" t="s">
        <v>148</v>
      </c>
      <c r="B49" s="90">
        <v>80000000</v>
      </c>
      <c r="C49" s="90"/>
      <c r="D49" s="87">
        <f t="shared" si="67"/>
        <v>80000000</v>
      </c>
      <c r="E49" s="90"/>
      <c r="F49" s="86">
        <f t="shared" si="68"/>
        <v>80000000</v>
      </c>
      <c r="G49" s="86"/>
      <c r="H49" s="86"/>
      <c r="I49" s="23"/>
      <c r="J49" s="106"/>
      <c r="K49" s="124">
        <f t="shared" si="69"/>
        <v>0</v>
      </c>
      <c r="L49" s="23">
        <f t="shared" si="70"/>
        <v>80000000</v>
      </c>
    </row>
    <row r="50" spans="1:14" s="12" customFormat="1" x14ac:dyDescent="0.3">
      <c r="A50" s="14" t="s">
        <v>149</v>
      </c>
      <c r="B50" s="86">
        <v>45670000</v>
      </c>
      <c r="C50" s="86"/>
      <c r="D50" s="87">
        <f t="shared" si="67"/>
        <v>45670000</v>
      </c>
      <c r="E50" s="86"/>
      <c r="F50" s="86">
        <f t="shared" si="68"/>
        <v>45670000</v>
      </c>
      <c r="G50" s="86"/>
      <c r="H50" s="86"/>
      <c r="I50" s="23"/>
      <c r="J50" s="23">
        <v>10000000</v>
      </c>
      <c r="K50" s="25">
        <f t="shared" si="69"/>
        <v>-10000000</v>
      </c>
      <c r="L50" s="23">
        <f t="shared" si="70"/>
        <v>45670000</v>
      </c>
    </row>
    <row r="51" spans="1:14" s="9" customFormat="1" x14ac:dyDescent="0.3">
      <c r="A51" s="14" t="s">
        <v>150</v>
      </c>
      <c r="B51" s="90">
        <v>100000000</v>
      </c>
      <c r="C51" s="90"/>
      <c r="D51" s="87">
        <f t="shared" si="61"/>
        <v>100000000</v>
      </c>
      <c r="E51" s="90"/>
      <c r="F51" s="86">
        <f t="shared" si="62"/>
        <v>100000000</v>
      </c>
      <c r="G51" s="86"/>
      <c r="H51" s="86"/>
      <c r="I51" s="25"/>
      <c r="J51" s="124">
        <v>30000000</v>
      </c>
      <c r="K51" s="124">
        <f t="shared" si="23"/>
        <v>-30000000</v>
      </c>
      <c r="L51" s="23">
        <f t="shared" si="38"/>
        <v>100000000</v>
      </c>
    </row>
    <row r="52" spans="1:14" s="9" customFormat="1" x14ac:dyDescent="0.3">
      <c r="A52" s="14" t="s">
        <v>105</v>
      </c>
      <c r="B52" s="90">
        <v>300000000</v>
      </c>
      <c r="C52" s="90"/>
      <c r="D52" s="87">
        <f t="shared" ref="D52" si="71">+B52-C52</f>
        <v>300000000</v>
      </c>
      <c r="E52" s="90"/>
      <c r="F52" s="86">
        <f t="shared" si="62"/>
        <v>300000000</v>
      </c>
      <c r="G52" s="86"/>
      <c r="H52" s="86"/>
      <c r="I52" s="23"/>
      <c r="J52" s="106">
        <v>68000000</v>
      </c>
      <c r="K52" s="124">
        <f t="shared" si="23"/>
        <v>-68000000</v>
      </c>
      <c r="L52" s="23">
        <f t="shared" si="38"/>
        <v>300000000</v>
      </c>
    </row>
    <row r="53" spans="1:14" s="12" customFormat="1" x14ac:dyDescent="0.3">
      <c r="A53" s="14" t="s">
        <v>92</v>
      </c>
      <c r="B53" s="86"/>
      <c r="C53" s="86"/>
      <c r="D53" s="87">
        <f t="shared" si="61"/>
        <v>0</v>
      </c>
      <c r="E53" s="86"/>
      <c r="F53" s="86">
        <f t="shared" si="62"/>
        <v>0</v>
      </c>
      <c r="G53" s="86"/>
      <c r="H53" s="86"/>
      <c r="I53" s="23"/>
      <c r="J53" s="23"/>
      <c r="K53" s="25">
        <f t="shared" si="23"/>
        <v>0</v>
      </c>
      <c r="L53" s="23">
        <f t="shared" si="38"/>
        <v>0</v>
      </c>
    </row>
    <row r="54" spans="1:14" s="9" customFormat="1" x14ac:dyDescent="0.3">
      <c r="A54" s="92" t="s">
        <v>162</v>
      </c>
      <c r="B54" s="22">
        <f t="shared" ref="B54:L54" si="72">+B55+B60+B65+B58</f>
        <v>188272298572</v>
      </c>
      <c r="C54" s="22">
        <f t="shared" si="72"/>
        <v>39651552364</v>
      </c>
      <c r="D54" s="133">
        <f t="shared" si="72"/>
        <v>148620746208</v>
      </c>
      <c r="E54" s="22">
        <f t="shared" si="72"/>
        <v>37489881552</v>
      </c>
      <c r="F54" s="22">
        <f t="shared" si="72"/>
        <v>150782417020</v>
      </c>
      <c r="G54" s="22">
        <f t="shared" si="72"/>
        <v>38373330</v>
      </c>
      <c r="H54" s="22">
        <f t="shared" si="72"/>
        <v>11773330</v>
      </c>
      <c r="I54" s="22">
        <f t="shared" si="72"/>
        <v>28942426</v>
      </c>
      <c r="J54" s="22">
        <f t="shared" si="72"/>
        <v>10401093722</v>
      </c>
      <c r="K54" s="22">
        <f t="shared" si="72"/>
        <v>27021472074</v>
      </c>
      <c r="L54" s="22">
        <f t="shared" si="72"/>
        <v>196241313823</v>
      </c>
    </row>
    <row r="55" spans="1:14" s="9" customFormat="1" x14ac:dyDescent="0.3">
      <c r="A55" s="10" t="s">
        <v>97</v>
      </c>
      <c r="B55" s="24">
        <f t="shared" ref="B55:L55" si="73">SUM(B56:B57)</f>
        <v>38372143636</v>
      </c>
      <c r="C55" s="24">
        <f t="shared" si="73"/>
        <v>5488141689</v>
      </c>
      <c r="D55" s="24">
        <f t="shared" si="73"/>
        <v>32884001947</v>
      </c>
      <c r="E55" s="24">
        <f t="shared" si="73"/>
        <v>5488141689</v>
      </c>
      <c r="F55" s="24">
        <f t="shared" si="73"/>
        <v>32884001947</v>
      </c>
      <c r="G55" s="24">
        <f t="shared" si="73"/>
        <v>0</v>
      </c>
      <c r="H55" s="24">
        <f t="shared" si="73"/>
        <v>0</v>
      </c>
      <c r="I55" s="24">
        <f t="shared" si="73"/>
        <v>0</v>
      </c>
      <c r="J55" s="24">
        <f t="shared" si="73"/>
        <v>0</v>
      </c>
      <c r="K55" s="24">
        <f t="shared" si="73"/>
        <v>5488141689</v>
      </c>
      <c r="L55" s="24">
        <f t="shared" si="73"/>
        <v>32884001947</v>
      </c>
    </row>
    <row r="56" spans="1:14" s="9" customFormat="1" x14ac:dyDescent="0.3">
      <c r="A56" s="14" t="s">
        <v>228</v>
      </c>
      <c r="B56" s="23">
        <v>5488141689</v>
      </c>
      <c r="C56" s="23">
        <v>5488141689</v>
      </c>
      <c r="D56" s="86">
        <f>+B56-C56</f>
        <v>0</v>
      </c>
      <c r="E56" s="23">
        <v>5488141689</v>
      </c>
      <c r="F56" s="86">
        <f>+B56-E56</f>
        <v>0</v>
      </c>
      <c r="G56" s="23"/>
      <c r="H56" s="23"/>
      <c r="I56" s="23"/>
      <c r="J56" s="106"/>
      <c r="K56" s="106">
        <f t="shared" ref="K56:K57" si="74">+E56-G56-I56-J56</f>
        <v>5488141689</v>
      </c>
      <c r="L56" s="23">
        <f t="shared" ref="L56:L57" si="75">+B56-E56</f>
        <v>0</v>
      </c>
      <c r="N56" s="29"/>
    </row>
    <row r="57" spans="1:14" s="9" customFormat="1" ht="30.15" x14ac:dyDescent="0.3">
      <c r="A57" s="195" t="s">
        <v>158</v>
      </c>
      <c r="B57" s="86">
        <f>32974135280-90133333</f>
        <v>32884001947</v>
      </c>
      <c r="C57" s="86"/>
      <c r="D57" s="86">
        <f>+B57-C57</f>
        <v>32884001947</v>
      </c>
      <c r="E57" s="86"/>
      <c r="F57" s="86">
        <f>+B57-E57</f>
        <v>32884001947</v>
      </c>
      <c r="G57" s="23"/>
      <c r="H57" s="23"/>
      <c r="I57" s="23"/>
      <c r="J57" s="106"/>
      <c r="K57" s="106">
        <f t="shared" si="74"/>
        <v>0</v>
      </c>
      <c r="L57" s="23">
        <f t="shared" si="75"/>
        <v>32884001947</v>
      </c>
      <c r="N57" s="29"/>
    </row>
    <row r="58" spans="1:14" s="9" customFormat="1" x14ac:dyDescent="0.3">
      <c r="A58" s="10" t="s">
        <v>153</v>
      </c>
      <c r="B58" s="24">
        <f>SUM(B59)</f>
        <v>34141088729</v>
      </c>
      <c r="C58" s="24">
        <f t="shared" ref="C58:G58" si="76">SUM(C59)</f>
        <v>0</v>
      </c>
      <c r="D58" s="24">
        <f>SUM(D59)</f>
        <v>34141088729</v>
      </c>
      <c r="E58" s="24">
        <f t="shared" si="76"/>
        <v>0</v>
      </c>
      <c r="F58" s="24">
        <f t="shared" si="76"/>
        <v>34141088729</v>
      </c>
      <c r="G58" s="24">
        <f t="shared" si="76"/>
        <v>0</v>
      </c>
      <c r="H58" s="24">
        <f>SUM(H59)</f>
        <v>0</v>
      </c>
      <c r="I58" s="24">
        <f>SUM(I59)</f>
        <v>0</v>
      </c>
      <c r="J58" s="24">
        <f>SUM(J59)</f>
        <v>8695093722</v>
      </c>
      <c r="K58" s="24">
        <f>SUM(K59)</f>
        <v>-8695093722</v>
      </c>
      <c r="L58" s="24">
        <f>SUM(L59)</f>
        <v>79599985532</v>
      </c>
      <c r="N58" s="29"/>
    </row>
    <row r="59" spans="1:14" s="9" customFormat="1" x14ac:dyDescent="0.3">
      <c r="A59" s="128" t="s">
        <v>161</v>
      </c>
      <c r="B59" s="106">
        <v>34141088729</v>
      </c>
      <c r="C59" s="106"/>
      <c r="D59" s="106">
        <f>+B59-C59</f>
        <v>34141088729</v>
      </c>
      <c r="E59" s="106"/>
      <c r="F59" s="106">
        <f>+B59-E59</f>
        <v>34141088729</v>
      </c>
      <c r="G59" s="106"/>
      <c r="H59" s="106"/>
      <c r="I59" s="106">
        <f t="shared" ref="I59" si="77">SUM(I61:I64)</f>
        <v>0</v>
      </c>
      <c r="J59" s="106">
        <v>8695093722</v>
      </c>
      <c r="K59" s="106">
        <f>+E59-G59-I59-J59</f>
        <v>-8695093722</v>
      </c>
      <c r="L59" s="106">
        <f t="shared" ref="L59" si="78">SUM(L61:L64)</f>
        <v>79599985532</v>
      </c>
      <c r="N59" s="72"/>
    </row>
    <row r="60" spans="1:14" s="9" customFormat="1" x14ac:dyDescent="0.3">
      <c r="A60" s="10" t="s">
        <v>98</v>
      </c>
      <c r="B60" s="24">
        <f>SUM(B61:B64)</f>
        <v>110354685532</v>
      </c>
      <c r="C60" s="24">
        <f t="shared" ref="C60:L60" si="79">SUM(C61:C64)</f>
        <v>30754700000</v>
      </c>
      <c r="D60" s="24">
        <f t="shared" si="79"/>
        <v>79599985532</v>
      </c>
      <c r="E60" s="24">
        <f t="shared" si="79"/>
        <v>30754700000</v>
      </c>
      <c r="F60" s="24">
        <f t="shared" si="79"/>
        <v>79599985532</v>
      </c>
      <c r="G60" s="24">
        <f t="shared" si="79"/>
        <v>0</v>
      </c>
      <c r="H60" s="24">
        <f t="shared" si="79"/>
        <v>0</v>
      </c>
      <c r="I60" s="24">
        <f t="shared" si="79"/>
        <v>0</v>
      </c>
      <c r="J60" s="24">
        <f t="shared" si="79"/>
        <v>0</v>
      </c>
      <c r="K60" s="24">
        <f t="shared" si="79"/>
        <v>30754700000</v>
      </c>
      <c r="L60" s="24">
        <f t="shared" si="79"/>
        <v>79599985532</v>
      </c>
      <c r="N60" s="29"/>
    </row>
    <row r="61" spans="1:14" s="9" customFormat="1" x14ac:dyDescent="0.3">
      <c r="A61" s="14" t="s">
        <v>99</v>
      </c>
      <c r="B61" s="86">
        <v>38410569192</v>
      </c>
      <c r="C61" s="86">
        <v>30754700000</v>
      </c>
      <c r="D61" s="86">
        <f>+B61-C61</f>
        <v>7655869192</v>
      </c>
      <c r="E61" s="86">
        <v>30754700000</v>
      </c>
      <c r="F61" s="86">
        <f>+B61-E61</f>
        <v>7655869192</v>
      </c>
      <c r="G61" s="86"/>
      <c r="H61" s="86"/>
      <c r="I61" s="23"/>
      <c r="J61" s="23"/>
      <c r="K61" s="106">
        <f>+E61-G61-I61-J61</f>
        <v>30754700000</v>
      </c>
      <c r="L61" s="23">
        <f t="shared" ref="L61:L64" si="80">+B61-E61</f>
        <v>7655869192</v>
      </c>
    </row>
    <row r="62" spans="1:14" s="9" customFormat="1" x14ac:dyDescent="0.3">
      <c r="A62" s="14" t="s">
        <v>154</v>
      </c>
      <c r="B62" s="86">
        <v>70800000000</v>
      </c>
      <c r="C62" s="86"/>
      <c r="D62" s="86">
        <f t="shared" ref="D62:D64" si="81">+B62-C62</f>
        <v>70800000000</v>
      </c>
      <c r="E62" s="86"/>
      <c r="F62" s="86">
        <f>+B62-E62</f>
        <v>70800000000</v>
      </c>
      <c r="G62" s="86"/>
      <c r="H62" s="86"/>
      <c r="I62" s="23"/>
      <c r="J62" s="23"/>
      <c r="K62" s="106">
        <f>+E62-G62-I62-J62</f>
        <v>0</v>
      </c>
      <c r="L62" s="23">
        <f t="shared" si="80"/>
        <v>70800000000</v>
      </c>
    </row>
    <row r="63" spans="1:14" s="9" customFormat="1" x14ac:dyDescent="0.3">
      <c r="A63" s="14" t="s">
        <v>159</v>
      </c>
      <c r="B63" s="86">
        <v>205161224</v>
      </c>
      <c r="C63" s="86"/>
      <c r="D63" s="86">
        <f t="shared" si="81"/>
        <v>205161224</v>
      </c>
      <c r="E63" s="86"/>
      <c r="F63" s="86">
        <f>+B63-E63</f>
        <v>205161224</v>
      </c>
      <c r="G63" s="86"/>
      <c r="H63" s="86"/>
      <c r="I63" s="23"/>
      <c r="J63" s="23"/>
      <c r="K63" s="106">
        <f>+E63-G63-I63-J63</f>
        <v>0</v>
      </c>
      <c r="L63" s="23">
        <f t="shared" si="80"/>
        <v>205161224</v>
      </c>
    </row>
    <row r="64" spans="1:14" s="9" customFormat="1" x14ac:dyDescent="0.3">
      <c r="A64" s="14" t="s">
        <v>160</v>
      </c>
      <c r="B64" s="86">
        <v>938955116</v>
      </c>
      <c r="C64" s="86"/>
      <c r="D64" s="86">
        <f t="shared" si="81"/>
        <v>938955116</v>
      </c>
      <c r="E64" s="86"/>
      <c r="F64" s="86">
        <f>+B64-E64</f>
        <v>938955116</v>
      </c>
      <c r="G64" s="86"/>
      <c r="H64" s="86"/>
      <c r="I64" s="23"/>
      <c r="J64" s="23"/>
      <c r="K64" s="106">
        <f>+E64-G64-I64-J64</f>
        <v>0</v>
      </c>
      <c r="L64" s="23">
        <f t="shared" si="80"/>
        <v>938955116</v>
      </c>
    </row>
    <row r="65" spans="1:13" s="9" customFormat="1" x14ac:dyDescent="0.3">
      <c r="A65" s="93" t="s">
        <v>89</v>
      </c>
      <c r="B65" s="89">
        <f>SUM(B66:B79)</f>
        <v>5404380675</v>
      </c>
      <c r="C65" s="89">
        <f t="shared" ref="C65:I65" si="82">SUM(C66:C79)</f>
        <v>3408710675</v>
      </c>
      <c r="D65" s="89">
        <f t="shared" si="82"/>
        <v>1995670000</v>
      </c>
      <c r="E65" s="89">
        <f t="shared" si="82"/>
        <v>1247039863</v>
      </c>
      <c r="F65" s="89">
        <f t="shared" si="82"/>
        <v>4157340812</v>
      </c>
      <c r="G65" s="89">
        <f t="shared" si="82"/>
        <v>38373330</v>
      </c>
      <c r="H65" s="89">
        <f t="shared" si="82"/>
        <v>11773330</v>
      </c>
      <c r="I65" s="89">
        <f t="shared" si="82"/>
        <v>28942426</v>
      </c>
      <c r="J65" s="89">
        <f>SUM(J66:J79)</f>
        <v>1706000000</v>
      </c>
      <c r="K65" s="89">
        <f>SUM(K66:K79)</f>
        <v>-526275893</v>
      </c>
      <c r="L65" s="89">
        <f>SUM(L66:L79)</f>
        <v>4157340812</v>
      </c>
    </row>
    <row r="66" spans="1:13" s="9" customFormat="1" x14ac:dyDescent="0.3">
      <c r="A66" s="14" t="s">
        <v>90</v>
      </c>
      <c r="B66" s="90">
        <f>2852800000+90133333</f>
        <v>2942933333</v>
      </c>
      <c r="C66" s="90">
        <v>2942933333</v>
      </c>
      <c r="D66" s="86">
        <f t="shared" ref="D66:D67" si="83">+B66-C66</f>
        <v>0</v>
      </c>
      <c r="E66" s="90">
        <v>1247039863</v>
      </c>
      <c r="F66" s="90">
        <f>+B66-E66</f>
        <v>1695893470</v>
      </c>
      <c r="G66" s="90">
        <v>38373330</v>
      </c>
      <c r="H66" s="90">
        <v>11773330</v>
      </c>
      <c r="I66" s="23">
        <v>26000000</v>
      </c>
      <c r="J66" s="23"/>
      <c r="K66" s="23">
        <f t="shared" ref="K66:K79" si="84">+E66-G66-I66-J66</f>
        <v>1182666533</v>
      </c>
      <c r="L66" s="23">
        <f t="shared" ref="L66:L79" si="85">+B66-E66</f>
        <v>1695893470</v>
      </c>
      <c r="M66" s="29"/>
    </row>
    <row r="67" spans="1:13" s="9" customFormat="1" x14ac:dyDescent="0.3">
      <c r="A67" s="14" t="s">
        <v>91</v>
      </c>
      <c r="B67" s="86">
        <v>90000000</v>
      </c>
      <c r="C67" s="86">
        <v>90000000</v>
      </c>
      <c r="D67" s="86">
        <f t="shared" si="83"/>
        <v>0</v>
      </c>
      <c r="E67" s="86"/>
      <c r="F67" s="86">
        <f t="shared" ref="F67" si="86">+B67-E67</f>
        <v>90000000</v>
      </c>
      <c r="G67" s="86"/>
      <c r="H67" s="86"/>
      <c r="I67" s="23"/>
      <c r="J67" s="23"/>
      <c r="K67" s="23">
        <f t="shared" si="84"/>
        <v>0</v>
      </c>
      <c r="L67" s="23">
        <f t="shared" si="85"/>
        <v>90000000</v>
      </c>
    </row>
    <row r="68" spans="1:13" s="9" customFormat="1" x14ac:dyDescent="0.3">
      <c r="A68" s="14" t="s">
        <v>104</v>
      </c>
      <c r="B68" s="90">
        <v>70000000</v>
      </c>
      <c r="C68" s="90"/>
      <c r="D68" s="86">
        <f>+B68-C68</f>
        <v>70000000</v>
      </c>
      <c r="E68" s="90"/>
      <c r="F68" s="86">
        <f>+B68-E68</f>
        <v>70000000</v>
      </c>
      <c r="G68" s="86"/>
      <c r="H68" s="86"/>
      <c r="I68" s="23">
        <v>2942426</v>
      </c>
      <c r="J68" s="23"/>
      <c r="K68" s="23">
        <f t="shared" si="84"/>
        <v>-2942426</v>
      </c>
      <c r="L68" s="23">
        <f t="shared" si="85"/>
        <v>70000000</v>
      </c>
    </row>
    <row r="69" spans="1:13" s="9" customFormat="1" x14ac:dyDescent="0.3">
      <c r="A69" s="14" t="s">
        <v>106</v>
      </c>
      <c r="B69" s="86">
        <v>200000000</v>
      </c>
      <c r="C69" s="86"/>
      <c r="D69" s="86">
        <f>+B69-C69</f>
        <v>200000000</v>
      </c>
      <c r="E69" s="86"/>
      <c r="F69" s="86">
        <f t="shared" ref="F69:F79" si="87">+B69-E69</f>
        <v>200000000</v>
      </c>
      <c r="G69" s="86"/>
      <c r="H69" s="86"/>
      <c r="I69" s="23"/>
      <c r="J69" s="23"/>
      <c r="K69" s="23">
        <f t="shared" si="84"/>
        <v>0</v>
      </c>
      <c r="L69" s="23">
        <f t="shared" si="85"/>
        <v>200000000</v>
      </c>
    </row>
    <row r="70" spans="1:13" s="9" customFormat="1" x14ac:dyDescent="0.3">
      <c r="A70" s="14" t="s">
        <v>146</v>
      </c>
      <c r="B70" s="90">
        <v>100000000</v>
      </c>
      <c r="C70" s="90"/>
      <c r="D70" s="86">
        <f>+B70-C70</f>
        <v>100000000</v>
      </c>
      <c r="E70" s="90"/>
      <c r="F70" s="86">
        <f t="shared" si="87"/>
        <v>100000000</v>
      </c>
      <c r="G70" s="86"/>
      <c r="H70" s="86"/>
      <c r="I70" s="23"/>
      <c r="J70" s="23"/>
      <c r="K70" s="23">
        <f t="shared" si="84"/>
        <v>0</v>
      </c>
      <c r="L70" s="23">
        <f t="shared" si="85"/>
        <v>100000000</v>
      </c>
    </row>
    <row r="71" spans="1:13" s="9" customFormat="1" x14ac:dyDescent="0.3">
      <c r="A71" s="14" t="s">
        <v>147</v>
      </c>
      <c r="B71" s="86">
        <v>75777342</v>
      </c>
      <c r="C71" s="86">
        <v>75777342</v>
      </c>
      <c r="D71" s="86">
        <f t="shared" ref="D71:D79" si="88">+B71-C71</f>
        <v>0</v>
      </c>
      <c r="E71" s="86"/>
      <c r="F71" s="86">
        <f t="shared" si="87"/>
        <v>75777342</v>
      </c>
      <c r="G71" s="86"/>
      <c r="H71" s="86"/>
      <c r="I71" s="23"/>
      <c r="J71" s="106"/>
      <c r="K71" s="106">
        <f t="shared" si="84"/>
        <v>0</v>
      </c>
      <c r="L71" s="23">
        <f t="shared" si="85"/>
        <v>75777342</v>
      </c>
    </row>
    <row r="72" spans="1:13" s="9" customFormat="1" x14ac:dyDescent="0.3">
      <c r="A72" s="14" t="s">
        <v>148</v>
      </c>
      <c r="B72" s="90">
        <v>80000000</v>
      </c>
      <c r="C72" s="90"/>
      <c r="D72" s="86">
        <f t="shared" si="88"/>
        <v>80000000</v>
      </c>
      <c r="E72" s="90"/>
      <c r="F72" s="90">
        <f t="shared" si="87"/>
        <v>80000000</v>
      </c>
      <c r="G72" s="90"/>
      <c r="H72" s="90"/>
      <c r="I72" s="106"/>
      <c r="J72" s="90"/>
      <c r="K72" s="106">
        <f t="shared" si="84"/>
        <v>0</v>
      </c>
      <c r="L72" s="23">
        <f t="shared" si="85"/>
        <v>80000000</v>
      </c>
    </row>
    <row r="73" spans="1:13" x14ac:dyDescent="0.3">
      <c r="A73" s="14" t="s">
        <v>149</v>
      </c>
      <c r="B73" s="86">
        <v>45670000</v>
      </c>
      <c r="C73" s="86"/>
      <c r="D73" s="86">
        <f t="shared" si="88"/>
        <v>45670000</v>
      </c>
      <c r="E73" s="86"/>
      <c r="F73" s="86">
        <f t="shared" si="87"/>
        <v>45670000</v>
      </c>
      <c r="G73" s="86"/>
      <c r="H73" s="86"/>
      <c r="I73" s="23"/>
      <c r="J73" s="23">
        <v>30000000</v>
      </c>
      <c r="K73" s="23">
        <f t="shared" si="84"/>
        <v>-30000000</v>
      </c>
      <c r="L73" s="23">
        <f t="shared" si="85"/>
        <v>45670000</v>
      </c>
    </row>
    <row r="74" spans="1:13" s="9" customFormat="1" x14ac:dyDescent="0.3">
      <c r="A74" s="14" t="s">
        <v>150</v>
      </c>
      <c r="B74" s="86">
        <v>200000000</v>
      </c>
      <c r="C74" s="86"/>
      <c r="D74" s="86">
        <f t="shared" si="88"/>
        <v>200000000</v>
      </c>
      <c r="E74" s="86"/>
      <c r="F74" s="86">
        <f t="shared" si="87"/>
        <v>200000000</v>
      </c>
      <c r="G74" s="86"/>
      <c r="H74" s="86"/>
      <c r="I74" s="23"/>
      <c r="J74" s="106">
        <v>60000000</v>
      </c>
      <c r="K74" s="106">
        <f t="shared" si="84"/>
        <v>-60000000</v>
      </c>
      <c r="L74" s="23">
        <f t="shared" si="85"/>
        <v>200000000</v>
      </c>
    </row>
    <row r="75" spans="1:13" s="9" customFormat="1" x14ac:dyDescent="0.3">
      <c r="A75" s="14" t="s">
        <v>105</v>
      </c>
      <c r="B75" s="86">
        <v>200000000</v>
      </c>
      <c r="C75" s="90"/>
      <c r="D75" s="86">
        <f t="shared" si="88"/>
        <v>200000000</v>
      </c>
      <c r="E75" s="90"/>
      <c r="F75" s="90">
        <f t="shared" si="87"/>
        <v>200000000</v>
      </c>
      <c r="G75" s="90"/>
      <c r="H75" s="90"/>
      <c r="I75" s="106"/>
      <c r="J75" s="90">
        <v>404000000</v>
      </c>
      <c r="K75" s="106">
        <f t="shared" si="84"/>
        <v>-404000000</v>
      </c>
      <c r="L75" s="23">
        <f t="shared" si="85"/>
        <v>200000000</v>
      </c>
    </row>
    <row r="76" spans="1:13" s="9" customFormat="1" x14ac:dyDescent="0.3">
      <c r="A76" s="14" t="s">
        <v>156</v>
      </c>
      <c r="B76" s="86">
        <v>300000000</v>
      </c>
      <c r="C76" s="86">
        <v>300000000</v>
      </c>
      <c r="D76" s="86">
        <f t="shared" si="88"/>
        <v>0</v>
      </c>
      <c r="E76" s="90"/>
      <c r="F76" s="90">
        <f t="shared" si="87"/>
        <v>300000000</v>
      </c>
      <c r="G76" s="90"/>
      <c r="H76" s="90"/>
      <c r="I76" s="106"/>
      <c r="J76" s="90">
        <v>404000000</v>
      </c>
      <c r="K76" s="106">
        <f t="shared" si="84"/>
        <v>-404000000</v>
      </c>
      <c r="L76" s="23">
        <f t="shared" si="85"/>
        <v>300000000</v>
      </c>
    </row>
    <row r="77" spans="1:13" s="9" customFormat="1" x14ac:dyDescent="0.3">
      <c r="A77" s="14" t="s">
        <v>157</v>
      </c>
      <c r="B77" s="86">
        <v>1000000000</v>
      </c>
      <c r="C77" s="90"/>
      <c r="D77" s="86">
        <f t="shared" si="88"/>
        <v>1000000000</v>
      </c>
      <c r="E77" s="90"/>
      <c r="F77" s="90">
        <f t="shared" si="87"/>
        <v>1000000000</v>
      </c>
      <c r="G77" s="90"/>
      <c r="H77" s="90"/>
      <c r="I77" s="106"/>
      <c r="J77" s="90">
        <v>404000000</v>
      </c>
      <c r="K77" s="106">
        <f t="shared" si="84"/>
        <v>-404000000</v>
      </c>
      <c r="L77" s="23">
        <f t="shared" si="85"/>
        <v>1000000000</v>
      </c>
    </row>
    <row r="78" spans="1:13" s="9" customFormat="1" x14ac:dyDescent="0.3">
      <c r="A78" s="14" t="s">
        <v>155</v>
      </c>
      <c r="B78" s="86">
        <v>100000000</v>
      </c>
      <c r="C78" s="90"/>
      <c r="D78" s="86">
        <f t="shared" si="88"/>
        <v>100000000</v>
      </c>
      <c r="E78" s="90"/>
      <c r="F78" s="90">
        <f t="shared" si="87"/>
        <v>100000000</v>
      </c>
      <c r="G78" s="90"/>
      <c r="H78" s="90"/>
      <c r="I78" s="106"/>
      <c r="J78" s="90">
        <v>404000000</v>
      </c>
      <c r="K78" s="106">
        <f t="shared" si="84"/>
        <v>-404000000</v>
      </c>
      <c r="L78" s="23">
        <f t="shared" si="85"/>
        <v>100000000</v>
      </c>
    </row>
    <row r="79" spans="1:13" x14ac:dyDescent="0.3">
      <c r="A79" s="14" t="s">
        <v>92</v>
      </c>
      <c r="B79" s="86"/>
      <c r="C79" s="86"/>
      <c r="D79" s="86">
        <f t="shared" si="88"/>
        <v>0</v>
      </c>
      <c r="E79" s="86"/>
      <c r="F79" s="86">
        <f t="shared" si="87"/>
        <v>0</v>
      </c>
      <c r="G79" s="86"/>
      <c r="H79" s="86"/>
      <c r="I79" s="23"/>
      <c r="J79" s="23"/>
      <c r="K79" s="23">
        <f t="shared" si="84"/>
        <v>0</v>
      </c>
      <c r="L79" s="23">
        <f t="shared" si="85"/>
        <v>0</v>
      </c>
    </row>
    <row r="80" spans="1:13" s="9" customFormat="1" x14ac:dyDescent="0.3">
      <c r="A80" s="92" t="s">
        <v>163</v>
      </c>
      <c r="B80" s="22">
        <f t="shared" ref="B80:H80" si="89">SUM(B81:B83)</f>
        <v>5500000000</v>
      </c>
      <c r="C80" s="22">
        <f t="shared" si="89"/>
        <v>0</v>
      </c>
      <c r="D80" s="133">
        <f t="shared" si="89"/>
        <v>5500000000</v>
      </c>
      <c r="E80" s="22">
        <f t="shared" si="89"/>
        <v>0</v>
      </c>
      <c r="F80" s="22">
        <f t="shared" si="89"/>
        <v>5185000000</v>
      </c>
      <c r="G80" s="22">
        <f t="shared" si="89"/>
        <v>0</v>
      </c>
      <c r="H80" s="22">
        <f t="shared" si="89"/>
        <v>0</v>
      </c>
      <c r="I80" s="22" t="e">
        <f>+#REF!+#REF!+#REF!+#REF!</f>
        <v>#REF!</v>
      </c>
      <c r="J80" s="22" t="e">
        <f>+#REF!+#REF!+#REF!+#REF!</f>
        <v>#REF!</v>
      </c>
      <c r="K80" s="22" t="e">
        <f>+#REF!+#REF!+#REF!+#REF!</f>
        <v>#REF!</v>
      </c>
      <c r="L80" s="22" t="e">
        <f>+#REF!+#REF!+#REF!+#REF!</f>
        <v>#REF!</v>
      </c>
    </row>
    <row r="81" spans="1:14" s="9" customFormat="1" ht="30.15" x14ac:dyDescent="0.3">
      <c r="A81" s="195" t="s">
        <v>164</v>
      </c>
      <c r="B81" s="86">
        <v>5158000000</v>
      </c>
      <c r="C81" s="23"/>
      <c r="D81" s="86">
        <f>+B81-C81</f>
        <v>5158000000</v>
      </c>
      <c r="E81" s="23"/>
      <c r="F81" s="86">
        <f>+B81-E81</f>
        <v>5158000000</v>
      </c>
      <c r="G81" s="23"/>
      <c r="H81" s="23"/>
      <c r="I81" s="23"/>
      <c r="J81" s="106"/>
      <c r="K81" s="106">
        <f t="shared" si="23"/>
        <v>0</v>
      </c>
      <c r="L81" s="23">
        <f t="shared" si="38"/>
        <v>5158000000</v>
      </c>
      <c r="N81" s="29"/>
    </row>
    <row r="82" spans="1:14" s="9" customFormat="1" ht="30.15" x14ac:dyDescent="0.3">
      <c r="A82" s="195" t="s">
        <v>165</v>
      </c>
      <c r="B82" s="86">
        <v>315000000</v>
      </c>
      <c r="C82" s="23"/>
      <c r="D82" s="86">
        <f>+B82-C82</f>
        <v>315000000</v>
      </c>
      <c r="E82" s="23"/>
      <c r="F82" s="86"/>
      <c r="G82" s="23"/>
      <c r="H82" s="23"/>
      <c r="I82" s="23"/>
      <c r="J82" s="106"/>
      <c r="K82" s="106"/>
      <c r="L82" s="23"/>
      <c r="N82" s="29"/>
    </row>
    <row r="83" spans="1:14" s="9" customFormat="1" ht="30.15" x14ac:dyDescent="0.3">
      <c r="A83" s="195" t="s">
        <v>166</v>
      </c>
      <c r="B83" s="86">
        <v>27000000</v>
      </c>
      <c r="C83" s="86"/>
      <c r="D83" s="86">
        <f>+B83-C83</f>
        <v>27000000</v>
      </c>
      <c r="E83" s="86"/>
      <c r="F83" s="86">
        <f>+B83-E83</f>
        <v>27000000</v>
      </c>
      <c r="G83" s="23"/>
      <c r="H83" s="23"/>
      <c r="I83" s="23"/>
      <c r="J83" s="106"/>
      <c r="K83" s="106">
        <f t="shared" si="23"/>
        <v>0</v>
      </c>
      <c r="L83" s="23">
        <f t="shared" si="38"/>
        <v>27000000</v>
      </c>
      <c r="N83" s="29"/>
    </row>
    <row r="84" spans="1:14" x14ac:dyDescent="0.3">
      <c r="A84" s="92" t="s">
        <v>24</v>
      </c>
      <c r="B84" s="22">
        <f>+B3+B24+B40+B80+B54+B26</f>
        <v>286272298572</v>
      </c>
      <c r="C84" s="22">
        <f t="shared" ref="C84:H84" si="90">+C3+C24+C40+C80+C54+C26</f>
        <v>52404274911</v>
      </c>
      <c r="D84" s="156">
        <f t="shared" si="90"/>
        <v>233868023661</v>
      </c>
      <c r="E84" s="22">
        <f t="shared" si="90"/>
        <v>46713900007</v>
      </c>
      <c r="F84" s="28">
        <f t="shared" si="90"/>
        <v>239243398565</v>
      </c>
      <c r="G84" s="22">
        <f t="shared" si="90"/>
        <v>77609981</v>
      </c>
      <c r="H84" s="22">
        <f t="shared" si="90"/>
        <v>25189997</v>
      </c>
      <c r="I84" s="22" t="e">
        <f t="shared" ref="I84:L84" si="91">+I3+I24+I40+I80+I26</f>
        <v>#REF!</v>
      </c>
      <c r="J84" s="22" t="e">
        <f t="shared" si="91"/>
        <v>#REF!</v>
      </c>
      <c r="K84" s="22" t="e">
        <f t="shared" si="91"/>
        <v>#REF!</v>
      </c>
      <c r="L84" s="22" t="e">
        <f t="shared" si="91"/>
        <v>#REF!</v>
      </c>
    </row>
    <row r="85" spans="1:14" s="1" customFormat="1" x14ac:dyDescent="0.3">
      <c r="A85" s="9"/>
      <c r="B85" s="75">
        <v>296990481749</v>
      </c>
      <c r="C85" s="75">
        <v>253547688043</v>
      </c>
      <c r="D85" s="75"/>
      <c r="E85" s="75">
        <v>224951080117</v>
      </c>
      <c r="F85" s="75"/>
      <c r="G85" s="75">
        <v>110854030054</v>
      </c>
      <c r="H85" s="75">
        <v>110818733768</v>
      </c>
      <c r="L85" s="13"/>
    </row>
    <row r="86" spans="1:14" s="1" customFormat="1" x14ac:dyDescent="0.3">
      <c r="B86" s="77">
        <f>+'Ejecución Pptal Agregada DIP'!F11</f>
        <v>286272298572</v>
      </c>
      <c r="C86" s="78">
        <f>+'Ejecución Pptal Agregada DIP'!G11</f>
        <v>52404274911</v>
      </c>
      <c r="D86" s="78"/>
      <c r="E86" s="78">
        <f>+'Ejecución Pptal Agregada DIP'!H11</f>
        <v>46713900007</v>
      </c>
      <c r="F86" s="78"/>
      <c r="G86" s="78">
        <f>+'Ejecución Pptal Agregada DIP'!K11</f>
        <v>77609981</v>
      </c>
      <c r="H86" s="78">
        <f>+'Ejecución Pptal Agregada DIP'!L11</f>
        <v>25189997</v>
      </c>
      <c r="I86" s="50">
        <f>+H84/B84</f>
        <v>8.7993134947580314E-5</v>
      </c>
      <c r="J86" s="50" t="e">
        <f>+J84/B84</f>
        <v>#REF!</v>
      </c>
      <c r="K86" s="50" t="e">
        <f>+K84/B84</f>
        <v>#REF!</v>
      </c>
      <c r="L86" s="84" t="e">
        <f>+L84/B84</f>
        <v>#REF!</v>
      </c>
    </row>
    <row r="87" spans="1:14" s="1" customFormat="1" x14ac:dyDescent="0.3">
      <c r="A87" s="9"/>
      <c r="B87" s="76">
        <f>+B86-B84</f>
        <v>0</v>
      </c>
      <c r="C87" s="78">
        <f>+C86-C84</f>
        <v>0</v>
      </c>
      <c r="D87" s="78"/>
      <c r="E87" s="78">
        <f>+E86-E84</f>
        <v>0</v>
      </c>
      <c r="F87" s="78"/>
      <c r="G87" s="78">
        <f>+G86-G84</f>
        <v>0</v>
      </c>
      <c r="H87" s="78">
        <f>+H86-H84</f>
        <v>0</v>
      </c>
    </row>
    <row r="88" spans="1:14" s="1" customFormat="1" x14ac:dyDescent="0.3">
      <c r="A88" s="9"/>
      <c r="B88" s="49"/>
      <c r="C88" s="29"/>
      <c r="D88" s="83"/>
      <c r="E88" s="9"/>
      <c r="F88" s="9"/>
      <c r="G88" s="9"/>
      <c r="H88" s="29"/>
    </row>
    <row r="89" spans="1:14" s="1" customFormat="1" x14ac:dyDescent="0.3">
      <c r="A89" s="9"/>
      <c r="B89" s="29"/>
      <c r="C89" s="29"/>
      <c r="D89" s="9"/>
      <c r="E89" s="122"/>
      <c r="F89" s="72"/>
      <c r="G89" s="9"/>
      <c r="H89" s="29"/>
      <c r="J89" s="43"/>
    </row>
    <row r="90" spans="1:14" s="1" customFormat="1" x14ac:dyDescent="0.3">
      <c r="A90" s="9"/>
      <c r="B90" s="29"/>
      <c r="C90" s="29"/>
      <c r="E90" s="9"/>
      <c r="F90" s="29"/>
      <c r="G90" s="9"/>
      <c r="H90" s="29"/>
      <c r="J90" s="30"/>
    </row>
    <row r="91" spans="1:14" s="1" customFormat="1" x14ac:dyDescent="0.3">
      <c r="A91" s="9"/>
      <c r="B91" s="9"/>
      <c r="C91" s="29"/>
      <c r="E91" s="9"/>
      <c r="F91" s="29"/>
      <c r="G91" s="9"/>
      <c r="H91" s="9"/>
      <c r="J91" s="72"/>
    </row>
    <row r="92" spans="1:14" s="1" customFormat="1" x14ac:dyDescent="0.3">
      <c r="A92" s="9"/>
      <c r="B92" s="29"/>
      <c r="C92" s="29"/>
      <c r="E92" s="9"/>
      <c r="F92" s="29"/>
      <c r="G92" s="9"/>
      <c r="H92" s="9"/>
    </row>
    <row r="93" spans="1:14" s="1" customFormat="1" x14ac:dyDescent="0.3">
      <c r="A93" s="9"/>
      <c r="B93" s="9"/>
      <c r="C93" s="9"/>
      <c r="D93" s="11"/>
      <c r="E93" s="9"/>
      <c r="F93" s="29"/>
      <c r="G93" s="9"/>
      <c r="H93" s="9"/>
    </row>
    <row r="94" spans="1:14" s="1" customFormat="1" x14ac:dyDescent="0.3">
      <c r="A94" s="9"/>
      <c r="B94" s="9"/>
      <c r="C94" s="9"/>
      <c r="E94" s="9"/>
      <c r="F94" s="29"/>
      <c r="G94" s="9"/>
      <c r="H94" s="9"/>
    </row>
    <row r="95" spans="1:14" s="1" customFormat="1" x14ac:dyDescent="0.3">
      <c r="A95" s="9"/>
      <c r="B95" s="9"/>
      <c r="C95" s="9"/>
      <c r="E95" s="9"/>
      <c r="F95" s="29"/>
      <c r="G95" s="9"/>
      <c r="H95" s="9"/>
    </row>
    <row r="96" spans="1:14" s="1" customFormat="1" x14ac:dyDescent="0.3">
      <c r="A96" s="9"/>
      <c r="B96" s="9"/>
      <c r="C96" s="9"/>
      <c r="E96" s="9"/>
      <c r="F96" s="29"/>
      <c r="G96" s="9"/>
      <c r="H96" s="9"/>
    </row>
    <row r="97" spans="1:8" s="1" customFormat="1" x14ac:dyDescent="0.3">
      <c r="A97" s="9"/>
      <c r="B97" s="9"/>
      <c r="C97" s="9"/>
      <c r="E97" s="9"/>
      <c r="F97" s="29"/>
      <c r="G97" s="9"/>
      <c r="H97" s="9"/>
    </row>
    <row r="98" spans="1:8" s="1" customFormat="1" x14ac:dyDescent="0.3">
      <c r="A98" s="9"/>
      <c r="B98" s="9"/>
      <c r="C98" s="9"/>
      <c r="E98" s="9"/>
      <c r="F98" s="29"/>
      <c r="G98" s="9"/>
      <c r="H98" s="9"/>
    </row>
    <row r="99" spans="1:8" s="1" customFormat="1" x14ac:dyDescent="0.3">
      <c r="A99" s="9"/>
      <c r="B99" s="9"/>
      <c r="C99" s="9"/>
      <c r="E99" s="9"/>
      <c r="F99" s="9"/>
      <c r="G99" s="9"/>
      <c r="H99" s="9"/>
    </row>
    <row r="100" spans="1:8" s="1" customFormat="1" x14ac:dyDescent="0.3">
      <c r="A100" s="9"/>
      <c r="B100" s="9"/>
      <c r="C100" s="9"/>
      <c r="E100" s="9"/>
      <c r="F100" s="9"/>
      <c r="G100" s="9"/>
      <c r="H100" s="9"/>
    </row>
    <row r="101" spans="1:8" s="1" customFormat="1" x14ac:dyDescent="0.3">
      <c r="A101" s="9"/>
      <c r="B101" s="9"/>
      <c r="C101" s="9"/>
      <c r="E101" s="9"/>
      <c r="F101" s="9"/>
      <c r="G101" s="9"/>
      <c r="H101" s="9"/>
    </row>
    <row r="102" spans="1:8" s="1" customFormat="1" x14ac:dyDescent="0.3">
      <c r="A102" s="9"/>
      <c r="B102" s="9"/>
      <c r="C102" s="9"/>
      <c r="E102" s="9"/>
      <c r="F102" s="9"/>
      <c r="G102" s="9"/>
      <c r="H102" s="9"/>
    </row>
    <row r="103" spans="1:8" s="1" customFormat="1" x14ac:dyDescent="0.3">
      <c r="A103" s="9"/>
      <c r="B103" s="9"/>
      <c r="C103" s="9"/>
      <c r="E103" s="9"/>
      <c r="F103" s="9"/>
      <c r="G103" s="9"/>
      <c r="H103" s="9"/>
    </row>
    <row r="104" spans="1:8" s="1" customFormat="1" x14ac:dyDescent="0.3">
      <c r="A104" s="9"/>
      <c r="B104" s="9"/>
      <c r="C104" s="9"/>
      <c r="E104" s="9"/>
      <c r="F104" s="9"/>
      <c r="G104" s="9"/>
      <c r="H104" s="9"/>
    </row>
    <row r="105" spans="1:8" s="1" customFormat="1" x14ac:dyDescent="0.3">
      <c r="A105" s="9"/>
      <c r="B105" s="9"/>
      <c r="C105" s="9"/>
      <c r="E105" s="9"/>
      <c r="F105" s="9"/>
      <c r="G105" s="9"/>
      <c r="H105" s="9"/>
    </row>
    <row r="106" spans="1:8" s="1" customFormat="1" x14ac:dyDescent="0.3">
      <c r="A106" s="9"/>
      <c r="B106" s="9"/>
      <c r="C106" s="9"/>
      <c r="E106" s="9"/>
      <c r="F106" s="9"/>
      <c r="G106" s="9"/>
      <c r="H106" s="9"/>
    </row>
    <row r="107" spans="1:8" s="1" customFormat="1" x14ac:dyDescent="0.3">
      <c r="A107" s="9"/>
      <c r="B107" s="9"/>
      <c r="C107" s="9"/>
      <c r="E107" s="9"/>
      <c r="F107" s="9"/>
      <c r="G107" s="9"/>
      <c r="H107" s="9"/>
    </row>
    <row r="108" spans="1:8" s="1" customFormat="1" x14ac:dyDescent="0.3">
      <c r="A108" s="9"/>
      <c r="B108" s="9"/>
      <c r="C108" s="9"/>
      <c r="E108" s="9"/>
      <c r="F108" s="9"/>
      <c r="G108" s="9"/>
      <c r="H108" s="9"/>
    </row>
    <row r="109" spans="1:8" s="1" customFormat="1" x14ac:dyDescent="0.3">
      <c r="A109" s="9"/>
      <c r="B109" s="9"/>
      <c r="C109" s="9"/>
      <c r="E109" s="9"/>
      <c r="F109" s="9"/>
      <c r="G109" s="9"/>
      <c r="H109" s="9"/>
    </row>
    <row r="110" spans="1:8" s="1" customFormat="1" x14ac:dyDescent="0.3">
      <c r="A110" s="9"/>
      <c r="B110" s="9"/>
      <c r="C110" s="9"/>
      <c r="E110" s="9"/>
      <c r="F110" s="9"/>
      <c r="G110" s="9"/>
      <c r="H110" s="9"/>
    </row>
    <row r="111" spans="1:8" s="1" customFormat="1" x14ac:dyDescent="0.3">
      <c r="A111" s="9"/>
      <c r="B111" s="9"/>
      <c r="C111" s="9"/>
      <c r="E111" s="9"/>
      <c r="F111" s="9"/>
      <c r="G111" s="9"/>
      <c r="H111" s="9"/>
    </row>
    <row r="112" spans="1:8" s="1" customFormat="1" x14ac:dyDescent="0.3">
      <c r="A112" s="9"/>
      <c r="B112" s="9"/>
      <c r="C112" s="9"/>
      <c r="E112" s="9"/>
      <c r="F112" s="9"/>
      <c r="G112" s="9"/>
      <c r="H112" s="9"/>
    </row>
    <row r="113" spans="1:8" s="1" customFormat="1" x14ac:dyDescent="0.3">
      <c r="A113" s="9"/>
      <c r="B113" s="9"/>
      <c r="C113" s="9"/>
      <c r="E113" s="9"/>
      <c r="F113" s="9"/>
      <c r="G113" s="9"/>
      <c r="H113" s="9"/>
    </row>
    <row r="114" spans="1:8" s="1" customFormat="1" x14ac:dyDescent="0.3">
      <c r="A114" s="9"/>
      <c r="B114" s="9"/>
      <c r="C114" s="9"/>
      <c r="E114" s="9"/>
      <c r="F114" s="9"/>
      <c r="G114" s="9"/>
      <c r="H114" s="9"/>
    </row>
    <row r="115" spans="1:8" s="1" customFormat="1" x14ac:dyDescent="0.3">
      <c r="A115" s="9"/>
      <c r="B115" s="9"/>
      <c r="C115" s="9"/>
      <c r="E115" s="9"/>
      <c r="F115" s="9"/>
      <c r="G115" s="9"/>
      <c r="H115" s="9"/>
    </row>
    <row r="116" spans="1:8" s="1" customFormat="1" x14ac:dyDescent="0.3">
      <c r="A116" s="9"/>
      <c r="B116" s="9"/>
      <c r="C116" s="9"/>
      <c r="E116" s="9"/>
      <c r="F116" s="9"/>
      <c r="G116" s="9"/>
      <c r="H116" s="9"/>
    </row>
    <row r="117" spans="1:8" s="1" customFormat="1" x14ac:dyDescent="0.3">
      <c r="A117" s="9"/>
      <c r="B117" s="9"/>
      <c r="C117" s="9"/>
      <c r="E117" s="9"/>
      <c r="F117" s="9"/>
      <c r="G117" s="9"/>
      <c r="H117" s="9"/>
    </row>
    <row r="118" spans="1:8" s="1" customFormat="1" x14ac:dyDescent="0.3">
      <c r="A118" s="9"/>
      <c r="B118" s="9"/>
      <c r="C118" s="9"/>
      <c r="E118" s="9"/>
      <c r="F118" s="9"/>
      <c r="G118" s="9"/>
      <c r="H118" s="9"/>
    </row>
    <row r="119" spans="1:8" s="1" customFormat="1" x14ac:dyDescent="0.3">
      <c r="A119" s="9"/>
      <c r="B119" s="9"/>
      <c r="C119" s="9"/>
      <c r="E119" s="9"/>
      <c r="F119" s="9"/>
      <c r="G119" s="9"/>
      <c r="H119" s="9"/>
    </row>
    <row r="120" spans="1:8" s="1" customFormat="1" x14ac:dyDescent="0.3">
      <c r="A120" s="9"/>
      <c r="B120" s="9"/>
      <c r="C120" s="9"/>
      <c r="E120" s="9"/>
      <c r="F120" s="9"/>
      <c r="G120" s="9"/>
      <c r="H120" s="9"/>
    </row>
    <row r="121" spans="1:8" s="1" customFormat="1" x14ac:dyDescent="0.3">
      <c r="A121" s="9"/>
      <c r="B121" s="9"/>
      <c r="C121" s="9"/>
      <c r="E121" s="9"/>
      <c r="F121" s="9"/>
      <c r="G121" s="9"/>
      <c r="H121" s="9"/>
    </row>
    <row r="122" spans="1:8" s="1" customFormat="1" x14ac:dyDescent="0.3">
      <c r="A122" s="9"/>
      <c r="B122" s="9"/>
      <c r="C122" s="9"/>
      <c r="E122" s="9"/>
      <c r="F122" s="9"/>
      <c r="G122" s="9"/>
      <c r="H122" s="9"/>
    </row>
    <row r="123" spans="1:8" s="1" customFormat="1" x14ac:dyDescent="0.3">
      <c r="A123" s="9"/>
      <c r="B123" s="9"/>
      <c r="C123" s="9"/>
      <c r="E123" s="9"/>
      <c r="F123" s="9"/>
      <c r="G123" s="9"/>
      <c r="H123" s="9"/>
    </row>
    <row r="124" spans="1:8" s="1" customFormat="1" x14ac:dyDescent="0.3">
      <c r="A124" s="9"/>
      <c r="B124" s="9"/>
      <c r="C124" s="9"/>
      <c r="E124" s="9"/>
      <c r="F124" s="9"/>
      <c r="G124" s="9"/>
      <c r="H124" s="9"/>
    </row>
    <row r="125" spans="1:8" s="1" customFormat="1" x14ac:dyDescent="0.3">
      <c r="A125" s="9"/>
      <c r="B125" s="9"/>
      <c r="C125" s="9"/>
      <c r="E125" s="9"/>
      <c r="F125" s="9"/>
      <c r="G125" s="9"/>
      <c r="H125" s="9"/>
    </row>
    <row r="126" spans="1:8" s="1" customFormat="1" x14ac:dyDescent="0.3">
      <c r="A126" s="9"/>
      <c r="B126" s="9"/>
      <c r="C126" s="9"/>
      <c r="E126" s="9"/>
      <c r="F126" s="9"/>
      <c r="G126" s="9"/>
      <c r="H126" s="9"/>
    </row>
    <row r="127" spans="1:8" s="1" customFormat="1" x14ac:dyDescent="0.3">
      <c r="A127" s="9"/>
      <c r="B127" s="9"/>
      <c r="C127" s="9"/>
      <c r="E127" s="9"/>
      <c r="F127" s="9"/>
      <c r="G127" s="9"/>
      <c r="H127" s="9"/>
    </row>
    <row r="128" spans="1:8" s="1" customFormat="1" x14ac:dyDescent="0.3">
      <c r="A128" s="9"/>
      <c r="B128" s="9"/>
      <c r="C128" s="9"/>
      <c r="E128" s="9"/>
      <c r="F128" s="9"/>
      <c r="G128" s="9"/>
      <c r="H128" s="9"/>
    </row>
    <row r="129" spans="1:12" s="1" customFormat="1" x14ac:dyDescent="0.3">
      <c r="A129" s="9"/>
      <c r="B129" s="9"/>
      <c r="C129" s="9"/>
      <c r="E129" s="9"/>
      <c r="F129" s="9"/>
      <c r="G129" s="9"/>
      <c r="H129" s="9"/>
    </row>
    <row r="130" spans="1:12" s="1" customFormat="1" x14ac:dyDescent="0.3">
      <c r="A130" s="9"/>
      <c r="B130" s="9"/>
      <c r="C130" s="9"/>
      <c r="E130" s="9"/>
      <c r="F130" s="9"/>
      <c r="G130" s="9"/>
      <c r="H130" s="9"/>
    </row>
    <row r="131" spans="1:12" s="1" customFormat="1" x14ac:dyDescent="0.3">
      <c r="A131" s="9"/>
      <c r="B131" s="9"/>
      <c r="C131" s="9"/>
      <c r="E131" s="9"/>
      <c r="F131" s="9"/>
      <c r="G131" s="9"/>
      <c r="H131" s="9"/>
    </row>
    <row r="132" spans="1:12" s="1" customFormat="1" x14ac:dyDescent="0.3">
      <c r="A132" s="9"/>
      <c r="B132" s="9"/>
      <c r="C132" s="9"/>
      <c r="E132" s="9"/>
      <c r="F132" s="9"/>
      <c r="G132" s="9"/>
      <c r="H132" s="9"/>
    </row>
    <row r="133" spans="1:12" s="1" customFormat="1" x14ac:dyDescent="0.3">
      <c r="A133" s="9"/>
      <c r="B133" s="9"/>
      <c r="C133" s="9"/>
      <c r="E133" s="9"/>
      <c r="F133" s="9"/>
      <c r="G133" s="9"/>
      <c r="H133" s="9"/>
    </row>
    <row r="134" spans="1:12" s="1" customFormat="1" x14ac:dyDescent="0.3">
      <c r="A134" s="9"/>
      <c r="B134" s="9"/>
      <c r="C134" s="9"/>
      <c r="E134" s="9"/>
      <c r="F134" s="9"/>
      <c r="G134" s="9"/>
      <c r="H134" s="9"/>
    </row>
    <row r="135" spans="1:12" s="1" customFormat="1" x14ac:dyDescent="0.3">
      <c r="A135" s="9"/>
      <c r="B135" s="9"/>
      <c r="C135" s="9"/>
      <c r="E135" s="9"/>
      <c r="F135" s="9"/>
      <c r="G135" s="9"/>
      <c r="H135" s="9"/>
    </row>
    <row r="136" spans="1:12" s="1" customFormat="1" x14ac:dyDescent="0.3">
      <c r="A136" s="9"/>
      <c r="B136" s="9"/>
      <c r="C136" s="9"/>
      <c r="E136" s="9"/>
      <c r="F136" s="9"/>
      <c r="G136" s="9"/>
      <c r="H136" s="9"/>
    </row>
    <row r="137" spans="1:12" s="1" customFormat="1" x14ac:dyDescent="0.3">
      <c r="A137" s="9"/>
      <c r="B137" s="9"/>
      <c r="C137" s="9"/>
      <c r="E137" s="9"/>
      <c r="F137" s="9"/>
      <c r="G137" s="9"/>
      <c r="H137" s="9"/>
    </row>
    <row r="138" spans="1:12" s="1" customFormat="1" x14ac:dyDescent="0.3">
      <c r="A138" s="9"/>
      <c r="B138" s="9"/>
      <c r="C138" s="9"/>
      <c r="E138" s="9"/>
      <c r="F138" s="9"/>
      <c r="G138" s="9"/>
      <c r="H138" s="9"/>
    </row>
    <row r="139" spans="1:12" s="1" customFormat="1" x14ac:dyDescent="0.3">
      <c r="A139" s="9"/>
      <c r="B139" s="9"/>
      <c r="C139" s="9"/>
      <c r="E139" s="9"/>
      <c r="F139" s="9"/>
      <c r="G139" s="9"/>
      <c r="H139" s="9"/>
    </row>
    <row r="140" spans="1:12" s="1" customFormat="1" x14ac:dyDescent="0.3">
      <c r="A140" s="9"/>
      <c r="B140" s="9"/>
      <c r="C140" s="9"/>
      <c r="E140" s="9"/>
      <c r="F140" s="9"/>
      <c r="G140" s="9"/>
      <c r="H140" s="9"/>
    </row>
    <row r="141" spans="1:12" s="1" customFormat="1" x14ac:dyDescent="0.3">
      <c r="A141" s="9"/>
      <c r="B141" s="9"/>
      <c r="C141" s="9"/>
      <c r="E141" s="9"/>
      <c r="F141" s="9"/>
      <c r="G141" s="9"/>
      <c r="H141" s="9"/>
    </row>
    <row r="142" spans="1:12" s="1" customFormat="1" x14ac:dyDescent="0.3">
      <c r="A142" s="9"/>
      <c r="B142" s="9"/>
      <c r="C142" s="9"/>
      <c r="E142" s="9"/>
      <c r="F142" s="9"/>
      <c r="G142" s="9"/>
      <c r="H142" s="9"/>
    </row>
    <row r="143" spans="1:12" s="1" customFormat="1" x14ac:dyDescent="0.3">
      <c r="A143" s="9"/>
      <c r="B143" s="9"/>
      <c r="C143" s="9"/>
      <c r="E143" s="9"/>
      <c r="F143" s="9"/>
      <c r="G143" s="9"/>
      <c r="H143" s="9"/>
    </row>
    <row r="144" spans="1:12" x14ac:dyDescent="0.3">
      <c r="A144" s="9"/>
      <c r="B144" s="9"/>
      <c r="C144" s="9"/>
      <c r="D144" s="1"/>
      <c r="E144" s="9"/>
      <c r="F144" s="9"/>
      <c r="G144" s="9"/>
      <c r="H144" s="9"/>
      <c r="L144" s="1"/>
    </row>
  </sheetData>
  <pageMargins left="0.70866141732283472" right="0.70866141732283472" top="0.74803149606299213" bottom="0.74803149606299213" header="0.31496062992125984" footer="0.31496062992125984"/>
  <pageSetup scale="65" orientation="landscape" r:id="rId1"/>
  <ignoredErrors>
    <ignoredError sqref="D42 D29 D24:D25 D12 D40 F12" formula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09B7-3D0B-4524-AA7E-B2D98D5225DF}">
  <dimension ref="B2:J10"/>
  <sheetViews>
    <sheetView workbookViewId="0">
      <selection activeCell="H17" sqref="H17"/>
    </sheetView>
  </sheetViews>
  <sheetFormatPr baseColWidth="10" defaultColWidth="11.44140625" defaultRowHeight="15.05" x14ac:dyDescent="0.3"/>
  <cols>
    <col min="2" max="2" width="28.109375" bestFit="1" customWidth="1"/>
    <col min="3" max="3" width="15.88671875" customWidth="1"/>
    <col min="4" max="5" width="17.88671875" bestFit="1" customWidth="1"/>
    <col min="6" max="6" width="18" customWidth="1"/>
    <col min="7" max="7" width="16.6640625" customWidth="1"/>
    <col min="8" max="8" width="16.44140625" customWidth="1"/>
    <col min="9" max="10" width="17.88671875" bestFit="1" customWidth="1"/>
  </cols>
  <sheetData>
    <row r="2" spans="2:10" ht="15.75" thickBot="1" x14ac:dyDescent="0.35"/>
    <row r="3" spans="2:10" ht="29.95" customHeight="1" x14ac:dyDescent="0.3">
      <c r="B3" s="183" t="s">
        <v>39</v>
      </c>
      <c r="C3" s="222" t="s">
        <v>6</v>
      </c>
      <c r="D3" s="223"/>
      <c r="E3" s="222" t="s">
        <v>7</v>
      </c>
      <c r="F3" s="223"/>
      <c r="G3" s="222" t="s">
        <v>4</v>
      </c>
      <c r="H3" s="223"/>
      <c r="I3" s="222" t="s">
        <v>5</v>
      </c>
      <c r="J3" s="223"/>
    </row>
    <row r="4" spans="2:10" ht="29.95" customHeight="1" x14ac:dyDescent="0.3">
      <c r="B4" s="182" t="s">
        <v>100</v>
      </c>
      <c r="C4" s="180" t="s">
        <v>101</v>
      </c>
      <c r="D4" s="181" t="s">
        <v>18</v>
      </c>
      <c r="E4" s="180" t="s">
        <v>101</v>
      </c>
      <c r="F4" s="181" t="s">
        <v>18</v>
      </c>
      <c r="G4" s="180" t="s">
        <v>101</v>
      </c>
      <c r="H4" s="181" t="s">
        <v>18</v>
      </c>
      <c r="I4" s="180" t="s">
        <v>101</v>
      </c>
      <c r="J4" s="181" t="s">
        <v>18</v>
      </c>
    </row>
    <row r="5" spans="2:10" ht="29.95" customHeight="1" x14ac:dyDescent="0.3">
      <c r="B5" s="184" t="s">
        <v>102</v>
      </c>
      <c r="C5" s="185">
        <f>+'Detalle Ejec Pptal DIP'!E13</f>
        <v>815569934</v>
      </c>
      <c r="D5" s="186">
        <f>+'Detalle Ejec Pptal DIP'!H13</f>
        <v>6000000</v>
      </c>
      <c r="E5" s="185">
        <f>+'Detalle Ejec Pptal DIP'!E30</f>
        <v>325023333</v>
      </c>
      <c r="F5" s="186">
        <f>+'Detalle Ejec Pptal DIP'!H30</f>
        <v>7416667</v>
      </c>
      <c r="G5" s="185">
        <f>+'Detalle Ejec Pptal DIP'!E43</f>
        <v>534759956</v>
      </c>
      <c r="H5" s="186">
        <f>+'Detalle Ejec Pptal DIP'!H43</f>
        <v>0</v>
      </c>
      <c r="I5" s="185" t="e">
        <f>+'Detalle Ejec Pptal DIP'!#REF!</f>
        <v>#REF!</v>
      </c>
      <c r="J5" s="186" t="e">
        <f>+'Detalle Ejec Pptal DIP'!#REF!</f>
        <v>#REF!</v>
      </c>
    </row>
    <row r="6" spans="2:10" ht="29.95" customHeight="1" x14ac:dyDescent="0.3">
      <c r="B6" s="184" t="s">
        <v>103</v>
      </c>
      <c r="C6" s="185">
        <f>+'Detalle Ejec Pptal DIP'!E14</f>
        <v>1207535</v>
      </c>
      <c r="D6" s="186">
        <f>+'Detalle Ejec Pptal DIP'!H14</f>
        <v>0</v>
      </c>
      <c r="E6" s="185">
        <f>+'Detalle Ejec Pptal DIP'!E31</f>
        <v>0</v>
      </c>
      <c r="F6" s="186">
        <f>+'Detalle Ejec Pptal DIP'!H31</f>
        <v>0</v>
      </c>
      <c r="G6" s="185">
        <f>+'Detalle Ejec Pptal DIP'!E44</f>
        <v>0</v>
      </c>
      <c r="H6" s="186">
        <f>+'Detalle Ejec Pptal DIP'!H44</f>
        <v>0</v>
      </c>
      <c r="I6" s="185" t="e">
        <f>+'Detalle Ejec Pptal DIP'!#REF!</f>
        <v>#REF!</v>
      </c>
      <c r="J6" s="186" t="e">
        <f>+'Detalle Ejec Pptal DIP'!#REF!</f>
        <v>#REF!</v>
      </c>
    </row>
    <row r="7" spans="2:10" ht="29.95" customHeight="1" x14ac:dyDescent="0.3">
      <c r="B7" s="184" t="s">
        <v>104</v>
      </c>
      <c r="C7" s="185" t="e">
        <f>+'Detalle Ejec Pptal DIP'!#REF!+'Detalle Ejec Pptal DIP'!#REF!+'Detalle Ejec Pptal DIP'!E15</f>
        <v>#REF!</v>
      </c>
      <c r="D7" s="186" t="e">
        <f>+'Detalle Ejec Pptal DIP'!#REF!+'Detalle Ejec Pptal DIP'!#REF!+'Detalle Ejec Pptal DIP'!H15</f>
        <v>#REF!</v>
      </c>
      <c r="E7" s="185" t="e">
        <f>+'Detalle Ejec Pptal DIP'!#REF!+'Detalle Ejec Pptal DIP'!#REF!+'Detalle Ejec Pptal DIP'!E39</f>
        <v>#REF!</v>
      </c>
      <c r="F7" s="186" t="e">
        <f>+'Detalle Ejec Pptal DIP'!#REF!+'Detalle Ejec Pptal DIP'!#REF!</f>
        <v>#REF!</v>
      </c>
      <c r="G7" s="185">
        <f>+'Detalle Ejec Pptal DIP'!E45+'Detalle Ejec Pptal DIP'!E46+'Detalle Ejec Pptal DIP'!E47</f>
        <v>0</v>
      </c>
      <c r="H7" s="186">
        <f>+'Detalle Ejec Pptal DIP'!H45+'Detalle Ejec Pptal DIP'!H46+'Detalle Ejec Pptal DIP'!H47</f>
        <v>0</v>
      </c>
      <c r="I7" s="185" t="e">
        <f>+'Detalle Ejec Pptal DIP'!#REF!+'Detalle Ejec Pptal DIP'!#REF!+'Detalle Ejec Pptal DIP'!#REF!</f>
        <v>#REF!</v>
      </c>
      <c r="J7" s="186" t="e">
        <f>+'Detalle Ejec Pptal DIP'!#REF!+'Detalle Ejec Pptal DIP'!#REF!+'Detalle Ejec Pptal DIP'!#REF!</f>
        <v>#REF!</v>
      </c>
    </row>
    <row r="8" spans="2:10" ht="29.95" customHeight="1" x14ac:dyDescent="0.3">
      <c r="B8" s="184" t="s">
        <v>105</v>
      </c>
      <c r="C8" s="185">
        <f>+'Detalle Ejec Pptal DIP'!E19</f>
        <v>0</v>
      </c>
      <c r="D8" s="186">
        <f>+'Detalle Ejec Pptal DIP'!H19</f>
        <v>0</v>
      </c>
      <c r="E8" s="185">
        <v>0</v>
      </c>
      <c r="F8" s="186">
        <v>0</v>
      </c>
      <c r="G8" s="185">
        <f>+'Detalle Ejec Pptal DIP'!E52</f>
        <v>0</v>
      </c>
      <c r="H8" s="186">
        <f>+'Detalle Ejec Pptal DIP'!H52</f>
        <v>0</v>
      </c>
      <c r="I8" s="185" t="e">
        <f>+'Detalle Ejec Pptal DIP'!#REF!</f>
        <v>#REF!</v>
      </c>
      <c r="J8" s="186" t="e">
        <f>+'Detalle Ejec Pptal DIP'!#REF!</f>
        <v>#REF!</v>
      </c>
    </row>
    <row r="9" spans="2:10" ht="29.95" customHeight="1" x14ac:dyDescent="0.3">
      <c r="B9" s="184" t="s">
        <v>106</v>
      </c>
      <c r="C9" s="185" t="e">
        <f>+'Detalle Ejec Pptal DIP'!#REF!</f>
        <v>#REF!</v>
      </c>
      <c r="D9" s="186" t="e">
        <f>+'Detalle Ejec Pptal DIP'!#REF!</f>
        <v>#REF!</v>
      </c>
      <c r="E9" s="185">
        <v>0</v>
      </c>
      <c r="F9" s="186">
        <v>0</v>
      </c>
      <c r="G9" s="185">
        <f>+'Detalle Ejec Pptal DIP'!E51</f>
        <v>0</v>
      </c>
      <c r="H9" s="186">
        <f>+'Detalle Ejec Pptal DIP'!H51</f>
        <v>0</v>
      </c>
      <c r="I9" s="185" t="e">
        <f>+'Detalle Ejec Pptal DIP'!#REF!</f>
        <v>#REF!</v>
      </c>
      <c r="J9" s="186" t="e">
        <f>+'Detalle Ejec Pptal DIP'!#REF!</f>
        <v>#REF!</v>
      </c>
    </row>
    <row r="10" spans="2:10" ht="29.95" customHeight="1" thickBot="1" x14ac:dyDescent="0.35">
      <c r="B10" s="189" t="s">
        <v>10</v>
      </c>
      <c r="C10" s="187" t="e">
        <f>SUM(C5:C9)</f>
        <v>#REF!</v>
      </c>
      <c r="D10" s="188" t="e">
        <f t="shared" ref="D10:J10" si="0">SUM(D5:D9)</f>
        <v>#REF!</v>
      </c>
      <c r="E10" s="187" t="e">
        <f t="shared" si="0"/>
        <v>#REF!</v>
      </c>
      <c r="F10" s="188" t="e">
        <f t="shared" si="0"/>
        <v>#REF!</v>
      </c>
      <c r="G10" s="187">
        <f t="shared" si="0"/>
        <v>534759956</v>
      </c>
      <c r="H10" s="188">
        <f t="shared" si="0"/>
        <v>0</v>
      </c>
      <c r="I10" s="187" t="e">
        <f t="shared" si="0"/>
        <v>#REF!</v>
      </c>
      <c r="J10" s="188" t="e">
        <f t="shared" si="0"/>
        <v>#REF!</v>
      </c>
    </row>
  </sheetData>
  <mergeCells count="4">
    <mergeCell ref="C3:D3"/>
    <mergeCell ref="E3:F3"/>
    <mergeCell ref="G3:H3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442E-012D-460B-96F6-2EF79609E204}">
  <dimension ref="A3:L35"/>
  <sheetViews>
    <sheetView workbookViewId="0">
      <selection activeCell="E21" sqref="E21"/>
    </sheetView>
  </sheetViews>
  <sheetFormatPr baseColWidth="10" defaultColWidth="11.44140625" defaultRowHeight="15.05" x14ac:dyDescent="0.3"/>
  <cols>
    <col min="1" max="1" width="6.5546875" customWidth="1"/>
    <col min="2" max="2" width="15" customWidth="1"/>
    <col min="3" max="3" width="17.109375" customWidth="1"/>
    <col min="4" max="4" width="19" bestFit="1" customWidth="1"/>
    <col min="5" max="5" width="60.6640625" customWidth="1"/>
    <col min="6" max="6" width="15.109375" bestFit="1" customWidth="1"/>
    <col min="7" max="7" width="16.88671875" style="30" bestFit="1" customWidth="1"/>
    <col min="8" max="8" width="17.33203125" style="30" customWidth="1"/>
    <col min="9" max="9" width="17.6640625" style="30" customWidth="1"/>
    <col min="10" max="11" width="11.44140625" style="30"/>
  </cols>
  <sheetData>
    <row r="3" spans="2:7" x14ac:dyDescent="0.3">
      <c r="B3" s="224"/>
      <c r="C3" s="224"/>
      <c r="D3" s="224"/>
    </row>
    <row r="4" spans="2:7" ht="27.85" customHeight="1" x14ac:dyDescent="0.3">
      <c r="B4" s="67" t="s">
        <v>59</v>
      </c>
      <c r="C4" s="67" t="s">
        <v>22</v>
      </c>
      <c r="D4" s="67" t="s">
        <v>107</v>
      </c>
      <c r="E4" s="67" t="s">
        <v>108</v>
      </c>
    </row>
    <row r="5" spans="2:7" x14ac:dyDescent="0.3">
      <c r="B5" s="68" t="s">
        <v>73</v>
      </c>
      <c r="C5" s="69" t="s">
        <v>6</v>
      </c>
      <c r="D5" s="71">
        <f>+'Detalle Ejec Pptal DIP'!B23</f>
        <v>0</v>
      </c>
      <c r="E5" s="110"/>
    </row>
    <row r="6" spans="2:7" ht="26.2" x14ac:dyDescent="0.3">
      <c r="B6" s="68" t="s">
        <v>75</v>
      </c>
      <c r="C6" s="69" t="s">
        <v>13</v>
      </c>
      <c r="D6" s="71" t="e">
        <f>+'Detalle Ejec Pptal DIP'!#REF!</f>
        <v>#REF!</v>
      </c>
      <c r="E6" s="105"/>
    </row>
    <row r="7" spans="2:7" x14ac:dyDescent="0.3">
      <c r="B7" s="68" t="s">
        <v>109</v>
      </c>
      <c r="C7" s="69" t="s">
        <v>4</v>
      </c>
      <c r="D7" s="71">
        <f>+'Detalle Ejec Pptal DIP'!B53</f>
        <v>0</v>
      </c>
      <c r="E7" s="110"/>
    </row>
    <row r="8" spans="2:7" x14ac:dyDescent="0.3">
      <c r="B8" s="68" t="s">
        <v>110</v>
      </c>
      <c r="C8" s="69" t="s">
        <v>5</v>
      </c>
      <c r="D8" s="71" t="e">
        <f>+'Detalle Ejec Pptal DIP'!#REF!</f>
        <v>#REF!</v>
      </c>
      <c r="E8" s="110"/>
    </row>
    <row r="9" spans="2:7" ht="26.2" customHeight="1" x14ac:dyDescent="0.3">
      <c r="B9" s="225" t="s">
        <v>10</v>
      </c>
      <c r="C9" s="226"/>
      <c r="D9" s="70" t="e">
        <f>SUM(D5:D8)</f>
        <v>#REF!</v>
      </c>
    </row>
    <row r="12" spans="2:7" x14ac:dyDescent="0.3">
      <c r="B12" s="72"/>
      <c r="D12" s="73"/>
      <c r="E12" s="30"/>
      <c r="F12" s="73"/>
    </row>
    <row r="13" spans="2:7" x14ac:dyDescent="0.3">
      <c r="B13" s="30"/>
      <c r="D13" s="30"/>
      <c r="E13" s="30"/>
      <c r="F13" s="30"/>
      <c r="G13" s="107"/>
    </row>
    <row r="14" spans="2:7" x14ac:dyDescent="0.3">
      <c r="B14" s="30"/>
      <c r="D14" s="30"/>
      <c r="E14" s="30"/>
      <c r="F14" s="30"/>
      <c r="G14"/>
    </row>
    <row r="15" spans="2:7" x14ac:dyDescent="0.3">
      <c r="B15" s="72"/>
      <c r="D15" s="30"/>
      <c r="E15" s="30"/>
      <c r="F15" s="72"/>
      <c r="G15"/>
    </row>
    <row r="16" spans="2:7" x14ac:dyDescent="0.3">
      <c r="B16" s="30"/>
      <c r="D16" s="72"/>
      <c r="F16" s="30"/>
    </row>
    <row r="17" spans="1:12" x14ac:dyDescent="0.3">
      <c r="B17" s="30"/>
      <c r="D17" s="30"/>
    </row>
    <row r="18" spans="1:12" x14ac:dyDescent="0.3">
      <c r="B18" s="30"/>
      <c r="C18" s="48"/>
      <c r="F18" s="30"/>
      <c r="G18" s="73"/>
    </row>
    <row r="19" spans="1:12" x14ac:dyDescent="0.3">
      <c r="B19" s="72" t="s">
        <v>5</v>
      </c>
      <c r="C19" s="30"/>
      <c r="E19" s="30"/>
      <c r="F19" s="30"/>
      <c r="L19" s="30"/>
    </row>
    <row r="20" spans="1:12" x14ac:dyDescent="0.3">
      <c r="A20" t="s">
        <v>111</v>
      </c>
      <c r="B20" t="s">
        <v>112</v>
      </c>
      <c r="C20" s="48">
        <v>1468109000</v>
      </c>
      <c r="E20" s="30"/>
      <c r="F20" s="30"/>
      <c r="L20" s="30"/>
    </row>
    <row r="21" spans="1:12" x14ac:dyDescent="0.3">
      <c r="E21" s="30"/>
      <c r="F21" s="30"/>
      <c r="L21" s="30"/>
    </row>
    <row r="22" spans="1:12" x14ac:dyDescent="0.3">
      <c r="E22" s="30"/>
      <c r="F22" s="30"/>
      <c r="L22" s="30"/>
    </row>
    <row r="23" spans="1:12" x14ac:dyDescent="0.3">
      <c r="E23" s="30"/>
      <c r="F23" s="30"/>
      <c r="L23" s="30"/>
    </row>
    <row r="24" spans="1:12" x14ac:dyDescent="0.3">
      <c r="E24" s="30"/>
      <c r="F24" s="30"/>
      <c r="L24" s="30"/>
    </row>
    <row r="25" spans="1:12" x14ac:dyDescent="0.3">
      <c r="E25" s="30"/>
      <c r="F25" s="30"/>
      <c r="L25" s="30"/>
    </row>
    <row r="26" spans="1:12" x14ac:dyDescent="0.3">
      <c r="E26" s="30"/>
      <c r="F26" s="30"/>
      <c r="L26" s="30"/>
    </row>
    <row r="27" spans="1:12" x14ac:dyDescent="0.3">
      <c r="F27" s="30"/>
      <c r="L27" s="30"/>
    </row>
    <row r="28" spans="1:12" x14ac:dyDescent="0.3">
      <c r="F28" s="30"/>
      <c r="L28" s="30"/>
    </row>
    <row r="29" spans="1:12" x14ac:dyDescent="0.3">
      <c r="F29" s="30"/>
      <c r="L29" s="30"/>
    </row>
    <row r="30" spans="1:12" x14ac:dyDescent="0.3">
      <c r="F30" s="30"/>
      <c r="L30" s="30"/>
    </row>
    <row r="31" spans="1:12" x14ac:dyDescent="0.3">
      <c r="F31" s="30"/>
      <c r="L31" s="30"/>
    </row>
    <row r="32" spans="1:12" x14ac:dyDescent="0.3">
      <c r="F32" s="30"/>
      <c r="L32" s="30"/>
    </row>
    <row r="33" spans="6:12" x14ac:dyDescent="0.3">
      <c r="F33" s="30"/>
      <c r="L33" s="30"/>
    </row>
    <row r="34" spans="6:12" x14ac:dyDescent="0.3">
      <c r="F34" s="30"/>
      <c r="L34" s="30"/>
    </row>
    <row r="35" spans="6:12" x14ac:dyDescent="0.3">
      <c r="F35" s="30"/>
      <c r="L35" s="30"/>
    </row>
  </sheetData>
  <mergeCells count="2">
    <mergeCell ref="B3:D3"/>
    <mergeCell ref="B9:C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B847-102D-4BB9-B84E-F52668CED5B2}">
  <dimension ref="B1:N54"/>
  <sheetViews>
    <sheetView tabSelected="1" topLeftCell="A31" zoomScaleNormal="100" workbookViewId="0">
      <selection activeCell="D33" sqref="D33"/>
    </sheetView>
  </sheetViews>
  <sheetFormatPr baseColWidth="10" defaultColWidth="11.44140625" defaultRowHeight="15.05" x14ac:dyDescent="0.3"/>
  <cols>
    <col min="1" max="1" width="2.88671875" customWidth="1"/>
    <col min="2" max="2" width="22.44140625" customWidth="1"/>
    <col min="3" max="3" width="22.33203125" customWidth="1"/>
    <col min="4" max="4" width="32.109375" customWidth="1"/>
    <col min="5" max="5" width="24.6640625" bestFit="1" customWidth="1"/>
    <col min="6" max="6" width="15.33203125" style="1" customWidth="1"/>
    <col min="7" max="8" width="21.33203125" style="1" customWidth="1"/>
    <col min="9" max="9" width="12.109375" style="1" bestFit="1" customWidth="1"/>
    <col min="10" max="10" width="18.88671875" style="1" customWidth="1"/>
    <col min="11" max="11" width="18.88671875" bestFit="1" customWidth="1"/>
    <col min="12" max="12" width="14.88671875" bestFit="1" customWidth="1"/>
  </cols>
  <sheetData>
    <row r="1" spans="2:11" ht="31.6" customHeight="1" x14ac:dyDescent="0.3">
      <c r="C1" s="216" t="s">
        <v>113</v>
      </c>
      <c r="D1" s="216"/>
      <c r="E1" s="216"/>
      <c r="F1" s="216"/>
      <c r="G1" s="216"/>
    </row>
    <row r="2" spans="2:11" ht="29.95" customHeight="1" x14ac:dyDescent="0.3">
      <c r="B2" s="31" t="s">
        <v>0</v>
      </c>
      <c r="C2" s="31" t="s">
        <v>114</v>
      </c>
      <c r="D2" s="31" t="s">
        <v>115</v>
      </c>
      <c r="E2" s="31" t="s">
        <v>1</v>
      </c>
      <c r="F2" s="31" t="s">
        <v>116</v>
      </c>
      <c r="G2" s="31" t="s">
        <v>117</v>
      </c>
      <c r="H2" s="31" t="s">
        <v>2</v>
      </c>
      <c r="I2" s="31" t="s">
        <v>3</v>
      </c>
      <c r="J2" s="83"/>
      <c r="K2" s="134" t="s">
        <v>118</v>
      </c>
    </row>
    <row r="3" spans="2:11" ht="29.95" customHeight="1" x14ac:dyDescent="0.3">
      <c r="B3" s="229" t="s">
        <v>4</v>
      </c>
      <c r="C3" s="135" t="s">
        <v>168</v>
      </c>
      <c r="D3" s="135" t="s">
        <v>169</v>
      </c>
      <c r="E3" s="108">
        <v>1782669504</v>
      </c>
      <c r="F3" s="54">
        <f>+E3/$E$43</f>
        <v>3.9852562859178042E-2</v>
      </c>
      <c r="G3" s="136"/>
      <c r="H3" s="136"/>
      <c r="I3" s="64">
        <f>+H3/E3</f>
        <v>0</v>
      </c>
    </row>
    <row r="4" spans="2:11" ht="29.95" customHeight="1" x14ac:dyDescent="0.3">
      <c r="B4" s="230"/>
      <c r="C4" s="135" t="s">
        <v>119</v>
      </c>
      <c r="D4" s="135" t="s">
        <v>120</v>
      </c>
      <c r="E4" s="108">
        <v>3026635876</v>
      </c>
      <c r="F4" s="54">
        <f>+E4/$E$43</f>
        <v>6.7662119214742231E-2</v>
      </c>
      <c r="G4" s="136"/>
      <c r="H4" s="136"/>
      <c r="I4" s="64">
        <f>+H4/E4</f>
        <v>0</v>
      </c>
    </row>
    <row r="5" spans="2:11" ht="29.95" customHeight="1" x14ac:dyDescent="0.3">
      <c r="B5" s="231"/>
      <c r="C5" s="56" t="s">
        <v>204</v>
      </c>
      <c r="D5" s="62" t="s">
        <v>203</v>
      </c>
      <c r="E5" s="108">
        <v>12926330</v>
      </c>
      <c r="F5" s="54">
        <f>+E5/$E$43</f>
        <v>2.8897525744821343E-4</v>
      </c>
      <c r="G5" s="136"/>
      <c r="H5" s="136"/>
      <c r="I5" s="64">
        <f>+H5/E5</f>
        <v>0</v>
      </c>
    </row>
    <row r="6" spans="2:11" x14ac:dyDescent="0.3">
      <c r="B6" s="58" t="s">
        <v>121</v>
      </c>
      <c r="C6" s="137"/>
      <c r="D6" s="59"/>
      <c r="E6" s="211">
        <f>SUM(E3:E5)</f>
        <v>4822231710</v>
      </c>
      <c r="F6" s="65">
        <f t="shared" ref="F6:F31" si="0">+E6/$E$43</f>
        <v>0.10780365733136849</v>
      </c>
      <c r="G6" s="60">
        <f>SUM(G5)</f>
        <v>0</v>
      </c>
      <c r="H6" s="60">
        <f>SUM(H5)</f>
        <v>0</v>
      </c>
      <c r="I6" s="65">
        <f t="shared" ref="I6:I32" si="1">+H6/E6</f>
        <v>0</v>
      </c>
    </row>
    <row r="7" spans="2:11" ht="29.95" customHeight="1" x14ac:dyDescent="0.3">
      <c r="B7" s="196" t="s">
        <v>5</v>
      </c>
      <c r="C7" s="91" t="s">
        <v>170</v>
      </c>
      <c r="D7" s="135" t="s">
        <v>171</v>
      </c>
      <c r="E7" s="108">
        <v>3726468738</v>
      </c>
      <c r="F7" s="54">
        <f t="shared" si="0"/>
        <v>8.3307269962647479E-2</v>
      </c>
      <c r="G7" s="108"/>
      <c r="H7" s="108"/>
      <c r="I7" s="64">
        <f t="shared" si="1"/>
        <v>0</v>
      </c>
    </row>
    <row r="8" spans="2:11" ht="29.95" customHeight="1" x14ac:dyDescent="0.3">
      <c r="B8" s="197"/>
      <c r="C8" s="139"/>
      <c r="D8" s="139" t="s">
        <v>184</v>
      </c>
      <c r="E8" s="109">
        <v>21157594600</v>
      </c>
      <c r="F8" s="63">
        <f t="shared" ref="F8" si="2">+E8/$E$43</f>
        <v>0.47298973076812445</v>
      </c>
      <c r="G8" s="136"/>
      <c r="H8" s="136"/>
      <c r="I8" s="64">
        <f t="shared" ref="I8" si="3">+H8/E8</f>
        <v>0</v>
      </c>
    </row>
    <row r="9" spans="2:11" ht="29.95" customHeight="1" x14ac:dyDescent="0.3">
      <c r="B9" s="197"/>
      <c r="C9" s="56" t="s">
        <v>204</v>
      </c>
      <c r="D9" s="62" t="s">
        <v>203</v>
      </c>
      <c r="E9" s="109">
        <v>15524565</v>
      </c>
      <c r="F9" s="63">
        <f t="shared" si="0"/>
        <v>3.4706023810675756E-4</v>
      </c>
      <c r="G9" s="136"/>
      <c r="H9" s="136"/>
      <c r="I9" s="64">
        <f t="shared" si="1"/>
        <v>0</v>
      </c>
    </row>
    <row r="10" spans="2:11" x14ac:dyDescent="0.3">
      <c r="B10" s="58" t="s">
        <v>122</v>
      </c>
      <c r="C10" s="137"/>
      <c r="D10" s="59"/>
      <c r="E10" s="138">
        <f>SUM(E7:E9)</f>
        <v>24899587903</v>
      </c>
      <c r="F10" s="65">
        <f t="shared" si="0"/>
        <v>0.55664406096887864</v>
      </c>
      <c r="G10" s="60">
        <f>SUM(G7:G9)</f>
        <v>0</v>
      </c>
      <c r="H10" s="60">
        <f>SUM(H7:H9)</f>
        <v>0</v>
      </c>
      <c r="I10" s="65">
        <f t="shared" si="1"/>
        <v>0</v>
      </c>
      <c r="J10" s="141"/>
    </row>
    <row r="11" spans="2:11" ht="39.950000000000003" customHeight="1" x14ac:dyDescent="0.3">
      <c r="B11" s="229" t="s">
        <v>6</v>
      </c>
      <c r="C11" s="139" t="s">
        <v>172</v>
      </c>
      <c r="D11" s="142" t="s">
        <v>178</v>
      </c>
      <c r="E11" s="109">
        <v>513333333</v>
      </c>
      <c r="F11" s="63">
        <f t="shared" si="0"/>
        <v>1.1475850613470681E-2</v>
      </c>
      <c r="G11" s="109"/>
      <c r="H11" s="109"/>
      <c r="I11" s="64">
        <f t="shared" si="1"/>
        <v>0</v>
      </c>
      <c r="J11" s="141"/>
      <c r="K11" s="144"/>
    </row>
    <row r="12" spans="2:11" ht="39.950000000000003" customHeight="1" x14ac:dyDescent="0.3">
      <c r="B12" s="230"/>
      <c r="C12" s="139" t="s">
        <v>173</v>
      </c>
      <c r="D12" s="142" t="s">
        <v>179</v>
      </c>
      <c r="E12" s="109">
        <v>1026666667</v>
      </c>
      <c r="F12" s="63">
        <f t="shared" si="0"/>
        <v>2.2951701249296914E-2</v>
      </c>
      <c r="G12" s="109"/>
      <c r="H12" s="109"/>
      <c r="I12" s="64">
        <f t="shared" si="1"/>
        <v>0</v>
      </c>
      <c r="J12" s="140"/>
      <c r="K12" s="144"/>
    </row>
    <row r="13" spans="2:11" ht="39.950000000000003" customHeight="1" x14ac:dyDescent="0.3">
      <c r="B13" s="230"/>
      <c r="C13" s="139" t="s">
        <v>174</v>
      </c>
      <c r="D13" s="142" t="s">
        <v>180</v>
      </c>
      <c r="E13" s="109">
        <v>513333333</v>
      </c>
      <c r="F13" s="63">
        <f t="shared" si="0"/>
        <v>1.1475850613470681E-2</v>
      </c>
      <c r="G13" s="109"/>
      <c r="H13" s="109"/>
      <c r="I13" s="64">
        <f t="shared" ref="I13" si="4">+H13/E13</f>
        <v>0</v>
      </c>
      <c r="J13" s="140"/>
      <c r="K13" s="144"/>
    </row>
    <row r="14" spans="2:11" ht="39.950000000000003" customHeight="1" x14ac:dyDescent="0.3">
      <c r="B14" s="230"/>
      <c r="C14" s="139" t="s">
        <v>175</v>
      </c>
      <c r="D14" s="142" t="s">
        <v>181</v>
      </c>
      <c r="E14" s="109">
        <v>1026666667</v>
      </c>
      <c r="F14" s="63">
        <f t="shared" si="0"/>
        <v>2.2951701249296914E-2</v>
      </c>
      <c r="G14" s="109"/>
      <c r="H14" s="109"/>
      <c r="I14" s="64">
        <f t="shared" si="1"/>
        <v>0</v>
      </c>
      <c r="J14" s="140"/>
      <c r="K14" s="144"/>
    </row>
    <row r="15" spans="2:11" ht="39.950000000000003" customHeight="1" x14ac:dyDescent="0.3">
      <c r="B15" s="230"/>
      <c r="C15" s="139" t="s">
        <v>176</v>
      </c>
      <c r="D15" s="142" t="s">
        <v>182</v>
      </c>
      <c r="E15" s="109">
        <v>513333333</v>
      </c>
      <c r="F15" s="63">
        <f t="shared" si="0"/>
        <v>1.1475850613470681E-2</v>
      </c>
      <c r="G15" s="109"/>
      <c r="H15" s="109"/>
      <c r="I15" s="64">
        <f t="shared" ref="I15:I16" si="5">+H15/E15</f>
        <v>0</v>
      </c>
      <c r="J15" s="140"/>
      <c r="K15" s="144"/>
    </row>
    <row r="16" spans="2:11" ht="39.950000000000003" customHeight="1" x14ac:dyDescent="0.3">
      <c r="B16" s="230"/>
      <c r="C16" s="139" t="s">
        <v>177</v>
      </c>
      <c r="D16" s="142" t="s">
        <v>183</v>
      </c>
      <c r="E16" s="109">
        <v>2053333334</v>
      </c>
      <c r="F16" s="63">
        <f t="shared" ref="F16" si="6">+E16/$E$43</f>
        <v>4.5903402498593829E-2</v>
      </c>
      <c r="G16" s="109"/>
      <c r="H16" s="109"/>
      <c r="I16" s="64">
        <f t="shared" si="5"/>
        <v>0</v>
      </c>
      <c r="J16" s="140"/>
      <c r="K16" s="144"/>
    </row>
    <row r="17" spans="2:14" ht="39.950000000000003" customHeight="1" x14ac:dyDescent="0.3">
      <c r="B17" s="231"/>
      <c r="C17" s="56" t="s">
        <v>204</v>
      </c>
      <c r="D17" s="62" t="s">
        <v>203</v>
      </c>
      <c r="E17" s="57">
        <v>259009550</v>
      </c>
      <c r="F17" s="63">
        <f t="shared" si="0"/>
        <v>5.7903017633617508E-3</v>
      </c>
      <c r="G17" s="109"/>
      <c r="H17" s="109"/>
      <c r="I17" s="64">
        <f t="shared" si="1"/>
        <v>0</v>
      </c>
      <c r="J17" s="140"/>
      <c r="K17" s="144"/>
    </row>
    <row r="18" spans="2:14" x14ac:dyDescent="0.3">
      <c r="B18" s="58" t="s">
        <v>123</v>
      </c>
      <c r="C18" s="59"/>
      <c r="D18" s="59"/>
      <c r="E18" s="138">
        <f>SUM(E11:E17)</f>
        <v>5905676217</v>
      </c>
      <c r="F18" s="65">
        <f t="shared" si="0"/>
        <v>0.13202465860096146</v>
      </c>
      <c r="G18" s="60">
        <f>SUM(G11:G17)</f>
        <v>0</v>
      </c>
      <c r="H18" s="60">
        <f>SUM(H11:H17)</f>
        <v>0</v>
      </c>
      <c r="I18" s="65">
        <f t="shared" si="1"/>
        <v>0</v>
      </c>
      <c r="K18" s="30"/>
    </row>
    <row r="19" spans="2:14" ht="60.05" customHeight="1" x14ac:dyDescent="0.3">
      <c r="B19" s="229" t="s">
        <v>7</v>
      </c>
      <c r="C19" s="62" t="s">
        <v>185</v>
      </c>
      <c r="D19" s="62" t="s">
        <v>186</v>
      </c>
      <c r="E19" s="143">
        <v>8794920561</v>
      </c>
      <c r="F19" s="63">
        <f t="shared" si="0"/>
        <v>0.19661531411866792</v>
      </c>
      <c r="G19" s="143">
        <v>5863280374</v>
      </c>
      <c r="H19" s="143">
        <v>5863280374</v>
      </c>
      <c r="I19" s="64">
        <f t="shared" si="1"/>
        <v>0.66666666666666663</v>
      </c>
    </row>
    <row r="20" spans="2:14" ht="29.95" customHeight="1" x14ac:dyDescent="0.3">
      <c r="B20" s="230"/>
      <c r="C20" s="62" t="s">
        <v>187</v>
      </c>
      <c r="D20" s="62" t="s">
        <v>125</v>
      </c>
      <c r="E20" s="143">
        <v>17170000</v>
      </c>
      <c r="F20" s="63">
        <f t="shared" si="0"/>
        <v>3.8384484771670108E-4</v>
      </c>
      <c r="G20" s="143"/>
      <c r="H20" s="143"/>
      <c r="I20" s="64">
        <f t="shared" si="1"/>
        <v>0</v>
      </c>
      <c r="J20" s="149"/>
    </row>
    <row r="21" spans="2:14" ht="29.95" customHeight="1" x14ac:dyDescent="0.3">
      <c r="B21" s="230"/>
      <c r="C21" s="62" t="s">
        <v>188</v>
      </c>
      <c r="D21" s="62" t="s">
        <v>189</v>
      </c>
      <c r="E21" s="143">
        <v>26260000</v>
      </c>
      <c r="F21" s="63">
        <f t="shared" si="0"/>
        <v>5.8705682591966043E-4</v>
      </c>
      <c r="G21" s="143"/>
      <c r="H21" s="143"/>
      <c r="I21" s="64">
        <f t="shared" si="1"/>
        <v>0</v>
      </c>
      <c r="J21" s="149"/>
      <c r="K21" s="144"/>
    </row>
    <row r="22" spans="2:14" ht="29.95" customHeight="1" x14ac:dyDescent="0.3">
      <c r="B22" s="230"/>
      <c r="C22" s="62" t="s">
        <v>190</v>
      </c>
      <c r="D22" s="62" t="s">
        <v>126</v>
      </c>
      <c r="E22" s="143">
        <v>10100000</v>
      </c>
      <c r="F22" s="63">
        <f t="shared" si="0"/>
        <v>2.2579108689217708E-4</v>
      </c>
      <c r="G22" s="143"/>
      <c r="H22" s="143"/>
      <c r="I22" s="64">
        <f t="shared" si="1"/>
        <v>0</v>
      </c>
      <c r="J22" s="149"/>
      <c r="K22" s="144"/>
    </row>
    <row r="23" spans="2:14" ht="29.95" customHeight="1" x14ac:dyDescent="0.3">
      <c r="B23" s="230"/>
      <c r="C23" s="62" t="s">
        <v>191</v>
      </c>
      <c r="D23" s="62" t="s">
        <v>124</v>
      </c>
      <c r="E23" s="143">
        <v>43430000</v>
      </c>
      <c r="F23" s="63">
        <f t="shared" si="0"/>
        <v>9.7090167363636146E-4</v>
      </c>
      <c r="G23" s="143"/>
      <c r="H23" s="143"/>
      <c r="I23" s="64">
        <f t="shared" si="1"/>
        <v>0</v>
      </c>
      <c r="J23" s="149"/>
      <c r="K23" s="144"/>
    </row>
    <row r="24" spans="2:14" ht="29.95" customHeight="1" x14ac:dyDescent="0.3">
      <c r="B24" s="230"/>
      <c r="C24" s="62" t="s">
        <v>192</v>
      </c>
      <c r="D24" s="62" t="s">
        <v>193</v>
      </c>
      <c r="E24" s="143">
        <v>26260000</v>
      </c>
      <c r="F24" s="63">
        <f t="shared" si="0"/>
        <v>5.8705682591966043E-4</v>
      </c>
      <c r="G24" s="143"/>
      <c r="H24" s="143"/>
      <c r="I24" s="64">
        <f t="shared" si="1"/>
        <v>0</v>
      </c>
      <c r="J24" s="149"/>
      <c r="K24" s="144"/>
    </row>
    <row r="25" spans="2:14" ht="29.95" customHeight="1" x14ac:dyDescent="0.3">
      <c r="B25" s="230"/>
      <c r="C25" s="62" t="s">
        <v>194</v>
      </c>
      <c r="D25" s="62" t="s">
        <v>195</v>
      </c>
      <c r="E25" s="143">
        <v>7070000</v>
      </c>
      <c r="F25" s="63">
        <f t="shared" si="0"/>
        <v>1.5805376082452397E-4</v>
      </c>
      <c r="G25" s="143"/>
      <c r="H25" s="143"/>
      <c r="I25" s="64">
        <f t="shared" si="1"/>
        <v>0</v>
      </c>
      <c r="J25" s="149"/>
      <c r="K25" s="144"/>
    </row>
    <row r="26" spans="2:14" ht="29.95" customHeight="1" x14ac:dyDescent="0.3">
      <c r="B26" s="230"/>
      <c r="C26" s="62" t="s">
        <v>196</v>
      </c>
      <c r="D26" s="62" t="s">
        <v>127</v>
      </c>
      <c r="E26" s="143">
        <v>9090000</v>
      </c>
      <c r="F26" s="63">
        <f t="shared" si="0"/>
        <v>2.0321197820295938E-4</v>
      </c>
      <c r="G26" s="143"/>
      <c r="H26" s="143"/>
      <c r="I26" s="64">
        <f t="shared" si="1"/>
        <v>0</v>
      </c>
      <c r="J26" s="149"/>
      <c r="K26" s="144"/>
    </row>
    <row r="27" spans="2:14" ht="29.95" customHeight="1" x14ac:dyDescent="0.3">
      <c r="B27" s="230"/>
      <c r="C27" s="62" t="s">
        <v>197</v>
      </c>
      <c r="D27" s="62" t="s">
        <v>198</v>
      </c>
      <c r="E27" s="143">
        <v>14140000</v>
      </c>
      <c r="F27" s="63">
        <f t="shared" si="0"/>
        <v>3.1610752164904795E-4</v>
      </c>
      <c r="G27" s="143"/>
      <c r="H27" s="143"/>
      <c r="I27" s="64">
        <f t="shared" si="1"/>
        <v>0</v>
      </c>
      <c r="J27" s="149"/>
      <c r="K27" s="144"/>
    </row>
    <row r="28" spans="2:14" ht="29.95" customHeight="1" x14ac:dyDescent="0.3">
      <c r="B28" s="230"/>
      <c r="C28" s="62" t="s">
        <v>199</v>
      </c>
      <c r="D28" s="62" t="s">
        <v>200</v>
      </c>
      <c r="E28" s="143">
        <v>5050000</v>
      </c>
      <c r="F28" s="63">
        <f t="shared" si="0"/>
        <v>1.1289554344608854E-4</v>
      </c>
      <c r="G28" s="143"/>
      <c r="H28" s="143"/>
      <c r="I28" s="64">
        <f t="shared" si="1"/>
        <v>0</v>
      </c>
      <c r="J28" s="149"/>
      <c r="K28" s="144"/>
    </row>
    <row r="29" spans="2:14" ht="29.95" customHeight="1" x14ac:dyDescent="0.3">
      <c r="B29" s="230"/>
      <c r="C29" s="62" t="s">
        <v>201</v>
      </c>
      <c r="D29" s="62" t="s">
        <v>202</v>
      </c>
      <c r="E29" s="143">
        <v>117260000</v>
      </c>
      <c r="F29" s="63">
        <f t="shared" ref="F29" si="7">+E29/$E$43</f>
        <v>2.6214121632650183E-3</v>
      </c>
      <c r="G29" s="143">
        <v>91000000</v>
      </c>
      <c r="H29" s="143">
        <v>91000000</v>
      </c>
      <c r="I29" s="64">
        <f t="shared" ref="I29" si="8">+H29/E29</f>
        <v>0.77605321507760527</v>
      </c>
      <c r="J29" s="149"/>
      <c r="K29" s="144"/>
    </row>
    <row r="30" spans="2:14" ht="29.95" customHeight="1" x14ac:dyDescent="0.3">
      <c r="B30" s="231"/>
      <c r="C30" s="56" t="s">
        <v>204</v>
      </c>
      <c r="D30" s="62" t="s">
        <v>203</v>
      </c>
      <c r="E30" s="143">
        <v>33368745</v>
      </c>
      <c r="F30" s="63">
        <f t="shared" si="0"/>
        <v>7.4597675265127721E-4</v>
      </c>
      <c r="G30" s="143"/>
      <c r="H30" s="143"/>
      <c r="I30" s="64">
        <f t="shared" si="1"/>
        <v>0</v>
      </c>
      <c r="J30" s="149"/>
      <c r="K30" s="144"/>
    </row>
    <row r="31" spans="2:14" ht="27" customHeight="1" x14ac:dyDescent="0.3">
      <c r="B31" s="58" t="s">
        <v>128</v>
      </c>
      <c r="C31" s="232"/>
      <c r="D31" s="232"/>
      <c r="E31" s="138">
        <f>SUM(E19:E30)</f>
        <v>9104119306</v>
      </c>
      <c r="F31" s="65">
        <f t="shared" si="0"/>
        <v>0.20352762309879138</v>
      </c>
      <c r="G31" s="138">
        <f>SUM(G19:G30)</f>
        <v>5954280374</v>
      </c>
      <c r="H31" s="138">
        <f>SUM(H19:H30)</f>
        <v>5954280374</v>
      </c>
      <c r="I31" s="65">
        <f t="shared" si="1"/>
        <v>0.65402046852306484</v>
      </c>
      <c r="K31" s="151"/>
    </row>
    <row r="32" spans="2:14" s="1" customFormat="1" x14ac:dyDescent="0.3">
      <c r="B32" s="233" t="s">
        <v>8</v>
      </c>
      <c r="C32" s="234"/>
      <c r="D32" s="235"/>
      <c r="E32" s="145">
        <f>+E6+E10+E18+E31</f>
        <v>44731615136</v>
      </c>
      <c r="F32" s="66">
        <f>+E32/$E$43</f>
        <v>1</v>
      </c>
      <c r="G32" s="145">
        <f>+G6+G10+G18+G31</f>
        <v>5954280374</v>
      </c>
      <c r="H32" s="145">
        <f>+H6+H10+H18+H31</f>
        <v>5954280374</v>
      </c>
      <c r="I32" s="66">
        <f t="shared" si="1"/>
        <v>0.13311123141645731</v>
      </c>
      <c r="J32" s="146"/>
      <c r="K32" s="147"/>
      <c r="M32"/>
      <c r="N32"/>
    </row>
    <row r="33" spans="2:12" x14ac:dyDescent="0.3">
      <c r="E33" s="50"/>
      <c r="J33" s="72"/>
      <c r="K33" s="50"/>
      <c r="L33" s="1"/>
    </row>
    <row r="34" spans="2:12" ht="24.05" customHeight="1" x14ac:dyDescent="0.3">
      <c r="D34" s="41" t="s">
        <v>129</v>
      </c>
      <c r="E34" s="42">
        <v>256741257614</v>
      </c>
      <c r="K34" s="1"/>
      <c r="L34" s="1"/>
    </row>
    <row r="35" spans="2:12" ht="24.05" customHeight="1" x14ac:dyDescent="0.3">
      <c r="B35" s="31" t="s">
        <v>0</v>
      </c>
      <c r="C35" s="31" t="s">
        <v>114</v>
      </c>
      <c r="D35" s="31" t="s">
        <v>115</v>
      </c>
      <c r="E35" s="31" t="s">
        <v>1</v>
      </c>
      <c r="F35" s="236" t="s">
        <v>117</v>
      </c>
      <c r="G35" s="237"/>
      <c r="H35" s="31" t="s">
        <v>2</v>
      </c>
      <c r="I35" s="31" t="s">
        <v>3</v>
      </c>
      <c r="J35" s="83"/>
      <c r="K35" s="1"/>
      <c r="L35" s="1"/>
    </row>
    <row r="36" spans="2:12" ht="29.95" customHeight="1" x14ac:dyDescent="0.3">
      <c r="B36" s="155" t="s">
        <v>9</v>
      </c>
      <c r="C36" s="56" t="s">
        <v>204</v>
      </c>
      <c r="D36" s="62" t="s">
        <v>203</v>
      </c>
      <c r="E36" s="57">
        <v>259009550</v>
      </c>
      <c r="F36" s="238"/>
      <c r="G36" s="239"/>
      <c r="H36" s="40"/>
      <c r="I36" s="55">
        <f>+H36/E36</f>
        <v>0</v>
      </c>
      <c r="J36" s="148"/>
      <c r="K36" s="1"/>
      <c r="L36" s="1"/>
    </row>
    <row r="37" spans="2:12" ht="29.95" customHeight="1" x14ac:dyDescent="0.3">
      <c r="B37" s="155" t="s">
        <v>4</v>
      </c>
      <c r="C37" s="56" t="s">
        <v>204</v>
      </c>
      <c r="D37" s="62" t="s">
        <v>203</v>
      </c>
      <c r="E37" s="57">
        <v>12926330</v>
      </c>
      <c r="F37" s="238"/>
      <c r="G37" s="239"/>
      <c r="H37" s="40"/>
      <c r="I37" s="55">
        <f t="shared" ref="I37:I39" si="9">+H37/E37</f>
        <v>0</v>
      </c>
      <c r="J37" s="148"/>
      <c r="K37" s="1"/>
      <c r="L37" s="1"/>
    </row>
    <row r="38" spans="2:12" ht="29.95" customHeight="1" x14ac:dyDescent="0.3">
      <c r="B38" s="155" t="s">
        <v>5</v>
      </c>
      <c r="C38" s="56" t="s">
        <v>204</v>
      </c>
      <c r="D38" s="62" t="s">
        <v>203</v>
      </c>
      <c r="E38" s="57">
        <v>15524565</v>
      </c>
      <c r="F38" s="238"/>
      <c r="G38" s="239"/>
      <c r="H38" s="40"/>
      <c r="I38" s="55">
        <f t="shared" ref="I38" si="10">+H38/E38</f>
        <v>0</v>
      </c>
      <c r="J38" s="148"/>
      <c r="K38" s="1"/>
      <c r="L38" s="1"/>
    </row>
    <row r="39" spans="2:12" ht="29.95" customHeight="1" x14ac:dyDescent="0.3">
      <c r="B39" s="155" t="s">
        <v>7</v>
      </c>
      <c r="C39" s="56" t="s">
        <v>204</v>
      </c>
      <c r="D39" s="62" t="s">
        <v>203</v>
      </c>
      <c r="E39" s="57">
        <v>33368745</v>
      </c>
      <c r="F39" s="238"/>
      <c r="G39" s="239"/>
      <c r="H39" s="40"/>
      <c r="I39" s="55">
        <f t="shared" si="9"/>
        <v>0</v>
      </c>
      <c r="J39" s="148"/>
      <c r="K39" s="1"/>
      <c r="L39" s="1"/>
    </row>
    <row r="40" spans="2:12" ht="24.05" customHeight="1" x14ac:dyDescent="0.3">
      <c r="B40" s="217" t="s">
        <v>10</v>
      </c>
      <c r="C40" s="218"/>
      <c r="D40" s="219"/>
      <c r="E40" s="60">
        <f>SUM(E36:E39)</f>
        <v>320829190</v>
      </c>
      <c r="F40" s="227">
        <f>SUM(F36:G39)</f>
        <v>0</v>
      </c>
      <c r="G40" s="228"/>
      <c r="H40" s="60">
        <f>SUM(H36:H39)</f>
        <v>0</v>
      </c>
      <c r="I40" s="61">
        <f>+H40/E40</f>
        <v>0</v>
      </c>
      <c r="K40" s="1"/>
      <c r="L40" s="1"/>
    </row>
    <row r="41" spans="2:12" x14ac:dyDescent="0.3">
      <c r="K41" s="1">
        <v>11874141200</v>
      </c>
      <c r="L41" s="1"/>
    </row>
    <row r="42" spans="2:12" x14ac:dyDescent="0.3">
      <c r="C42" s="199" t="s">
        <v>206</v>
      </c>
      <c r="G42" s="149"/>
      <c r="I42" s="50"/>
      <c r="K42" s="30">
        <f>+K41-H44</f>
        <v>4651899</v>
      </c>
      <c r="L42" s="1"/>
    </row>
    <row r="43" spans="2:12" x14ac:dyDescent="0.3">
      <c r="B43" s="30"/>
      <c r="C43" s="73">
        <v>337835530935</v>
      </c>
      <c r="D43" s="150" t="s">
        <v>130</v>
      </c>
      <c r="E43" s="151">
        <f>+E32</f>
        <v>44731615136</v>
      </c>
      <c r="G43" s="1" t="s">
        <v>2</v>
      </c>
      <c r="H43" s="151">
        <v>273046634754.53998</v>
      </c>
      <c r="I43" s="84">
        <f>+H43/C43</f>
        <v>0.80822355777336663</v>
      </c>
      <c r="K43" s="1"/>
      <c r="L43" s="1"/>
    </row>
    <row r="44" spans="2:12" x14ac:dyDescent="0.3">
      <c r="C44" s="153"/>
      <c r="D44" s="152"/>
      <c r="E44" s="198">
        <f>+E43/C43</f>
        <v>0.13240648493129167</v>
      </c>
      <c r="G44" t="s">
        <v>131</v>
      </c>
      <c r="H44" s="151">
        <v>11869489301</v>
      </c>
      <c r="I44" s="84">
        <f>+H44/$C$43</f>
        <v>3.513392824061394E-2</v>
      </c>
      <c r="K44" s="52"/>
    </row>
    <row r="45" spans="2:12" x14ac:dyDescent="0.3">
      <c r="D45" t="s">
        <v>131</v>
      </c>
      <c r="E45" s="30">
        <v>11869489301</v>
      </c>
      <c r="G45" s="43" t="s">
        <v>132</v>
      </c>
      <c r="H45" s="151">
        <v>44731615136</v>
      </c>
      <c r="I45" s="84">
        <f t="shared" ref="I45:I47" si="11">+H45/$C$43</f>
        <v>0.13240648493129167</v>
      </c>
    </row>
    <row r="46" spans="2:12" x14ac:dyDescent="0.3">
      <c r="B46" s="153"/>
      <c r="E46" s="30">
        <f>+E43+E45</f>
        <v>56601104437</v>
      </c>
      <c r="F46" s="150"/>
      <c r="G46" s="30" t="s">
        <v>133</v>
      </c>
      <c r="H46" s="151">
        <v>5204587126.46</v>
      </c>
      <c r="I46" s="84">
        <f t="shared" si="11"/>
        <v>1.5405683090987162E-2</v>
      </c>
    </row>
    <row r="47" spans="2:12" x14ac:dyDescent="0.3">
      <c r="B47" s="153"/>
      <c r="E47" s="84">
        <f>+E46/C43</f>
        <v>0.1675404131719056</v>
      </c>
      <c r="F47" s="150"/>
      <c r="G47" s="30" t="s">
        <v>221</v>
      </c>
      <c r="H47" s="1">
        <v>2983204617</v>
      </c>
      <c r="I47" s="84">
        <f t="shared" si="11"/>
        <v>8.8303459637404814E-3</v>
      </c>
      <c r="J47" s="51">
        <f>+C43-H48</f>
        <v>0</v>
      </c>
      <c r="K47" t="s">
        <v>205</v>
      </c>
    </row>
    <row r="48" spans="2:12" x14ac:dyDescent="0.3">
      <c r="B48" s="153"/>
      <c r="F48" s="150"/>
      <c r="G48" s="30"/>
      <c r="H48" s="154">
        <f>SUM(H43:H47)</f>
        <v>337835530935</v>
      </c>
    </row>
    <row r="49" spans="2:9" x14ac:dyDescent="0.3">
      <c r="D49" t="s">
        <v>137</v>
      </c>
      <c r="E49" s="144">
        <f>+E6+E10+E18</f>
        <v>35627495830</v>
      </c>
      <c r="F49" s="1">
        <v>11323454159</v>
      </c>
      <c r="G49" s="72">
        <f>+E49+F49</f>
        <v>46950949989</v>
      </c>
      <c r="I49" s="11"/>
    </row>
    <row r="50" spans="2:9" x14ac:dyDescent="0.3">
      <c r="C50" s="30"/>
      <c r="D50" t="s">
        <v>138</v>
      </c>
      <c r="E50" s="144">
        <f>+E31</f>
        <v>9104119306</v>
      </c>
      <c r="F50" s="1">
        <f>+'[1]Detalle Ejec Pptal DIP'!$J$32</f>
        <v>546035142</v>
      </c>
      <c r="G50" s="72">
        <f>+E50+F50</f>
        <v>9650154448</v>
      </c>
      <c r="H50" s="149"/>
    </row>
    <row r="51" spans="2:9" x14ac:dyDescent="0.3">
      <c r="C51" s="30"/>
      <c r="E51" s="213">
        <f>SUM(E49:E50)</f>
        <v>44731615136</v>
      </c>
      <c r="F51" s="11">
        <f>SUM(F49:F50)</f>
        <v>11869489301</v>
      </c>
      <c r="G51" s="214">
        <f>SUM(G49:G50)</f>
        <v>56601104437</v>
      </c>
      <c r="H51" s="154"/>
    </row>
    <row r="52" spans="2:9" x14ac:dyDescent="0.3">
      <c r="B52" t="s">
        <v>220</v>
      </c>
      <c r="C52" s="30">
        <v>5752580</v>
      </c>
      <c r="E52" s="30"/>
      <c r="H52" s="149"/>
    </row>
    <row r="53" spans="2:9" x14ac:dyDescent="0.3">
      <c r="C53" s="30"/>
      <c r="F53" s="1">
        <f>+G51-E46</f>
        <v>0</v>
      </c>
    </row>
    <row r="54" spans="2:9" x14ac:dyDescent="0.3">
      <c r="C54" s="30"/>
    </row>
  </sheetData>
  <mergeCells count="13">
    <mergeCell ref="B40:D40"/>
    <mergeCell ref="F40:G40"/>
    <mergeCell ref="C1:G1"/>
    <mergeCell ref="B19:B30"/>
    <mergeCell ref="C31:D31"/>
    <mergeCell ref="B32:D32"/>
    <mergeCell ref="F35:G35"/>
    <mergeCell ref="F36:G36"/>
    <mergeCell ref="F37:G37"/>
    <mergeCell ref="F39:G39"/>
    <mergeCell ref="B3:B5"/>
    <mergeCell ref="B11:B17"/>
    <mergeCell ref="F38:G3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9EFC-89B2-4FBA-862D-D09AD2A57169}">
  <dimension ref="B2:I7"/>
  <sheetViews>
    <sheetView workbookViewId="0">
      <selection activeCell="L10" sqref="L10"/>
    </sheetView>
  </sheetViews>
  <sheetFormatPr baseColWidth="10" defaultColWidth="11.44140625" defaultRowHeight="15.05" x14ac:dyDescent="0.3"/>
  <cols>
    <col min="1" max="1" width="2.5546875" customWidth="1"/>
    <col min="2" max="2" width="16" customWidth="1"/>
    <col min="3" max="5" width="17.88671875" bestFit="1" customWidth="1"/>
    <col min="6" max="6" width="16.33203125" bestFit="1" customWidth="1"/>
    <col min="7" max="7" width="14.109375" bestFit="1" customWidth="1"/>
    <col min="8" max="11" width="16.33203125" bestFit="1" customWidth="1"/>
  </cols>
  <sheetData>
    <row r="2" spans="2:9" ht="30.15" x14ac:dyDescent="0.3">
      <c r="B2" s="31" t="s">
        <v>78</v>
      </c>
      <c r="C2" s="31" t="s">
        <v>134</v>
      </c>
      <c r="D2" s="31" t="s">
        <v>135</v>
      </c>
      <c r="E2" s="31" t="s">
        <v>136</v>
      </c>
      <c r="G2" s="31" t="s">
        <v>78</v>
      </c>
      <c r="H2" s="31" t="s">
        <v>135</v>
      </c>
      <c r="I2" s="31" t="s">
        <v>136</v>
      </c>
    </row>
    <row r="3" spans="2:9" x14ac:dyDescent="0.3">
      <c r="B3" s="32" t="s">
        <v>4</v>
      </c>
      <c r="C3" s="35">
        <f>+'Control RVAS'!E6</f>
        <v>4822231710</v>
      </c>
      <c r="D3" s="35">
        <f>+'Control RVAS'!G6</f>
        <v>0</v>
      </c>
      <c r="E3" s="35">
        <f>+'Control RVAS'!H6</f>
        <v>0</v>
      </c>
      <c r="G3" s="37" t="s">
        <v>4</v>
      </c>
      <c r="H3" s="46">
        <f t="shared" ref="H3:H7" si="0">+D3/C3</f>
        <v>0</v>
      </c>
      <c r="I3" s="46">
        <f t="shared" ref="I3:I7" si="1">+E3/C3</f>
        <v>0</v>
      </c>
    </row>
    <row r="4" spans="2:9" x14ac:dyDescent="0.3">
      <c r="B4" s="32" t="s">
        <v>5</v>
      </c>
      <c r="C4" s="35">
        <f>+'Control RVAS'!E10</f>
        <v>24899587903</v>
      </c>
      <c r="D4" s="35">
        <f>+'Control RVAS'!G10</f>
        <v>0</v>
      </c>
      <c r="E4" s="35">
        <f>+'Control RVAS'!H10</f>
        <v>0</v>
      </c>
      <c r="G4" s="37" t="s">
        <v>5</v>
      </c>
      <c r="H4" s="46">
        <f t="shared" si="0"/>
        <v>0</v>
      </c>
      <c r="I4" s="46">
        <f t="shared" si="1"/>
        <v>0</v>
      </c>
    </row>
    <row r="5" spans="2:9" x14ac:dyDescent="0.3">
      <c r="B5" s="32" t="s">
        <v>6</v>
      </c>
      <c r="C5" s="35">
        <f>+'Control RVAS'!E18</f>
        <v>5905676217</v>
      </c>
      <c r="D5" s="35">
        <f>+'Control RVAS'!G18</f>
        <v>0</v>
      </c>
      <c r="E5" s="35">
        <f>+'Control RVAS'!H18</f>
        <v>0</v>
      </c>
      <c r="G5" s="37" t="s">
        <v>6</v>
      </c>
      <c r="H5" s="46">
        <f t="shared" si="0"/>
        <v>0</v>
      </c>
      <c r="I5" s="46">
        <f t="shared" si="1"/>
        <v>0</v>
      </c>
    </row>
    <row r="6" spans="2:9" ht="30.15" x14ac:dyDescent="0.3">
      <c r="B6" s="32" t="s">
        <v>13</v>
      </c>
      <c r="C6" s="35">
        <f>+'Control RVAS'!E31</f>
        <v>9104119306</v>
      </c>
      <c r="D6" s="35">
        <f>+'Control RVAS'!G31</f>
        <v>5954280374</v>
      </c>
      <c r="E6" s="35">
        <f>+'Control RVAS'!H31</f>
        <v>5954280374</v>
      </c>
      <c r="G6" s="38" t="s">
        <v>13</v>
      </c>
      <c r="H6" s="46">
        <f t="shared" si="0"/>
        <v>0.65402046852306484</v>
      </c>
      <c r="I6" s="46">
        <f t="shared" si="1"/>
        <v>0.65402046852306484</v>
      </c>
    </row>
    <row r="7" spans="2:9" x14ac:dyDescent="0.3">
      <c r="B7" s="32" t="s">
        <v>10</v>
      </c>
      <c r="C7" s="36">
        <f>SUM(C3:C6)</f>
        <v>44731615136</v>
      </c>
      <c r="D7" s="36">
        <f>SUM(D3:D6)</f>
        <v>5954280374</v>
      </c>
      <c r="E7" s="36">
        <f>SUM(E3:E6)</f>
        <v>5954280374</v>
      </c>
      <c r="G7" s="39" t="s">
        <v>10</v>
      </c>
      <c r="H7" s="47">
        <f t="shared" si="0"/>
        <v>0.13311123141645731</v>
      </c>
      <c r="I7" s="47">
        <f t="shared" si="1"/>
        <v>0.13311123141645731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76F8-856A-487B-A6E6-1ADBE3187F3D}">
  <dimension ref="A1:L15"/>
  <sheetViews>
    <sheetView showGridLines="0" workbookViewId="0">
      <selection activeCell="J6" sqref="J6"/>
    </sheetView>
  </sheetViews>
  <sheetFormatPr baseColWidth="10" defaultColWidth="11.44140625" defaultRowHeight="29.95" customHeight="1" x14ac:dyDescent="0.25"/>
  <cols>
    <col min="1" max="1" width="34.5546875" style="17" customWidth="1"/>
    <col min="2" max="3" width="18.88671875" style="17" customWidth="1"/>
    <col min="4" max="4" width="18.6640625" style="17" bestFit="1" customWidth="1"/>
    <col min="5" max="6" width="18.33203125" style="17" bestFit="1" customWidth="1"/>
    <col min="7" max="7" width="16.88671875" style="17" bestFit="1" customWidth="1"/>
    <col min="8" max="8" width="11.44140625" style="17"/>
    <col min="9" max="9" width="11.44140625" style="27"/>
    <col min="10" max="10" width="17" style="27" bestFit="1" customWidth="1"/>
    <col min="11" max="12" width="11.44140625" style="27"/>
    <col min="13" max="16384" width="11.44140625" style="17"/>
  </cols>
  <sheetData>
    <row r="1" spans="1:11" ht="15.05" customHeight="1" x14ac:dyDescent="0.25">
      <c r="A1" s="16"/>
      <c r="B1" s="16" t="s">
        <v>11</v>
      </c>
      <c r="C1" s="16" t="s">
        <v>11</v>
      </c>
      <c r="D1" s="16" t="s">
        <v>11</v>
      </c>
      <c r="E1" s="16" t="s">
        <v>11</v>
      </c>
      <c r="F1" s="16" t="s">
        <v>11</v>
      </c>
    </row>
    <row r="2" spans="1:11" ht="15.05" customHeight="1" x14ac:dyDescent="0.25">
      <c r="A2" s="16"/>
      <c r="B2" s="220" t="s">
        <v>12</v>
      </c>
      <c r="C2" s="220"/>
      <c r="D2" s="220"/>
      <c r="E2" s="220"/>
      <c r="F2" s="16" t="s">
        <v>11</v>
      </c>
    </row>
    <row r="3" spans="1:11" ht="15.05" customHeight="1" x14ac:dyDescent="0.25">
      <c r="A3" s="16"/>
      <c r="B3" s="16" t="s">
        <v>11</v>
      </c>
      <c r="C3" s="16" t="s">
        <v>11</v>
      </c>
      <c r="D3" s="16" t="s">
        <v>11</v>
      </c>
      <c r="E3" s="16" t="s">
        <v>11</v>
      </c>
      <c r="F3" s="16" t="s">
        <v>11</v>
      </c>
    </row>
    <row r="4" spans="1:11" ht="29.95" customHeight="1" x14ac:dyDescent="0.25">
      <c r="A4" s="166" t="s">
        <v>13</v>
      </c>
      <c r="B4" s="166" t="s">
        <v>14</v>
      </c>
      <c r="C4" s="166" t="s">
        <v>15</v>
      </c>
      <c r="D4" s="166" t="s">
        <v>16</v>
      </c>
      <c r="E4" s="166" t="s">
        <v>17</v>
      </c>
      <c r="F4" s="166" t="s">
        <v>18</v>
      </c>
      <c r="G4" s="166" t="s">
        <v>19</v>
      </c>
    </row>
    <row r="5" spans="1:11" ht="29.95" customHeight="1" x14ac:dyDescent="0.25">
      <c r="A5" s="177" t="str">
        <f>+'Detalle Ejec Pptal DIP'!A27</f>
        <v>Atención Fallos Judiciales</v>
      </c>
      <c r="B5" s="102">
        <f>+'Detalle Ejec Pptal DIP'!B27</f>
        <v>2020000000</v>
      </c>
      <c r="C5" s="102">
        <f>+'Detalle Ejec Pptal DIP'!E27</f>
        <v>0</v>
      </c>
      <c r="D5" s="100">
        <f t="shared" ref="D5:D11" si="0">+C5/B5</f>
        <v>0</v>
      </c>
      <c r="E5" s="102">
        <f>+B5-C5</f>
        <v>2020000000</v>
      </c>
      <c r="F5" s="102">
        <f>+'Detalle Ejec Pptal DIP'!H27</f>
        <v>0</v>
      </c>
      <c r="G5" s="44">
        <f t="shared" ref="G5:G11" si="1">+F5/B5</f>
        <v>0</v>
      </c>
    </row>
    <row r="6" spans="1:11" ht="56.95" customHeight="1" x14ac:dyDescent="0.25">
      <c r="A6" s="177" t="str">
        <f>+'Detalle Ejec Pptal DIP'!A28</f>
        <v>Contratar un operador / socio implementador para la puesta en marcha de proyectos de inclusión productiva (emprendimientos individuales)</v>
      </c>
      <c r="B6" s="102">
        <f>+'Detalle Ejec Pptal DIP'!B28</f>
        <v>14223141208</v>
      </c>
      <c r="C6" s="102">
        <f>+'Detalle Ejec Pptal DIP'!E28</f>
        <v>0</v>
      </c>
      <c r="D6" s="100">
        <f t="shared" si="0"/>
        <v>0</v>
      </c>
      <c r="E6" s="102">
        <f t="shared" ref="E6:E10" si="2">+B6-C6</f>
        <v>14223141208</v>
      </c>
      <c r="F6" s="102">
        <f>+'Detalle Ejec Pptal DIP'!H28</f>
        <v>0</v>
      </c>
      <c r="G6" s="44">
        <f t="shared" si="1"/>
        <v>0</v>
      </c>
    </row>
    <row r="7" spans="1:11" ht="29.95" customHeight="1" x14ac:dyDescent="0.25">
      <c r="A7" s="177" t="e">
        <f>+'Detalle Ejec Pptal DIP'!#REF!</f>
        <v>#REF!</v>
      </c>
      <c r="B7" s="102" t="e">
        <f>+'Detalle Ejec Pptal DIP'!#REF!</f>
        <v>#REF!</v>
      </c>
      <c r="C7" s="102" t="e">
        <f>+'Detalle Ejec Pptal DIP'!#REF!</f>
        <v>#REF!</v>
      </c>
      <c r="D7" s="100" t="e">
        <f t="shared" si="0"/>
        <v>#REF!</v>
      </c>
      <c r="E7" s="102" t="e">
        <f t="shared" si="2"/>
        <v>#REF!</v>
      </c>
      <c r="F7" s="102" t="e">
        <f>+'Detalle Ejec Pptal DIP'!#REF!</f>
        <v>#REF!</v>
      </c>
      <c r="G7" s="44" t="e">
        <f t="shared" si="1"/>
        <v>#REF!</v>
      </c>
    </row>
    <row r="8" spans="1:11" ht="51.75" customHeight="1" x14ac:dyDescent="0.25">
      <c r="A8" s="177" t="e">
        <f>+'Detalle Ejec Pptal DIP'!#REF!</f>
        <v>#REF!</v>
      </c>
      <c r="B8" s="102" t="e">
        <f>+'Detalle Ejec Pptal DIP'!#REF!</f>
        <v>#REF!</v>
      </c>
      <c r="C8" s="102" t="e">
        <f>+'Detalle Ejec Pptal DIP'!#REF!</f>
        <v>#REF!</v>
      </c>
      <c r="D8" s="100" t="e">
        <f t="shared" si="0"/>
        <v>#REF!</v>
      </c>
      <c r="E8" s="102" t="e">
        <f t="shared" si="2"/>
        <v>#REF!</v>
      </c>
      <c r="F8" s="102" t="e">
        <f>+'Detalle Ejec Pptal DIP'!#REF!</f>
        <v>#REF!</v>
      </c>
      <c r="G8" s="44" t="e">
        <f t="shared" si="1"/>
        <v>#REF!</v>
      </c>
      <c r="J8" s="27" t="e">
        <f>+J9+J10</f>
        <v>#REF!</v>
      </c>
      <c r="K8" s="95" t="e">
        <f>+J8/B11</f>
        <v>#REF!</v>
      </c>
    </row>
    <row r="9" spans="1:11" ht="29.95" customHeight="1" x14ac:dyDescent="0.25">
      <c r="A9" s="177" t="e">
        <f>+'Detalle Ejec Pptal DIP'!#REF!</f>
        <v>#REF!</v>
      </c>
      <c r="B9" s="102" t="e">
        <f>+'Detalle Ejec Pptal DIP'!#REF!</f>
        <v>#REF!</v>
      </c>
      <c r="C9" s="102" t="e">
        <f>+'Detalle Ejec Pptal DIP'!#REF!</f>
        <v>#REF!</v>
      </c>
      <c r="D9" s="100" t="e">
        <f t="shared" si="0"/>
        <v>#REF!</v>
      </c>
      <c r="E9" s="102" t="e">
        <f t="shared" si="2"/>
        <v>#REF!</v>
      </c>
      <c r="F9" s="102" t="e">
        <f>+'Detalle Ejec Pptal DIP'!#REF!</f>
        <v>#REF!</v>
      </c>
      <c r="G9" s="44" t="e">
        <f t="shared" si="1"/>
        <v>#REF!</v>
      </c>
      <c r="J9" s="27" t="e">
        <f>+F11+J10</f>
        <v>#REF!</v>
      </c>
      <c r="K9" s="95" t="e">
        <f>+J9/B11</f>
        <v>#REF!</v>
      </c>
    </row>
    <row r="10" spans="1:11" ht="29.95" customHeight="1" x14ac:dyDescent="0.25">
      <c r="A10" s="177" t="s">
        <v>20</v>
      </c>
      <c r="B10" s="102">
        <f>+'Detalle Ejec Pptal DIP'!B29</f>
        <v>1756858792</v>
      </c>
      <c r="C10" s="102">
        <f>+'Detalle Ejec Pptal DIP'!E29</f>
        <v>325023333</v>
      </c>
      <c r="D10" s="100">
        <f t="shared" si="0"/>
        <v>0.18500253661820762</v>
      </c>
      <c r="E10" s="102">
        <f t="shared" si="2"/>
        <v>1431835459</v>
      </c>
      <c r="F10" s="102">
        <f>+'Detalle Ejec Pptal DIP'!H29</f>
        <v>7416667</v>
      </c>
      <c r="G10" s="44">
        <f t="shared" si="1"/>
        <v>4.2215498671676968E-3</v>
      </c>
      <c r="J10" s="27">
        <v>5863280374</v>
      </c>
    </row>
    <row r="11" spans="1:11" ht="29.95" customHeight="1" x14ac:dyDescent="0.25">
      <c r="A11" s="15" t="s">
        <v>10</v>
      </c>
      <c r="B11" s="103" t="e">
        <f>SUM(B5:B10)</f>
        <v>#REF!</v>
      </c>
      <c r="C11" s="103" t="e">
        <f>SUM(C5:C10)</f>
        <v>#REF!</v>
      </c>
      <c r="D11" s="101" t="e">
        <f t="shared" si="0"/>
        <v>#REF!</v>
      </c>
      <c r="E11" s="103" t="e">
        <f>SUM(E5:E10)</f>
        <v>#REF!</v>
      </c>
      <c r="F11" s="103" t="e">
        <f>SUM(F5:F10)</f>
        <v>#REF!</v>
      </c>
      <c r="G11" s="45" t="e">
        <f t="shared" si="1"/>
        <v>#REF!</v>
      </c>
    </row>
    <row r="12" spans="1:11" ht="29.95" customHeight="1" x14ac:dyDescent="0.25">
      <c r="B12" s="26"/>
      <c r="C12" s="26"/>
      <c r="D12" s="26"/>
      <c r="E12" s="74"/>
      <c r="F12" s="74"/>
      <c r="G12" s="26"/>
    </row>
    <row r="13" spans="1:11" ht="29.95" customHeight="1" x14ac:dyDescent="0.25">
      <c r="B13" s="27"/>
      <c r="D13" s="26"/>
      <c r="E13" s="26"/>
      <c r="F13" s="26"/>
    </row>
    <row r="14" spans="1:11" ht="29.95" customHeight="1" x14ac:dyDescent="0.25">
      <c r="B14" s="27"/>
    </row>
    <row r="15" spans="1:11" ht="29.95" customHeight="1" x14ac:dyDescent="0.25">
      <c r="B15" s="26"/>
    </row>
  </sheetData>
  <mergeCells count="1">
    <mergeCell ref="B2:E2"/>
  </mergeCells>
  <pageMargins left="0.78740157480314965" right="0.78740157480314965" top="0.78740157480314965" bottom="0.78740157480314965" header="0.78740157480314965" footer="0.78740157480314965"/>
  <pageSetup scale="6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ED82-CCE1-495E-AD03-E7B2DC23FF3A}">
  <dimension ref="A1:G19"/>
  <sheetViews>
    <sheetView showGridLines="0" workbookViewId="0">
      <selection activeCell="B2" sqref="B2:E2"/>
    </sheetView>
  </sheetViews>
  <sheetFormatPr baseColWidth="10" defaultColWidth="11.44140625" defaultRowHeight="29.95" customHeight="1" x14ac:dyDescent="0.25"/>
  <cols>
    <col min="1" max="1" width="34.5546875" style="17" customWidth="1"/>
    <col min="2" max="3" width="18.88671875" style="17" customWidth="1"/>
    <col min="4" max="4" width="18.6640625" style="17" bestFit="1" customWidth="1"/>
    <col min="5" max="6" width="18.33203125" style="17" bestFit="1" customWidth="1"/>
    <col min="7" max="7" width="16.88671875" style="17" bestFit="1" customWidth="1"/>
    <col min="8" max="16384" width="11.44140625" style="17"/>
  </cols>
  <sheetData>
    <row r="1" spans="1:7" ht="15.05" customHeight="1" x14ac:dyDescent="0.25">
      <c r="A1" s="16"/>
      <c r="B1" s="16" t="s">
        <v>11</v>
      </c>
      <c r="C1" s="16" t="s">
        <v>11</v>
      </c>
      <c r="D1" s="16" t="s">
        <v>11</v>
      </c>
      <c r="E1" s="16" t="s">
        <v>11</v>
      </c>
      <c r="F1" s="16" t="s">
        <v>11</v>
      </c>
    </row>
    <row r="2" spans="1:7" ht="15.05" customHeight="1" x14ac:dyDescent="0.25">
      <c r="A2" s="16"/>
      <c r="B2" s="220" t="s">
        <v>12</v>
      </c>
      <c r="C2" s="220"/>
      <c r="D2" s="220"/>
      <c r="E2" s="220"/>
      <c r="F2" s="16" t="s">
        <v>11</v>
      </c>
    </row>
    <row r="3" spans="1:7" ht="15.05" customHeight="1" x14ac:dyDescent="0.25">
      <c r="A3" s="16"/>
      <c r="B3" s="16" t="s">
        <v>11</v>
      </c>
      <c r="C3" s="16" t="s">
        <v>11</v>
      </c>
      <c r="D3" s="16" t="s">
        <v>11</v>
      </c>
      <c r="E3" s="16" t="s">
        <v>11</v>
      </c>
      <c r="F3" s="16" t="s">
        <v>11</v>
      </c>
    </row>
    <row r="4" spans="1:7" ht="29.95" customHeight="1" x14ac:dyDescent="0.25">
      <c r="A4" s="166" t="s">
        <v>6</v>
      </c>
      <c r="B4" s="166" t="s">
        <v>14</v>
      </c>
      <c r="C4" s="166" t="s">
        <v>15</v>
      </c>
      <c r="D4" s="166" t="s">
        <v>16</v>
      </c>
      <c r="E4" s="166" t="s">
        <v>17</v>
      </c>
      <c r="F4" s="166" t="s">
        <v>18</v>
      </c>
      <c r="G4" s="166" t="s">
        <v>19</v>
      </c>
    </row>
    <row r="5" spans="1:7" ht="29.95" customHeight="1" x14ac:dyDescent="0.25">
      <c r="A5" s="177" t="e">
        <f>+'Detalle Ejec Pptal DIP'!#REF!</f>
        <v>#REF!</v>
      </c>
      <c r="B5" s="102" t="e">
        <f>+'Detalle Ejec Pptal DIP'!#REF!</f>
        <v>#REF!</v>
      </c>
      <c r="C5" s="102" t="e">
        <f>+'Detalle Ejec Pptal DIP'!#REF!</f>
        <v>#REF!</v>
      </c>
      <c r="D5" s="100" t="e">
        <f t="shared" ref="D5:D15" si="0">+C5/B5</f>
        <v>#REF!</v>
      </c>
      <c r="E5" s="102" t="e">
        <f>+B5-C5</f>
        <v>#REF!</v>
      </c>
      <c r="F5" s="102" t="e">
        <f>+'Detalle Ejec Pptal DIP'!#REF!</f>
        <v>#REF!</v>
      </c>
      <c r="G5" s="44" t="e">
        <f t="shared" ref="G5:G15" si="1">+F5/B5</f>
        <v>#REF!</v>
      </c>
    </row>
    <row r="6" spans="1:7" ht="29.95" customHeight="1" x14ac:dyDescent="0.25">
      <c r="A6" s="177" t="e">
        <f>+'Detalle Ejec Pptal DIP'!#REF!</f>
        <v>#REF!</v>
      </c>
      <c r="B6" s="102" t="e">
        <f>+'Detalle Ejec Pptal DIP'!#REF!</f>
        <v>#REF!</v>
      </c>
      <c r="C6" s="102" t="e">
        <f>+'Detalle Ejec Pptal DIP'!#REF!</f>
        <v>#REF!</v>
      </c>
      <c r="D6" s="100" t="e">
        <f t="shared" si="0"/>
        <v>#REF!</v>
      </c>
      <c r="E6" s="102" t="e">
        <f t="shared" ref="E6:E14" si="2">+B6-C6</f>
        <v>#REF!</v>
      </c>
      <c r="F6" s="102" t="e">
        <f>+'Detalle Ejec Pptal DIP'!#REF!</f>
        <v>#REF!</v>
      </c>
      <c r="G6" s="44" t="e">
        <f t="shared" si="1"/>
        <v>#REF!</v>
      </c>
    </row>
    <row r="7" spans="1:7" ht="29.95" customHeight="1" x14ac:dyDescent="0.25">
      <c r="A7" s="177" t="e">
        <f>+'Detalle Ejec Pptal DIP'!#REF!</f>
        <v>#REF!</v>
      </c>
      <c r="B7" s="102" t="e">
        <f>+'Detalle Ejec Pptal DIP'!#REF!</f>
        <v>#REF!</v>
      </c>
      <c r="C7" s="102" t="e">
        <f>+'Detalle Ejec Pptal DIP'!#REF!</f>
        <v>#REF!</v>
      </c>
      <c r="D7" s="100" t="e">
        <f t="shared" si="0"/>
        <v>#REF!</v>
      </c>
      <c r="E7" s="102" t="e">
        <f t="shared" si="2"/>
        <v>#REF!</v>
      </c>
      <c r="F7" s="102" t="e">
        <f>+'Detalle Ejec Pptal DIP'!#REF!</f>
        <v>#REF!</v>
      </c>
      <c r="G7" s="44" t="e">
        <f t="shared" si="1"/>
        <v>#REF!</v>
      </c>
    </row>
    <row r="8" spans="1:7" ht="29.95" customHeight="1" x14ac:dyDescent="0.25">
      <c r="A8" s="177" t="e">
        <f>+'Detalle Ejec Pptal DIP'!#REF!</f>
        <v>#REF!</v>
      </c>
      <c r="B8" s="102" t="e">
        <f>+'Detalle Ejec Pptal DIP'!#REF!</f>
        <v>#REF!</v>
      </c>
      <c r="C8" s="102" t="e">
        <f>+'Detalle Ejec Pptal DIP'!#REF!</f>
        <v>#REF!</v>
      </c>
      <c r="D8" s="100" t="e">
        <f t="shared" si="0"/>
        <v>#REF!</v>
      </c>
      <c r="E8" s="102" t="e">
        <f t="shared" si="2"/>
        <v>#REF!</v>
      </c>
      <c r="F8" s="102" t="e">
        <f>+'Detalle Ejec Pptal DIP'!#REF!</f>
        <v>#REF!</v>
      </c>
      <c r="G8" s="44" t="e">
        <f t="shared" si="1"/>
        <v>#REF!</v>
      </c>
    </row>
    <row r="9" spans="1:7" ht="29.95" customHeight="1" x14ac:dyDescent="0.25">
      <c r="A9" s="177" t="e">
        <f>+'Detalle Ejec Pptal DIP'!#REF!</f>
        <v>#REF!</v>
      </c>
      <c r="B9" s="102" t="e">
        <f>+'Detalle Ejec Pptal DIP'!#REF!</f>
        <v>#REF!</v>
      </c>
      <c r="C9" s="102" t="e">
        <f>+'Detalle Ejec Pptal DIP'!#REF!</f>
        <v>#REF!</v>
      </c>
      <c r="D9" s="100" t="e">
        <f t="shared" si="0"/>
        <v>#REF!</v>
      </c>
      <c r="E9" s="102" t="e">
        <f t="shared" si="2"/>
        <v>#REF!</v>
      </c>
      <c r="F9" s="102" t="e">
        <f>+'Detalle Ejec Pptal DIP'!#REF!</f>
        <v>#REF!</v>
      </c>
      <c r="G9" s="44" t="e">
        <f t="shared" si="1"/>
        <v>#REF!</v>
      </c>
    </row>
    <row r="10" spans="1:7" ht="29.95" customHeight="1" x14ac:dyDescent="0.25">
      <c r="A10" s="177" t="e">
        <f>+'Detalle Ejec Pptal DIP'!#REF!</f>
        <v>#REF!</v>
      </c>
      <c r="B10" s="102" t="e">
        <f>+'Detalle Ejec Pptal DIP'!#REF!</f>
        <v>#REF!</v>
      </c>
      <c r="C10" s="102" t="e">
        <f>+'Detalle Ejec Pptal DIP'!#REF!</f>
        <v>#REF!</v>
      </c>
      <c r="D10" s="100" t="e">
        <f t="shared" si="0"/>
        <v>#REF!</v>
      </c>
      <c r="E10" s="102" t="e">
        <f t="shared" si="2"/>
        <v>#REF!</v>
      </c>
      <c r="F10" s="102" t="e">
        <f>+'Detalle Ejec Pptal DIP'!#REF!</f>
        <v>#REF!</v>
      </c>
      <c r="G10" s="44" t="e">
        <f t="shared" si="1"/>
        <v>#REF!</v>
      </c>
    </row>
    <row r="11" spans="1:7" ht="29.95" customHeight="1" x14ac:dyDescent="0.25">
      <c r="A11" s="177" t="e">
        <f>+'Detalle Ejec Pptal DIP'!#REF!</f>
        <v>#REF!</v>
      </c>
      <c r="B11" s="102" t="e">
        <f>+'Detalle Ejec Pptal DIP'!#REF!</f>
        <v>#REF!</v>
      </c>
      <c r="C11" s="102" t="e">
        <f>+'Detalle Ejec Pptal DIP'!#REF!</f>
        <v>#REF!</v>
      </c>
      <c r="D11" s="100" t="e">
        <f t="shared" si="0"/>
        <v>#REF!</v>
      </c>
      <c r="E11" s="102" t="e">
        <f t="shared" si="2"/>
        <v>#REF!</v>
      </c>
      <c r="F11" s="102" t="e">
        <f>+'Detalle Ejec Pptal DIP'!#REF!</f>
        <v>#REF!</v>
      </c>
      <c r="G11" s="44" t="e">
        <f t="shared" si="1"/>
        <v>#REF!</v>
      </c>
    </row>
    <row r="12" spans="1:7" ht="29.95" customHeight="1" x14ac:dyDescent="0.25">
      <c r="A12" s="177" t="e">
        <f>+'Detalle Ejec Pptal DIP'!#REF!</f>
        <v>#REF!</v>
      </c>
      <c r="B12" s="102" t="e">
        <f>+'Detalle Ejec Pptal DIP'!#REF!</f>
        <v>#REF!</v>
      </c>
      <c r="C12" s="102" t="e">
        <f>+'Detalle Ejec Pptal DIP'!#REF!</f>
        <v>#REF!</v>
      </c>
      <c r="D12" s="100" t="e">
        <f t="shared" si="0"/>
        <v>#REF!</v>
      </c>
      <c r="E12" s="102" t="e">
        <f t="shared" si="2"/>
        <v>#REF!</v>
      </c>
      <c r="F12" s="102" t="e">
        <f>+'Detalle Ejec Pptal DIP'!#REF!</f>
        <v>#REF!</v>
      </c>
      <c r="G12" s="44" t="e">
        <f t="shared" si="1"/>
        <v>#REF!</v>
      </c>
    </row>
    <row r="13" spans="1:7" ht="26.2" x14ac:dyDescent="0.25">
      <c r="A13" s="177" t="str">
        <f>+'Detalle Ejec Pptal DIP'!A11</f>
        <v>Contratar un operador / socio implementador para la puesta en marcha del programa RESA</v>
      </c>
      <c r="B13" s="102">
        <f>+'Detalle Ejec Pptal DIP'!B11</f>
        <v>29390362137</v>
      </c>
      <c r="C13" s="102">
        <f>+'Detalle Ejec Pptal DIP'!E11</f>
        <v>0</v>
      </c>
      <c r="D13" s="100">
        <f t="shared" si="0"/>
        <v>0</v>
      </c>
      <c r="E13" s="102">
        <f t="shared" si="2"/>
        <v>29390362137</v>
      </c>
      <c r="F13" s="102">
        <f>+'Detalle Ejec Pptal DIP'!H11</f>
        <v>0</v>
      </c>
      <c r="G13" s="44">
        <f t="shared" si="1"/>
        <v>0</v>
      </c>
    </row>
    <row r="14" spans="1:7" ht="29.95" customHeight="1" x14ac:dyDescent="0.25">
      <c r="A14" s="177" t="s">
        <v>20</v>
      </c>
      <c r="B14" s="102">
        <f>+'Detalle Ejec Pptal DIP'!B12</f>
        <v>2599447342</v>
      </c>
      <c r="C14" s="102">
        <f>+'Detalle Ejec Pptal DIP'!E12</f>
        <v>816777469</v>
      </c>
      <c r="D14" s="100">
        <f t="shared" si="0"/>
        <v>0.31421196952255859</v>
      </c>
      <c r="E14" s="102">
        <f t="shared" si="2"/>
        <v>1782669873</v>
      </c>
      <c r="F14" s="102">
        <f>+'Detalle Ejec Pptal DIP'!H12</f>
        <v>6000000</v>
      </c>
      <c r="G14" s="44">
        <f t="shared" si="1"/>
        <v>2.3081829368328862E-3</v>
      </c>
    </row>
    <row r="15" spans="1:7" ht="29.95" customHeight="1" x14ac:dyDescent="0.25">
      <c r="A15" s="15" t="s">
        <v>10</v>
      </c>
      <c r="B15" s="103" t="e">
        <f>SUM(B5:B14)</f>
        <v>#REF!</v>
      </c>
      <c r="C15" s="103" t="e">
        <f>SUM(C5:C14)</f>
        <v>#REF!</v>
      </c>
      <c r="D15" s="101" t="e">
        <f t="shared" si="0"/>
        <v>#REF!</v>
      </c>
      <c r="E15" s="103" t="e">
        <f>SUM(E5:E14)</f>
        <v>#REF!</v>
      </c>
      <c r="F15" s="103" t="e">
        <f>SUM(F5:F14)</f>
        <v>#REF!</v>
      </c>
      <c r="G15" s="45" t="e">
        <f t="shared" si="1"/>
        <v>#REF!</v>
      </c>
    </row>
    <row r="16" spans="1:7" ht="29.95" customHeight="1" x14ac:dyDescent="0.25">
      <c r="B16" s="26"/>
      <c r="C16" s="26"/>
      <c r="D16" s="26"/>
      <c r="E16" s="74"/>
      <c r="F16" s="74"/>
      <c r="G16" s="26"/>
    </row>
    <row r="17" spans="2:6" ht="29.95" customHeight="1" x14ac:dyDescent="0.25">
      <c r="B17" s="27"/>
      <c r="D17" s="26"/>
      <c r="E17" s="26"/>
      <c r="F17" s="26"/>
    </row>
    <row r="18" spans="2:6" ht="29.95" customHeight="1" x14ac:dyDescent="0.25">
      <c r="B18" s="27"/>
    </row>
    <row r="19" spans="2:6" ht="29.95" customHeight="1" x14ac:dyDescent="0.25">
      <c r="B19" s="26"/>
    </row>
  </sheetData>
  <mergeCells count="1">
    <mergeCell ref="B2:E2"/>
  </mergeCells>
  <pageMargins left="0.78740157480314965" right="0.78740157480314965" top="0.78740157480314965" bottom="0.78740157480314965" header="0.78740157480314965" footer="0.78740157480314965"/>
  <pageSetup scale="6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D074-6718-4BA6-9B84-DA9D210E39EB}">
  <dimension ref="A1:G16"/>
  <sheetViews>
    <sheetView showGridLines="0" workbookViewId="0">
      <selection activeCell="B2" sqref="B2:E2"/>
    </sheetView>
  </sheetViews>
  <sheetFormatPr baseColWidth="10" defaultColWidth="11.44140625" defaultRowHeight="29.95" customHeight="1" x14ac:dyDescent="0.25"/>
  <cols>
    <col min="1" max="1" width="36" style="17" customWidth="1"/>
    <col min="2" max="3" width="18.88671875" style="17" customWidth="1"/>
    <col min="4" max="4" width="18.6640625" style="17" bestFit="1" customWidth="1"/>
    <col min="5" max="6" width="18.33203125" style="17" bestFit="1" customWidth="1"/>
    <col min="7" max="7" width="16.88671875" style="17" bestFit="1" customWidth="1"/>
    <col min="8" max="16384" width="11.44140625" style="17"/>
  </cols>
  <sheetData>
    <row r="1" spans="1:7" ht="15.05" customHeight="1" x14ac:dyDescent="0.25">
      <c r="A1" s="16"/>
      <c r="B1" s="16" t="s">
        <v>11</v>
      </c>
      <c r="C1" s="16" t="s">
        <v>11</v>
      </c>
      <c r="D1" s="16" t="s">
        <v>11</v>
      </c>
      <c r="E1" s="16" t="s">
        <v>11</v>
      </c>
      <c r="F1" s="16" t="s">
        <v>11</v>
      </c>
    </row>
    <row r="2" spans="1:7" ht="15.05" customHeight="1" x14ac:dyDescent="0.25">
      <c r="A2" s="16"/>
      <c r="B2" s="220" t="s">
        <v>12</v>
      </c>
      <c r="C2" s="220"/>
      <c r="D2" s="220"/>
      <c r="E2" s="220"/>
      <c r="F2" s="16" t="s">
        <v>11</v>
      </c>
    </row>
    <row r="3" spans="1:7" ht="15.05" customHeight="1" x14ac:dyDescent="0.25">
      <c r="A3" s="16"/>
      <c r="B3" s="16" t="s">
        <v>11</v>
      </c>
      <c r="C3" s="16" t="s">
        <v>11</v>
      </c>
      <c r="D3" s="16" t="s">
        <v>11</v>
      </c>
      <c r="E3" s="16" t="s">
        <v>11</v>
      </c>
      <c r="F3" s="16" t="s">
        <v>11</v>
      </c>
    </row>
    <row r="4" spans="1:7" ht="29.95" customHeight="1" x14ac:dyDescent="0.25">
      <c r="A4" s="166" t="s">
        <v>4</v>
      </c>
      <c r="B4" s="166" t="s">
        <v>14</v>
      </c>
      <c r="C4" s="166" t="s">
        <v>15</v>
      </c>
      <c r="D4" s="166" t="s">
        <v>16</v>
      </c>
      <c r="E4" s="166" t="s">
        <v>17</v>
      </c>
      <c r="F4" s="166" t="s">
        <v>18</v>
      </c>
      <c r="G4" s="166" t="s">
        <v>19</v>
      </c>
    </row>
    <row r="5" spans="1:7" ht="29.95" customHeight="1" x14ac:dyDescent="0.25">
      <c r="A5" s="113" t="str">
        <f>+'Detalle Ejec Pptal DIP'!A41</f>
        <v>Contratar un operador / socio implementador para la puesta en marcha de la Intervención IRACA 2023-2024</v>
      </c>
      <c r="B5" s="102">
        <f>+'Detalle Ejec Pptal DIP'!B41</f>
        <v>31481352658</v>
      </c>
      <c r="C5" s="102">
        <f>+'Detalle Ejec Pptal DIP'!E41</f>
        <v>0</v>
      </c>
      <c r="D5" s="100">
        <f t="shared" ref="D5:D12" si="0">+C5/B5</f>
        <v>0</v>
      </c>
      <c r="E5" s="102">
        <f>+B5-C5</f>
        <v>31481352658</v>
      </c>
      <c r="F5" s="102">
        <f>+'Detalle Ejec Pptal DIP'!H41</f>
        <v>0</v>
      </c>
      <c r="G5" s="44">
        <f t="shared" ref="G5:G11" si="1">+F5/B5</f>
        <v>0</v>
      </c>
    </row>
    <row r="6" spans="1:7" ht="29.95" customHeight="1" x14ac:dyDescent="0.25">
      <c r="A6" s="113" t="e">
        <f>+'Detalle Ejec Pptal DIP'!#REF!</f>
        <v>#REF!</v>
      </c>
      <c r="B6" s="102" t="e">
        <f>+'Detalle Ejec Pptal DIP'!#REF!</f>
        <v>#REF!</v>
      </c>
      <c r="C6" s="102" t="e">
        <f>+'Detalle Ejec Pptal DIP'!#REF!</f>
        <v>#REF!</v>
      </c>
      <c r="D6" s="100" t="e">
        <f t="shared" si="0"/>
        <v>#REF!</v>
      </c>
      <c r="E6" s="102" t="e">
        <f t="shared" ref="E6:E11" si="2">+B6-C6</f>
        <v>#REF!</v>
      </c>
      <c r="F6" s="102" t="e">
        <f>+'Detalle Ejec Pptal DIP'!#REF!</f>
        <v>#REF!</v>
      </c>
      <c r="G6" s="44" t="e">
        <f t="shared" si="1"/>
        <v>#REF!</v>
      </c>
    </row>
    <row r="7" spans="1:7" ht="29.95" customHeight="1" x14ac:dyDescent="0.25">
      <c r="A7" s="113" t="e">
        <f>+'Detalle Ejec Pptal DIP'!#REF!</f>
        <v>#REF!</v>
      </c>
      <c r="B7" s="102" t="e">
        <f>+'Detalle Ejec Pptal DIP'!#REF!</f>
        <v>#REF!</v>
      </c>
      <c r="C7" s="102" t="e">
        <f>+'Detalle Ejec Pptal DIP'!#REF!</f>
        <v>#REF!</v>
      </c>
      <c r="D7" s="100" t="e">
        <f t="shared" si="0"/>
        <v>#REF!</v>
      </c>
      <c r="E7" s="102" t="e">
        <f t="shared" si="2"/>
        <v>#REF!</v>
      </c>
      <c r="F7" s="102" t="e">
        <f>+'Detalle Ejec Pptal DIP'!#REF!</f>
        <v>#REF!</v>
      </c>
      <c r="G7" s="44" t="e">
        <f t="shared" si="1"/>
        <v>#REF!</v>
      </c>
    </row>
    <row r="8" spans="1:7" ht="29.95" customHeight="1" x14ac:dyDescent="0.25">
      <c r="A8" s="113" t="e">
        <f>+'Detalle Ejec Pptal DIP'!#REF!</f>
        <v>#REF!</v>
      </c>
      <c r="B8" s="102" t="e">
        <f>+'Detalle Ejec Pptal DIP'!#REF!</f>
        <v>#REF!</v>
      </c>
      <c r="C8" s="102" t="e">
        <f>+'Detalle Ejec Pptal DIP'!#REF!</f>
        <v>#REF!</v>
      </c>
      <c r="D8" s="100" t="e">
        <f t="shared" si="0"/>
        <v>#REF!</v>
      </c>
      <c r="E8" s="102" t="e">
        <f t="shared" si="2"/>
        <v>#REF!</v>
      </c>
      <c r="F8" s="102" t="e">
        <f>+'Detalle Ejec Pptal DIP'!#REF!</f>
        <v>#REF!</v>
      </c>
      <c r="G8" s="44" t="e">
        <f t="shared" si="1"/>
        <v>#REF!</v>
      </c>
    </row>
    <row r="9" spans="1:7" ht="43.55" customHeight="1" x14ac:dyDescent="0.25">
      <c r="A9" s="113" t="e">
        <f>+'Detalle Ejec Pptal DIP'!#REF!</f>
        <v>#REF!</v>
      </c>
      <c r="B9" s="102" t="e">
        <f>+'Detalle Ejec Pptal DIP'!#REF!</f>
        <v>#REF!</v>
      </c>
      <c r="C9" s="102" t="e">
        <f>+'Detalle Ejec Pptal DIP'!#REF!</f>
        <v>#REF!</v>
      </c>
      <c r="D9" s="100" t="e">
        <f t="shared" si="0"/>
        <v>#REF!</v>
      </c>
      <c r="E9" s="102" t="e">
        <f t="shared" si="2"/>
        <v>#REF!</v>
      </c>
      <c r="F9" s="102" t="e">
        <f>+'Detalle Ejec Pptal DIP'!#REF!</f>
        <v>#REF!</v>
      </c>
      <c r="G9" s="44" t="e">
        <f t="shared" si="1"/>
        <v>#REF!</v>
      </c>
    </row>
    <row r="10" spans="1:7" ht="43.55" customHeight="1" x14ac:dyDescent="0.25">
      <c r="A10" s="113" t="s">
        <v>21</v>
      </c>
      <c r="B10" s="102">
        <v>500000000</v>
      </c>
      <c r="C10" s="102">
        <v>0</v>
      </c>
      <c r="D10" s="100">
        <f t="shared" si="0"/>
        <v>0</v>
      </c>
      <c r="E10" s="102">
        <f t="shared" si="2"/>
        <v>500000000</v>
      </c>
      <c r="F10" s="102" t="e">
        <f>+'Detalle Ejec Pptal DIP'!#REF!</f>
        <v>#REF!</v>
      </c>
      <c r="G10" s="44" t="e">
        <f t="shared" si="1"/>
        <v>#REF!</v>
      </c>
    </row>
    <row r="11" spans="1:7" ht="29.95" customHeight="1" x14ac:dyDescent="0.25">
      <c r="A11" s="179" t="s">
        <v>20</v>
      </c>
      <c r="B11" s="102">
        <f>+'Detalle Ejec Pptal DIP'!B42</f>
        <v>2518647342</v>
      </c>
      <c r="C11" s="102">
        <f>+'Detalle Ejec Pptal DIP'!E42</f>
        <v>534759956</v>
      </c>
      <c r="D11" s="100">
        <f t="shared" si="0"/>
        <v>0.2123202987105608</v>
      </c>
      <c r="E11" s="102">
        <f t="shared" si="2"/>
        <v>1983887386</v>
      </c>
      <c r="F11" s="102">
        <f>+'Detalle Ejec Pptal DIP'!H42</f>
        <v>0</v>
      </c>
      <c r="G11" s="44">
        <f t="shared" si="1"/>
        <v>0</v>
      </c>
    </row>
    <row r="12" spans="1:7" ht="29.95" customHeight="1" x14ac:dyDescent="0.25">
      <c r="A12" s="15" t="s">
        <v>10</v>
      </c>
      <c r="B12" s="103" t="e">
        <f>SUM(B5:B11)</f>
        <v>#REF!</v>
      </c>
      <c r="C12" s="103" t="e">
        <f>SUM(C5:C11)</f>
        <v>#REF!</v>
      </c>
      <c r="D12" s="101" t="e">
        <f t="shared" si="0"/>
        <v>#REF!</v>
      </c>
      <c r="E12" s="103" t="e">
        <f>SUM(E5:E11)</f>
        <v>#REF!</v>
      </c>
      <c r="F12" s="103" t="e">
        <f>SUM(F5:F11)</f>
        <v>#REF!</v>
      </c>
      <c r="G12" s="45" t="e">
        <f>+F12/B12</f>
        <v>#REF!</v>
      </c>
    </row>
    <row r="13" spans="1:7" ht="29.95" customHeight="1" x14ac:dyDescent="0.25">
      <c r="B13" s="26"/>
      <c r="C13" s="26"/>
      <c r="D13" s="26"/>
      <c r="E13" s="74"/>
      <c r="F13" s="74"/>
      <c r="G13" s="26"/>
    </row>
    <row r="14" spans="1:7" ht="29.95" customHeight="1" x14ac:dyDescent="0.25">
      <c r="B14" s="27">
        <v>25750000000</v>
      </c>
      <c r="D14" s="26"/>
      <c r="E14" s="26"/>
      <c r="F14" s="17">
        <v>19015916653.900002</v>
      </c>
      <c r="G14" s="95">
        <f>+F14/B14</f>
        <v>0.73848220015145638</v>
      </c>
    </row>
    <row r="15" spans="1:7" ht="29.95" customHeight="1" x14ac:dyDescent="0.25">
      <c r="B15" s="27"/>
    </row>
    <row r="16" spans="1:7" ht="29.95" customHeight="1" x14ac:dyDescent="0.25">
      <c r="B16" s="26"/>
    </row>
  </sheetData>
  <mergeCells count="1">
    <mergeCell ref="B2:E2"/>
  </mergeCells>
  <pageMargins left="0.78740157480314965" right="0.78740157480314965" top="0.78740157480314965" bottom="0.78740157480314965" header="0.78740157480314965" footer="0.78740157480314965"/>
  <pageSetup scale="6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A7E0-D206-401A-8B4C-C7555E722049}">
  <dimension ref="A1:G19"/>
  <sheetViews>
    <sheetView showGridLines="0" workbookViewId="0">
      <selection activeCell="B2" sqref="B2:E2"/>
    </sheetView>
  </sheetViews>
  <sheetFormatPr baseColWidth="10" defaultColWidth="11.44140625" defaultRowHeight="29.95" customHeight="1" x14ac:dyDescent="0.25"/>
  <cols>
    <col min="1" max="1" width="33.109375" style="17" customWidth="1"/>
    <col min="2" max="3" width="18.88671875" style="17" customWidth="1"/>
    <col min="4" max="4" width="18.6640625" style="17" bestFit="1" customWidth="1"/>
    <col min="5" max="6" width="18.33203125" style="17" bestFit="1" customWidth="1"/>
    <col min="7" max="7" width="16.88671875" style="17" bestFit="1" customWidth="1"/>
    <col min="8" max="16384" width="11.44140625" style="17"/>
  </cols>
  <sheetData>
    <row r="1" spans="1:7" ht="15.05" customHeight="1" x14ac:dyDescent="0.25">
      <c r="A1" s="16"/>
      <c r="B1" s="16" t="s">
        <v>11</v>
      </c>
      <c r="C1" s="16" t="s">
        <v>11</v>
      </c>
      <c r="D1" s="16" t="s">
        <v>11</v>
      </c>
      <c r="E1" s="16" t="s">
        <v>11</v>
      </c>
      <c r="F1" s="16" t="s">
        <v>11</v>
      </c>
    </row>
    <row r="2" spans="1:7" ht="15.05" customHeight="1" x14ac:dyDescent="0.25">
      <c r="A2" s="16"/>
      <c r="B2" s="220" t="s">
        <v>12</v>
      </c>
      <c r="C2" s="220"/>
      <c r="D2" s="220"/>
      <c r="E2" s="220"/>
      <c r="F2" s="16" t="s">
        <v>11</v>
      </c>
    </row>
    <row r="3" spans="1:7" ht="15.05" customHeight="1" x14ac:dyDescent="0.25">
      <c r="A3" s="16"/>
      <c r="B3" s="16" t="s">
        <v>11</v>
      </c>
      <c r="C3" s="16" t="s">
        <v>11</v>
      </c>
      <c r="D3" s="16" t="s">
        <v>11</v>
      </c>
      <c r="E3" s="16" t="s">
        <v>11</v>
      </c>
      <c r="F3" s="16" t="s">
        <v>11</v>
      </c>
    </row>
    <row r="4" spans="1:7" ht="29.95" customHeight="1" x14ac:dyDescent="0.25">
      <c r="A4" s="166" t="s">
        <v>5</v>
      </c>
      <c r="B4" s="166" t="s">
        <v>14</v>
      </c>
      <c r="C4" s="166" t="s">
        <v>15</v>
      </c>
      <c r="D4" s="166" t="s">
        <v>16</v>
      </c>
      <c r="E4" s="166" t="s">
        <v>17</v>
      </c>
      <c r="F4" s="166" t="s">
        <v>18</v>
      </c>
      <c r="G4" s="166" t="s">
        <v>19</v>
      </c>
    </row>
    <row r="5" spans="1:7" ht="29.95" customHeight="1" x14ac:dyDescent="0.25">
      <c r="A5" s="179" t="e">
        <f>+'Detalle Ejec Pptal DIP'!#REF!</f>
        <v>#REF!</v>
      </c>
      <c r="B5" s="102" t="e">
        <f>+'Detalle Ejec Pptal DIP'!#REF!</f>
        <v>#REF!</v>
      </c>
      <c r="C5" s="102" t="e">
        <f>+'Detalle Ejec Pptal DIP'!#REF!</f>
        <v>#REF!</v>
      </c>
      <c r="D5" s="100" t="e">
        <f t="shared" ref="D5:D15" si="0">+C5/B5</f>
        <v>#REF!</v>
      </c>
      <c r="E5" s="102" t="e">
        <f>+B5-C5</f>
        <v>#REF!</v>
      </c>
      <c r="F5" s="102" t="e">
        <f>+'Detalle Ejec Pptal DIP'!#REF!</f>
        <v>#REF!</v>
      </c>
      <c r="G5" s="44" t="e">
        <f t="shared" ref="G5:G15" si="1">+F5/B5</f>
        <v>#REF!</v>
      </c>
    </row>
    <row r="6" spans="1:7" ht="29.95" customHeight="1" x14ac:dyDescent="0.25">
      <c r="A6" s="179" t="e">
        <f>+'Detalle Ejec Pptal DIP'!#REF!</f>
        <v>#REF!</v>
      </c>
      <c r="B6" s="102" t="e">
        <f>+'Detalle Ejec Pptal DIP'!#REF!</f>
        <v>#REF!</v>
      </c>
      <c r="C6" s="102" t="e">
        <f>+'Detalle Ejec Pptal DIP'!#REF!</f>
        <v>#REF!</v>
      </c>
      <c r="D6" s="100" t="e">
        <f t="shared" si="0"/>
        <v>#REF!</v>
      </c>
      <c r="E6" s="102" t="e">
        <f t="shared" ref="E6:E7" si="2">+B6-C6</f>
        <v>#REF!</v>
      </c>
      <c r="F6" s="102">
        <f>+'Ejecución Pptal Agregada DIP'!L6</f>
        <v>0</v>
      </c>
      <c r="G6" s="44" t="e">
        <f t="shared" si="1"/>
        <v>#REF!</v>
      </c>
    </row>
    <row r="7" spans="1:7" ht="29.95" customHeight="1" x14ac:dyDescent="0.25">
      <c r="A7" s="179" t="e">
        <f>+'Detalle Ejec Pptal DIP'!#REF!</f>
        <v>#REF!</v>
      </c>
      <c r="B7" s="102" t="e">
        <f>+'Detalle Ejec Pptal DIP'!#REF!</f>
        <v>#REF!</v>
      </c>
      <c r="C7" s="102" t="e">
        <f>+'Detalle Ejec Pptal DIP'!#REF!</f>
        <v>#REF!</v>
      </c>
      <c r="D7" s="100" t="e">
        <f t="shared" si="0"/>
        <v>#REF!</v>
      </c>
      <c r="E7" s="102" t="e">
        <f t="shared" si="2"/>
        <v>#REF!</v>
      </c>
      <c r="F7" s="102" t="e">
        <f>+'Detalle Ejec Pptal DIP'!#REF!</f>
        <v>#REF!</v>
      </c>
      <c r="G7" s="44" t="e">
        <f t="shared" si="1"/>
        <v>#REF!</v>
      </c>
    </row>
    <row r="8" spans="1:7" ht="29.95" customHeight="1" x14ac:dyDescent="0.25">
      <c r="A8" s="179" t="e">
        <f>+'Detalle Ejec Pptal DIP'!#REF!</f>
        <v>#REF!</v>
      </c>
      <c r="B8" s="102" t="e">
        <f>+'Detalle Ejec Pptal DIP'!#REF!</f>
        <v>#REF!</v>
      </c>
      <c r="C8" s="102" t="e">
        <f>+'Detalle Ejec Pptal DIP'!#REF!</f>
        <v>#REF!</v>
      </c>
      <c r="D8" s="100" t="e">
        <f t="shared" si="0"/>
        <v>#REF!</v>
      </c>
      <c r="E8" s="102" t="e">
        <f t="shared" ref="E8:E14" si="3">+B8-C8</f>
        <v>#REF!</v>
      </c>
      <c r="F8" s="102" t="e">
        <f>+'Detalle Ejec Pptal DIP'!#REF!</f>
        <v>#REF!</v>
      </c>
      <c r="G8" s="44" t="e">
        <f t="shared" si="1"/>
        <v>#REF!</v>
      </c>
    </row>
    <row r="9" spans="1:7" ht="29.95" customHeight="1" x14ac:dyDescent="0.25">
      <c r="A9" s="179" t="str">
        <f>+'Detalle Ejec Pptal DIP'!A81</f>
        <v>Contratar un operador / socio implementador para la puesta en marcha del nuevo Generacion de Ingresos</v>
      </c>
      <c r="B9" s="102">
        <f>+'Detalle Ejec Pptal DIP'!B81</f>
        <v>5158000000</v>
      </c>
      <c r="C9" s="102">
        <f>+'Detalle Ejec Pptal DIP'!E81</f>
        <v>0</v>
      </c>
      <c r="D9" s="100">
        <f t="shared" si="0"/>
        <v>0</v>
      </c>
      <c r="E9" s="102">
        <f t="shared" si="3"/>
        <v>5158000000</v>
      </c>
      <c r="F9" s="102">
        <f>+'Detalle Ejec Pptal DIP'!H81</f>
        <v>0</v>
      </c>
      <c r="G9" s="44">
        <f t="shared" si="1"/>
        <v>0</v>
      </c>
    </row>
    <row r="10" spans="1:7" ht="29.95" customHeight="1" x14ac:dyDescent="0.25">
      <c r="A10" s="179" t="e">
        <f>+'Detalle Ejec Pptal DIP'!#REF!</f>
        <v>#REF!</v>
      </c>
      <c r="B10" s="102" t="e">
        <f>+'Detalle Ejec Pptal DIP'!#REF!</f>
        <v>#REF!</v>
      </c>
      <c r="C10" s="102" t="e">
        <f>+'Detalle Ejec Pptal DIP'!#REF!</f>
        <v>#REF!</v>
      </c>
      <c r="D10" s="100" t="e">
        <f t="shared" si="0"/>
        <v>#REF!</v>
      </c>
      <c r="E10" s="102" t="e">
        <f t="shared" si="3"/>
        <v>#REF!</v>
      </c>
      <c r="F10" s="102" t="e">
        <f>+'Detalle Ejec Pptal DIP'!#REF!</f>
        <v>#REF!</v>
      </c>
      <c r="G10" s="44" t="e">
        <f t="shared" si="1"/>
        <v>#REF!</v>
      </c>
    </row>
    <row r="11" spans="1:7" ht="29.95" customHeight="1" x14ac:dyDescent="0.25">
      <c r="A11" s="179" t="e">
        <f>+'Detalle Ejec Pptal DIP'!#REF!</f>
        <v>#REF!</v>
      </c>
      <c r="B11" s="102" t="e">
        <f>+'Detalle Ejec Pptal DIP'!#REF!</f>
        <v>#REF!</v>
      </c>
      <c r="C11" s="102" t="e">
        <f>+'Detalle Ejec Pptal DIP'!#REF!</f>
        <v>#REF!</v>
      </c>
      <c r="D11" s="100" t="e">
        <f t="shared" si="0"/>
        <v>#REF!</v>
      </c>
      <c r="E11" s="102" t="e">
        <f t="shared" si="3"/>
        <v>#REF!</v>
      </c>
      <c r="F11" s="102" t="e">
        <f>+'Detalle Ejec Pptal DIP'!#REF!</f>
        <v>#REF!</v>
      </c>
      <c r="G11" s="44" t="e">
        <f t="shared" si="1"/>
        <v>#REF!</v>
      </c>
    </row>
    <row r="12" spans="1:7" ht="29.95" customHeight="1" x14ac:dyDescent="0.25">
      <c r="A12" s="179" t="str">
        <f>+'Detalle Ejec Pptal DIP'!A83</f>
        <v xml:space="preserve">Comisiones bancarias  incentivos monetarios del proyecto de Generacion de Ingresos. </v>
      </c>
      <c r="B12" s="102">
        <f>+'Detalle Ejec Pptal DIP'!B83</f>
        <v>27000000</v>
      </c>
      <c r="C12" s="102">
        <f>+'Detalle Ejec Pptal DIP'!E83</f>
        <v>0</v>
      </c>
      <c r="D12" s="100">
        <f t="shared" si="0"/>
        <v>0</v>
      </c>
      <c r="E12" s="102">
        <f t="shared" si="3"/>
        <v>27000000</v>
      </c>
      <c r="F12" s="102">
        <f>+'Detalle Ejec Pptal DIP'!H83</f>
        <v>0</v>
      </c>
      <c r="G12" s="44">
        <f t="shared" si="1"/>
        <v>0</v>
      </c>
    </row>
    <row r="13" spans="1:7" ht="29.95" customHeight="1" x14ac:dyDescent="0.25">
      <c r="A13" s="179" t="e">
        <f>+'Detalle Ejec Pptal DIP'!#REF!</f>
        <v>#REF!</v>
      </c>
      <c r="B13" s="102" t="e">
        <f>+'Detalle Ejec Pptal DIP'!#REF!</f>
        <v>#REF!</v>
      </c>
      <c r="C13" s="102" t="e">
        <f>+'Detalle Ejec Pptal DIP'!#REF!</f>
        <v>#REF!</v>
      </c>
      <c r="D13" s="100" t="e">
        <f t="shared" si="0"/>
        <v>#REF!</v>
      </c>
      <c r="E13" s="102" t="e">
        <f t="shared" si="3"/>
        <v>#REF!</v>
      </c>
      <c r="F13" s="102">
        <v>0</v>
      </c>
      <c r="G13" s="44" t="e">
        <f t="shared" si="1"/>
        <v>#REF!</v>
      </c>
    </row>
    <row r="14" spans="1:7" ht="29.95" customHeight="1" x14ac:dyDescent="0.25">
      <c r="A14" s="179" t="s">
        <v>20</v>
      </c>
      <c r="B14" s="102" t="e">
        <f>+'Detalle Ejec Pptal DIP'!#REF!</f>
        <v>#REF!</v>
      </c>
      <c r="C14" s="102" t="e">
        <f>+'Detalle Ejec Pptal DIP'!#REF!</f>
        <v>#REF!</v>
      </c>
      <c r="D14" s="100" t="e">
        <f t="shared" si="0"/>
        <v>#REF!</v>
      </c>
      <c r="E14" s="102" t="e">
        <f t="shared" si="3"/>
        <v>#REF!</v>
      </c>
      <c r="F14" s="102" t="e">
        <f>+'Detalle Ejec Pptal DIP'!#REF!</f>
        <v>#REF!</v>
      </c>
      <c r="G14" s="44" t="e">
        <f t="shared" si="1"/>
        <v>#REF!</v>
      </c>
    </row>
    <row r="15" spans="1:7" ht="29.95" customHeight="1" x14ac:dyDescent="0.25">
      <c r="A15" s="15" t="s">
        <v>10</v>
      </c>
      <c r="B15" s="103" t="e">
        <f>SUM(B5:B14)</f>
        <v>#REF!</v>
      </c>
      <c r="C15" s="103" t="e">
        <f>SUM(C5:C14)</f>
        <v>#REF!</v>
      </c>
      <c r="D15" s="101" t="e">
        <f t="shared" si="0"/>
        <v>#REF!</v>
      </c>
      <c r="E15" s="103" t="e">
        <f>SUM(E5:E14)</f>
        <v>#REF!</v>
      </c>
      <c r="F15" s="103" t="e">
        <f>SUM(F5:F14)</f>
        <v>#REF!</v>
      </c>
      <c r="G15" s="45" t="e">
        <f t="shared" si="1"/>
        <v>#REF!</v>
      </c>
    </row>
    <row r="16" spans="1:7" ht="29.95" customHeight="1" x14ac:dyDescent="0.25">
      <c r="B16" s="26"/>
      <c r="C16" s="26"/>
      <c r="D16" s="26"/>
      <c r="E16" s="74"/>
      <c r="F16" s="74"/>
      <c r="G16" s="26"/>
    </row>
    <row r="17" spans="2:6" ht="29.95" customHeight="1" x14ac:dyDescent="0.25">
      <c r="B17" s="27"/>
      <c r="D17" s="26"/>
      <c r="E17" s="26"/>
      <c r="F17" s="26"/>
    </row>
    <row r="18" spans="2:6" ht="29.95" customHeight="1" x14ac:dyDescent="0.25">
      <c r="B18" s="27"/>
    </row>
    <row r="19" spans="2:6" ht="29.95" customHeight="1" x14ac:dyDescent="0.25">
      <c r="B19" s="26"/>
    </row>
  </sheetData>
  <mergeCells count="1">
    <mergeCell ref="B2:E2"/>
  </mergeCells>
  <pageMargins left="0.78740157480314965" right="0.78740157480314965" top="0.78740157480314965" bottom="0.78740157480314965" header="0.78740157480314965" footer="0.78740157480314965"/>
  <pageSetup scale="60" orientation="landscape" horizontalDpi="300" verticalDpi="300" r:id="rId1"/>
  <headerFooter alignWithMargins="0"/>
  <ignoredErrors>
    <ignoredError sqref="D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6621-98B4-41D4-A69F-564A08E1328C}">
  <dimension ref="A1:G15"/>
  <sheetViews>
    <sheetView showGridLines="0" workbookViewId="0">
      <selection activeCell="D6" sqref="D6"/>
    </sheetView>
  </sheetViews>
  <sheetFormatPr baseColWidth="10" defaultColWidth="11.44140625" defaultRowHeight="29.95" customHeight="1" x14ac:dyDescent="0.25"/>
  <cols>
    <col min="1" max="1" width="20" style="17" bestFit="1" customWidth="1"/>
    <col min="2" max="3" width="18.88671875" style="17" customWidth="1"/>
    <col min="4" max="4" width="18.6640625" style="17" bestFit="1" customWidth="1"/>
    <col min="5" max="6" width="18.33203125" style="17" bestFit="1" customWidth="1"/>
    <col min="7" max="7" width="16.88671875" style="17" bestFit="1" customWidth="1"/>
    <col min="8" max="16384" width="11.44140625" style="17"/>
  </cols>
  <sheetData>
    <row r="1" spans="1:7" ht="15.05" customHeight="1" x14ac:dyDescent="0.25">
      <c r="A1" s="16"/>
      <c r="B1" s="16" t="s">
        <v>11</v>
      </c>
      <c r="C1" s="16" t="s">
        <v>11</v>
      </c>
      <c r="D1" s="16" t="s">
        <v>11</v>
      </c>
      <c r="E1" s="16" t="s">
        <v>11</v>
      </c>
      <c r="F1" s="16" t="s">
        <v>11</v>
      </c>
    </row>
    <row r="2" spans="1:7" ht="15.05" customHeight="1" x14ac:dyDescent="0.25">
      <c r="A2" s="16"/>
      <c r="B2" s="220" t="s">
        <v>12</v>
      </c>
      <c r="C2" s="220"/>
      <c r="D2" s="220"/>
      <c r="E2" s="220"/>
      <c r="F2" s="16" t="s">
        <v>11</v>
      </c>
    </row>
    <row r="3" spans="1:7" ht="15.05" customHeight="1" x14ac:dyDescent="0.25">
      <c r="A3" s="16"/>
      <c r="B3" s="16" t="s">
        <v>11</v>
      </c>
      <c r="C3" s="16" t="s">
        <v>11</v>
      </c>
      <c r="D3" s="16" t="s">
        <v>11</v>
      </c>
      <c r="E3" s="16" t="s">
        <v>11</v>
      </c>
      <c r="F3" s="16" t="s">
        <v>11</v>
      </c>
    </row>
    <row r="4" spans="1:7" ht="29.95" customHeight="1" x14ac:dyDescent="0.25">
      <c r="A4" s="166" t="s">
        <v>22</v>
      </c>
      <c r="B4" s="166" t="s">
        <v>14</v>
      </c>
      <c r="C4" s="166" t="s">
        <v>15</v>
      </c>
      <c r="D4" s="166" t="s">
        <v>16</v>
      </c>
      <c r="E4" s="166" t="s">
        <v>17</v>
      </c>
      <c r="F4" s="166" t="s">
        <v>18</v>
      </c>
      <c r="G4" s="166" t="s">
        <v>19</v>
      </c>
    </row>
    <row r="5" spans="1:7" ht="29.95" customHeight="1" x14ac:dyDescent="0.25">
      <c r="A5" s="15" t="s">
        <v>6</v>
      </c>
      <c r="B5" s="102">
        <f>+'Ejecución Pptal Agregada DIP'!F5</f>
        <v>40000000000</v>
      </c>
      <c r="C5" s="102">
        <f>+'Ejecución Pptal Agregada DIP'!H5</f>
        <v>8364235166</v>
      </c>
      <c r="D5" s="100">
        <f t="shared" ref="D5:D10" si="0">+C5/B5</f>
        <v>0.20910587915000001</v>
      </c>
      <c r="E5" s="102">
        <f>+B5-C5</f>
        <v>31635764834</v>
      </c>
      <c r="F5" s="102">
        <f>+'Ejecución Pptal Agregada DIP'!L5</f>
        <v>6000000</v>
      </c>
      <c r="G5" s="44">
        <f t="shared" ref="G5:G10" si="1">+F5/B5</f>
        <v>1.4999999999999999E-4</v>
      </c>
    </row>
    <row r="6" spans="1:7" ht="29.95" customHeight="1" x14ac:dyDescent="0.25">
      <c r="A6" s="15" t="s">
        <v>23</v>
      </c>
      <c r="B6" s="102">
        <f>+'Ejecución Pptal Agregada DIP'!F6</f>
        <v>500000000</v>
      </c>
      <c r="C6" s="102">
        <f>+'Ejecución Pptal Agregada DIP'!H6</f>
        <v>0</v>
      </c>
      <c r="D6" s="100">
        <f t="shared" si="0"/>
        <v>0</v>
      </c>
      <c r="E6" s="102">
        <f t="shared" ref="E6:E9" si="2">+B6-C6</f>
        <v>500000000</v>
      </c>
      <c r="F6" s="102">
        <f>+'Ejecución Pptal Agregada DIP'!L6</f>
        <v>0</v>
      </c>
      <c r="G6" s="44">
        <f t="shared" si="1"/>
        <v>0</v>
      </c>
    </row>
    <row r="7" spans="1:7" ht="29.95" customHeight="1" x14ac:dyDescent="0.25">
      <c r="A7" s="15" t="s">
        <v>13</v>
      </c>
      <c r="B7" s="102">
        <f>+'Ejecución Pptal Agregada DIP'!F7</f>
        <v>18000000000</v>
      </c>
      <c r="C7" s="102">
        <f>+'Ejecución Pptal Agregada DIP'!H7</f>
        <v>325023333</v>
      </c>
      <c r="D7" s="100">
        <f t="shared" si="0"/>
        <v>1.8056851833333332E-2</v>
      </c>
      <c r="E7" s="102">
        <f t="shared" si="2"/>
        <v>17674976667</v>
      </c>
      <c r="F7" s="102">
        <f>+'Ejecución Pptal Agregada DIP'!L7</f>
        <v>7416667</v>
      </c>
      <c r="G7" s="44">
        <f t="shared" si="1"/>
        <v>4.1203705555555557E-4</v>
      </c>
    </row>
    <row r="8" spans="1:7" ht="29.95" customHeight="1" x14ac:dyDescent="0.25">
      <c r="A8" s="15" t="s">
        <v>4</v>
      </c>
      <c r="B8" s="102">
        <f>+'Ejecución Pptal Agregada DIP'!C8</f>
        <v>34000000000</v>
      </c>
      <c r="C8" s="102">
        <f>+'Ejecución Pptal Agregada DIP'!H8</f>
        <v>534759956</v>
      </c>
      <c r="D8" s="100">
        <f t="shared" si="0"/>
        <v>1.5728234000000001E-2</v>
      </c>
      <c r="E8" s="102">
        <f t="shared" si="2"/>
        <v>33465240044</v>
      </c>
      <c r="F8" s="102">
        <f>+'Ejecución Pptal Agregada DIP'!L8</f>
        <v>0</v>
      </c>
      <c r="G8" s="44">
        <f t="shared" si="1"/>
        <v>0</v>
      </c>
    </row>
    <row r="9" spans="1:7" ht="29.95" customHeight="1" x14ac:dyDescent="0.25">
      <c r="A9" s="15" t="s">
        <v>5</v>
      </c>
      <c r="B9" s="102">
        <f>+'Ejecución Pptal Agregada DIP'!C10</f>
        <v>5500000000</v>
      </c>
      <c r="C9" s="102">
        <f>+'Ejecución Pptal Agregada DIP'!H10</f>
        <v>0</v>
      </c>
      <c r="D9" s="100">
        <f t="shared" si="0"/>
        <v>0</v>
      </c>
      <c r="E9" s="102">
        <f t="shared" si="2"/>
        <v>5500000000</v>
      </c>
      <c r="F9" s="102">
        <f>+'Ejecución Pptal Agregada DIP'!L10</f>
        <v>0</v>
      </c>
      <c r="G9" s="44">
        <f t="shared" si="1"/>
        <v>0</v>
      </c>
    </row>
    <row r="10" spans="1:7" ht="29.95" customHeight="1" x14ac:dyDescent="0.25">
      <c r="A10" s="98" t="s">
        <v>24</v>
      </c>
      <c r="B10" s="103">
        <f>SUM(B5:B9)</f>
        <v>98000000000</v>
      </c>
      <c r="C10" s="103">
        <f>SUM(C5:C9)</f>
        <v>9224018455</v>
      </c>
      <c r="D10" s="101">
        <f t="shared" si="0"/>
        <v>9.4122637295918368E-2</v>
      </c>
      <c r="E10" s="103">
        <f>SUM(E5:E9)</f>
        <v>88775981545</v>
      </c>
      <c r="F10" s="103">
        <f>SUM(F5:F9)</f>
        <v>13416667</v>
      </c>
      <c r="G10" s="45">
        <f t="shared" si="1"/>
        <v>1.3690476530612246E-4</v>
      </c>
    </row>
    <row r="11" spans="1:7" ht="29.95" customHeight="1" x14ac:dyDescent="0.25">
      <c r="B11" s="27"/>
      <c r="C11" s="27"/>
      <c r="D11" s="27"/>
      <c r="E11" s="79"/>
      <c r="F11" s="79"/>
      <c r="G11" s="81"/>
    </row>
    <row r="12" spans="1:7" ht="29.95" customHeight="1" x14ac:dyDescent="0.25">
      <c r="B12" s="26"/>
      <c r="C12" s="26"/>
      <c r="D12" s="26"/>
      <c r="E12" s="74"/>
      <c r="F12" s="74"/>
      <c r="G12" s="26"/>
    </row>
    <row r="13" spans="1:7" ht="29.95" customHeight="1" x14ac:dyDescent="0.25">
      <c r="B13" s="27"/>
      <c r="D13" s="26"/>
      <c r="E13" s="26"/>
      <c r="F13" s="26"/>
    </row>
    <row r="14" spans="1:7" ht="29.95" customHeight="1" x14ac:dyDescent="0.25">
      <c r="B14" s="27"/>
    </row>
    <row r="15" spans="1:7" ht="29.95" customHeight="1" x14ac:dyDescent="0.25">
      <c r="B15" s="26"/>
    </row>
  </sheetData>
  <mergeCells count="1">
    <mergeCell ref="B2:E2"/>
  </mergeCells>
  <pageMargins left="0.78740157480314965" right="0.78740157480314965" top="0.78740157480314965" bottom="0.78740157480314965" header="0.78740157480314965" footer="0.78740157480314965"/>
  <pageSetup scale="60" orientation="landscape" horizontalDpi="300" verticalDpi="300" r:id="rId1"/>
  <headerFooter alignWithMargins="0"/>
  <ignoredErrors>
    <ignoredError sqref="D1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9D48-CCD2-4541-A6F0-6C41FFCE52EB}">
  <dimension ref="A1:L18"/>
  <sheetViews>
    <sheetView showGridLines="0" workbookViewId="0">
      <selection activeCell="D3" sqref="D3"/>
    </sheetView>
  </sheetViews>
  <sheetFormatPr baseColWidth="10" defaultColWidth="11.44140625" defaultRowHeight="29.95" customHeight="1" x14ac:dyDescent="0.25"/>
  <cols>
    <col min="1" max="1" width="16.88671875" style="17" customWidth="1"/>
    <col min="2" max="5" width="18.88671875" style="17" customWidth="1"/>
    <col min="6" max="6" width="17.109375" style="17" customWidth="1"/>
    <col min="7" max="8" width="15.6640625" style="17" bestFit="1" customWidth="1"/>
    <col min="9" max="9" width="16.88671875" style="17" bestFit="1" customWidth="1"/>
    <col min="10" max="10" width="38.33203125" style="17" customWidth="1"/>
    <col min="11" max="11" width="11.44140625" style="17"/>
    <col min="12" max="12" width="16.88671875" style="17" bestFit="1" customWidth="1"/>
    <col min="13" max="16384" width="11.44140625" style="17"/>
  </cols>
  <sheetData>
    <row r="1" spans="1:12" ht="20.95" customHeight="1" x14ac:dyDescent="0.25">
      <c r="A1" s="16"/>
      <c r="B1" s="220" t="s">
        <v>25</v>
      </c>
      <c r="C1" s="220"/>
      <c r="D1" s="220"/>
      <c r="E1" s="220"/>
      <c r="F1" s="112"/>
      <c r="G1" s="112"/>
      <c r="H1" s="16" t="s">
        <v>11</v>
      </c>
    </row>
    <row r="2" spans="1:12" ht="43.55" customHeight="1" x14ac:dyDescent="0.25">
      <c r="A2" s="166" t="s">
        <v>22</v>
      </c>
      <c r="B2" s="166" t="s">
        <v>26</v>
      </c>
      <c r="C2" s="166" t="s">
        <v>27</v>
      </c>
      <c r="D2" s="166" t="s">
        <v>28</v>
      </c>
      <c r="E2" s="166" t="s">
        <v>29</v>
      </c>
      <c r="F2" s="167" t="s">
        <v>30</v>
      </c>
      <c r="G2" s="166" t="s">
        <v>31</v>
      </c>
      <c r="H2" s="166" t="s">
        <v>18</v>
      </c>
      <c r="I2" s="166" t="s">
        <v>32</v>
      </c>
      <c r="J2" s="166" t="s">
        <v>33</v>
      </c>
    </row>
    <row r="3" spans="1:12" ht="65.95" customHeight="1" x14ac:dyDescent="0.25">
      <c r="A3" s="15" t="s">
        <v>5</v>
      </c>
      <c r="B3" s="102">
        <f>+'Ejecución Pptal Agregada DIP'!F10</f>
        <v>5500000000</v>
      </c>
      <c r="C3" s="102">
        <f>+'Ejecución Pptal Agregada DIP'!G10</f>
        <v>0</v>
      </c>
      <c r="D3" s="102">
        <f>+B3-C3</f>
        <v>5500000000</v>
      </c>
      <c r="E3" s="102">
        <f>+'Ejecución Pptal Agregada DIP'!H10</f>
        <v>0</v>
      </c>
      <c r="F3" s="165">
        <f>+B3-E3</f>
        <v>5500000000</v>
      </c>
      <c r="G3" s="102">
        <f>+'Ejecución Pptal Agregada DIP'!K10</f>
        <v>0</v>
      </c>
      <c r="H3" s="102">
        <f>+'Ejecución Pptal Agregada DIP'!L10</f>
        <v>0</v>
      </c>
      <c r="I3" s="44">
        <f>+H3/B3</f>
        <v>0</v>
      </c>
      <c r="J3" s="113" t="s">
        <v>34</v>
      </c>
    </row>
    <row r="4" spans="1:12" ht="108.85" customHeight="1" x14ac:dyDescent="0.25">
      <c r="A4" s="15" t="s">
        <v>4</v>
      </c>
      <c r="B4" s="102">
        <f>+'Ejecución Pptal Agregada DIP'!C8</f>
        <v>34000000000</v>
      </c>
      <c r="C4" s="102">
        <f>+'Ejecución Pptal Agregada DIP'!G8</f>
        <v>1642977342</v>
      </c>
      <c r="D4" s="102">
        <f>+B4-C4</f>
        <v>32357022658</v>
      </c>
      <c r="E4" s="102">
        <f>+'Ejecución Pptal Agregada DIP'!H8</f>
        <v>534759956</v>
      </c>
      <c r="F4" s="165">
        <f>+B4-E4</f>
        <v>33465240044</v>
      </c>
      <c r="G4" s="102">
        <f>+'Ejecución Pptal Agregada DIP'!K8</f>
        <v>0</v>
      </c>
      <c r="H4" s="102">
        <f>+'Ejecución Pptal Agregada DIP'!L8</f>
        <v>0</v>
      </c>
      <c r="I4" s="44">
        <f t="shared" ref="I4:I8" si="0">+H4/B4</f>
        <v>0</v>
      </c>
      <c r="J4" s="113" t="s">
        <v>35</v>
      </c>
      <c r="L4" s="27"/>
    </row>
    <row r="5" spans="1:12" ht="65.45" x14ac:dyDescent="0.25">
      <c r="A5" s="15" t="s">
        <v>6</v>
      </c>
      <c r="B5" s="102">
        <f>+'Ejecución Pptal Agregada DIP'!F5</f>
        <v>40000000000</v>
      </c>
      <c r="C5" s="102">
        <f>+'Ejecución Pptal Agregada DIP'!G5</f>
        <v>9783967863</v>
      </c>
      <c r="D5" s="102">
        <f>+B5-C5</f>
        <v>30216032137</v>
      </c>
      <c r="E5" s="102">
        <f>+'Ejecución Pptal Agregada DIP'!H5</f>
        <v>8364235166</v>
      </c>
      <c r="F5" s="165">
        <f>+B5-E5</f>
        <v>31635764834</v>
      </c>
      <c r="G5" s="102">
        <f>+'Ejecución Pptal Agregada DIP'!K5</f>
        <v>10719984</v>
      </c>
      <c r="H5" s="102">
        <f>+'Ejecución Pptal Agregada DIP'!L5</f>
        <v>6000000</v>
      </c>
      <c r="I5" s="44">
        <f t="shared" si="0"/>
        <v>1.4999999999999999E-4</v>
      </c>
      <c r="J5" s="113" t="s">
        <v>36</v>
      </c>
      <c r="L5" s="27"/>
    </row>
    <row r="6" spans="1:12" ht="27.85" customHeight="1" x14ac:dyDescent="0.25">
      <c r="A6" s="15" t="s">
        <v>23</v>
      </c>
      <c r="B6" s="102">
        <f>+'Ejecución Pptal Agregada DIP'!F6</f>
        <v>500000000</v>
      </c>
      <c r="C6" s="102">
        <f>+'Ejecución Pptal Agregada DIP'!G6</f>
        <v>0</v>
      </c>
      <c r="D6" s="102">
        <f t="shared" ref="D6:D7" si="1">+B6-C6</f>
        <v>500000000</v>
      </c>
      <c r="E6" s="102">
        <f>+'Ejecución Pptal Agregada DIP'!H6</f>
        <v>0</v>
      </c>
      <c r="F6" s="165">
        <f>+B6-E6</f>
        <v>500000000</v>
      </c>
      <c r="G6" s="102">
        <f>+'Ejecución Pptal Agregada DIP'!K6</f>
        <v>0</v>
      </c>
      <c r="H6" s="102">
        <f>+'Ejecución Pptal Agregada DIP'!L6</f>
        <v>0</v>
      </c>
      <c r="I6" s="44">
        <f t="shared" si="0"/>
        <v>0</v>
      </c>
      <c r="J6" s="113" t="s">
        <v>37</v>
      </c>
      <c r="L6" s="27"/>
    </row>
    <row r="7" spans="1:12" ht="69.75" customHeight="1" x14ac:dyDescent="0.25">
      <c r="A7" s="15" t="s">
        <v>13</v>
      </c>
      <c r="B7" s="102">
        <f>+'Ejecución Pptal Agregada DIP'!F7</f>
        <v>18000000000</v>
      </c>
      <c r="C7" s="102">
        <f>+'Ejecución Pptal Agregada DIP'!G7</f>
        <v>1325777342</v>
      </c>
      <c r="D7" s="102">
        <f t="shared" si="1"/>
        <v>16674222658</v>
      </c>
      <c r="E7" s="102">
        <f>+'Ejecución Pptal Agregada DIP'!H7</f>
        <v>325023333</v>
      </c>
      <c r="F7" s="165">
        <f>+B7-E7</f>
        <v>17674976667</v>
      </c>
      <c r="G7" s="102">
        <f>+'Ejecución Pptal Agregada DIP'!K7</f>
        <v>28516667</v>
      </c>
      <c r="H7" s="102">
        <f>+'Ejecución Pptal Agregada DIP'!L7</f>
        <v>7416667</v>
      </c>
      <c r="I7" s="44">
        <f t="shared" si="0"/>
        <v>4.1203705555555557E-4</v>
      </c>
      <c r="J7" s="113" t="s">
        <v>38</v>
      </c>
      <c r="L7" s="26"/>
    </row>
    <row r="8" spans="1:12" ht="29.95" customHeight="1" x14ac:dyDescent="0.25">
      <c r="A8" s="98" t="s">
        <v>24</v>
      </c>
      <c r="B8" s="103">
        <f>SUM(B3:B7)</f>
        <v>98000000000</v>
      </c>
      <c r="C8" s="103">
        <f t="shared" ref="C8:H8" si="2">SUM(C3:C7)</f>
        <v>12752722547</v>
      </c>
      <c r="D8" s="103">
        <f t="shared" si="2"/>
        <v>85247277453</v>
      </c>
      <c r="E8" s="103">
        <f>SUM(E3:E7)</f>
        <v>9224018455</v>
      </c>
      <c r="F8" s="103">
        <f t="shared" si="2"/>
        <v>88775981545</v>
      </c>
      <c r="G8" s="103">
        <f t="shared" si="2"/>
        <v>39236651</v>
      </c>
      <c r="H8" s="103">
        <f t="shared" si="2"/>
        <v>13416667</v>
      </c>
      <c r="I8" s="45">
        <f t="shared" si="0"/>
        <v>1.3690476530612246E-4</v>
      </c>
    </row>
    <row r="9" spans="1:12" ht="25.55" customHeight="1" x14ac:dyDescent="0.25">
      <c r="B9" s="27"/>
      <c r="C9" s="27"/>
      <c r="D9" s="27"/>
      <c r="E9" s="27"/>
      <c r="F9" s="27"/>
      <c r="G9" s="27"/>
      <c r="H9" s="79"/>
      <c r="I9" s="81"/>
      <c r="J9" s="27"/>
      <c r="L9" s="26"/>
    </row>
    <row r="10" spans="1:12" ht="29.95" customHeight="1" x14ac:dyDescent="0.25">
      <c r="B10" s="174" t="s">
        <v>39</v>
      </c>
      <c r="C10" s="174" t="s">
        <v>40</v>
      </c>
      <c r="D10" s="174" t="s">
        <v>41</v>
      </c>
      <c r="E10" s="174" t="s">
        <v>42</v>
      </c>
      <c r="F10" s="168" t="s">
        <v>43</v>
      </c>
      <c r="G10" s="168" t="s">
        <v>44</v>
      </c>
      <c r="H10" s="74"/>
      <c r="I10" s="26"/>
      <c r="L10" s="26"/>
    </row>
    <row r="11" spans="1:12" ht="29.95" customHeight="1" x14ac:dyDescent="0.25">
      <c r="B11" s="169" t="s">
        <v>5</v>
      </c>
      <c r="C11" s="170">
        <v>32053757395</v>
      </c>
      <c r="D11" s="170">
        <v>69384171904</v>
      </c>
      <c r="E11" s="170">
        <f>+C11+D11</f>
        <v>101437929299</v>
      </c>
      <c r="F11" s="171">
        <v>11450</v>
      </c>
      <c r="G11" s="171" t="s">
        <v>45</v>
      </c>
      <c r="H11" s="26"/>
    </row>
    <row r="12" spans="1:12" ht="29.95" customHeight="1" x14ac:dyDescent="0.25">
      <c r="B12" s="169" t="s">
        <v>46</v>
      </c>
      <c r="C12" s="170">
        <f>679588600+500000000</f>
        <v>1179588600</v>
      </c>
      <c r="D12" s="170">
        <f>5130599725+1500000000</f>
        <v>6630599725</v>
      </c>
      <c r="E12" s="170">
        <f>+C12+D12</f>
        <v>7810188325</v>
      </c>
      <c r="F12" s="171">
        <v>1000</v>
      </c>
      <c r="G12" s="171" t="s">
        <v>45</v>
      </c>
    </row>
    <row r="13" spans="1:12" ht="29.95" customHeight="1" x14ac:dyDescent="0.25">
      <c r="B13" s="169" t="s">
        <v>6</v>
      </c>
      <c r="C13" s="170">
        <v>7700000000</v>
      </c>
      <c r="D13" s="170">
        <v>18870946508</v>
      </c>
      <c r="E13" s="170">
        <f>+C13+D13</f>
        <v>26570946508</v>
      </c>
      <c r="F13" s="171">
        <v>6900</v>
      </c>
      <c r="G13" s="171" t="s">
        <v>47</v>
      </c>
    </row>
    <row r="14" spans="1:12" ht="29.95" customHeight="1" x14ac:dyDescent="0.25">
      <c r="B14" s="169" t="s">
        <v>7</v>
      </c>
      <c r="C14" s="170">
        <v>685000000</v>
      </c>
      <c r="D14" s="170">
        <v>1335000000</v>
      </c>
      <c r="E14" s="170">
        <f>+C14+D14</f>
        <v>2020000000</v>
      </c>
      <c r="F14" s="171">
        <v>500</v>
      </c>
      <c r="G14" s="171" t="s">
        <v>48</v>
      </c>
      <c r="J14" s="114"/>
    </row>
    <row r="15" spans="1:12" ht="29.95" customHeight="1" x14ac:dyDescent="0.25">
      <c r="B15" s="175" t="s">
        <v>10</v>
      </c>
      <c r="C15" s="172">
        <f>SUM(C11:C14)</f>
        <v>41618345995</v>
      </c>
      <c r="D15" s="172">
        <f t="shared" ref="D15" si="3">SUM(D11:D14)</f>
        <v>96220718137</v>
      </c>
      <c r="E15" s="172">
        <f>SUM(E11:E14)</f>
        <v>137839064132</v>
      </c>
      <c r="F15" s="171">
        <f>SUM(F11:F14)</f>
        <v>19850</v>
      </c>
      <c r="G15" s="173"/>
      <c r="J15" s="27"/>
    </row>
    <row r="16" spans="1:12" ht="13.1" x14ac:dyDescent="0.25"/>
    <row r="17" spans="2:2" ht="15.05" x14ac:dyDescent="0.25">
      <c r="B17" s="176" t="s">
        <v>49</v>
      </c>
    </row>
    <row r="18" spans="2:2" ht="15.05" x14ac:dyDescent="0.25">
      <c r="B18" s="176" t="s">
        <v>50</v>
      </c>
    </row>
  </sheetData>
  <mergeCells count="1">
    <mergeCell ref="B1:E1"/>
  </mergeCells>
  <pageMargins left="0.59055118110236227" right="0.59055118110236227" top="0.59055118110236227" bottom="0.59055118110236227" header="0.78740157480314965" footer="0.78740157480314965"/>
  <pageSetup paperSize="120" scale="75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9684-0537-45A8-B273-8B6DAF5079FE}">
  <dimension ref="A1:H16"/>
  <sheetViews>
    <sheetView showGridLines="0" workbookViewId="0">
      <selection activeCell="E10" sqref="E10"/>
    </sheetView>
  </sheetViews>
  <sheetFormatPr baseColWidth="10" defaultColWidth="11.44140625" defaultRowHeight="29.95" customHeight="1" x14ac:dyDescent="0.25"/>
  <cols>
    <col min="1" max="1" width="15" style="17" bestFit="1" customWidth="1"/>
    <col min="2" max="2" width="17.5546875" style="17" customWidth="1"/>
    <col min="3" max="3" width="17.109375" style="17" customWidth="1"/>
    <col min="4" max="4" width="9.109375" style="17" customWidth="1"/>
    <col min="5" max="5" width="16.88671875" style="17" customWidth="1"/>
    <col min="6" max="6" width="14" style="17" bestFit="1" customWidth="1"/>
    <col min="7" max="7" width="17.88671875" style="17" customWidth="1"/>
    <col min="8" max="8" width="11.44140625" style="17" customWidth="1"/>
    <col min="9" max="16384" width="11.44140625" style="17"/>
  </cols>
  <sheetData>
    <row r="1" spans="1:8" ht="15.05" customHeight="1" x14ac:dyDescent="0.25">
      <c r="A1" s="16"/>
      <c r="B1" s="16" t="s">
        <v>11</v>
      </c>
      <c r="C1" s="16" t="s">
        <v>11</v>
      </c>
      <c r="D1" s="16" t="s">
        <v>11</v>
      </c>
      <c r="E1" s="16" t="s">
        <v>11</v>
      </c>
      <c r="F1" s="16" t="s">
        <v>11</v>
      </c>
      <c r="G1" s="16" t="s">
        <v>11</v>
      </c>
    </row>
    <row r="2" spans="1:8" ht="15.05" customHeight="1" x14ac:dyDescent="0.25">
      <c r="A2" s="16"/>
      <c r="B2" s="191" t="s">
        <v>12</v>
      </c>
      <c r="C2" s="191"/>
      <c r="D2" s="191"/>
      <c r="E2" s="191"/>
      <c r="F2" s="16"/>
      <c r="G2" s="16" t="s">
        <v>11</v>
      </c>
    </row>
    <row r="3" spans="1:8" ht="15.05" customHeight="1" x14ac:dyDescent="0.25">
      <c r="A3" s="16"/>
      <c r="B3" s="16" t="s">
        <v>11</v>
      </c>
      <c r="C3" s="16" t="s">
        <v>11</v>
      </c>
      <c r="D3" s="16" t="s">
        <v>11</v>
      </c>
      <c r="E3" s="16" t="s">
        <v>11</v>
      </c>
      <c r="F3" s="16" t="s">
        <v>11</v>
      </c>
      <c r="G3" s="16" t="s">
        <v>11</v>
      </c>
    </row>
    <row r="4" spans="1:8" ht="29.95" customHeight="1" x14ac:dyDescent="0.25">
      <c r="A4" s="166" t="s">
        <v>22</v>
      </c>
      <c r="B4" s="166" t="s">
        <v>14</v>
      </c>
      <c r="C4" s="166" t="s">
        <v>51</v>
      </c>
      <c r="D4" s="166" t="s">
        <v>52</v>
      </c>
      <c r="E4" s="166" t="s">
        <v>53</v>
      </c>
      <c r="F4" s="166" t="s">
        <v>54</v>
      </c>
      <c r="G4" s="166" t="s">
        <v>18</v>
      </c>
      <c r="H4" s="166" t="s">
        <v>19</v>
      </c>
    </row>
    <row r="5" spans="1:8" ht="29.95" customHeight="1" x14ac:dyDescent="0.25">
      <c r="A5" s="15" t="s">
        <v>6</v>
      </c>
      <c r="B5" s="102">
        <f>+'Ejecución Pptal Agregada DIP'!F5</f>
        <v>40000000000</v>
      </c>
      <c r="C5" s="102">
        <f>+'Ejecución Pptal Agregada DIP'!G5</f>
        <v>9783967863</v>
      </c>
      <c r="D5" s="100">
        <f>+C5/B5</f>
        <v>0.24459919657500001</v>
      </c>
      <c r="E5" s="102">
        <f>+'Ejecución Pptal Agregada DIP'!H5</f>
        <v>8364235166</v>
      </c>
      <c r="F5" s="44">
        <f>+E5/B5</f>
        <v>0.20910587915000001</v>
      </c>
      <c r="G5" s="102">
        <f>+'Ejecución Pptal Agregada DIP'!L5</f>
        <v>6000000</v>
      </c>
      <c r="H5" s="44">
        <f t="shared" ref="H5:H9" si="0">+G5/B5</f>
        <v>1.4999999999999999E-4</v>
      </c>
    </row>
    <row r="6" spans="1:8" ht="29.95" customHeight="1" x14ac:dyDescent="0.25">
      <c r="A6" s="15" t="s">
        <v>23</v>
      </c>
      <c r="B6" s="102">
        <f>+'Ejecución Pptal Agregada DIP'!F6</f>
        <v>500000000</v>
      </c>
      <c r="C6" s="102">
        <f>+'Ejecución Pptal Agregada DIP'!G6</f>
        <v>0</v>
      </c>
      <c r="D6" s="100">
        <v>0</v>
      </c>
      <c r="E6" s="102">
        <f>+'Ejecución Pptal Agregada DIP'!H6</f>
        <v>0</v>
      </c>
      <c r="F6" s="44">
        <v>0</v>
      </c>
      <c r="G6" s="102">
        <f>+'Ejecución Pptal Agregada DIP'!L6</f>
        <v>0</v>
      </c>
      <c r="H6" s="44">
        <v>0</v>
      </c>
    </row>
    <row r="7" spans="1:8" ht="29.95" customHeight="1" x14ac:dyDescent="0.25">
      <c r="A7" s="15" t="s">
        <v>13</v>
      </c>
      <c r="B7" s="102">
        <f>+'Ejecución Pptal Agregada DIP'!F7</f>
        <v>18000000000</v>
      </c>
      <c r="C7" s="102">
        <f>+'Ejecución Pptal Agregada DIP'!G7</f>
        <v>1325777342</v>
      </c>
      <c r="D7" s="100">
        <f>+C7/B7</f>
        <v>7.3654296777777781E-2</v>
      </c>
      <c r="E7" s="102">
        <f>+'Ejecución Pptal Agregada DIP'!H7</f>
        <v>325023333</v>
      </c>
      <c r="F7" s="44">
        <f t="shared" ref="F7" si="1">+E7/B7</f>
        <v>1.8056851833333332E-2</v>
      </c>
      <c r="G7" s="102">
        <f>+'Ejecución Pptal Agregada DIP'!L7</f>
        <v>7416667</v>
      </c>
      <c r="H7" s="44">
        <f t="shared" si="0"/>
        <v>4.1203705555555557E-4</v>
      </c>
    </row>
    <row r="8" spans="1:8" ht="29.95" customHeight="1" x14ac:dyDescent="0.25">
      <c r="A8" s="15" t="s">
        <v>4</v>
      </c>
      <c r="B8" s="102">
        <f>+'Ejecución Pptal Agregada DIP'!C8</f>
        <v>34000000000</v>
      </c>
      <c r="C8" s="102">
        <f>+'Ejecución Pptal Agregada DIP'!G8</f>
        <v>1642977342</v>
      </c>
      <c r="D8" s="100">
        <f t="shared" ref="D8:D9" si="2">+C8/B8</f>
        <v>4.8322863000000001E-2</v>
      </c>
      <c r="E8" s="102">
        <f>+'Ejecución Pptal Agregada DIP'!H8</f>
        <v>534759956</v>
      </c>
      <c r="F8" s="44">
        <f t="shared" ref="F8:F9" si="3">+E8/B8</f>
        <v>1.5728234000000001E-2</v>
      </c>
      <c r="G8" s="102">
        <f>+'Ejecución Pptal Agregada DIP'!L8</f>
        <v>0</v>
      </c>
      <c r="H8" s="44">
        <f t="shared" si="0"/>
        <v>0</v>
      </c>
    </row>
    <row r="9" spans="1:8" ht="29.95" customHeight="1" x14ac:dyDescent="0.25">
      <c r="A9" s="15" t="s">
        <v>5</v>
      </c>
      <c r="B9" s="102">
        <f>+'Ejecución Pptal Agregada DIP'!C10</f>
        <v>5500000000</v>
      </c>
      <c r="C9" s="102">
        <f>+'Ejecución Pptal Agregada DIP'!G10</f>
        <v>0</v>
      </c>
      <c r="D9" s="100">
        <f t="shared" si="2"/>
        <v>0</v>
      </c>
      <c r="E9" s="102">
        <f>+'Ejecución Pptal Agregada DIP'!H10</f>
        <v>0</v>
      </c>
      <c r="F9" s="44">
        <f t="shared" si="3"/>
        <v>0</v>
      </c>
      <c r="G9" s="102">
        <f>+'Ejecución Pptal Agregada DIP'!L10</f>
        <v>0</v>
      </c>
      <c r="H9" s="44">
        <f t="shared" si="0"/>
        <v>0</v>
      </c>
    </row>
    <row r="10" spans="1:8" ht="29.95" customHeight="1" x14ac:dyDescent="0.25">
      <c r="A10" s="98" t="s">
        <v>24</v>
      </c>
      <c r="B10" s="103">
        <f>SUM(B5:B9)</f>
        <v>98000000000</v>
      </c>
      <c r="C10" s="103">
        <f>SUM(C5:C9)</f>
        <v>12752722547</v>
      </c>
      <c r="D10" s="101">
        <f>+C10/B10</f>
        <v>0.13012982190816327</v>
      </c>
      <c r="E10" s="103">
        <f>SUM(E5:E9)</f>
        <v>9224018455</v>
      </c>
      <c r="F10" s="45">
        <f>+E10/B10</f>
        <v>9.4122637295918368E-2</v>
      </c>
      <c r="G10" s="103">
        <f>SUM(G5:G9)</f>
        <v>13416667</v>
      </c>
      <c r="H10" s="45">
        <f>+G10/B10</f>
        <v>1.3690476530612246E-4</v>
      </c>
    </row>
    <row r="11" spans="1:8" ht="29.95" customHeight="1" x14ac:dyDescent="0.25">
      <c r="B11" s="27"/>
      <c r="C11" s="27"/>
      <c r="D11" s="27"/>
      <c r="E11" s="27"/>
      <c r="F11" s="27"/>
      <c r="G11" s="79"/>
      <c r="H11" s="81"/>
    </row>
    <row r="12" spans="1:8" ht="29.95" customHeight="1" x14ac:dyDescent="0.25">
      <c r="B12" s="26"/>
      <c r="C12" s="26"/>
      <c r="D12" s="26"/>
      <c r="E12" s="26"/>
      <c r="F12" s="26"/>
      <c r="G12" s="74"/>
      <c r="H12" s="26"/>
    </row>
    <row r="13" spans="1:8" ht="29.95" customHeight="1" x14ac:dyDescent="0.25">
      <c r="B13" s="27"/>
      <c r="C13" s="27"/>
      <c r="F13" s="26"/>
      <c r="G13" s="26"/>
    </row>
    <row r="14" spans="1:8" ht="29.95" customHeight="1" x14ac:dyDescent="0.25">
      <c r="B14" s="27"/>
      <c r="C14" s="27"/>
    </row>
    <row r="15" spans="1:8" ht="29.95" customHeight="1" x14ac:dyDescent="0.25">
      <c r="B15" s="26"/>
      <c r="C15" s="27"/>
    </row>
    <row r="16" spans="1:8" ht="29.95" customHeight="1" x14ac:dyDescent="0.25">
      <c r="C16" s="27"/>
    </row>
  </sheetData>
  <pageMargins left="0.78740157480314965" right="0.78740157480314965" top="0.78740157480314965" bottom="0.78740157480314965" header="0.78740157480314965" footer="0.78740157480314965"/>
  <pageSetup scale="60" orientation="landscape" horizontalDpi="300" verticalDpi="300" r:id="rId1"/>
  <headerFooter alignWithMargins="0"/>
  <ignoredErrors>
    <ignoredError sqref="D10 F1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CE11-E8BC-4F1B-9F57-4E736ED4BD98}">
  <sheetPr>
    <tabColor rgb="FF00FF00"/>
  </sheetPr>
  <dimension ref="A1:S17"/>
  <sheetViews>
    <sheetView showGridLines="0" workbookViewId="0">
      <selection activeCell="C14" sqref="C14"/>
    </sheetView>
  </sheetViews>
  <sheetFormatPr baseColWidth="10" defaultColWidth="11.44140625" defaultRowHeight="29.95" customHeight="1" x14ac:dyDescent="0.25"/>
  <cols>
    <col min="1" max="1" width="13.6640625" style="17" bestFit="1" customWidth="1"/>
    <col min="2" max="2" width="20" style="17" bestFit="1" customWidth="1"/>
    <col min="3" max="3" width="14.5546875" style="17" bestFit="1" customWidth="1"/>
    <col min="4" max="4" width="17.33203125" style="17" bestFit="1" customWidth="1"/>
    <col min="5" max="5" width="16.5546875" style="17" bestFit="1" customWidth="1"/>
    <col min="6" max="6" width="14.5546875" style="17" bestFit="1" customWidth="1"/>
    <col min="7" max="9" width="18.88671875" style="17" customWidth="1"/>
    <col min="10" max="10" width="18.6640625" style="17" bestFit="1" customWidth="1"/>
    <col min="11" max="12" width="18" style="17" bestFit="1" customWidth="1"/>
    <col min="13" max="13" width="18.33203125" style="17" hidden="1" customWidth="1"/>
    <col min="14" max="14" width="18" style="17" hidden="1" customWidth="1"/>
    <col min="15" max="15" width="17" style="17" hidden="1" customWidth="1"/>
    <col min="16" max="16" width="16.88671875" style="17" bestFit="1" customWidth="1"/>
    <col min="17" max="17" width="17" style="17" bestFit="1" customWidth="1"/>
    <col min="18" max="18" width="15.88671875" style="17" bestFit="1" customWidth="1"/>
    <col min="19" max="19" width="17" style="17" bestFit="1" customWidth="1"/>
    <col min="20" max="16384" width="11.44140625" style="17"/>
  </cols>
  <sheetData>
    <row r="1" spans="1:19" ht="15.05" customHeight="1" x14ac:dyDescent="0.25">
      <c r="A1" s="15" t="s">
        <v>55</v>
      </c>
      <c r="B1" s="15">
        <v>2023</v>
      </c>
      <c r="C1" s="16" t="s">
        <v>11</v>
      </c>
      <c r="D1" s="16"/>
      <c r="E1" s="16" t="s">
        <v>11</v>
      </c>
      <c r="F1" s="16" t="s">
        <v>11</v>
      </c>
      <c r="G1" s="16" t="s">
        <v>11</v>
      </c>
      <c r="H1" s="16" t="s">
        <v>11</v>
      </c>
      <c r="I1" s="16" t="s">
        <v>11</v>
      </c>
      <c r="J1" s="16" t="s">
        <v>11</v>
      </c>
      <c r="K1" s="16" t="s">
        <v>11</v>
      </c>
      <c r="L1" s="16" t="s">
        <v>11</v>
      </c>
    </row>
    <row r="2" spans="1:19" ht="15.05" customHeight="1" x14ac:dyDescent="0.25">
      <c r="A2" s="15" t="s">
        <v>56</v>
      </c>
      <c r="B2" s="15" t="s">
        <v>57</v>
      </c>
      <c r="C2" s="16" t="s">
        <v>11</v>
      </c>
      <c r="D2" s="16"/>
      <c r="E2" s="16" t="s">
        <v>11</v>
      </c>
      <c r="F2" s="220" t="s">
        <v>226</v>
      </c>
      <c r="G2" s="220"/>
      <c r="H2" s="220"/>
      <c r="I2" s="220"/>
      <c r="J2" s="16"/>
      <c r="K2" s="16" t="s">
        <v>11</v>
      </c>
      <c r="L2" s="16" t="s">
        <v>11</v>
      </c>
    </row>
    <row r="3" spans="1:19" ht="15.05" customHeight="1" x14ac:dyDescent="0.25">
      <c r="A3" s="15" t="s">
        <v>58</v>
      </c>
      <c r="B3" s="99" t="s">
        <v>225</v>
      </c>
      <c r="C3" s="16" t="s">
        <v>11</v>
      </c>
      <c r="D3" s="16"/>
      <c r="E3" s="16" t="s">
        <v>11</v>
      </c>
      <c r="F3" s="16" t="s">
        <v>11</v>
      </c>
      <c r="G3" s="16" t="s">
        <v>11</v>
      </c>
      <c r="H3" s="16" t="s">
        <v>11</v>
      </c>
      <c r="I3" s="16" t="s">
        <v>11</v>
      </c>
      <c r="J3" s="16" t="s">
        <v>11</v>
      </c>
      <c r="K3" s="16" t="s">
        <v>11</v>
      </c>
      <c r="L3" s="16" t="s">
        <v>11</v>
      </c>
      <c r="Q3" s="221"/>
      <c r="R3" s="221"/>
    </row>
    <row r="4" spans="1:19" ht="29.95" customHeight="1" x14ac:dyDescent="0.25">
      <c r="A4" s="19" t="s">
        <v>59</v>
      </c>
      <c r="B4" s="19" t="s">
        <v>22</v>
      </c>
      <c r="C4" s="19" t="s">
        <v>60</v>
      </c>
      <c r="D4" s="19" t="s">
        <v>61</v>
      </c>
      <c r="E4" s="19" t="s">
        <v>62</v>
      </c>
      <c r="F4" s="19" t="s">
        <v>63</v>
      </c>
      <c r="G4" s="19" t="s">
        <v>51</v>
      </c>
      <c r="H4" s="19" t="s">
        <v>64</v>
      </c>
      <c r="I4" s="19" t="s">
        <v>65</v>
      </c>
      <c r="J4" s="19" t="s">
        <v>66</v>
      </c>
      <c r="K4" s="19" t="s">
        <v>67</v>
      </c>
      <c r="L4" s="19" t="s">
        <v>68</v>
      </c>
      <c r="M4" s="4" t="s">
        <v>69</v>
      </c>
      <c r="N4" s="4" t="s">
        <v>70</v>
      </c>
      <c r="O4" s="6" t="s">
        <v>71</v>
      </c>
      <c r="P4" s="19" t="s">
        <v>72</v>
      </c>
      <c r="Q4" s="97"/>
      <c r="R4" s="97"/>
    </row>
    <row r="5" spans="1:19" ht="29.95" customHeight="1" x14ac:dyDescent="0.25">
      <c r="A5" s="18" t="s">
        <v>73</v>
      </c>
      <c r="B5" s="15" t="s">
        <v>6</v>
      </c>
      <c r="C5" s="161">
        <v>40000000000</v>
      </c>
      <c r="D5" s="161">
        <v>0</v>
      </c>
      <c r="E5" s="161">
        <v>0</v>
      </c>
      <c r="F5" s="161">
        <f t="shared" ref="F5:F6" si="0">+C5+D5-E5</f>
        <v>40000000000</v>
      </c>
      <c r="G5" s="161">
        <v>9783967863</v>
      </c>
      <c r="H5" s="161">
        <v>8364235166</v>
      </c>
      <c r="I5" s="44">
        <f>+H5/F5</f>
        <v>0.20910587915000001</v>
      </c>
      <c r="J5" s="161">
        <f>+F5-H5</f>
        <v>31635764834</v>
      </c>
      <c r="K5" s="161">
        <v>10719984</v>
      </c>
      <c r="L5" s="161">
        <v>6000000</v>
      </c>
      <c r="M5" s="20"/>
      <c r="N5" s="20"/>
      <c r="O5" s="20">
        <f t="shared" ref="O5:O10" si="1">+F5-H5</f>
        <v>31635764834</v>
      </c>
      <c r="P5" s="44">
        <f t="shared" ref="P5:P10" si="2">+L5/F5</f>
        <v>1.4999999999999999E-4</v>
      </c>
      <c r="Q5" s="26"/>
      <c r="R5" s="26"/>
    </row>
    <row r="6" spans="1:19" ht="29.95" customHeight="1" x14ac:dyDescent="0.25">
      <c r="A6" s="18" t="s">
        <v>74</v>
      </c>
      <c r="B6" s="15" t="s">
        <v>23</v>
      </c>
      <c r="C6" s="161">
        <v>500000000</v>
      </c>
      <c r="D6" s="161">
        <v>0</v>
      </c>
      <c r="E6" s="161">
        <v>0</v>
      </c>
      <c r="F6" s="161">
        <f t="shared" si="0"/>
        <v>500000000</v>
      </c>
      <c r="G6" s="161">
        <v>0</v>
      </c>
      <c r="H6" s="161">
        <v>0</v>
      </c>
      <c r="I6" s="44">
        <v>0</v>
      </c>
      <c r="J6" s="161">
        <f t="shared" ref="J6" si="3">+F6-H6</f>
        <v>500000000</v>
      </c>
      <c r="K6" s="161">
        <v>0</v>
      </c>
      <c r="L6" s="161">
        <v>0</v>
      </c>
      <c r="M6" s="20"/>
      <c r="N6" s="20"/>
      <c r="O6" s="20">
        <f t="shared" si="1"/>
        <v>500000000</v>
      </c>
      <c r="P6" s="44">
        <v>0</v>
      </c>
      <c r="Q6" s="27"/>
      <c r="R6" s="26"/>
    </row>
    <row r="7" spans="1:19" ht="29.95" customHeight="1" x14ac:dyDescent="0.25">
      <c r="A7" s="18" t="s">
        <v>75</v>
      </c>
      <c r="B7" s="15" t="s">
        <v>13</v>
      </c>
      <c r="C7" s="161">
        <v>18000000000</v>
      </c>
      <c r="D7" s="161">
        <v>0</v>
      </c>
      <c r="E7" s="161">
        <v>0</v>
      </c>
      <c r="F7" s="161">
        <f>+C7+D7-E7</f>
        <v>18000000000</v>
      </c>
      <c r="G7" s="161">
        <v>1325777342</v>
      </c>
      <c r="H7" s="161">
        <v>325023333</v>
      </c>
      <c r="I7" s="44">
        <f t="shared" ref="I7" si="4">+H7/F7</f>
        <v>1.8056851833333332E-2</v>
      </c>
      <c r="J7" s="161">
        <f t="shared" ref="J7" si="5">+F7-H7</f>
        <v>17674976667</v>
      </c>
      <c r="K7" s="161">
        <v>28516667</v>
      </c>
      <c r="L7" s="161">
        <v>7416667</v>
      </c>
      <c r="M7" s="20"/>
      <c r="N7" s="20"/>
      <c r="O7" s="20">
        <f t="shared" si="1"/>
        <v>17674976667</v>
      </c>
      <c r="P7" s="44">
        <f t="shared" ref="P7" si="6">+L7/F7</f>
        <v>4.1203705555555557E-4</v>
      </c>
      <c r="Q7" s="27"/>
      <c r="R7" s="26"/>
    </row>
    <row r="8" spans="1:19" ht="29.95" customHeight="1" x14ac:dyDescent="0.25">
      <c r="A8" s="18" t="s">
        <v>76</v>
      </c>
      <c r="B8" s="15" t="s">
        <v>4</v>
      </c>
      <c r="C8" s="161">
        <v>34000000000</v>
      </c>
      <c r="D8" s="161">
        <v>0</v>
      </c>
      <c r="E8" s="161">
        <v>0</v>
      </c>
      <c r="F8" s="190">
        <f t="shared" ref="F8:F10" si="7">+C8+D8-E8</f>
        <v>34000000000</v>
      </c>
      <c r="G8" s="161">
        <v>1642977342</v>
      </c>
      <c r="H8" s="161">
        <v>534759956</v>
      </c>
      <c r="I8" s="44">
        <f t="shared" ref="I8:I11" si="8">+H8/F8</f>
        <v>1.5728234000000001E-2</v>
      </c>
      <c r="J8" s="161">
        <f>+F8-H8</f>
        <v>33465240044</v>
      </c>
      <c r="K8" s="161">
        <v>0</v>
      </c>
      <c r="L8" s="190">
        <v>0</v>
      </c>
      <c r="M8" s="20"/>
      <c r="N8" s="20"/>
      <c r="O8" s="20">
        <f t="shared" si="1"/>
        <v>33465240044</v>
      </c>
      <c r="P8" s="44">
        <f>+L8/F8</f>
        <v>0</v>
      </c>
      <c r="Q8" s="26"/>
      <c r="R8" s="26"/>
    </row>
    <row r="9" spans="1:19" ht="29.95" customHeight="1" x14ac:dyDescent="0.25">
      <c r="A9" s="18" t="s">
        <v>77</v>
      </c>
      <c r="B9" s="15" t="s">
        <v>5</v>
      </c>
      <c r="C9" s="161">
        <v>188272298572</v>
      </c>
      <c r="D9" s="161">
        <v>0</v>
      </c>
      <c r="E9" s="161">
        <v>0</v>
      </c>
      <c r="F9" s="161">
        <f t="shared" ref="F9" si="9">+C9+D9-E9</f>
        <v>188272298572</v>
      </c>
      <c r="G9" s="161">
        <v>39651552364</v>
      </c>
      <c r="H9" s="161">
        <v>37489881552</v>
      </c>
      <c r="I9" s="44">
        <f>+H9/F9</f>
        <v>0.19912585035797467</v>
      </c>
      <c r="J9" s="161">
        <f>+F9-H9</f>
        <v>150782417020</v>
      </c>
      <c r="K9" s="161">
        <v>38373330</v>
      </c>
      <c r="L9" s="161">
        <v>11773330</v>
      </c>
      <c r="M9" s="20"/>
      <c r="N9" s="20"/>
      <c r="O9" s="20">
        <f t="shared" ref="O9" si="10">+F9-H9</f>
        <v>150782417020</v>
      </c>
      <c r="P9" s="44">
        <f t="shared" ref="P9" si="11">+L9/F9</f>
        <v>6.253352239972567E-5</v>
      </c>
      <c r="Q9" s="26"/>
      <c r="R9" s="26"/>
    </row>
    <row r="10" spans="1:19" ht="29.95" customHeight="1" x14ac:dyDescent="0.25">
      <c r="A10" s="18" t="s">
        <v>218</v>
      </c>
      <c r="B10" s="15" t="s">
        <v>219</v>
      </c>
      <c r="C10" s="161">
        <v>5500000000</v>
      </c>
      <c r="D10" s="161">
        <v>0</v>
      </c>
      <c r="E10" s="161">
        <v>0</v>
      </c>
      <c r="F10" s="161">
        <f t="shared" si="7"/>
        <v>5500000000</v>
      </c>
      <c r="G10" s="161">
        <v>0</v>
      </c>
      <c r="H10" s="161">
        <v>0</v>
      </c>
      <c r="I10" s="44">
        <f>+H10/F10</f>
        <v>0</v>
      </c>
      <c r="J10" s="161">
        <f>+F10-H10</f>
        <v>5500000000</v>
      </c>
      <c r="K10" s="161">
        <v>0</v>
      </c>
      <c r="L10" s="161">
        <v>0</v>
      </c>
      <c r="M10" s="20"/>
      <c r="N10" s="20"/>
      <c r="O10" s="20">
        <f t="shared" si="1"/>
        <v>5500000000</v>
      </c>
      <c r="P10" s="44">
        <f t="shared" si="2"/>
        <v>0</v>
      </c>
      <c r="Q10" s="26"/>
      <c r="R10" s="26"/>
    </row>
    <row r="11" spans="1:19" ht="29.95" customHeight="1" x14ac:dyDescent="0.25">
      <c r="A11" s="160" t="s">
        <v>24</v>
      </c>
      <c r="B11" s="98" t="s">
        <v>24</v>
      </c>
      <c r="C11" s="162">
        <f t="shared" ref="C11:H11" si="12">SUM(C5:C10)</f>
        <v>286272298572</v>
      </c>
      <c r="D11" s="162">
        <f t="shared" si="12"/>
        <v>0</v>
      </c>
      <c r="E11" s="162">
        <f t="shared" si="12"/>
        <v>0</v>
      </c>
      <c r="F11" s="162">
        <f t="shared" si="12"/>
        <v>286272298572</v>
      </c>
      <c r="G11" s="162">
        <f t="shared" si="12"/>
        <v>52404274911</v>
      </c>
      <c r="H11" s="162">
        <f t="shared" si="12"/>
        <v>46713900007</v>
      </c>
      <c r="I11" s="45">
        <f t="shared" si="8"/>
        <v>0.16317995223436207</v>
      </c>
      <c r="J11" s="162">
        <f t="shared" ref="J11:O11" si="13">SUM(J5:J10)</f>
        <v>239558398565</v>
      </c>
      <c r="K11" s="162">
        <f t="shared" si="13"/>
        <v>77609981</v>
      </c>
      <c r="L11" s="162">
        <f t="shared" si="13"/>
        <v>25189997</v>
      </c>
      <c r="M11" s="21">
        <f t="shared" si="13"/>
        <v>0</v>
      </c>
      <c r="N11" s="21">
        <f t="shared" si="13"/>
        <v>0</v>
      </c>
      <c r="O11" s="21">
        <f t="shared" si="13"/>
        <v>239558398565</v>
      </c>
      <c r="P11" s="45">
        <f>+L11/F11</f>
        <v>8.7993134947580314E-5</v>
      </c>
      <c r="Q11" s="118">
        <f>+K11/F11</f>
        <v>2.7110545235127043E-4</v>
      </c>
      <c r="R11" s="96"/>
      <c r="S11" s="96"/>
    </row>
    <row r="12" spans="1:19" ht="29.95" customHeight="1" x14ac:dyDescent="0.25">
      <c r="C12" s="26"/>
      <c r="D12" s="26"/>
      <c r="F12" s="27"/>
      <c r="G12" s="27"/>
      <c r="H12" s="27"/>
      <c r="I12" s="27"/>
      <c r="J12" s="111"/>
      <c r="K12" s="111"/>
      <c r="L12" s="111"/>
      <c r="M12" s="80"/>
      <c r="N12" s="80"/>
      <c r="O12" s="80"/>
      <c r="P12" s="104"/>
      <c r="Q12" s="119"/>
      <c r="S12" s="95"/>
    </row>
    <row r="13" spans="1:19" ht="29.95" customHeight="1" x14ac:dyDescent="0.25">
      <c r="C13" s="26"/>
      <c r="D13" s="26"/>
      <c r="E13" s="26"/>
      <c r="F13" s="26"/>
      <c r="G13" s="26"/>
      <c r="H13" s="163"/>
      <c r="I13" s="26"/>
      <c r="J13" s="26"/>
      <c r="K13" s="26"/>
      <c r="L13" s="117">
        <v>5638170668.96</v>
      </c>
      <c r="N13" s="26"/>
      <c r="O13" s="26"/>
      <c r="P13" s="194">
        <f>+L13/F11</f>
        <v>1.9695131862512191E-2</v>
      </c>
      <c r="Q13" s="118"/>
    </row>
    <row r="14" spans="1:19" ht="29.95" customHeight="1" x14ac:dyDescent="0.25">
      <c r="C14" s="27"/>
      <c r="D14" s="27"/>
      <c r="E14" s="27"/>
      <c r="F14" s="27"/>
      <c r="G14" s="27"/>
      <c r="J14" s="95"/>
      <c r="L14" s="95"/>
      <c r="Q14" s="74"/>
    </row>
    <row r="15" spans="1:19" ht="29.95" customHeight="1" x14ac:dyDescent="0.25">
      <c r="C15" s="27"/>
      <c r="D15" s="27"/>
      <c r="E15" s="27"/>
      <c r="F15" s="27"/>
      <c r="G15" s="27"/>
      <c r="L15" s="111">
        <v>148523640</v>
      </c>
    </row>
    <row r="16" spans="1:19" ht="29.95" customHeight="1" x14ac:dyDescent="0.25">
      <c r="F16" s="26"/>
      <c r="G16" s="27"/>
      <c r="L16" s="215">
        <f>+L11/L15</f>
        <v>0.1696026100626136</v>
      </c>
    </row>
    <row r="17" spans="7:7" ht="29.95" customHeight="1" x14ac:dyDescent="0.25">
      <c r="G17" s="27"/>
    </row>
  </sheetData>
  <autoFilter ref="A4:O4" xr:uid="{D1023854-5A4E-4A42-80D1-57CCF359C244}"/>
  <mergeCells count="2">
    <mergeCell ref="F2:I2"/>
    <mergeCell ref="Q3:R3"/>
  </mergeCells>
  <pageMargins left="0.78740157480314965" right="0.78740157480314965" top="0.78740157480314965" bottom="0.78740157480314965" header="0.78740157480314965" footer="0.78740157480314965"/>
  <pageSetup scale="60" orientation="landscape" horizontalDpi="300" verticalDpi="300" r:id="rId1"/>
  <headerFooter alignWithMargins="0"/>
  <ignoredErrors>
    <ignoredError sqref="I1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E0A18FB23ADA4A8CB57166E9DD6E85" ma:contentTypeVersion="13" ma:contentTypeDescription="Crear nuevo documento." ma:contentTypeScope="" ma:versionID="e2a406ea4ac151ab54f9e98ab796a016">
  <xsd:schema xmlns:xsd="http://www.w3.org/2001/XMLSchema" xmlns:xs="http://www.w3.org/2001/XMLSchema" xmlns:p="http://schemas.microsoft.com/office/2006/metadata/properties" xmlns:ns3="0572922a-a50a-473b-9108-fb122f2e3be0" xmlns:ns4="d4b550b6-e21e-4be7-80e1-83f001c24f67" targetNamespace="http://schemas.microsoft.com/office/2006/metadata/properties" ma:root="true" ma:fieldsID="466b0c7adfea4c38765bb36538c10aab" ns3:_="" ns4:_="">
    <xsd:import namespace="0572922a-a50a-473b-9108-fb122f2e3be0"/>
    <xsd:import namespace="d4b550b6-e21e-4be7-80e1-83f001c24f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2922a-a50a-473b-9108-fb122f2e3b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550b6-e21e-4be7-80e1-83f001c24f6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276C35-0536-4D46-B9F7-8EFDF46FF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72922a-a50a-473b-9108-fb122f2e3be0"/>
    <ds:schemaRef ds:uri="d4b550b6-e21e-4be7-80e1-83f001c24f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C114EC-5E40-43B8-88C3-5DA42C5149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4CD152-61FA-4A84-9A68-BC83C69D11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RVAS CGR</vt:lpstr>
      <vt:lpstr>I.P.</vt:lpstr>
      <vt:lpstr>ReSA</vt:lpstr>
      <vt:lpstr>IRACA</vt:lpstr>
      <vt:lpstr>FEST</vt:lpstr>
      <vt:lpstr>SD PP</vt:lpstr>
      <vt:lpstr>Comité</vt:lpstr>
      <vt:lpstr>Presentación</vt:lpstr>
      <vt:lpstr>Ejecución Pptal Agregada DIP</vt:lpstr>
      <vt:lpstr>EJEC PPTAL GRAFICAS</vt:lpstr>
      <vt:lpstr>Detalle Ejec Pptal DIP</vt:lpstr>
      <vt:lpstr>Transversales</vt:lpstr>
      <vt:lpstr>Novedades</vt:lpstr>
      <vt:lpstr>Control RVAS</vt:lpstr>
      <vt:lpstr>RVAS EJEC PPTAL DIP</vt:lpstr>
      <vt:lpstr>'Detalle Ejec Pptal DIP'!Títulos_a_imprimir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"Juan Edilberto Garcia Camargo" &lt;Juan.Garcia@prosperidadsocial.gov.co&gt;</dc:creator>
  <cp:keywords/>
  <dc:description/>
  <cp:lastModifiedBy>Andres Pinzon</cp:lastModifiedBy>
  <cp:revision/>
  <dcterms:created xsi:type="dcterms:W3CDTF">2019-02-10T12:04:16Z</dcterms:created>
  <dcterms:modified xsi:type="dcterms:W3CDTF">2023-05-11T06:16:20Z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0x010100DDE0A18FB23ADA4A8CB57166E9DD6E85</vt:lpwstr>
  </property>
</Properties>
</file>