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50-10000" sheetId="1" r:id="rId3"/>
    <sheet state="visible" name="Single Digest Avg bp 50-10000" sheetId="2" r:id="rId4"/>
    <sheet state="visible" name="RE costs" sheetId="3" r:id="rId5"/>
    <sheet state="visible" name="50-10350" sheetId="4" r:id="rId6"/>
    <sheet state="visible" name="50-13400 (extended region above" sheetId="5" r:id="rId7"/>
    <sheet state="visible" name="50-10350 (upper peaks set as up" sheetId="6" r:id="rId8"/>
  </sheets>
  <definedNames/>
  <calcPr/>
</workbook>
</file>

<file path=xl/sharedStrings.xml><?xml version="1.0" encoding="utf-8"?>
<sst xmlns="http://schemas.openxmlformats.org/spreadsheetml/2006/main" count="435" uniqueCount="218">
  <si>
    <t>EcoRI</t>
  </si>
  <si>
    <t>green cells need your data</t>
  </si>
  <si>
    <t>SbfI-HF</t>
  </si>
  <si>
    <t>$</t>
  </si>
  <si>
    <t>SbfI</t>
  </si>
  <si>
    <t>PstI</t>
  </si>
  <si>
    <t>MluCI</t>
  </si>
  <si>
    <t>units/$</t>
  </si>
  <si>
    <t>units/sample</t>
  </si>
  <si>
    <t>$/sample</t>
  </si>
  <si>
    <t>$/96 well plate</t>
  </si>
  <si>
    <t>2000 samples</t>
  </si>
  <si>
    <t>500 units</t>
  </si>
  <si>
    <t>20,000 units/ml</t>
  </si>
  <si>
    <t>"% of total" (bioanalyzer)</t>
  </si>
  <si>
    <t>from bioanalyzer "regions" tab</t>
  </si>
  <si>
    <t>genome size</t>
  </si>
  <si>
    <t>best guess (flow cytometry, e,g, from animal genome size database is best)</t>
  </si>
  <si>
    <t>mean size in region (set in region table)</t>
  </si>
  <si>
    <t>mean of whatever region you set in region table</t>
  </si>
  <si>
    <t>pg/ul</t>
  </si>
  <si>
    <t>estimated # of fragments</t>
  </si>
  <si>
    <t>2500 units</t>
  </si>
  <si>
    <t>mean fragment size, enzyme 1 single digest</t>
  </si>
  <si>
    <t>set a region that encompasses the entire size range (50bp-13000bp, e.g.) and use the "average size [bp]"</t>
  </si>
  <si>
    <t>mean fragment size, enzyme 2 single digest</t>
  </si>
  <si>
    <t>same, for a single cut of enzyme 2</t>
  </si>
  <si>
    <t>fraction of cuts made by 1</t>
  </si>
  <si>
    <t>pmol/l</t>
  </si>
  <si>
    <t>fraction of cuts made by 2</t>
  </si>
  <si>
    <t>fraction of regions with 1 &amp; 2 ends</t>
  </si>
  <si>
    <t>1000 units</t>
  </si>
  <si>
    <t>10,000 units/ml</t>
  </si>
  <si>
    <t>5000 units</t>
  </si>
  <si>
    <t>estimated # of sequence-able fragments</t>
  </si>
  <si>
    <t>PstI-HF</t>
  </si>
  <si>
    <t>10000 units</t>
  </si>
  <si>
    <t>All 3 Digests</t>
  </si>
  <si>
    <t>SbfI_EcoRI</t>
  </si>
  <si>
    <t>100,000 units/ml</t>
  </si>
  <si>
    <t>50000 units</t>
  </si>
  <si>
    <t>SbfI_MluCI</t>
  </si>
  <si>
    <t>PstI_EcoRI</t>
  </si>
  <si>
    <t>PstI_MluCI</t>
  </si>
  <si>
    <t>90-110</t>
  </si>
  <si>
    <t>12,079 (0.3%, 64bp)</t>
  </si>
  <si>
    <t>32,859 (1%, 99bp)</t>
  </si>
  <si>
    <t>35,196 (0.66%, 65bp)</t>
  </si>
  <si>
    <t>29,865 (1.3%, 99bp)</t>
  </si>
  <si>
    <t>180-220</t>
  </si>
  <si>
    <t>0 (0%, 134bp)</t>
  </si>
  <si>
    <t>97,590 (6%, 200bp)</t>
  </si>
  <si>
    <t>17,245 (1%, 201bp)</t>
  </si>
  <si>
    <t>79,601 (7%, 200bp)</t>
  </si>
  <si>
    <t>270-330</t>
  </si>
  <si>
    <t>8,546 (0.66%, 199bp)</t>
  </si>
  <si>
    <t>90,301 (8.3%, 299bp)</t>
  </si>
  <si>
    <t>18,487 (1.6%, 300bp)</t>
  </si>
  <si>
    <t>70,740 (9.3%, 299bp)</t>
  </si>
  <si>
    <t>360-440</t>
  </si>
  <si>
    <t>19,522 (2%, 264bp)</t>
  </si>
  <si>
    <t>78,662 (9.6%, 397bp)</t>
  </si>
  <si>
    <t>20,031 (2.3%, 398bp)</t>
  </si>
  <si>
    <t>57,432 (10%, 396bp)</t>
  </si>
  <si>
    <t>450-550</t>
  </si>
  <si>
    <t>10,182 (1.3%, 329bp)</t>
  </si>
  <si>
    <t>62,708 (9.6%, 498)</t>
  </si>
  <si>
    <t>20,798 (3%, 500bp)</t>
  </si>
  <si>
    <t>41,185 (9%, 497bp)</t>
  </si>
  <si>
    <t>540-660</t>
  </si>
  <si>
    <t>6590 (1%, 391bp)</t>
  </si>
  <si>
    <t>49,288 (9%, 594bp)</t>
  </si>
  <si>
    <t>20,902 (3.6%, 597bp)</t>
  </si>
  <si>
    <t>30,682 (8%, 593bp)</t>
  </si>
  <si>
    <t>630-770</t>
  </si>
  <si>
    <t>3,722 (0.66%, 457bp)</t>
  </si>
  <si>
    <t>31,389 (6.6%, 684bp)</t>
  </si>
  <si>
    <t>15,137 (3%, 687bp)</t>
  </si>
  <si>
    <t>16,650 (5%, 683bp)</t>
  </si>
  <si>
    <t>720-880</t>
  </si>
  <si>
    <t>3,116 (1%, 827bp)</t>
  </si>
  <si>
    <t>18,799 (4.6%, 796bp)</t>
  </si>
  <si>
    <t>11,265 (2.6%, 800bp)</t>
  </si>
  <si>
    <t>9,429 (3.3%, 796bp)</t>
  </si>
  <si>
    <t>810-990</t>
  </si>
  <si>
    <t>3,649 (1.3%, 918bp)</t>
  </si>
  <si>
    <t>18,112 (5%, 898bp)</t>
  </si>
  <si>
    <t>13,865 (3.6%, 900bp)</t>
  </si>
  <si>
    <t>9,148 (3.6%, 895bp)</t>
  </si>
  <si>
    <t>900-1100</t>
  </si>
  <si>
    <t>EcoRI-HF</t>
  </si>
  <si>
    <t>3,384 (1.3%, 990bp)</t>
  </si>
  <si>
    <t>14,288 (4.3%, 979bp)</t>
  </si>
  <si>
    <t>10,579 (3%, 983bp)</t>
  </si>
  <si>
    <t>6,976(3%, 978bp)</t>
  </si>
  <si>
    <t>Excluded D1328</t>
  </si>
  <si>
    <t>13,563 (0.5%, 95bp)</t>
  </si>
  <si>
    <t>0 (0%, 201bp)</t>
  </si>
  <si>
    <t>8,618 (1%, 299bp)</t>
  </si>
  <si>
    <t>19,473 (3%, 397bp)</t>
  </si>
  <si>
    <t>10,433 (2%, 494bp)</t>
  </si>
  <si>
    <t>6,585 (1.5%, 587bp)</t>
  </si>
  <si>
    <t>3,756 (1%, 686bp)</t>
  </si>
  <si>
    <t>4,808 (1.5%, 804bp)</t>
  </si>
  <si>
    <t>5,720 (2%, 901bp)</t>
  </si>
  <si>
    <t>5,248 (2%, 982bp)</t>
  </si>
  <si>
    <t>*I rounded down bp # if decimal</t>
  </si>
  <si>
    <t>Paralichthyidae</t>
  </si>
  <si>
    <t>Citharichthys sordidus</t>
  </si>
  <si>
    <t>Pacific sanddab</t>
  </si>
  <si>
    <t>BFA</t>
  </si>
  <si>
    <t>RBC</t>
  </si>
  <si>
    <t>SP</t>
  </si>
  <si>
    <t>Osteichthyes</t>
  </si>
  <si>
    <t>Pleuronectiformes</t>
  </si>
  <si>
    <t>Etropus crossotus</t>
  </si>
  <si>
    <t>average</t>
  </si>
  <si>
    <t>Fringed flounder</t>
  </si>
  <si>
    <t>Paralichthys californicus</t>
  </si>
  <si>
    <t>California flounder</t>
  </si>
  <si>
    <t>Paralichthys olivaceus</t>
  </si>
  <si>
    <t>Bastard halibut</t>
  </si>
  <si>
    <t>FCM</t>
  </si>
  <si>
    <t>MM</t>
  </si>
  <si>
    <t>Pseudorhombus arsius</t>
  </si>
  <si>
    <t>Largetooth flounder</t>
  </si>
  <si>
    <t>FIA</t>
  </si>
  <si>
    <t>BS, GD, OM, RP</t>
  </si>
  <si>
    <t>Pseudorhombus jenynsii</t>
  </si>
  <si>
    <t>Small-toothed flounder</t>
  </si>
  <si>
    <t>203, 204</t>
  </si>
  <si>
    <t>Xystreurys liolepis</t>
  </si>
  <si>
    <t>Fantail flounder</t>
  </si>
  <si>
    <t>215, 216</t>
  </si>
  <si>
    <t>#Tom Schultz at Duke using SbfI</t>
  </si>
  <si>
    <t>bp</t>
  </si>
  <si>
    <t>Mb</t>
  </si>
  <si>
    <t>12,746 (0.3%, 64bp)</t>
  </si>
  <si>
    <t>32,671 (1%, 99bp)</t>
  </si>
  <si>
    <t>35,270 (0.66%, 65bp)</t>
  </si>
  <si>
    <t>31,278 (1.3%, 99bp)</t>
  </si>
  <si>
    <t>97,034 (6%, 200bp)</t>
  </si>
  <si>
    <t>17,282 (1%, 201bp)</t>
  </si>
  <si>
    <t>83,367 (7%, 200bp)</t>
  </si>
  <si>
    <t>9,018 (0.66%, 199bp)</t>
  </si>
  <si>
    <t>89,786 (8.3%, 299bp)</t>
  </si>
  <si>
    <t>18,526 (1.6%, 300bp)</t>
  </si>
  <si>
    <t>74,087 (9.3%, 299bp)</t>
  </si>
  <si>
    <t>20,599 (2%, 264bp)</t>
  </si>
  <si>
    <t>78,213 (9.6%, 397bp)</t>
  </si>
  <si>
    <t>20,073 (2.3%, 398bp)</t>
  </si>
  <si>
    <t>60,150 (10%, 396bp)</t>
  </si>
  <si>
    <t>(1.3%, 329bp)</t>
  </si>
  <si>
    <t xml:space="preserve"> (9.6%, 498)</t>
  </si>
  <si>
    <t xml:space="preserve"> (3%, 500bp)</t>
  </si>
  <si>
    <t xml:space="preserve"> (9%, 497bp)</t>
  </si>
  <si>
    <t>(1%, 391bp)</t>
  </si>
  <si>
    <t xml:space="preserve"> (9%, 594bp)</t>
  </si>
  <si>
    <t xml:space="preserve"> (3.6%, 597bp)</t>
  </si>
  <si>
    <t xml:space="preserve"> (8%, 593bp)</t>
  </si>
  <si>
    <t xml:space="preserve"> (0.66%, 457bp)</t>
  </si>
  <si>
    <t xml:space="preserve"> (6.6%, 684bp)</t>
  </si>
  <si>
    <t xml:space="preserve"> (3%, 687bp)</t>
  </si>
  <si>
    <t xml:space="preserve"> (5%, 683bp)</t>
  </si>
  <si>
    <t>(1%, 827bp)</t>
  </si>
  <si>
    <t xml:space="preserve"> (4.6%, 796bp)</t>
  </si>
  <si>
    <t xml:space="preserve"> (2.6%, 800bp)</t>
  </si>
  <si>
    <t xml:space="preserve"> (3.3%, 796bp)</t>
  </si>
  <si>
    <t xml:space="preserve"> (1.3%, 918bp)</t>
  </si>
  <si>
    <t xml:space="preserve"> (5%, 898bp)</t>
  </si>
  <si>
    <t xml:space="preserve"> (3.6%, 900bp)</t>
  </si>
  <si>
    <t xml:space="preserve"> (3.6%, 895bp)</t>
  </si>
  <si>
    <t xml:space="preserve"> (1.3%, 990bp)</t>
  </si>
  <si>
    <t xml:space="preserve"> (4.3%, 979bp)</t>
  </si>
  <si>
    <t xml:space="preserve"> (3%, 983bp)</t>
  </si>
  <si>
    <t>(3%, 978bp)</t>
  </si>
  <si>
    <t>14,311 (0.5%, 95bp)</t>
  </si>
  <si>
    <t>9,094 (1%, 299bp)</t>
  </si>
  <si>
    <t>20,547 (3%, 397bp)</t>
  </si>
  <si>
    <t>(0.3%, 64bp)</t>
  </si>
  <si>
    <t>31,798 (1%, 99bp)</t>
  </si>
  <si>
    <t>35,707 (0.66%, 65bp)</t>
  </si>
  <si>
    <t>32,757 (1.3%, 99bp)</t>
  </si>
  <si>
    <t>94,441 (6%, 200bp)</t>
  </si>
  <si>
    <t>17,495 (1%, 201bp)</t>
  </si>
  <si>
    <t>87,310 (7%, 200bp)</t>
  </si>
  <si>
    <t xml:space="preserve"> (0.66%, 199bp)</t>
  </si>
  <si>
    <t>87,387 (8.3%, 299bp)</t>
  </si>
  <si>
    <t>18,755 (1.6%, 300bp)</t>
  </si>
  <si>
    <t>77,591 (9.3%, 299bp)</t>
  </si>
  <si>
    <t xml:space="preserve"> (2%, 264bp)</t>
  </si>
  <si>
    <t>76,124 (9.6%, 397bp)</t>
  </si>
  <si>
    <t>20,322 (2.3%, 398bp)</t>
  </si>
  <si>
    <t xml:space="preserve"> (10%, 396bp)</t>
  </si>
  <si>
    <t>21,099 (3%, 500bp)</t>
  </si>
  <si>
    <t xml:space="preserve"> 15,778 (0.5%, 95bp)</t>
  </si>
  <si>
    <t>10,026 (1%, 299bp)</t>
  </si>
  <si>
    <t>22,653 (3%, 397bp)</t>
  </si>
  <si>
    <t>36,286 (1%, 99bp)</t>
  </si>
  <si>
    <t>34,176 (0.66%, 65bp) / 34,346 (1%, 98bp, excluded D1346)</t>
  </si>
  <si>
    <t>40,747 (1.6%, 100bp)</t>
  </si>
  <si>
    <t>107, 771 (6%, 200bp)</t>
  </si>
  <si>
    <t>16,746 (1%, 201bp)</t>
  </si>
  <si>
    <t>101,868 (8%, 200bp)</t>
  </si>
  <si>
    <t>108,131 (9%, 299bp)</t>
  </si>
  <si>
    <t>17,951 (1.6%, 300bp)</t>
  </si>
  <si>
    <t>85,174 (10%, 299bp)</t>
  </si>
  <si>
    <t>90,488 (10%, 397bp)</t>
  </si>
  <si>
    <t>19,451 (2.3%, 398bp)</t>
  </si>
  <si>
    <t>68,169 (10.6%, 396bp)</t>
  </si>
  <si>
    <t>22,215 (3.3%, 500bp)</t>
  </si>
  <si>
    <t>HiSeq</t>
  </si>
  <si>
    <t>MiSeq</t>
  </si>
  <si>
    <t>11,209 (0.5%, 96bp)</t>
  </si>
  <si>
    <t>7,198 (1%, 299bp)</t>
  </si>
  <si>
    <t>16,263 (3%, 397bp)</t>
  </si>
  <si>
    <t>8,713 (2%, 494bp)</t>
  </si>
  <si>
    <t>5,499 (1.5%, 587)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</si>
</sst>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</font>
    <font>
      <b/>
    </font>
    <font/>
    <font>
      <b/>
      <sz val="10.0"/>
    </font>
    <font>
      <sz val="10.0"/>
    </font>
    <font>
      <sz val="8.0"/>
    </font>
    <font>
      <i/>
      <sz val="8.0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2" fontId="2" numFmtId="0" xfId="0" applyAlignment="1" applyFill="1" applyFont="1">
      <alignment readingOrder="0" shrinkToFit="0" wrapText="1"/>
    </xf>
    <xf borderId="0" fillId="0" fontId="1" numFmtId="1" xfId="0" applyAlignment="1" applyFont="1" applyNumberFormat="1">
      <alignment shrinkToFit="0" wrapText="1"/>
    </xf>
    <xf borderId="0" fillId="2" fontId="2" numFmtId="11" xfId="0" applyAlignment="1" applyFont="1" applyNumberFormat="1">
      <alignment readingOrder="0" shrinkToFit="0" wrapText="1"/>
    </xf>
    <xf borderId="0" fillId="0" fontId="2" numFmtId="4" xfId="0" applyAlignment="1" applyFont="1" applyNumberFormat="1">
      <alignment shrinkToFit="0" wrapText="1"/>
    </xf>
    <xf borderId="0" fillId="0" fontId="2" numFmtId="3" xfId="0" applyAlignment="1" applyFont="1" applyNumberFormat="1">
      <alignment shrinkToFit="0" wrapText="1"/>
    </xf>
    <xf borderId="0" fillId="0" fontId="2" numFmtId="164" xfId="0" applyAlignment="1" applyFont="1" applyNumberFormat="1">
      <alignment shrinkToFit="0" wrapText="1"/>
    </xf>
    <xf borderId="0" fillId="0" fontId="2" numFmtId="4" xfId="0" applyAlignment="1" applyFont="1" applyNumberFormat="1">
      <alignment shrinkToFit="0" wrapText="1"/>
    </xf>
    <xf borderId="0" fillId="0" fontId="1" numFmtId="164" xfId="0" applyAlignment="1" applyFont="1" applyNumberFormat="1">
      <alignment shrinkToFit="0" wrapText="1"/>
    </xf>
    <xf borderId="0" fillId="0" fontId="1" numFmtId="0" xfId="0" applyAlignment="1" applyFont="1">
      <alignment horizontal="center" readingOrder="0" shrinkToFit="0" wrapText="1"/>
    </xf>
    <xf borderId="0" fillId="3" fontId="2" numFmtId="0" xfId="0" applyAlignment="1" applyFill="1" applyFont="1">
      <alignment readingOrder="0" shrinkToFit="0" wrapText="1"/>
    </xf>
    <xf borderId="0" fillId="4" fontId="4" numFmtId="0" xfId="0" applyAlignment="1" applyFill="1" applyFont="1">
      <alignment readingOrder="0" shrinkToFit="0" vertical="bottom" wrapText="1"/>
    </xf>
    <xf borderId="0" fillId="3" fontId="2" numFmtId="4" xfId="0" applyAlignment="1" applyFont="1" applyNumberFormat="1">
      <alignment shrinkToFit="0" wrapText="1"/>
    </xf>
    <xf borderId="0" fillId="0" fontId="2" numFmtId="0" xfId="0" applyAlignment="1" applyFont="1">
      <alignment horizontal="center" readingOrder="0" shrinkToFit="0" wrapText="1"/>
    </xf>
    <xf borderId="0" fillId="3" fontId="2" numFmtId="164" xfId="0" applyAlignment="1" applyFont="1" applyNumberFormat="1">
      <alignment shrinkToFit="0" wrapText="1"/>
    </xf>
    <xf borderId="0" fillId="3" fontId="2" numFmtId="0" xfId="0" applyAlignment="1" applyFont="1">
      <alignment horizontal="center" readingOrder="0" shrinkToFit="0" wrapText="1"/>
    </xf>
    <xf borderId="0" fillId="4" fontId="4" numFmtId="0" xfId="0" applyAlignment="1" applyFont="1">
      <alignment shrinkToFit="0" vertical="bottom" wrapText="1"/>
    </xf>
    <xf borderId="0" fillId="3" fontId="1" numFmtId="164" xfId="0" applyAlignment="1" applyFont="1" applyNumberFormat="1">
      <alignment shrinkToFit="0" wrapText="1"/>
    </xf>
    <xf borderId="0" fillId="4" fontId="2" numFmtId="0" xfId="0" applyAlignment="1" applyFont="1">
      <alignment readingOrder="0" shrinkToFit="0" wrapText="1"/>
    </xf>
    <xf borderId="0" fillId="4" fontId="2" numFmtId="0" xfId="0" applyAlignment="1" applyFont="1">
      <alignment horizontal="center" readingOrder="0" shrinkToFit="0" wrapText="1"/>
    </xf>
    <xf borderId="0" fillId="5" fontId="5" numFmtId="0" xfId="0" applyAlignment="1" applyFill="1" applyFont="1">
      <alignment horizontal="left" readingOrder="0" shrinkToFit="0" wrapText="1"/>
    </xf>
    <xf borderId="0" fillId="5" fontId="6" numFmtId="0" xfId="0" applyAlignment="1" applyFont="1">
      <alignment horizontal="left" readingOrder="0" shrinkToFit="0" wrapText="1"/>
    </xf>
    <xf borderId="0" fillId="5" fontId="5" numFmtId="0" xfId="0" applyAlignment="1" applyFont="1">
      <alignment readingOrder="0" shrinkToFit="0" wrapText="1"/>
    </xf>
    <xf borderId="0" fillId="5" fontId="5" numFmtId="0" xfId="0" applyAlignment="1" applyFont="1">
      <alignment shrinkToFit="0" wrapText="1"/>
    </xf>
    <xf borderId="0" fillId="4" fontId="5" numFmtId="0" xfId="0" applyAlignment="1" applyFont="1">
      <alignment horizontal="left" readingOrder="0" shrinkToFit="0" wrapText="1"/>
    </xf>
    <xf borderId="0" fillId="4" fontId="6" numFmtId="0" xfId="0" applyAlignment="1" applyFont="1">
      <alignment horizontal="left" readingOrder="0" shrinkToFit="0" wrapText="1"/>
    </xf>
    <xf borderId="0" fillId="4" fontId="5" numFmtId="0" xfId="0" applyAlignment="1" applyFont="1">
      <alignment readingOrder="0" shrinkToFit="0" wrapText="1"/>
    </xf>
    <xf borderId="0" fillId="4" fontId="5" numFmtId="0" xfId="0" applyAlignment="1" applyFont="1">
      <alignment shrinkToFit="0" wrapText="1"/>
    </xf>
    <xf borderId="0" fillId="0" fontId="2" numFmtId="1" xfId="0" applyAlignment="1" applyFont="1" applyNumberFormat="1">
      <alignment shrinkToFit="0" wrapText="1"/>
    </xf>
    <xf borderId="0" fillId="4" fontId="4" numFmtId="0" xfId="0" applyAlignment="1" applyFont="1">
      <alignment horizontal="center" readingOrder="0" shrinkToFit="0" vertical="bottom" wrapText="1"/>
    </xf>
    <xf borderId="0" fillId="4" fontId="4" numFmtId="0" xfId="0" applyAlignment="1" applyFont="1">
      <alignment horizontal="center" shrinkToFit="0" vertical="bottom" wrapText="1"/>
    </xf>
    <xf borderId="0" fillId="6" fontId="2" numFmtId="0" xfId="0" applyAlignment="1" applyFill="1" applyFont="1">
      <alignment readingOrder="0" shrinkToFit="0" wrapText="1"/>
    </xf>
    <xf borderId="0" fillId="6" fontId="2" numFmtId="1" xfId="0" applyAlignment="1" applyFont="1" applyNumberFormat="1">
      <alignment shrinkToFit="0" wrapText="1"/>
    </xf>
    <xf borderId="0" fillId="3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3.43"/>
    <col customWidth="1" min="2" max="2" width="21.0"/>
    <col customWidth="1" min="3" max="3" width="38.43"/>
    <col customWidth="1" min="4" max="4" width="21.43"/>
    <col customWidth="1" min="5" max="5" width="20.14"/>
    <col customWidth="1" min="6" max="20" width="17.29"/>
  </cols>
  <sheetData>
    <row r="1">
      <c r="C1" s="3" t="s">
        <v>1</v>
      </c>
    </row>
    <row r="2">
      <c r="A2" s="4" t="s">
        <v>14</v>
      </c>
      <c r="B2" s="5">
        <v>0.03</v>
      </c>
      <c r="C2" s="4" t="s">
        <v>15</v>
      </c>
    </row>
    <row r="3">
      <c r="A3" s="4" t="s">
        <v>16</v>
      </c>
      <c r="B3" s="7">
        <v>7.39E8</v>
      </c>
      <c r="C3" s="4" t="s">
        <v>17</v>
      </c>
    </row>
    <row r="4">
      <c r="A4" s="4" t="s">
        <v>18</v>
      </c>
      <c r="B4" s="5">
        <v>978.0</v>
      </c>
      <c r="C4" s="4" t="s">
        <v>19</v>
      </c>
    </row>
    <row r="6">
      <c r="A6" s="4" t="s">
        <v>21</v>
      </c>
      <c r="B6" s="9">
        <f>(B3*B2)/B4</f>
        <v>22668.71166</v>
      </c>
    </row>
    <row r="8">
      <c r="A8" s="4" t="s">
        <v>23</v>
      </c>
      <c r="B8" s="5">
        <v>4230.0</v>
      </c>
      <c r="C8" s="4" t="s">
        <v>24</v>
      </c>
    </row>
    <row r="9">
      <c r="A9" s="4" t="s">
        <v>25</v>
      </c>
      <c r="B9" s="5">
        <v>992.0</v>
      </c>
      <c r="C9" s="4" t="s">
        <v>26</v>
      </c>
    </row>
    <row r="10">
      <c r="A10" s="4" t="s">
        <v>27</v>
      </c>
      <c r="B10" s="11">
        <f>(1/B8) / ((1/B8)+(1/B9))</f>
        <v>0.1899655304</v>
      </c>
    </row>
    <row r="11">
      <c r="A11" s="4" t="s">
        <v>29</v>
      </c>
      <c r="B11" s="11">
        <f>1-B10</f>
        <v>0.8100344696</v>
      </c>
    </row>
    <row r="12">
      <c r="A12" s="4" t="s">
        <v>30</v>
      </c>
      <c r="B12" s="11">
        <f>(1-B10^2-B11^2)</f>
        <v>0.3077572554</v>
      </c>
    </row>
    <row r="14">
      <c r="A14" s="4" t="s">
        <v>34</v>
      </c>
      <c r="B14" s="9">
        <f>B6*B12</f>
        <v>6976.460482</v>
      </c>
    </row>
    <row r="16">
      <c r="A16" s="1" t="s">
        <v>37</v>
      </c>
      <c r="B16" s="13" t="s">
        <v>38</v>
      </c>
      <c r="C16" s="13" t="s">
        <v>41</v>
      </c>
      <c r="D16" s="13" t="s">
        <v>42</v>
      </c>
      <c r="E16" s="13" t="s">
        <v>43</v>
      </c>
    </row>
    <row r="17">
      <c r="A17" s="15" t="s">
        <v>44</v>
      </c>
      <c r="B17" s="17" t="s">
        <v>45</v>
      </c>
      <c r="C17" s="17" t="s">
        <v>46</v>
      </c>
      <c r="D17" s="17" t="s">
        <v>47</v>
      </c>
      <c r="E17" s="17" t="s">
        <v>48</v>
      </c>
    </row>
    <row r="18">
      <c r="A18" s="15" t="s">
        <v>49</v>
      </c>
      <c r="B18" s="17" t="s">
        <v>50</v>
      </c>
      <c r="C18" s="17" t="s">
        <v>51</v>
      </c>
      <c r="D18" s="19" t="s">
        <v>52</v>
      </c>
      <c r="E18" s="17" t="s">
        <v>53</v>
      </c>
    </row>
    <row r="19">
      <c r="A19" s="20" t="s">
        <v>54</v>
      </c>
      <c r="B19" s="17" t="s">
        <v>55</v>
      </c>
      <c r="C19" s="17" t="s">
        <v>56</v>
      </c>
      <c r="D19" s="17" t="s">
        <v>57</v>
      </c>
      <c r="E19" s="17" t="s">
        <v>58</v>
      </c>
    </row>
    <row r="20">
      <c r="A20" s="20" t="s">
        <v>59</v>
      </c>
      <c r="B20" s="17" t="s">
        <v>60</v>
      </c>
      <c r="C20" s="17" t="s">
        <v>61</v>
      </c>
      <c r="D20" s="17" t="s">
        <v>62</v>
      </c>
      <c r="E20" s="17" t="s">
        <v>63</v>
      </c>
    </row>
    <row r="21">
      <c r="A21" s="20" t="s">
        <v>64</v>
      </c>
      <c r="B21" s="17" t="s">
        <v>65</v>
      </c>
      <c r="C21" s="17" t="s">
        <v>66</v>
      </c>
      <c r="D21" s="17" t="s">
        <v>67</v>
      </c>
      <c r="E21" s="17" t="s">
        <v>68</v>
      </c>
    </row>
    <row r="22">
      <c r="A22" s="15" t="s">
        <v>69</v>
      </c>
      <c r="B22" s="17" t="s">
        <v>70</v>
      </c>
      <c r="C22" s="17" t="s">
        <v>71</v>
      </c>
      <c r="D22" s="17" t="s">
        <v>72</v>
      </c>
      <c r="E22" s="17" t="s">
        <v>73</v>
      </c>
    </row>
    <row r="23">
      <c r="A23" s="20" t="s">
        <v>74</v>
      </c>
      <c r="B23" s="17" t="s">
        <v>75</v>
      </c>
      <c r="C23" s="17" t="s">
        <v>76</v>
      </c>
      <c r="D23" s="17" t="s">
        <v>77</v>
      </c>
      <c r="E23" s="17" t="s">
        <v>78</v>
      </c>
    </row>
    <row r="24">
      <c r="A24" s="20" t="s">
        <v>79</v>
      </c>
      <c r="B24" s="17" t="s">
        <v>80</v>
      </c>
      <c r="C24" s="17" t="s">
        <v>81</v>
      </c>
      <c r="D24" s="17" t="s">
        <v>82</v>
      </c>
      <c r="E24" s="17" t="s">
        <v>83</v>
      </c>
    </row>
    <row r="25">
      <c r="A25" s="20" t="s">
        <v>84</v>
      </c>
      <c r="B25" s="17" t="s">
        <v>85</v>
      </c>
      <c r="C25" s="17" t="s">
        <v>86</v>
      </c>
      <c r="D25" s="17" t="s">
        <v>87</v>
      </c>
      <c r="E25" s="17" t="s">
        <v>88</v>
      </c>
    </row>
    <row r="26">
      <c r="A26" s="22" t="s">
        <v>89</v>
      </c>
      <c r="B26" s="17" t="s">
        <v>91</v>
      </c>
      <c r="C26" s="17" t="s">
        <v>92</v>
      </c>
      <c r="D26" s="17" t="s">
        <v>93</v>
      </c>
      <c r="E26" s="17" t="s">
        <v>94</v>
      </c>
    </row>
    <row r="28">
      <c r="A28" s="1" t="s">
        <v>95</v>
      </c>
      <c r="B28" s="13" t="s">
        <v>38</v>
      </c>
    </row>
    <row r="29">
      <c r="A29" s="15" t="s">
        <v>44</v>
      </c>
      <c r="B29" s="23" t="s">
        <v>96</v>
      </c>
    </row>
    <row r="30">
      <c r="A30" s="15" t="s">
        <v>49</v>
      </c>
      <c r="B30" s="17" t="s">
        <v>97</v>
      </c>
    </row>
    <row r="31">
      <c r="A31" s="20" t="s">
        <v>54</v>
      </c>
      <c r="B31" s="17" t="s">
        <v>98</v>
      </c>
    </row>
    <row r="32">
      <c r="A32" s="20" t="s">
        <v>59</v>
      </c>
      <c r="B32" s="17" t="s">
        <v>99</v>
      </c>
    </row>
    <row r="33">
      <c r="A33" s="20" t="s">
        <v>64</v>
      </c>
      <c r="B33" s="17" t="s">
        <v>100</v>
      </c>
    </row>
    <row r="34">
      <c r="A34" s="15" t="s">
        <v>69</v>
      </c>
      <c r="B34" s="17" t="s">
        <v>101</v>
      </c>
    </row>
    <row r="35">
      <c r="A35" s="20" t="s">
        <v>74</v>
      </c>
      <c r="B35" s="17" t="s">
        <v>102</v>
      </c>
    </row>
    <row r="36">
      <c r="A36" s="20" t="s">
        <v>79</v>
      </c>
      <c r="B36" s="17" t="s">
        <v>103</v>
      </c>
    </row>
    <row r="37">
      <c r="A37" s="20" t="s">
        <v>84</v>
      </c>
      <c r="B37" s="17" t="s">
        <v>104</v>
      </c>
    </row>
    <row r="38">
      <c r="A38" s="22" t="s">
        <v>89</v>
      </c>
      <c r="B38" s="17" t="s">
        <v>105</v>
      </c>
    </row>
    <row r="40">
      <c r="A40" s="2" t="s">
        <v>106</v>
      </c>
    </row>
    <row r="41">
      <c r="A41" s="24" t="s">
        <v>107</v>
      </c>
      <c r="B41" s="25" t="s">
        <v>108</v>
      </c>
      <c r="C41" s="24" t="s">
        <v>109</v>
      </c>
      <c r="F41" s="26">
        <v>0.96</v>
      </c>
      <c r="G41" s="27"/>
      <c r="H41" s="24" t="s">
        <v>110</v>
      </c>
      <c r="I41" s="24" t="s">
        <v>111</v>
      </c>
      <c r="J41" s="24" t="s">
        <v>112</v>
      </c>
      <c r="K41" s="24">
        <v>216.0</v>
      </c>
    </row>
    <row r="42">
      <c r="A42" s="28" t="s">
        <v>113</v>
      </c>
      <c r="B42" s="28" t="s">
        <v>114</v>
      </c>
      <c r="C42" s="28" t="s">
        <v>107</v>
      </c>
      <c r="D42" s="29" t="s">
        <v>115</v>
      </c>
      <c r="E42" s="28" t="s">
        <v>117</v>
      </c>
      <c r="F42" s="30">
        <v>1.0</v>
      </c>
      <c r="G42" s="31"/>
      <c r="H42" s="28" t="s">
        <v>110</v>
      </c>
      <c r="I42" s="28" t="s">
        <v>111</v>
      </c>
      <c r="J42" s="28" t="s">
        <v>112</v>
      </c>
      <c r="K42" s="28">
        <v>216.0</v>
      </c>
    </row>
    <row r="43">
      <c r="A43" s="24" t="s">
        <v>113</v>
      </c>
      <c r="B43" s="24" t="s">
        <v>114</v>
      </c>
      <c r="C43" s="24" t="s">
        <v>107</v>
      </c>
      <c r="D43" s="25" t="s">
        <v>118</v>
      </c>
      <c r="E43" s="24" t="s">
        <v>119</v>
      </c>
      <c r="F43" s="26">
        <v>0.8</v>
      </c>
      <c r="G43" s="27"/>
      <c r="H43" s="24" t="s">
        <v>110</v>
      </c>
      <c r="I43" s="24" t="s">
        <v>111</v>
      </c>
      <c r="J43" s="24" t="s">
        <v>112</v>
      </c>
      <c r="K43" s="24">
        <v>216.0</v>
      </c>
    </row>
    <row r="44">
      <c r="A44" s="28" t="s">
        <v>113</v>
      </c>
      <c r="B44" s="28" t="s">
        <v>114</v>
      </c>
      <c r="C44" s="28" t="s">
        <v>107</v>
      </c>
      <c r="D44" s="29" t="s">
        <v>120</v>
      </c>
      <c r="E44" s="28" t="s">
        <v>121</v>
      </c>
      <c r="F44" s="30">
        <v>0.71</v>
      </c>
      <c r="G44" s="30">
        <v>48.0</v>
      </c>
      <c r="H44" s="28" t="s">
        <v>122</v>
      </c>
      <c r="I44" s="28" t="s">
        <v>111</v>
      </c>
      <c r="J44" s="28" t="s">
        <v>123</v>
      </c>
      <c r="K44" s="28">
        <v>359.0</v>
      </c>
    </row>
    <row r="45">
      <c r="A45" s="24" t="s">
        <v>113</v>
      </c>
      <c r="B45" s="24" t="s">
        <v>114</v>
      </c>
      <c r="C45" s="24" t="s">
        <v>107</v>
      </c>
      <c r="D45" s="25" t="s">
        <v>124</v>
      </c>
      <c r="E45" s="24" t="s">
        <v>125</v>
      </c>
      <c r="F45" s="26">
        <v>0.49</v>
      </c>
      <c r="G45" s="27"/>
      <c r="H45" s="24" t="s">
        <v>126</v>
      </c>
      <c r="I45" s="24" t="s">
        <v>111</v>
      </c>
      <c r="J45" s="24" t="s">
        <v>127</v>
      </c>
      <c r="K45" s="24">
        <v>204.0</v>
      </c>
    </row>
    <row r="46">
      <c r="A46" s="28" t="s">
        <v>113</v>
      </c>
      <c r="B46" s="28" t="s">
        <v>114</v>
      </c>
      <c r="C46" s="28" t="s">
        <v>107</v>
      </c>
      <c r="D46" s="29" t="s">
        <v>128</v>
      </c>
      <c r="E46" s="28" t="s">
        <v>129</v>
      </c>
      <c r="F46" s="30">
        <v>0.54</v>
      </c>
      <c r="G46" s="31"/>
      <c r="H46" s="28" t="s">
        <v>126</v>
      </c>
      <c r="I46" s="28" t="s">
        <v>111</v>
      </c>
      <c r="J46" s="28" t="s">
        <v>127</v>
      </c>
      <c r="K46" s="28" t="s">
        <v>130</v>
      </c>
    </row>
    <row r="47">
      <c r="A47" s="24" t="s">
        <v>113</v>
      </c>
      <c r="B47" s="24" t="s">
        <v>114</v>
      </c>
      <c r="C47" s="24" t="s">
        <v>107</v>
      </c>
      <c r="D47" s="25" t="s">
        <v>131</v>
      </c>
      <c r="E47" s="24" t="s">
        <v>132</v>
      </c>
      <c r="F47" s="26">
        <v>0.74</v>
      </c>
      <c r="G47" s="26">
        <v>48.0</v>
      </c>
      <c r="H47" s="24" t="s">
        <v>110</v>
      </c>
      <c r="I47" s="24" t="s">
        <v>111</v>
      </c>
      <c r="J47" s="24" t="s">
        <v>112</v>
      </c>
      <c r="K47" s="24" t="s">
        <v>133</v>
      </c>
    </row>
    <row r="48">
      <c r="A48" s="24" t="s">
        <v>113</v>
      </c>
      <c r="B48" s="24" t="s">
        <v>114</v>
      </c>
      <c r="C48" s="24" t="s">
        <v>107</v>
      </c>
      <c r="D48" s="25" t="s">
        <v>131</v>
      </c>
      <c r="E48" s="24" t="s">
        <v>132</v>
      </c>
      <c r="F48" s="26">
        <v>0.81</v>
      </c>
    </row>
    <row r="50">
      <c r="A50" s="2" t="s">
        <v>134</v>
      </c>
      <c r="F50">
        <f>AVERAGE(F41:F48)</f>
        <v>0.75625</v>
      </c>
      <c r="G50">
        <f>F50*978000000</f>
        <v>739612500</v>
      </c>
      <c r="H50" s="2" t="s">
        <v>135</v>
      </c>
    </row>
    <row r="51">
      <c r="G51">
        <f>F50*978</f>
        <v>739.6125</v>
      </c>
      <c r="H51" s="2" t="s">
        <v>136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sheetData>
    <row r="1">
      <c r="A1" s="1" t="s">
        <v>0</v>
      </c>
      <c r="B1" s="1" t="s">
        <v>4</v>
      </c>
      <c r="C1" s="1" t="s">
        <v>5</v>
      </c>
      <c r="D1" s="1" t="s">
        <v>6</v>
      </c>
    </row>
    <row r="2">
      <c r="A2" s="2">
        <v>6646.0</v>
      </c>
      <c r="B2" s="2">
        <v>1370.0</v>
      </c>
      <c r="C2" s="2">
        <v>4472.0</v>
      </c>
      <c r="D2" s="2">
        <v>945.0</v>
      </c>
    </row>
    <row r="3">
      <c r="A3" s="2">
        <v>8668.0</v>
      </c>
      <c r="B3" s="2">
        <v>1956.0</v>
      </c>
      <c r="C3" s="2">
        <v>3607.0</v>
      </c>
      <c r="D3" s="2">
        <v>1012.0</v>
      </c>
    </row>
    <row r="4">
      <c r="A4" s="2">
        <v>5781.0</v>
      </c>
      <c r="B4" s="2">
        <v>2798.0</v>
      </c>
      <c r="C4" s="2">
        <v>4610.0</v>
      </c>
      <c r="D4" s="2">
        <v>1018.0</v>
      </c>
    </row>
    <row r="5">
      <c r="A5" s="6">
        <f t="shared" ref="A5:D5" si="1">average(A2:A4)</f>
        <v>7031.666667</v>
      </c>
      <c r="B5" s="6">
        <f t="shared" si="1"/>
        <v>2041.333333</v>
      </c>
      <c r="C5" s="6">
        <f t="shared" si="1"/>
        <v>4229.666667</v>
      </c>
      <c r="D5" s="6">
        <f t="shared" si="1"/>
        <v>991.6666667</v>
      </c>
    </row>
    <row r="7">
      <c r="C7" s="2" t="s">
        <v>20</v>
      </c>
    </row>
    <row r="8">
      <c r="A8" s="2">
        <v>747.35</v>
      </c>
      <c r="C8" s="2">
        <v>387.64</v>
      </c>
    </row>
    <row r="9">
      <c r="A9" s="2">
        <v>388.66</v>
      </c>
      <c r="C9" s="2">
        <v>65424.98</v>
      </c>
    </row>
    <row r="10">
      <c r="A10" s="2">
        <v>241.04</v>
      </c>
      <c r="C10" s="2">
        <v>218.21</v>
      </c>
    </row>
    <row r="11">
      <c r="A11" s="6">
        <f>average(A8:A10)</f>
        <v>459.0166667</v>
      </c>
      <c r="C11" s="6">
        <f>average(C8:C10)</f>
        <v>22010.27667</v>
      </c>
    </row>
    <row r="13">
      <c r="C13" s="2" t="s">
        <v>28</v>
      </c>
    </row>
    <row r="14">
      <c r="A14" s="2">
        <v>253.2</v>
      </c>
      <c r="C14" s="2">
        <v>559.7</v>
      </c>
    </row>
    <row r="15">
      <c r="A15" s="2">
        <v>68.0</v>
      </c>
      <c r="C15" s="2">
        <v>385005.6</v>
      </c>
    </row>
    <row r="16">
      <c r="A16" s="2">
        <v>187.9</v>
      </c>
      <c r="C16" s="2">
        <v>424.0</v>
      </c>
    </row>
    <row r="17">
      <c r="A17" s="6">
        <f>average(A14:A16)</f>
        <v>169.7</v>
      </c>
      <c r="C17" s="6">
        <f>average(C14:C16)</f>
        <v>128663.1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sheetData>
    <row r="1">
      <c r="A1" s="1"/>
      <c r="B1" s="1" t="s">
        <v>2</v>
      </c>
      <c r="D1" s="2" t="s">
        <v>3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  <row r="2">
      <c r="A2" s="2">
        <v>500.0</v>
      </c>
      <c r="B2" s="2" t="s">
        <v>12</v>
      </c>
      <c r="C2" s="2" t="s">
        <v>13</v>
      </c>
      <c r="D2" s="2">
        <v>62.1</v>
      </c>
      <c r="E2" s="8">
        <f t="shared" ref="E2:E3" si="1">A2/D2</f>
        <v>8.051529791</v>
      </c>
      <c r="F2" s="2"/>
    </row>
    <row r="3">
      <c r="A3" s="2">
        <v>2500.0</v>
      </c>
      <c r="B3" s="2" t="s">
        <v>22</v>
      </c>
      <c r="C3" s="2" t="s">
        <v>13</v>
      </c>
      <c r="D3" s="2">
        <v>250.2</v>
      </c>
      <c r="E3" s="8">
        <f t="shared" si="1"/>
        <v>9.992006395</v>
      </c>
      <c r="F3" s="2">
        <v>20.0</v>
      </c>
      <c r="G3" s="10">
        <f>D3/A3*F3</f>
        <v>2.0016</v>
      </c>
      <c r="H3" s="10">
        <f>G3*96</f>
        <v>192.1536</v>
      </c>
      <c r="I3" s="12">
        <f>G3*2000</f>
        <v>4003.2</v>
      </c>
    </row>
    <row r="4">
      <c r="A4" s="1"/>
      <c r="B4" s="1" t="s">
        <v>6</v>
      </c>
      <c r="E4" s="8"/>
    </row>
    <row r="5">
      <c r="A5" s="2">
        <v>1000.0</v>
      </c>
      <c r="B5" s="2" t="s">
        <v>31</v>
      </c>
      <c r="C5" s="2" t="s">
        <v>32</v>
      </c>
      <c r="D5" s="2">
        <v>54.9</v>
      </c>
      <c r="E5" s="8">
        <f t="shared" ref="E5:E6" si="2">A5/D5</f>
        <v>18.21493625</v>
      </c>
      <c r="F5" s="2"/>
    </row>
    <row r="6">
      <c r="A6" s="2">
        <v>5000.0</v>
      </c>
      <c r="B6" s="2" t="s">
        <v>33</v>
      </c>
      <c r="C6" s="2" t="s">
        <v>32</v>
      </c>
      <c r="D6" s="2">
        <v>220.5</v>
      </c>
      <c r="E6" s="8">
        <f t="shared" si="2"/>
        <v>22.67573696</v>
      </c>
      <c r="F6" s="2">
        <v>20.0</v>
      </c>
      <c r="G6" s="10">
        <f>D6/A6*F6</f>
        <v>0.882</v>
      </c>
      <c r="H6" s="10">
        <f>G6*96</f>
        <v>84.672</v>
      </c>
      <c r="I6" s="10">
        <f>G6*2000</f>
        <v>1764</v>
      </c>
    </row>
    <row r="7">
      <c r="A7" s="1"/>
      <c r="B7" s="1" t="s">
        <v>35</v>
      </c>
      <c r="E7" s="8"/>
    </row>
    <row r="8">
      <c r="A8" s="2">
        <v>10000.0</v>
      </c>
      <c r="B8" s="2" t="s">
        <v>36</v>
      </c>
      <c r="C8" s="2" t="s">
        <v>13</v>
      </c>
      <c r="D8" s="2">
        <v>54.9</v>
      </c>
      <c r="E8" s="8">
        <f t="shared" ref="E8:E11" si="3">A8/D8</f>
        <v>182.1493625</v>
      </c>
      <c r="F8" s="2">
        <v>20.0</v>
      </c>
      <c r="G8" s="10">
        <f>D8/A8*F8</f>
        <v>0.1098</v>
      </c>
      <c r="H8" s="10">
        <f>G8*96</f>
        <v>10.5408</v>
      </c>
      <c r="I8" s="10">
        <f>G8*2000</f>
        <v>219.6</v>
      </c>
    </row>
    <row r="9">
      <c r="A9" s="2">
        <v>10000.0</v>
      </c>
      <c r="B9" s="2" t="s">
        <v>36</v>
      </c>
      <c r="C9" s="2" t="s">
        <v>39</v>
      </c>
      <c r="D9" s="2">
        <v>54.9</v>
      </c>
      <c r="E9" s="8">
        <f t="shared" si="3"/>
        <v>182.1493625</v>
      </c>
    </row>
    <row r="10">
      <c r="A10" s="2">
        <v>50000.0</v>
      </c>
      <c r="B10" s="14" t="s">
        <v>40</v>
      </c>
      <c r="C10" s="14" t="s">
        <v>13</v>
      </c>
      <c r="D10" s="14">
        <v>220.5</v>
      </c>
      <c r="E10" s="16">
        <f t="shared" si="3"/>
        <v>226.7573696</v>
      </c>
      <c r="F10" s="14">
        <v>20.0</v>
      </c>
      <c r="G10" s="18">
        <f>D10/A10*F10</f>
        <v>0.0882</v>
      </c>
      <c r="H10" s="18">
        <f>G10*96</f>
        <v>8.4672</v>
      </c>
      <c r="I10" s="21">
        <f>G10*2000</f>
        <v>176.4</v>
      </c>
    </row>
    <row r="11">
      <c r="A11" s="2">
        <v>50000.0</v>
      </c>
      <c r="B11" s="2" t="s">
        <v>40</v>
      </c>
      <c r="C11" s="2" t="s">
        <v>39</v>
      </c>
      <c r="D11" s="2">
        <v>220.5</v>
      </c>
      <c r="E11" s="8">
        <f t="shared" si="3"/>
        <v>226.7573696</v>
      </c>
    </row>
    <row r="12">
      <c r="A12" s="1"/>
      <c r="B12" s="1" t="s">
        <v>90</v>
      </c>
      <c r="E12" s="8"/>
    </row>
    <row r="13">
      <c r="A13" s="2">
        <v>10000.0</v>
      </c>
      <c r="B13" s="2" t="s">
        <v>36</v>
      </c>
      <c r="C13" s="2" t="s">
        <v>13</v>
      </c>
      <c r="D13" s="2">
        <v>50.4</v>
      </c>
      <c r="E13" s="8">
        <f t="shared" ref="E13:E16" si="4">A13/D13</f>
        <v>198.4126984</v>
      </c>
    </row>
    <row r="14">
      <c r="A14" s="2">
        <v>10000.0</v>
      </c>
      <c r="B14" s="2" t="s">
        <v>36</v>
      </c>
      <c r="C14" s="2" t="s">
        <v>39</v>
      </c>
      <c r="D14" s="2">
        <v>50.4</v>
      </c>
      <c r="E14" s="8">
        <f t="shared" si="4"/>
        <v>198.4126984</v>
      </c>
    </row>
    <row r="15">
      <c r="A15" s="2">
        <v>50000.0</v>
      </c>
      <c r="B15" s="2" t="s">
        <v>40</v>
      </c>
      <c r="C15" s="2" t="s">
        <v>13</v>
      </c>
      <c r="D15" s="2">
        <v>202.5</v>
      </c>
      <c r="E15" s="8">
        <f t="shared" si="4"/>
        <v>246.9135802</v>
      </c>
      <c r="F15" s="2">
        <v>20.0</v>
      </c>
      <c r="G15" s="10">
        <f>D15/A15*F15</f>
        <v>0.081</v>
      </c>
      <c r="H15" s="10">
        <f>G15*96</f>
        <v>7.776</v>
      </c>
      <c r="I15" s="10">
        <f>G15*2000</f>
        <v>162</v>
      </c>
    </row>
    <row r="16">
      <c r="A16" s="2">
        <v>50000.0</v>
      </c>
      <c r="B16" s="2" t="s">
        <v>40</v>
      </c>
      <c r="C16" s="2" t="s">
        <v>39</v>
      </c>
      <c r="D16" s="2">
        <v>202.5</v>
      </c>
      <c r="E16" s="8">
        <f t="shared" si="4"/>
        <v>246.9135802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7.71"/>
    <col customWidth="1" min="2" max="2" width="18.71"/>
    <col customWidth="1" min="3" max="4" width="28.0"/>
    <col customWidth="1" min="5" max="5" width="18.71"/>
  </cols>
  <sheetData>
    <row r="1">
      <c r="C1" s="3" t="s">
        <v>1</v>
      </c>
      <c r="E1" s="1" t="s">
        <v>0</v>
      </c>
      <c r="F1" s="1" t="s">
        <v>4</v>
      </c>
      <c r="G1" s="1" t="s">
        <v>5</v>
      </c>
      <c r="H1" s="1" t="s">
        <v>6</v>
      </c>
    </row>
    <row r="2">
      <c r="A2" s="4" t="s">
        <v>14</v>
      </c>
      <c r="B2" s="5">
        <v>0.03</v>
      </c>
      <c r="C2" s="4" t="s">
        <v>15</v>
      </c>
      <c r="E2" s="2">
        <v>6819.0</v>
      </c>
      <c r="F2" s="2">
        <v>2023.0</v>
      </c>
      <c r="G2" s="2">
        <v>4608.0</v>
      </c>
      <c r="H2" s="2">
        <v>1058.0</v>
      </c>
    </row>
    <row r="3">
      <c r="A3" s="4" t="s">
        <v>16</v>
      </c>
      <c r="B3" s="7">
        <v>7.39E8</v>
      </c>
      <c r="C3" s="4" t="s">
        <v>17</v>
      </c>
      <c r="E3" s="2">
        <v>8818.0</v>
      </c>
      <c r="F3" s="2">
        <v>2027.0</v>
      </c>
      <c r="G3" s="2">
        <v>3714.0</v>
      </c>
      <c r="H3" s="2">
        <v>1117.0</v>
      </c>
    </row>
    <row r="4">
      <c r="A4" s="4" t="s">
        <v>18</v>
      </c>
      <c r="B4" s="5">
        <v>397.0</v>
      </c>
      <c r="C4" s="4" t="s">
        <v>19</v>
      </c>
      <c r="E4" s="2">
        <v>5956.0</v>
      </c>
      <c r="F4" s="2">
        <v>2884.0</v>
      </c>
      <c r="G4" s="2">
        <v>4779.0</v>
      </c>
      <c r="H4" s="2">
        <v>1140.0</v>
      </c>
    </row>
    <row r="5">
      <c r="D5" s="2" t="s">
        <v>116</v>
      </c>
      <c r="E5" s="32">
        <f t="shared" ref="E5:H5" si="1">average(E2:E4)</f>
        <v>7197.666667</v>
      </c>
      <c r="F5" s="32">
        <f t="shared" si="1"/>
        <v>2311.333333</v>
      </c>
      <c r="G5" s="32">
        <f t="shared" si="1"/>
        <v>4367</v>
      </c>
      <c r="H5" s="32">
        <f t="shared" si="1"/>
        <v>1105</v>
      </c>
    </row>
    <row r="6">
      <c r="A6" s="4" t="s">
        <v>21</v>
      </c>
      <c r="B6" s="9">
        <f>(B3*B2)/B4</f>
        <v>55843.82872</v>
      </c>
    </row>
    <row r="8">
      <c r="A8" s="4" t="s">
        <v>23</v>
      </c>
      <c r="B8" s="5">
        <v>2311.0</v>
      </c>
      <c r="C8" s="4" t="s">
        <v>24</v>
      </c>
    </row>
    <row r="9">
      <c r="A9" s="4" t="s">
        <v>25</v>
      </c>
      <c r="B9" s="5">
        <v>7198.0</v>
      </c>
      <c r="C9" s="4" t="s">
        <v>26</v>
      </c>
    </row>
    <row r="10">
      <c r="A10" s="4" t="s">
        <v>27</v>
      </c>
      <c r="B10" s="11">
        <f>(1/B8) / ((1/B8)+(1/B9))</f>
        <v>0.7569670838</v>
      </c>
    </row>
    <row r="11">
      <c r="A11" s="4" t="s">
        <v>29</v>
      </c>
      <c r="B11" s="11">
        <f>1-B10</f>
        <v>0.2430329162</v>
      </c>
    </row>
    <row r="12">
      <c r="A12" s="4" t="s">
        <v>30</v>
      </c>
      <c r="B12" s="11">
        <f>(1-B10^2-B11^2)</f>
        <v>0.3679358357</v>
      </c>
    </row>
    <row r="14">
      <c r="A14" s="4" t="s">
        <v>34</v>
      </c>
      <c r="B14" s="9">
        <f>B6*B12</f>
        <v>20546.94579</v>
      </c>
    </row>
    <row r="17">
      <c r="A17" s="13" t="s">
        <v>37</v>
      </c>
      <c r="B17" s="13" t="s">
        <v>38</v>
      </c>
      <c r="C17" s="13" t="s">
        <v>41</v>
      </c>
      <c r="D17" s="13" t="s">
        <v>42</v>
      </c>
      <c r="E17" s="13" t="s">
        <v>43</v>
      </c>
    </row>
    <row r="18">
      <c r="A18" s="33" t="s">
        <v>44</v>
      </c>
      <c r="B18" s="17" t="s">
        <v>137</v>
      </c>
      <c r="C18" s="17" t="s">
        <v>138</v>
      </c>
      <c r="D18" s="17" t="s">
        <v>139</v>
      </c>
      <c r="E18" s="17" t="s">
        <v>140</v>
      </c>
    </row>
    <row r="19">
      <c r="A19" s="33" t="s">
        <v>49</v>
      </c>
      <c r="B19" s="17" t="s">
        <v>50</v>
      </c>
      <c r="C19" s="17" t="s">
        <v>141</v>
      </c>
      <c r="D19" s="19" t="s">
        <v>142</v>
      </c>
      <c r="E19" s="17" t="s">
        <v>143</v>
      </c>
    </row>
    <row r="20">
      <c r="A20" s="34" t="s">
        <v>54</v>
      </c>
      <c r="B20" s="17" t="s">
        <v>144</v>
      </c>
      <c r="C20" s="17" t="s">
        <v>145</v>
      </c>
      <c r="D20" s="17" t="s">
        <v>146</v>
      </c>
      <c r="E20" s="17" t="s">
        <v>147</v>
      </c>
    </row>
    <row r="21">
      <c r="A21" s="34" t="s">
        <v>59</v>
      </c>
      <c r="B21" s="17" t="s">
        <v>148</v>
      </c>
      <c r="C21" s="17" t="s">
        <v>149</v>
      </c>
      <c r="D21" s="17" t="s">
        <v>150</v>
      </c>
      <c r="E21" s="17" t="s">
        <v>151</v>
      </c>
    </row>
    <row r="22">
      <c r="A22" s="34" t="s">
        <v>64</v>
      </c>
      <c r="B22" s="17" t="s">
        <v>152</v>
      </c>
      <c r="C22" s="17" t="s">
        <v>153</v>
      </c>
      <c r="D22" s="17" t="s">
        <v>154</v>
      </c>
      <c r="E22" s="17" t="s">
        <v>155</v>
      </c>
    </row>
    <row r="23">
      <c r="A23" s="33" t="s">
        <v>69</v>
      </c>
      <c r="B23" s="17" t="s">
        <v>156</v>
      </c>
      <c r="C23" s="17" t="s">
        <v>157</v>
      </c>
      <c r="D23" s="17" t="s">
        <v>158</v>
      </c>
      <c r="E23" s="17" t="s">
        <v>159</v>
      </c>
    </row>
    <row r="24">
      <c r="A24" s="34" t="s">
        <v>74</v>
      </c>
      <c r="B24" s="17" t="s">
        <v>160</v>
      </c>
      <c r="C24" s="17" t="s">
        <v>161</v>
      </c>
      <c r="D24" s="17" t="s">
        <v>162</v>
      </c>
      <c r="E24" s="17" t="s">
        <v>163</v>
      </c>
    </row>
    <row r="25">
      <c r="A25" s="34" t="s">
        <v>79</v>
      </c>
      <c r="B25" s="17" t="s">
        <v>164</v>
      </c>
      <c r="C25" s="17" t="s">
        <v>165</v>
      </c>
      <c r="D25" s="17" t="s">
        <v>166</v>
      </c>
      <c r="E25" s="17" t="s">
        <v>167</v>
      </c>
    </row>
    <row r="26">
      <c r="A26" s="34" t="s">
        <v>84</v>
      </c>
      <c r="B26" s="17" t="s">
        <v>168</v>
      </c>
      <c r="C26" s="17" t="s">
        <v>169</v>
      </c>
      <c r="D26" s="17" t="s">
        <v>170</v>
      </c>
      <c r="E26" s="17" t="s">
        <v>171</v>
      </c>
    </row>
    <row r="27">
      <c r="A27" s="23" t="s">
        <v>89</v>
      </c>
      <c r="B27" s="17" t="s">
        <v>172</v>
      </c>
      <c r="C27" s="17" t="s">
        <v>173</v>
      </c>
      <c r="D27" s="17" t="s">
        <v>174</v>
      </c>
      <c r="E27" s="17" t="s">
        <v>175</v>
      </c>
    </row>
    <row r="29">
      <c r="A29" s="13" t="s">
        <v>95</v>
      </c>
      <c r="B29" s="13" t="s">
        <v>38</v>
      </c>
    </row>
    <row r="30">
      <c r="A30" s="33" t="s">
        <v>44</v>
      </c>
      <c r="B30" s="17" t="s">
        <v>176</v>
      </c>
    </row>
    <row r="31">
      <c r="A31" s="33" t="s">
        <v>49</v>
      </c>
      <c r="B31" s="17" t="s">
        <v>97</v>
      </c>
    </row>
    <row r="32">
      <c r="A32" s="34" t="s">
        <v>54</v>
      </c>
      <c r="B32" s="19" t="s">
        <v>177</v>
      </c>
    </row>
    <row r="33">
      <c r="A33" s="34" t="s">
        <v>59</v>
      </c>
      <c r="B33" s="17" t="s">
        <v>178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7.71"/>
    <col customWidth="1" min="2" max="2" width="18.71"/>
    <col customWidth="1" min="3" max="3" width="34.86"/>
    <col customWidth="1" min="4" max="4" width="20.43"/>
    <col customWidth="1" min="5" max="5" width="24.0"/>
  </cols>
  <sheetData>
    <row r="1">
      <c r="C1" s="3" t="s">
        <v>1</v>
      </c>
      <c r="E1" s="1" t="s">
        <v>0</v>
      </c>
      <c r="F1" s="1" t="s">
        <v>4</v>
      </c>
      <c r="G1" s="1" t="s">
        <v>5</v>
      </c>
      <c r="H1" s="1" t="s">
        <v>6</v>
      </c>
    </row>
    <row r="2">
      <c r="A2" s="4" t="s">
        <v>14</v>
      </c>
      <c r="B2" s="5">
        <v>0.093</v>
      </c>
      <c r="C2" s="4" t="s">
        <v>15</v>
      </c>
      <c r="E2" s="2">
        <v>8354.0</v>
      </c>
      <c r="F2" s="2">
        <v>3699.0</v>
      </c>
      <c r="G2" s="2">
        <v>5618.0</v>
      </c>
      <c r="H2" s="2">
        <v>1405.0</v>
      </c>
    </row>
    <row r="3">
      <c r="A3" s="4" t="s">
        <v>16</v>
      </c>
      <c r="B3" s="7">
        <v>7.39E8</v>
      </c>
      <c r="C3" s="4" t="s">
        <v>17</v>
      </c>
      <c r="E3" s="2">
        <v>9943.0</v>
      </c>
      <c r="F3" s="2">
        <v>2646.0</v>
      </c>
      <c r="G3" s="2">
        <v>4505.0</v>
      </c>
      <c r="H3" s="2">
        <v>1518.0</v>
      </c>
    </row>
    <row r="4">
      <c r="A4" s="4" t="s">
        <v>18</v>
      </c>
      <c r="B4" s="5">
        <v>299.0</v>
      </c>
      <c r="C4" s="4" t="s">
        <v>19</v>
      </c>
      <c r="E4" s="2">
        <v>7112.0</v>
      </c>
      <c r="F4" s="2">
        <v>3676.0</v>
      </c>
      <c r="G4" s="2">
        <v>6131.0</v>
      </c>
      <c r="H4" s="2">
        <v>1528.0</v>
      </c>
    </row>
    <row r="5">
      <c r="D5" s="35" t="s">
        <v>116</v>
      </c>
      <c r="E5" s="36">
        <f t="shared" ref="E5:H5" si="1">average(E2:E4)</f>
        <v>8469.666667</v>
      </c>
      <c r="F5" s="36">
        <f t="shared" si="1"/>
        <v>3340.333333</v>
      </c>
      <c r="G5" s="36">
        <f t="shared" si="1"/>
        <v>5418</v>
      </c>
      <c r="H5" s="36">
        <f t="shared" si="1"/>
        <v>1483.666667</v>
      </c>
    </row>
    <row r="6">
      <c r="A6" s="4" t="s">
        <v>21</v>
      </c>
      <c r="B6" s="9">
        <f>(B3*B2)/B4</f>
        <v>229856.1873</v>
      </c>
    </row>
    <row r="8">
      <c r="A8" s="4" t="s">
        <v>23</v>
      </c>
      <c r="B8" s="5">
        <v>5418.0</v>
      </c>
      <c r="C8" s="4" t="s">
        <v>24</v>
      </c>
    </row>
    <row r="9">
      <c r="A9" s="4" t="s">
        <v>25</v>
      </c>
      <c r="B9" s="5">
        <v>1484.0</v>
      </c>
      <c r="C9" s="4" t="s">
        <v>26</v>
      </c>
    </row>
    <row r="10">
      <c r="A10" s="4" t="s">
        <v>27</v>
      </c>
      <c r="B10" s="11">
        <f>(1/B8) / ((1/B8)+(1/B9))</f>
        <v>0.215010142</v>
      </c>
    </row>
    <row r="11">
      <c r="A11" s="4" t="s">
        <v>29</v>
      </c>
      <c r="B11" s="11">
        <f>1-B10</f>
        <v>0.784989858</v>
      </c>
    </row>
    <row r="12">
      <c r="A12" s="4" t="s">
        <v>30</v>
      </c>
      <c r="B12" s="11">
        <f>(1-B10^2-B11^2)</f>
        <v>0.3375615617</v>
      </c>
    </row>
    <row r="14">
      <c r="A14" s="4" t="s">
        <v>34</v>
      </c>
      <c r="B14" s="9">
        <f>B6*B12</f>
        <v>77590.61354</v>
      </c>
    </row>
    <row r="16">
      <c r="A16" s="13" t="s">
        <v>37</v>
      </c>
      <c r="B16" s="13" t="s">
        <v>38</v>
      </c>
      <c r="C16" s="13" t="s">
        <v>41</v>
      </c>
      <c r="D16" s="13" t="s">
        <v>42</v>
      </c>
      <c r="E16" s="13" t="s">
        <v>43</v>
      </c>
    </row>
    <row r="17">
      <c r="A17" s="33" t="s">
        <v>44</v>
      </c>
      <c r="B17" s="17" t="s">
        <v>179</v>
      </c>
      <c r="C17" s="17" t="s">
        <v>180</v>
      </c>
      <c r="D17" s="17" t="s">
        <v>181</v>
      </c>
      <c r="E17" s="17" t="s">
        <v>182</v>
      </c>
    </row>
    <row r="18">
      <c r="A18" s="33" t="s">
        <v>49</v>
      </c>
      <c r="B18" s="17" t="s">
        <v>50</v>
      </c>
      <c r="C18" s="17" t="s">
        <v>183</v>
      </c>
      <c r="D18" s="19" t="s">
        <v>184</v>
      </c>
      <c r="E18" s="17" t="s">
        <v>185</v>
      </c>
    </row>
    <row r="19">
      <c r="A19" s="34" t="s">
        <v>54</v>
      </c>
      <c r="B19" s="17" t="s">
        <v>186</v>
      </c>
      <c r="C19" s="17" t="s">
        <v>187</v>
      </c>
      <c r="D19" s="17" t="s">
        <v>188</v>
      </c>
      <c r="E19" s="17" t="s">
        <v>189</v>
      </c>
    </row>
    <row r="20">
      <c r="A20" s="34" t="s">
        <v>59</v>
      </c>
      <c r="B20" s="17" t="s">
        <v>190</v>
      </c>
      <c r="C20" s="17" t="s">
        <v>191</v>
      </c>
      <c r="D20" s="17" t="s">
        <v>192</v>
      </c>
      <c r="E20" s="17" t="s">
        <v>193</v>
      </c>
    </row>
    <row r="21">
      <c r="A21" s="34" t="s">
        <v>64</v>
      </c>
      <c r="B21" s="17" t="s">
        <v>152</v>
      </c>
      <c r="C21" s="17" t="s">
        <v>153</v>
      </c>
      <c r="D21" s="17" t="s">
        <v>194</v>
      </c>
      <c r="E21" s="17" t="s">
        <v>155</v>
      </c>
    </row>
    <row r="22">
      <c r="A22" s="33" t="s">
        <v>69</v>
      </c>
      <c r="B22" s="17" t="s">
        <v>156</v>
      </c>
      <c r="C22" s="17" t="s">
        <v>157</v>
      </c>
      <c r="D22" s="17" t="s">
        <v>158</v>
      </c>
      <c r="E22" s="17" t="s">
        <v>159</v>
      </c>
    </row>
    <row r="23">
      <c r="A23" s="34" t="s">
        <v>74</v>
      </c>
      <c r="B23" s="17" t="s">
        <v>160</v>
      </c>
      <c r="C23" s="17" t="s">
        <v>161</v>
      </c>
      <c r="D23" s="17" t="s">
        <v>162</v>
      </c>
      <c r="E23" s="17" t="s">
        <v>163</v>
      </c>
    </row>
    <row r="24">
      <c r="A24" s="34" t="s">
        <v>79</v>
      </c>
      <c r="B24" s="17" t="s">
        <v>164</v>
      </c>
      <c r="C24" s="17" t="s">
        <v>165</v>
      </c>
      <c r="D24" s="17" t="s">
        <v>166</v>
      </c>
      <c r="E24" s="17" t="s">
        <v>167</v>
      </c>
    </row>
    <row r="25">
      <c r="A25" s="34" t="s">
        <v>84</v>
      </c>
      <c r="B25" s="17" t="s">
        <v>168</v>
      </c>
      <c r="C25" s="17" t="s">
        <v>169</v>
      </c>
      <c r="D25" s="17" t="s">
        <v>170</v>
      </c>
      <c r="E25" s="17" t="s">
        <v>171</v>
      </c>
    </row>
    <row r="26">
      <c r="A26" s="23" t="s">
        <v>89</v>
      </c>
      <c r="B26" s="17" t="s">
        <v>172</v>
      </c>
      <c r="C26" s="17" t="s">
        <v>173</v>
      </c>
      <c r="D26" s="17" t="s">
        <v>174</v>
      </c>
      <c r="E26" s="17" t="s">
        <v>175</v>
      </c>
    </row>
    <row r="28">
      <c r="A28" s="13" t="s">
        <v>95</v>
      </c>
      <c r="B28" s="13" t="s">
        <v>38</v>
      </c>
    </row>
    <row r="29">
      <c r="A29" s="33" t="s">
        <v>44</v>
      </c>
      <c r="B29" s="17" t="s">
        <v>195</v>
      </c>
    </row>
    <row r="30">
      <c r="A30" s="33" t="s">
        <v>49</v>
      </c>
      <c r="B30" s="17" t="s">
        <v>97</v>
      </c>
    </row>
    <row r="31">
      <c r="A31" s="34" t="s">
        <v>54</v>
      </c>
      <c r="B31" s="19" t="s">
        <v>196</v>
      </c>
    </row>
    <row r="32">
      <c r="A32" s="34" t="s">
        <v>59</v>
      </c>
      <c r="B32" s="17" t="s">
        <v>197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7.71"/>
    <col customWidth="1" min="2" max="2" width="18.29"/>
    <col customWidth="1" min="3" max="3" width="33.71"/>
    <col customWidth="1" min="4" max="4" width="19.71"/>
    <col customWidth="1" min="5" max="5" width="19.14"/>
  </cols>
  <sheetData>
    <row r="1">
      <c r="C1" s="3" t="s">
        <v>1</v>
      </c>
      <c r="E1" s="1" t="s">
        <v>0</v>
      </c>
      <c r="F1" s="1" t="s">
        <v>4</v>
      </c>
      <c r="G1" s="1" t="s">
        <v>5</v>
      </c>
      <c r="H1" s="1" t="s">
        <v>6</v>
      </c>
    </row>
    <row r="2">
      <c r="A2" s="4" t="s">
        <v>14</v>
      </c>
      <c r="B2" s="5">
        <v>0.015</v>
      </c>
      <c r="C2" s="4" t="s">
        <v>15</v>
      </c>
      <c r="E2" s="2">
        <v>6819.0</v>
      </c>
      <c r="F2" s="2">
        <v>2023.0</v>
      </c>
      <c r="G2" s="2">
        <v>3179.0</v>
      </c>
      <c r="H2" s="2">
        <v>1058.0</v>
      </c>
    </row>
    <row r="3">
      <c r="A3" s="4" t="s">
        <v>16</v>
      </c>
      <c r="B3" s="7">
        <v>7.39E8</v>
      </c>
      <c r="C3" s="4" t="s">
        <v>17</v>
      </c>
      <c r="E3" s="2">
        <v>8818.0</v>
      </c>
      <c r="F3" s="2">
        <v>1276.0</v>
      </c>
      <c r="G3" s="2">
        <v>3709.0</v>
      </c>
      <c r="H3" s="2">
        <v>1117.0</v>
      </c>
    </row>
    <row r="4">
      <c r="A4" s="4" t="s">
        <v>18</v>
      </c>
      <c r="B4" s="5">
        <v>587.0</v>
      </c>
      <c r="C4" s="4" t="s">
        <v>19</v>
      </c>
      <c r="E4" s="2">
        <v>5956.0</v>
      </c>
      <c r="F4" s="2">
        <v>1341.0</v>
      </c>
      <c r="G4" s="2">
        <v>4779.0</v>
      </c>
      <c r="H4" s="2">
        <v>1140.0</v>
      </c>
    </row>
    <row r="5">
      <c r="D5" s="35" t="s">
        <v>116</v>
      </c>
      <c r="E5" s="36">
        <f t="shared" ref="E5:H5" si="1">average(E2:E4)</f>
        <v>7197.666667</v>
      </c>
      <c r="F5" s="36">
        <f t="shared" si="1"/>
        <v>1546.666667</v>
      </c>
      <c r="G5" s="36">
        <f t="shared" si="1"/>
        <v>3889</v>
      </c>
      <c r="H5" s="36">
        <f t="shared" si="1"/>
        <v>1105</v>
      </c>
    </row>
    <row r="6">
      <c r="A6" s="4" t="s">
        <v>21</v>
      </c>
      <c r="B6" s="9">
        <f>(B3*B2)/B4</f>
        <v>18884.15673</v>
      </c>
    </row>
    <row r="8">
      <c r="A8" s="4" t="s">
        <v>23</v>
      </c>
      <c r="B8" s="5">
        <v>1547.0</v>
      </c>
      <c r="C8" s="4" t="s">
        <v>24</v>
      </c>
    </row>
    <row r="9">
      <c r="A9" s="4" t="s">
        <v>25</v>
      </c>
      <c r="B9" s="5">
        <v>7198.0</v>
      </c>
      <c r="C9" s="4" t="s">
        <v>26</v>
      </c>
    </row>
    <row r="10">
      <c r="A10" s="4" t="s">
        <v>27</v>
      </c>
      <c r="B10" s="11">
        <f>(1/B8) / ((1/B8)+(1/B9))</f>
        <v>0.8230989137</v>
      </c>
    </row>
    <row r="11">
      <c r="A11" s="4" t="s">
        <v>29</v>
      </c>
      <c r="B11" s="11">
        <f>1-B10</f>
        <v>0.1769010863</v>
      </c>
    </row>
    <row r="12">
      <c r="A12" s="4" t="s">
        <v>30</v>
      </c>
      <c r="B12" s="11">
        <f>(1-B10^2-B11^2)</f>
        <v>0.291214184</v>
      </c>
    </row>
    <row r="14">
      <c r="A14" s="4" t="s">
        <v>34</v>
      </c>
      <c r="B14" s="9">
        <f>B6*B12</f>
        <v>5499.334292</v>
      </c>
    </row>
    <row r="16">
      <c r="A16" s="13" t="s">
        <v>37</v>
      </c>
      <c r="B16" s="13" t="s">
        <v>38</v>
      </c>
      <c r="C16" s="13" t="s">
        <v>41</v>
      </c>
      <c r="D16" s="13" t="s">
        <v>42</v>
      </c>
      <c r="E16" s="13" t="s">
        <v>43</v>
      </c>
    </row>
    <row r="17">
      <c r="A17" s="33" t="s">
        <v>44</v>
      </c>
      <c r="B17" s="17"/>
      <c r="C17" s="17" t="s">
        <v>198</v>
      </c>
      <c r="D17" s="17" t="s">
        <v>199</v>
      </c>
      <c r="E17" s="17" t="s">
        <v>200</v>
      </c>
    </row>
    <row r="18">
      <c r="A18" s="33" t="s">
        <v>49</v>
      </c>
      <c r="B18" s="17"/>
      <c r="C18" s="17" t="s">
        <v>201</v>
      </c>
      <c r="D18" s="19" t="s">
        <v>202</v>
      </c>
      <c r="E18" s="17" t="s">
        <v>203</v>
      </c>
    </row>
    <row r="19">
      <c r="A19" s="34" t="s">
        <v>54</v>
      </c>
      <c r="B19" s="17"/>
      <c r="C19" s="17" t="s">
        <v>204</v>
      </c>
      <c r="D19" s="17" t="s">
        <v>205</v>
      </c>
      <c r="E19" s="17" t="s">
        <v>206</v>
      </c>
    </row>
    <row r="20">
      <c r="A20" s="34" t="s">
        <v>59</v>
      </c>
      <c r="B20" s="17"/>
      <c r="C20" s="17" t="s">
        <v>207</v>
      </c>
      <c r="D20" s="17" t="s">
        <v>208</v>
      </c>
      <c r="E20" s="17" t="s">
        <v>209</v>
      </c>
    </row>
    <row r="21">
      <c r="A21" s="34" t="s">
        <v>64</v>
      </c>
      <c r="B21" s="17"/>
      <c r="C21" s="17"/>
      <c r="D21" s="17" t="s">
        <v>210</v>
      </c>
      <c r="E21" s="17"/>
    </row>
    <row r="22">
      <c r="A22" s="33" t="s">
        <v>69</v>
      </c>
      <c r="B22" s="17"/>
      <c r="C22" s="17"/>
      <c r="D22" s="17"/>
      <c r="E22" s="17"/>
    </row>
    <row r="23">
      <c r="A23" s="34" t="s">
        <v>74</v>
      </c>
      <c r="B23" s="17"/>
      <c r="C23" s="17"/>
      <c r="D23" s="17"/>
      <c r="E23" s="17"/>
    </row>
    <row r="24">
      <c r="A24" s="34" t="s">
        <v>79</v>
      </c>
      <c r="B24" s="17"/>
      <c r="C24" s="17"/>
      <c r="D24" s="17"/>
      <c r="E24" s="17"/>
    </row>
    <row r="25">
      <c r="A25" s="34" t="s">
        <v>84</v>
      </c>
      <c r="B25" s="17"/>
      <c r="C25" s="17"/>
      <c r="D25" s="17"/>
      <c r="E25" s="17"/>
    </row>
    <row r="26">
      <c r="A26" s="23" t="s">
        <v>89</v>
      </c>
      <c r="B26" s="17"/>
      <c r="C26" s="17"/>
      <c r="D26" s="17"/>
      <c r="E26" s="17"/>
    </row>
    <row r="27">
      <c r="D27" s="37">
        <f>220000000/17000/30</f>
        <v>431.372549</v>
      </c>
      <c r="E27" s="2" t="s">
        <v>211</v>
      </c>
    </row>
    <row r="28">
      <c r="A28" s="13" t="s">
        <v>95</v>
      </c>
      <c r="B28" s="13" t="s">
        <v>38</v>
      </c>
      <c r="D28" s="14">
        <f>20000000/17000/30</f>
        <v>39.21568627</v>
      </c>
      <c r="E28" s="2" t="s">
        <v>212</v>
      </c>
    </row>
    <row r="29">
      <c r="A29" s="33" t="s">
        <v>44</v>
      </c>
      <c r="B29" s="17" t="s">
        <v>213</v>
      </c>
    </row>
    <row r="30">
      <c r="A30" s="33" t="s">
        <v>49</v>
      </c>
      <c r="B30" s="17" t="s">
        <v>97</v>
      </c>
    </row>
    <row r="31">
      <c r="A31" s="34" t="s">
        <v>54</v>
      </c>
      <c r="B31" s="23" t="s">
        <v>214</v>
      </c>
    </row>
    <row r="32">
      <c r="A32" s="34" t="s">
        <v>59</v>
      </c>
      <c r="B32" s="17" t="s">
        <v>215</v>
      </c>
    </row>
    <row r="33">
      <c r="A33" s="34" t="s">
        <v>64</v>
      </c>
      <c r="B33" s="2" t="s">
        <v>216</v>
      </c>
    </row>
    <row r="34">
      <c r="A34" s="33" t="s">
        <v>69</v>
      </c>
      <c r="B34" s="2" t="s">
        <v>217</v>
      </c>
    </row>
  </sheetData>
  <drawing r:id="rId1"/>
</worksheet>
</file>