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bfI+MfeI" sheetId="1" r:id="rId3"/>
    <sheet state="visible" name="SbfI+MluCI" sheetId="2" r:id="rId4"/>
  </sheets>
  <definedNames/>
  <calcPr/>
</workbook>
</file>

<file path=xl/sharedStrings.xml><?xml version="1.0" encoding="utf-8"?>
<sst xmlns="http://schemas.openxmlformats.org/spreadsheetml/2006/main" count="62" uniqueCount="38">
  <si>
    <t>green cells need your data</t>
  </si>
  <si>
    <t>"% of total" (bioanalyzer)</t>
  </si>
  <si>
    <t>from bioanalyzer "regions" tab</t>
  </si>
  <si>
    <t>genome size</t>
  </si>
  <si>
    <t>best guess (flow cytometry, e,g, from animal genome size database is best)</t>
  </si>
  <si>
    <t>mean size in region (set in region table)</t>
  </si>
  <si>
    <t>mean of whatever region you set in region table</t>
  </si>
  <si>
    <t>estimated # of fragments</t>
  </si>
  <si>
    <t>Bioanalyzer dates</t>
  </si>
  <si>
    <t>undigested average</t>
  </si>
  <si>
    <t>mean fragment size, enzyme 1 single digest</t>
  </si>
  <si>
    <t>set a region that encompasses the entire size range (50bp-11000bp, e.g.) and use the "average size [bp]"</t>
  </si>
  <si>
    <t>SbfI</t>
  </si>
  <si>
    <t>4/7/14, 3/10/14, 1/8/14</t>
  </si>
  <si>
    <t>mean fragment size, enzyme 2 single digest</t>
  </si>
  <si>
    <t>same, for a single cut of enzyme 2</t>
  </si>
  <si>
    <t>MluCI</t>
  </si>
  <si>
    <t>4/7/14, 1/8/14</t>
  </si>
  <si>
    <t>fraction of cuts made by 1</t>
  </si>
  <si>
    <t>fraction of cuts made by 2</t>
  </si>
  <si>
    <t>fraction of regions with 1 &amp; 2 ends</t>
  </si>
  <si>
    <t>estimated # of sequence-able fragments</t>
  </si>
  <si>
    <t>fragments with P1-P1</t>
  </si>
  <si>
    <t>range of frags</t>
  </si>
  <si>
    <t>471-581 (the 600 target - 79bp for adapters</t>
  </si>
  <si>
    <t>stuff we added</t>
  </si>
  <si>
    <t>undigested average (includes marker)</t>
  </si>
  <si>
    <t>coverage wanted</t>
  </si>
  <si>
    <t>reads/rapid run</t>
  </si>
  <si>
    <t>individuals/rapid run</t>
  </si>
  <si>
    <t>MfeI</t>
  </si>
  <si>
    <t>720-880</t>
  </si>
  <si>
    <t>2% of total, 796 mean</t>
  </si>
  <si>
    <t>gives 5183 seq frags</t>
  </si>
  <si>
    <t>630-770</t>
  </si>
  <si>
    <t>3%, 684 mean</t>
  </si>
  <si>
    <t>gives 10457 seq frags; averages from 4 digests bioanalyzed on 1/8/2014 and 4/7/2014</t>
  </si>
  <si>
    <t>pippin tight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</si>
</sst>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/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2" numFmtId="4" xfId="0" applyAlignment="1" applyFill="1" applyFont="1" applyNumberFormat="1">
      <alignment readingOrder="0" shrinkToFit="0" wrapText="1"/>
    </xf>
    <xf borderId="0" fillId="3" fontId="2" numFmtId="0" xfId="0" applyAlignment="1" applyFill="1" applyFont="1">
      <alignment shrinkToFit="0" wrapText="1"/>
    </xf>
    <xf borderId="0" fillId="2" fontId="2" numFmtId="11" xfId="0" applyAlignment="1" applyFont="1" applyNumberFormat="1">
      <alignment shrinkToFit="0" wrapText="1"/>
    </xf>
    <xf borderId="0" fillId="2" fontId="2" numFmtId="3" xfId="0" applyAlignment="1" applyFont="1" applyNumberFormat="1">
      <alignment readingOrder="0" shrinkToFit="0" wrapText="1"/>
    </xf>
    <xf borderId="0" fillId="0" fontId="2" numFmtId="3" xfId="0" applyAlignment="1" applyFont="1" applyNumberFormat="1">
      <alignment shrinkToFit="0" wrapText="1"/>
    </xf>
    <xf borderId="0" fillId="3" fontId="2" numFmtId="0" xfId="0" applyAlignment="1" applyFont="1">
      <alignment readingOrder="0" shrinkToFit="0" wrapText="1"/>
    </xf>
    <xf borderId="0" fillId="2" fontId="2" numFmtId="3" xfId="0" applyAlignment="1" applyFont="1" applyNumberFormat="1">
      <alignment shrinkToFit="0" wrapText="1"/>
    </xf>
    <xf borderId="0" fillId="0" fontId="2" numFmtId="4" xfId="0" applyAlignment="1" applyFont="1" applyNumberFormat="1">
      <alignment shrinkToFit="0" wrapText="1"/>
    </xf>
    <xf borderId="0" fillId="3" fontId="2" numFmtId="4" xfId="0" applyAlignment="1" applyFont="1" applyNumberFormat="1">
      <alignment shrinkToFit="0" wrapText="1"/>
    </xf>
    <xf borderId="0" fillId="2" fontId="2" numFmtId="4" xfId="0" applyAlignment="1" applyFont="1" applyNumberFormat="1">
      <alignment shrinkToFit="0" wrapText="1"/>
    </xf>
    <xf borderId="0" fillId="3" fontId="2" numFmtId="3" xfId="0" applyAlignment="1" applyFont="1" applyNumberFormat="1">
      <alignment shrinkToFit="0" wrapText="1"/>
    </xf>
    <xf borderId="0" fillId="3" fontId="2" numFmtId="3" xfId="0" applyAlignment="1" applyFont="1" applyNumberFormat="1">
      <alignment horizontal="left" shrinkToFit="0" vertical="bottom" wrapText="1"/>
    </xf>
    <xf borderId="0" fillId="3" fontId="2" numFmtId="0" xfId="0" applyAlignment="1" applyFont="1">
      <alignment horizontal="center" readingOrder="0" shrinkToFit="0" vertical="bottom" wrapText="1"/>
    </xf>
    <xf borderId="0" fillId="2" fontId="2" numFmtId="0" xfId="0" applyAlignment="1" applyFont="1">
      <alignment shrinkToFit="0" wrapText="1"/>
    </xf>
    <xf borderId="0" fillId="0" fontId="2" numFmtId="14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57"/>
    <col customWidth="1" min="2" max="2" width="9.71"/>
    <col customWidth="1" min="3" max="3" width="96.14"/>
    <col customWidth="1" min="4" max="20" width="17.29"/>
  </cols>
  <sheetData>
    <row r="1">
      <c r="C1" s="1" t="s">
        <v>0</v>
      </c>
    </row>
    <row r="2">
      <c r="A2" s="2" t="s">
        <v>1</v>
      </c>
      <c r="B2" s="12">
        <f>average(0.01,0.02,0.02)</f>
        <v>0.01666666667</v>
      </c>
      <c r="C2" s="2" t="s">
        <v>2</v>
      </c>
    </row>
    <row r="3">
      <c r="A3" s="2" t="s">
        <v>3</v>
      </c>
      <c r="B3" s="5">
        <f>1.18*0.978*10^9</f>
        <v>1154040000</v>
      </c>
      <c r="C3" s="2" t="s">
        <v>4</v>
      </c>
    </row>
    <row r="4">
      <c r="A4" s="2" t="s">
        <v>5</v>
      </c>
      <c r="B4" s="9">
        <f>average(535,526,528)</f>
        <v>529.6666667</v>
      </c>
      <c r="C4" s="2" t="s">
        <v>6</v>
      </c>
      <c r="D4" s="8" t="s">
        <v>23</v>
      </c>
    </row>
    <row r="5">
      <c r="D5" s="8" t="s">
        <v>24</v>
      </c>
    </row>
    <row r="6">
      <c r="A6" s="2" t="s">
        <v>7</v>
      </c>
      <c r="B6" s="7">
        <f>(B3*B2)/B4</f>
        <v>36313.40466</v>
      </c>
    </row>
    <row r="7">
      <c r="E7" s="2" t="s">
        <v>8</v>
      </c>
      <c r="F7" s="2" t="s">
        <v>26</v>
      </c>
    </row>
    <row r="8">
      <c r="A8" s="2" t="s">
        <v>10</v>
      </c>
      <c r="B8" s="9">
        <f>average(3739,7131,4679)</f>
        <v>5183</v>
      </c>
      <c r="C8" s="2" t="s">
        <v>11</v>
      </c>
      <c r="D8" s="2" t="s">
        <v>12</v>
      </c>
      <c r="E8" s="2" t="s">
        <v>13</v>
      </c>
      <c r="F8" s="2">
        <v>6080.0</v>
      </c>
    </row>
    <row r="9">
      <c r="A9" s="2" t="s">
        <v>14</v>
      </c>
      <c r="B9" s="16">
        <f>AVERAGE(4483,5041)</f>
        <v>4762</v>
      </c>
      <c r="C9" s="2" t="s">
        <v>15</v>
      </c>
      <c r="D9" s="2" t="s">
        <v>30</v>
      </c>
      <c r="E9" s="17">
        <v>41736.0</v>
      </c>
    </row>
    <row r="10">
      <c r="A10" s="2" t="s">
        <v>18</v>
      </c>
      <c r="B10" s="10">
        <f>(1/B8) / ((1/B8)+(1/B9))</f>
        <v>0.4788335847</v>
      </c>
      <c r="C10" s="11">
        <f t="shared" ref="C10:C11" si="1">B10^2</f>
        <v>0.2292816019</v>
      </c>
    </row>
    <row r="11">
      <c r="A11" s="2" t="s">
        <v>19</v>
      </c>
      <c r="B11" s="10">
        <f>1-B10</f>
        <v>0.5211664153</v>
      </c>
      <c r="C11" s="11">
        <f t="shared" si="1"/>
        <v>0.2716144324</v>
      </c>
    </row>
    <row r="12">
      <c r="A12" s="2" t="s">
        <v>20</v>
      </c>
      <c r="B12" s="10">
        <f>(1-B10^2-B11^2)</f>
        <v>0.4991039657</v>
      </c>
      <c r="C12" s="4"/>
    </row>
    <row r="13">
      <c r="C13" s="4"/>
    </row>
    <row r="14">
      <c r="A14" s="2" t="s">
        <v>21</v>
      </c>
      <c r="B14" s="7">
        <f>B6*B12</f>
        <v>18124.16427</v>
      </c>
      <c r="C14" s="4"/>
    </row>
    <row r="15">
      <c r="A15" s="8" t="s">
        <v>22</v>
      </c>
      <c r="B15" s="13">
        <f>B6*C10</f>
        <v>8325.995588</v>
      </c>
      <c r="C15" s="14"/>
    </row>
    <row r="16">
      <c r="A16" s="4"/>
      <c r="B16" s="4"/>
      <c r="C16" s="15" t="s">
        <v>25</v>
      </c>
    </row>
    <row r="17">
      <c r="A17" s="4"/>
      <c r="B17" s="4"/>
      <c r="C17" s="4"/>
    </row>
    <row r="18">
      <c r="A18" s="8" t="s">
        <v>27</v>
      </c>
      <c r="B18" s="8">
        <v>30.0</v>
      </c>
      <c r="C18" s="4"/>
    </row>
    <row r="19">
      <c r="A19" s="8" t="s">
        <v>28</v>
      </c>
      <c r="B19" s="8">
        <v>2.0E7</v>
      </c>
      <c r="C19" s="4"/>
    </row>
    <row r="20">
      <c r="A20" s="8" t="s">
        <v>29</v>
      </c>
      <c r="B20" s="13">
        <f>B19/B18/B14</f>
        <v>36.78330524</v>
      </c>
      <c r="C20" s="4"/>
    </row>
    <row r="21">
      <c r="A21" s="4"/>
      <c r="B21" s="4"/>
      <c r="C21" s="4"/>
    </row>
    <row r="22">
      <c r="A22" s="4"/>
      <c r="B22" s="4"/>
      <c r="C22" s="4"/>
    </row>
    <row r="23">
      <c r="A23" s="4"/>
      <c r="B23" s="4"/>
      <c r="C23" s="4"/>
    </row>
    <row r="24">
      <c r="A24" s="4"/>
      <c r="B24" s="4"/>
      <c r="C24" s="4"/>
    </row>
    <row r="25">
      <c r="A25" s="4"/>
      <c r="B25" s="4"/>
      <c r="C2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57"/>
    <col customWidth="1" min="2" max="2" width="9.71"/>
    <col customWidth="1" min="3" max="3" width="96.14"/>
    <col customWidth="1" min="4" max="20" width="17.29"/>
  </cols>
  <sheetData>
    <row r="1">
      <c r="C1" s="1" t="s">
        <v>0</v>
      </c>
    </row>
    <row r="2">
      <c r="A2" s="2" t="s">
        <v>1</v>
      </c>
      <c r="B2" s="3">
        <v>0.03</v>
      </c>
      <c r="C2" s="2" t="s">
        <v>2</v>
      </c>
      <c r="D2" s="4"/>
      <c r="E2" s="4"/>
      <c r="F2" s="4"/>
    </row>
    <row r="3">
      <c r="A3" s="2" t="s">
        <v>3</v>
      </c>
      <c r="B3" s="5">
        <f>1.18*0.978*10^9</f>
        <v>1154040000</v>
      </c>
      <c r="C3" s="2" t="s">
        <v>4</v>
      </c>
      <c r="D3" s="4"/>
      <c r="E3" s="4"/>
      <c r="F3" s="4"/>
    </row>
    <row r="4">
      <c r="A4" s="2" t="s">
        <v>5</v>
      </c>
      <c r="B4" s="6">
        <v>684.0</v>
      </c>
      <c r="C4" s="2" t="s">
        <v>6</v>
      </c>
      <c r="D4" s="4"/>
      <c r="E4" s="4"/>
      <c r="F4" s="4"/>
    </row>
    <row r="5">
      <c r="D5" s="4"/>
      <c r="E5" s="4"/>
      <c r="F5" s="4"/>
    </row>
    <row r="6">
      <c r="A6" s="2" t="s">
        <v>7</v>
      </c>
      <c r="B6" s="7">
        <f>(B3*B2)/B4</f>
        <v>50615.78947</v>
      </c>
      <c r="D6" s="4"/>
      <c r="E6" s="4"/>
      <c r="F6" s="4"/>
    </row>
    <row r="7">
      <c r="D7" s="4"/>
      <c r="E7" s="8" t="s">
        <v>8</v>
      </c>
      <c r="F7" s="8" t="s">
        <v>9</v>
      </c>
    </row>
    <row r="8">
      <c r="A8" s="2" t="s">
        <v>10</v>
      </c>
      <c r="B8" s="9">
        <f>average(3739,7131,4679)</f>
        <v>5183</v>
      </c>
      <c r="C8" s="2" t="s">
        <v>11</v>
      </c>
      <c r="D8" s="8" t="s">
        <v>12</v>
      </c>
      <c r="E8" s="8" t="s">
        <v>13</v>
      </c>
      <c r="F8" s="8">
        <v>4957.0</v>
      </c>
    </row>
    <row r="9">
      <c r="A9" s="2" t="s">
        <v>14</v>
      </c>
      <c r="B9" s="9">
        <f>AVERAGE(886,560,614)</f>
        <v>686.6666667</v>
      </c>
      <c r="C9" s="2" t="s">
        <v>15</v>
      </c>
      <c r="D9" s="8" t="s">
        <v>16</v>
      </c>
      <c r="E9" s="8" t="s">
        <v>17</v>
      </c>
      <c r="F9" s="4"/>
    </row>
    <row r="10">
      <c r="A10" s="2" t="s">
        <v>18</v>
      </c>
      <c r="B10" s="10">
        <f>(1/B8) / ((1/B8)+(1/B9))</f>
        <v>0.1169856323</v>
      </c>
      <c r="C10" s="11">
        <f t="shared" ref="C10:C11" si="1">B10^2</f>
        <v>0.01368563818</v>
      </c>
      <c r="D10" s="4"/>
      <c r="E10" s="4"/>
      <c r="F10" s="4"/>
    </row>
    <row r="11">
      <c r="A11" s="2" t="s">
        <v>19</v>
      </c>
      <c r="B11" s="10">
        <f>1-B10</f>
        <v>0.8830143677</v>
      </c>
      <c r="C11" s="11">
        <f t="shared" si="1"/>
        <v>0.7797143735</v>
      </c>
      <c r="D11" s="4"/>
      <c r="E11" s="4"/>
      <c r="F11" s="4"/>
    </row>
    <row r="12">
      <c r="A12" s="2" t="s">
        <v>20</v>
      </c>
      <c r="B12" s="10">
        <f>(1-B10^2-B11^2)</f>
        <v>0.2065999883</v>
      </c>
      <c r="C12" s="4"/>
      <c r="D12" s="4"/>
      <c r="E12" s="4"/>
      <c r="F12" s="4"/>
    </row>
    <row r="13">
      <c r="C13" s="4"/>
      <c r="D13" s="4"/>
      <c r="E13" s="4"/>
      <c r="F13" s="4"/>
    </row>
    <row r="14">
      <c r="A14" s="2" t="s">
        <v>21</v>
      </c>
      <c r="B14" s="7">
        <f>B6*B12</f>
        <v>10457.22152</v>
      </c>
      <c r="C14" s="4"/>
      <c r="D14" s="4"/>
      <c r="E14" s="4"/>
      <c r="F14" s="4"/>
    </row>
    <row r="15">
      <c r="A15" s="8" t="s">
        <v>22</v>
      </c>
      <c r="B15" s="13">
        <f>B6*C10</f>
        <v>692.7093807</v>
      </c>
      <c r="C15" s="14"/>
      <c r="D15" s="4"/>
      <c r="E15" s="4"/>
      <c r="F15" s="4"/>
    </row>
    <row r="16">
      <c r="A16" s="4"/>
      <c r="B16" s="4"/>
      <c r="C16" s="15" t="s">
        <v>25</v>
      </c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8" t="s">
        <v>27</v>
      </c>
      <c r="B18" s="8">
        <v>30.0</v>
      </c>
      <c r="C18" s="4"/>
      <c r="D18" s="4"/>
      <c r="E18" s="4"/>
      <c r="F18" s="4"/>
    </row>
    <row r="19">
      <c r="A19" s="8" t="s">
        <v>28</v>
      </c>
      <c r="B19" s="8">
        <v>2.0E7</v>
      </c>
      <c r="C19" s="4"/>
      <c r="D19" s="4"/>
      <c r="E19" s="4"/>
      <c r="F19" s="4"/>
    </row>
    <row r="20">
      <c r="A20" s="8" t="s">
        <v>29</v>
      </c>
      <c r="B20" s="13">
        <f>B19/B18/B14</f>
        <v>63.75179733</v>
      </c>
      <c r="C20" s="4"/>
      <c r="D20" s="4"/>
      <c r="E20" s="4"/>
      <c r="F20" s="4"/>
    </row>
    <row r="21">
      <c r="A21" s="4"/>
      <c r="B21" s="4"/>
      <c r="C21" s="4"/>
      <c r="D21" s="4"/>
      <c r="E21" s="4"/>
      <c r="F21" s="4"/>
    </row>
    <row r="22">
      <c r="A22" s="4"/>
      <c r="B22" s="4"/>
      <c r="C22" s="4"/>
      <c r="D22" s="4"/>
      <c r="E22" s="4"/>
      <c r="F22" s="4"/>
    </row>
    <row r="23">
      <c r="A23" s="8" t="s">
        <v>31</v>
      </c>
      <c r="B23" s="8" t="s">
        <v>32</v>
      </c>
      <c r="C23" s="8" t="s">
        <v>33</v>
      </c>
      <c r="D23" s="4"/>
      <c r="E23" s="4"/>
      <c r="F23" s="4"/>
    </row>
    <row r="24">
      <c r="A24" s="8" t="s">
        <v>34</v>
      </c>
      <c r="B24" s="8" t="s">
        <v>35</v>
      </c>
      <c r="C24" s="8" t="s">
        <v>36</v>
      </c>
      <c r="D24" s="4">
        <f>684+79</f>
        <v>763</v>
      </c>
      <c r="E24" s="8" t="s">
        <v>37</v>
      </c>
      <c r="F24" s="4"/>
    </row>
    <row r="25">
      <c r="A25" s="4"/>
      <c r="B25" s="4"/>
      <c r="C25" s="4"/>
      <c r="D25" s="4"/>
      <c r="E25" s="4"/>
      <c r="F25" s="4"/>
    </row>
  </sheetData>
  <drawing r:id="rId1"/>
</worksheet>
</file>