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097CA007-D2B2-4B7E-9134-4CA3D8F6467C}" xr6:coauthVersionLast="47" xr6:coauthVersionMax="47" xr10:uidLastSave="{00000000-0000-0000-0000-000000000000}"/>
  <bookViews>
    <workbookView xWindow="7200" yWindow="1980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3" i="38" l="1"/>
  <c r="Z52" i="38"/>
  <c r="Z51" i="38"/>
  <c r="Z50" i="38"/>
  <c r="Z49" i="38"/>
  <c r="Z48" i="38"/>
  <c r="Z47" i="38"/>
  <c r="Z46" i="38"/>
  <c r="Z45" i="38"/>
  <c r="Z44" i="38"/>
  <c r="Z43" i="38"/>
  <c r="Z42" i="38"/>
  <c r="Z41" i="38"/>
  <c r="Z40" i="38"/>
  <c r="Z39" i="38"/>
  <c r="Z38" i="38"/>
  <c r="Z37" i="38"/>
  <c r="Z36" i="38"/>
  <c r="Z35" i="38"/>
  <c r="Z34" i="38"/>
  <c r="Z33" i="38"/>
  <c r="Z32" i="38"/>
  <c r="Z31" i="38"/>
  <c r="Z30" i="38"/>
  <c r="W52" i="38"/>
  <c r="AI4" i="46"/>
  <c r="AJ4" i="46"/>
  <c r="AI5" i="46"/>
  <c r="AJ5" i="46"/>
  <c r="AI6" i="46"/>
  <c r="AJ6" i="46"/>
  <c r="AI7" i="46"/>
  <c r="AJ7" i="46"/>
  <c r="AI8" i="46"/>
  <c r="AJ8" i="46"/>
  <c r="AI9" i="46"/>
  <c r="AJ9" i="46"/>
  <c r="AI10" i="46"/>
  <c r="AJ10" i="46"/>
  <c r="AI11" i="46"/>
  <c r="AJ11" i="46"/>
  <c r="AI12" i="46"/>
  <c r="AJ12" i="46"/>
  <c r="AI13" i="46"/>
  <c r="AJ13" i="46"/>
  <c r="AI14" i="46"/>
  <c r="AJ14" i="46"/>
  <c r="AI15" i="46"/>
  <c r="AJ15" i="46"/>
  <c r="AI16" i="46"/>
  <c r="AJ16" i="46"/>
  <c r="AI17" i="46"/>
  <c r="AJ17" i="46"/>
  <c r="AI18" i="46"/>
  <c r="AJ18" i="46"/>
  <c r="AI19" i="46"/>
  <c r="AJ19" i="46"/>
  <c r="AI20" i="46"/>
  <c r="AJ20" i="46"/>
  <c r="AI21" i="46"/>
  <c r="AJ21" i="46"/>
  <c r="AI22" i="46"/>
  <c r="AJ22" i="46"/>
  <c r="AI23" i="46"/>
  <c r="AJ23" i="46"/>
  <c r="AI24" i="46"/>
  <c r="AJ24" i="46"/>
  <c r="AI25" i="46"/>
  <c r="AJ25" i="46"/>
  <c r="AI26" i="46"/>
  <c r="AJ26" i="46"/>
  <c r="W4" i="46"/>
  <c r="X4" i="46"/>
  <c r="W5" i="46"/>
  <c r="X5" i="46"/>
  <c r="W6" i="46"/>
  <c r="X6" i="46"/>
  <c r="W7" i="46"/>
  <c r="X7" i="46"/>
  <c r="W8" i="46"/>
  <c r="X8" i="46"/>
  <c r="W9" i="46"/>
  <c r="X9" i="46"/>
  <c r="W10" i="46"/>
  <c r="X10" i="46"/>
  <c r="W11" i="46"/>
  <c r="X11" i="46"/>
  <c r="W12" i="46"/>
  <c r="X12" i="46"/>
  <c r="W13" i="46"/>
  <c r="X13" i="46"/>
  <c r="W14" i="46"/>
  <c r="X14" i="46"/>
  <c r="W15" i="46"/>
  <c r="X15" i="46"/>
  <c r="W16" i="46"/>
  <c r="X16" i="46"/>
  <c r="W17" i="46"/>
  <c r="X17" i="46"/>
  <c r="W18" i="46"/>
  <c r="X18" i="46"/>
  <c r="W19" i="46"/>
  <c r="X19" i="46"/>
  <c r="W20" i="46"/>
  <c r="X20" i="46"/>
  <c r="W21" i="46"/>
  <c r="X21" i="46"/>
  <c r="W22" i="46"/>
  <c r="X22" i="46"/>
  <c r="W23" i="46"/>
  <c r="X23" i="46"/>
  <c r="W24" i="46"/>
  <c r="X24" i="46"/>
  <c r="W25" i="46"/>
  <c r="X25" i="46"/>
  <c r="W26" i="46"/>
  <c r="X26" i="46"/>
  <c r="AJ3" i="46"/>
  <c r="AA98" i="38"/>
  <c r="AC152" i="38"/>
  <c r="AF151" i="38"/>
  <c r="AF150" i="38"/>
  <c r="AF149" i="38"/>
  <c r="AF148" i="38"/>
  <c r="AF59" i="38"/>
  <c r="AF60" i="38"/>
  <c r="AF61" i="38"/>
  <c r="AF67" i="38"/>
  <c r="Z92" i="38"/>
  <c r="AC62" i="38"/>
  <c r="AC68" i="38"/>
  <c r="Z165" i="38"/>
  <c r="Z164" i="38"/>
  <c r="Z163" i="38"/>
  <c r="Z162" i="38"/>
  <c r="Z159" i="38"/>
  <c r="Z158" i="38"/>
  <c r="Z157" i="38"/>
  <c r="Z156" i="38"/>
  <c r="Z153" i="38"/>
  <c r="Z152" i="38"/>
  <c r="Z151" i="38"/>
  <c r="Z150" i="38"/>
  <c r="Z147" i="38"/>
  <c r="Z146" i="38"/>
  <c r="Z145" i="38"/>
  <c r="Z144" i="38"/>
  <c r="Z141" i="38"/>
  <c r="Z140" i="38"/>
  <c r="Z139" i="38"/>
  <c r="Z138" i="38"/>
  <c r="Z135" i="38"/>
  <c r="Z134" i="38"/>
  <c r="Z133" i="38"/>
  <c r="Z132" i="38"/>
  <c r="Z129" i="38"/>
  <c r="Z128" i="38"/>
  <c r="Z127" i="38"/>
  <c r="Z126" i="38"/>
  <c r="Z123" i="38"/>
  <c r="Z122" i="38"/>
  <c r="Z121" i="38"/>
  <c r="Z120" i="38"/>
  <c r="Z117" i="38"/>
  <c r="Z116" i="38"/>
  <c r="Z115" i="38"/>
  <c r="Z114" i="38"/>
  <c r="Z111" i="38"/>
  <c r="Z110" i="38"/>
  <c r="Z109" i="38"/>
  <c r="Z108" i="38"/>
  <c r="Z105" i="38"/>
  <c r="Z104" i="38"/>
  <c r="Z103" i="38"/>
  <c r="Z102" i="38"/>
  <c r="Z99" i="38"/>
  <c r="Z98" i="38"/>
  <c r="Z97" i="38"/>
  <c r="Z96" i="38"/>
  <c r="Z93" i="38"/>
  <c r="Z91" i="38"/>
  <c r="Z90" i="38"/>
  <c r="Z87" i="38"/>
  <c r="Z86" i="38"/>
  <c r="Z85" i="38"/>
  <c r="Z84" i="38"/>
  <c r="Z81" i="38"/>
  <c r="Z80" i="38"/>
  <c r="Z79" i="38"/>
  <c r="Z78" i="38"/>
  <c r="Z75" i="38"/>
  <c r="Z74" i="38"/>
  <c r="Z73" i="38"/>
  <c r="Z72" i="38"/>
  <c r="Z69" i="38"/>
  <c r="Z68" i="38"/>
  <c r="Z67" i="38"/>
  <c r="Z66" i="38"/>
  <c r="Z61" i="38"/>
  <c r="Z60" i="38"/>
  <c r="Z63" i="38"/>
  <c r="Z62" i="38"/>
  <c r="AA93" i="38"/>
  <c r="Y165" i="38"/>
  <c r="Y164" i="38"/>
  <c r="Y163" i="38"/>
  <c r="Y162" i="38"/>
  <c r="Y161" i="38"/>
  <c r="Y160" i="38"/>
  <c r="Y159" i="38"/>
  <c r="Y158" i="38"/>
  <c r="Y157" i="38"/>
  <c r="Y156" i="38"/>
  <c r="Y155" i="38"/>
  <c r="Y154" i="38"/>
  <c r="Y153" i="38"/>
  <c r="Y152" i="38"/>
  <c r="Y151" i="38"/>
  <c r="Y150" i="38"/>
  <c r="Y149" i="38"/>
  <c r="Y148" i="38"/>
  <c r="Y147" i="38"/>
  <c r="Y146" i="38"/>
  <c r="Y145" i="38"/>
  <c r="Y144" i="38"/>
  <c r="Y143" i="38"/>
  <c r="Y142" i="38"/>
  <c r="Y141" i="38"/>
  <c r="Y140" i="38"/>
  <c r="Y139" i="38"/>
  <c r="Y138" i="38"/>
  <c r="Y137" i="38"/>
  <c r="Y136" i="38"/>
  <c r="Y135" i="38"/>
  <c r="Y134" i="38"/>
  <c r="Y133" i="38"/>
  <c r="Y132" i="38"/>
  <c r="Y131" i="38"/>
  <c r="Y130" i="38"/>
  <c r="Y129" i="38"/>
  <c r="Y128" i="38"/>
  <c r="Y127" i="38"/>
  <c r="Y126" i="38"/>
  <c r="Y125" i="38"/>
  <c r="Y124" i="38"/>
  <c r="Y123" i="38"/>
  <c r="Y122" i="38"/>
  <c r="Y121" i="38"/>
  <c r="Y120" i="38"/>
  <c r="Y119" i="38"/>
  <c r="Y118" i="38"/>
  <c r="Y117" i="38"/>
  <c r="Y116" i="38"/>
  <c r="Y115" i="38"/>
  <c r="Y114" i="38"/>
  <c r="Y113" i="38"/>
  <c r="Y112" i="38"/>
  <c r="Y111" i="38"/>
  <c r="Y110" i="38"/>
  <c r="Y109" i="38"/>
  <c r="Y108" i="38"/>
  <c r="Y107" i="38"/>
  <c r="Y106" i="38"/>
  <c r="Y105" i="38"/>
  <c r="Y104" i="38"/>
  <c r="Y103" i="38"/>
  <c r="Y102" i="38"/>
  <c r="Y101" i="38"/>
  <c r="Y100" i="38"/>
  <c r="Y99" i="38"/>
  <c r="Y98" i="38"/>
  <c r="Y97" i="38"/>
  <c r="Y96" i="38"/>
  <c r="Y95" i="38"/>
  <c r="Y94" i="38"/>
  <c r="Y93" i="38"/>
  <c r="Y92" i="38"/>
  <c r="Y91" i="38"/>
  <c r="Y90" i="38"/>
  <c r="Y89" i="38"/>
  <c r="Y88" i="38"/>
  <c r="Y87" i="38"/>
  <c r="Y86" i="38"/>
  <c r="Y85" i="38"/>
  <c r="Y84" i="38"/>
  <c r="Y83" i="38"/>
  <c r="Y82" i="38"/>
  <c r="Y81" i="38"/>
  <c r="Y80" i="38"/>
  <c r="Y79" i="38"/>
  <c r="Y78" i="38"/>
  <c r="Y77" i="38"/>
  <c r="Y76" i="38"/>
  <c r="Y75" i="38"/>
  <c r="Y74" i="38"/>
  <c r="Y73" i="38"/>
  <c r="Y72" i="38"/>
  <c r="Y71" i="38"/>
  <c r="Y70" i="38"/>
  <c r="Y69" i="38"/>
  <c r="Y68" i="38"/>
  <c r="Y67" i="38"/>
  <c r="Y66" i="38"/>
  <c r="Y65" i="38"/>
  <c r="Y64" i="38"/>
  <c r="Y59" i="38"/>
  <c r="Y61" i="38"/>
  <c r="Y63" i="38"/>
  <c r="A2" i="38"/>
  <c r="A5" i="38" s="1"/>
  <c r="W165" i="38"/>
  <c r="W164" i="38"/>
  <c r="W163" i="38"/>
  <c r="W162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7" i="38"/>
  <c r="W86" i="38"/>
  <c r="W85" i="38"/>
  <c r="W84" i="38"/>
  <c r="W83" i="38"/>
  <c r="W82" i="38"/>
  <c r="W79" i="38"/>
  <c r="W78" i="38"/>
  <c r="W73" i="38"/>
  <c r="W72" i="38"/>
  <c r="W67" i="38"/>
  <c r="W66" i="38"/>
  <c r="W61" i="38"/>
  <c r="W60" i="38"/>
  <c r="W81" i="38"/>
  <c r="W77" i="38"/>
  <c r="W71" i="38"/>
  <c r="W65" i="38"/>
  <c r="W59" i="38"/>
  <c r="W75" i="38"/>
  <c r="W69" i="38"/>
  <c r="W63" i="38"/>
  <c r="W80" i="38"/>
  <c r="W68" i="38"/>
  <c r="W74" i="38"/>
  <c r="AF58" i="38"/>
  <c r="AF65" i="38"/>
  <c r="AF66" i="38"/>
  <c r="AF64" i="38"/>
  <c r="AA163" i="38"/>
  <c r="W76" i="38"/>
  <c r="W64" i="38"/>
  <c r="W62" i="38"/>
  <c r="W58" i="38"/>
  <c r="AA165" i="38"/>
  <c r="AA164" i="38"/>
  <c r="AA159" i="38"/>
  <c r="AA158" i="38"/>
  <c r="AA157" i="38"/>
  <c r="AA153" i="38"/>
  <c r="AA152" i="38"/>
  <c r="AA151" i="38"/>
  <c r="AA147" i="38"/>
  <c r="AA146" i="38"/>
  <c r="AA145" i="38"/>
  <c r="AA141" i="38"/>
  <c r="AA140" i="38"/>
  <c r="AA139" i="38"/>
  <c r="AA129" i="38"/>
  <c r="AA128" i="38"/>
  <c r="AA127" i="38"/>
  <c r="AA123" i="38"/>
  <c r="AA122" i="38"/>
  <c r="AA121" i="38"/>
  <c r="AA117" i="38"/>
  <c r="AA116" i="38"/>
  <c r="AA115" i="38"/>
  <c r="AA111" i="38"/>
  <c r="AA110" i="38"/>
  <c r="AA109" i="38"/>
  <c r="AA105" i="38"/>
  <c r="AA104" i="38"/>
  <c r="AA103" i="38"/>
  <c r="AA99" i="38"/>
  <c r="AA97" i="38"/>
  <c r="AA92" i="38"/>
  <c r="AA91" i="38"/>
  <c r="AA87" i="38"/>
  <c r="AA86" i="38"/>
  <c r="AA85" i="38"/>
  <c r="AA81" i="38"/>
  <c r="AA80" i="38"/>
  <c r="AA79" i="38"/>
  <c r="AA75" i="38"/>
  <c r="AA74" i="38"/>
  <c r="AA73" i="38"/>
  <c r="AA69" i="38"/>
  <c r="AA68" i="38"/>
  <c r="AA67" i="38"/>
  <c r="AA61" i="38"/>
  <c r="AA60" i="38"/>
  <c r="N16" i="38"/>
  <c r="A6" i="38"/>
  <c r="A9" i="38" s="1"/>
  <c r="Y57" i="38"/>
  <c r="Y56" i="38"/>
  <c r="Y55" i="38"/>
  <c r="Y54" i="38"/>
  <c r="L3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C29" i="38"/>
  <c r="B29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C27" i="38"/>
  <c r="B27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Y21" i="38" s="1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Y20" i="38" s="1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Y19" i="38" s="1"/>
  <c r="C19" i="38"/>
  <c r="B19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Y18" i="38" s="1"/>
  <c r="C18" i="38"/>
  <c r="B18" i="38"/>
  <c r="Z18" i="38"/>
  <c r="Z19" i="38"/>
  <c r="Z20" i="38"/>
  <c r="Z21" i="38"/>
  <c r="N4" i="38" s="1"/>
  <c r="AA133" i="38"/>
  <c r="Y62" i="38"/>
  <c r="Y60" i="38"/>
  <c r="Y58" i="38"/>
  <c r="AA62" i="38"/>
  <c r="AA135" i="38"/>
  <c r="AA134" i="38"/>
  <c r="AA132" i="38"/>
  <c r="AA63" i="38"/>
  <c r="AA54" i="38"/>
  <c r="AA56" i="38"/>
  <c r="AE1" i="38"/>
  <c r="Q48" i="46" s="1"/>
  <c r="X3" i="46"/>
  <c r="AF4" i="46"/>
  <c r="AF5" i="46"/>
  <c r="AF6" i="46"/>
  <c r="AF7" i="46"/>
  <c r="AF8" i="46"/>
  <c r="AF9" i="46"/>
  <c r="AF10" i="46"/>
  <c r="AF11" i="46"/>
  <c r="AF12" i="46"/>
  <c r="AF13" i="46"/>
  <c r="AF14" i="46"/>
  <c r="AF15" i="46"/>
  <c r="AF16" i="46"/>
  <c r="AF17" i="46"/>
  <c r="AF3" i="46"/>
  <c r="T3" i="46"/>
  <c r="T4" i="46"/>
  <c r="T5" i="46"/>
  <c r="T6" i="46"/>
  <c r="T7" i="46"/>
  <c r="T8" i="46"/>
  <c r="T10" i="46"/>
  <c r="T11" i="46"/>
  <c r="T12" i="46"/>
  <c r="T13" i="46"/>
  <c r="T14" i="46"/>
  <c r="T15" i="46"/>
  <c r="T16" i="46"/>
  <c r="T17" i="46"/>
  <c r="T9" i="46"/>
  <c r="AI3" i="46"/>
  <c r="W3" i="46"/>
  <c r="X1" i="38"/>
  <c r="AD1" i="38"/>
  <c r="AC1" i="38" s="1"/>
  <c r="AJ27" i="46"/>
  <c r="AJ28" i="46"/>
  <c r="AJ29" i="46"/>
  <c r="AJ30" i="46"/>
  <c r="AJ31" i="46"/>
  <c r="AJ32" i="46"/>
  <c r="AJ33" i="46"/>
  <c r="AJ34" i="46"/>
  <c r="AJ35" i="46"/>
  <c r="AJ36" i="46"/>
  <c r="AJ37" i="46"/>
  <c r="AJ38" i="46"/>
  <c r="AJ39" i="46"/>
  <c r="AJ40" i="46"/>
  <c r="AJ41" i="46"/>
  <c r="AJ42" i="46"/>
  <c r="AI27" i="46"/>
  <c r="AI28" i="46"/>
  <c r="AI29" i="46"/>
  <c r="AI30" i="46"/>
  <c r="AI31" i="46"/>
  <c r="AI32" i="46"/>
  <c r="AI33" i="46"/>
  <c r="AI34" i="46"/>
  <c r="AI35" i="46"/>
  <c r="AI36" i="46"/>
  <c r="AI37" i="46"/>
  <c r="AI38" i="46"/>
  <c r="AI39" i="46"/>
  <c r="AI40" i="46"/>
  <c r="AI41" i="46"/>
  <c r="AI42" i="46"/>
  <c r="W27" i="46"/>
  <c r="X27" i="46"/>
  <c r="W28" i="46"/>
  <c r="X28" i="46"/>
  <c r="W29" i="46"/>
  <c r="X29" i="46"/>
  <c r="W30" i="46"/>
  <c r="X30" i="46"/>
  <c r="W31" i="46"/>
  <c r="X31" i="46"/>
  <c r="W32" i="46"/>
  <c r="X32" i="46"/>
  <c r="W33" i="46"/>
  <c r="X33" i="46"/>
  <c r="W34" i="46"/>
  <c r="X34" i="46"/>
  <c r="W35" i="46"/>
  <c r="X35" i="46"/>
  <c r="W36" i="46"/>
  <c r="X36" i="46"/>
  <c r="W37" i="46"/>
  <c r="X37" i="46"/>
  <c r="W38" i="46"/>
  <c r="X38" i="46"/>
  <c r="W39" i="46"/>
  <c r="X39" i="46"/>
  <c r="W40" i="46"/>
  <c r="X40" i="46"/>
  <c r="W41" i="46"/>
  <c r="X41" i="46"/>
  <c r="W42" i="46"/>
  <c r="X42" i="46"/>
  <c r="BM76" i="46"/>
  <c r="BL76" i="46"/>
  <c r="BH76" i="46"/>
  <c r="BG76" i="46"/>
  <c r="BB76" i="46"/>
  <c r="BA76" i="46"/>
  <c r="BM75" i="46"/>
  <c r="BL75" i="46"/>
  <c r="BH75" i="46"/>
  <c r="BG75" i="46"/>
  <c r="BB75" i="46"/>
  <c r="BA75" i="46"/>
  <c r="F75" i="46"/>
  <c r="E75" i="46"/>
  <c r="BM74" i="46"/>
  <c r="BL74" i="46"/>
  <c r="BH74" i="46"/>
  <c r="BG74" i="46"/>
  <c r="BB74" i="46"/>
  <c r="BA74" i="46"/>
  <c r="F74" i="46"/>
  <c r="E74" i="46"/>
  <c r="BM73" i="46"/>
  <c r="BL73" i="46"/>
  <c r="BH73" i="46"/>
  <c r="BG73" i="46"/>
  <c r="BB73" i="46"/>
  <c r="BA73" i="46"/>
  <c r="F73" i="46"/>
  <c r="E73" i="46"/>
  <c r="BM72" i="46"/>
  <c r="BL72" i="46"/>
  <c r="BH72" i="46"/>
  <c r="BG72" i="46"/>
  <c r="BB72" i="46"/>
  <c r="BA72" i="46"/>
  <c r="F72" i="46"/>
  <c r="E72" i="46"/>
  <c r="BM71" i="46"/>
  <c r="BL71" i="46"/>
  <c r="BH71" i="46"/>
  <c r="BG71" i="46"/>
  <c r="BB71" i="46"/>
  <c r="BA71" i="46"/>
  <c r="J71" i="46"/>
  <c r="F71" i="46"/>
  <c r="E71" i="46"/>
  <c r="BM70" i="46"/>
  <c r="BL70" i="46"/>
  <c r="BH70" i="46"/>
  <c r="BG70" i="46"/>
  <c r="BB70" i="46"/>
  <c r="BA70" i="46"/>
  <c r="F70" i="46"/>
  <c r="E70" i="46"/>
  <c r="BM69" i="46"/>
  <c r="BL69" i="46"/>
  <c r="BH69" i="46"/>
  <c r="BG69" i="46"/>
  <c r="BB69" i="46"/>
  <c r="BA69" i="46"/>
  <c r="J69" i="46"/>
  <c r="F69" i="46"/>
  <c r="E69" i="46"/>
  <c r="BM68" i="46"/>
  <c r="BL68" i="46"/>
  <c r="BH68" i="46"/>
  <c r="BG68" i="46"/>
  <c r="BB68" i="46"/>
  <c r="BA68" i="46"/>
  <c r="F68" i="46"/>
  <c r="E68" i="46"/>
  <c r="BM67" i="46"/>
  <c r="BL67" i="46"/>
  <c r="BH67" i="46"/>
  <c r="BG67" i="46"/>
  <c r="BB67" i="46"/>
  <c r="BA67" i="46"/>
  <c r="J67" i="46"/>
  <c r="F67" i="46"/>
  <c r="E67" i="46"/>
  <c r="BM66" i="46"/>
  <c r="BL66" i="46"/>
  <c r="BH66" i="46"/>
  <c r="BG66" i="46"/>
  <c r="BB66" i="46"/>
  <c r="BA66" i="46"/>
  <c r="F66" i="46"/>
  <c r="E66" i="46"/>
  <c r="BM65" i="46"/>
  <c r="BL65" i="46"/>
  <c r="BH65" i="46"/>
  <c r="BG65" i="46"/>
  <c r="BB65" i="46"/>
  <c r="BA65" i="46"/>
  <c r="J65" i="46"/>
  <c r="F65" i="46"/>
  <c r="E65" i="46"/>
  <c r="BM64" i="46"/>
  <c r="BL64" i="46"/>
  <c r="BH64" i="46"/>
  <c r="BG64" i="46"/>
  <c r="BB64" i="46"/>
  <c r="BA64" i="46"/>
  <c r="F64" i="46"/>
  <c r="E64" i="46"/>
  <c r="BM63" i="46"/>
  <c r="BL63" i="46"/>
  <c r="BH63" i="46"/>
  <c r="BG63" i="46"/>
  <c r="BB63" i="46"/>
  <c r="BA63" i="46"/>
  <c r="J63" i="46"/>
  <c r="F63" i="46"/>
  <c r="E63" i="46"/>
  <c r="BM62" i="46"/>
  <c r="BL62" i="46"/>
  <c r="BH62" i="46"/>
  <c r="BG62" i="46"/>
  <c r="BB62" i="46"/>
  <c r="BA62" i="46"/>
  <c r="F62" i="46"/>
  <c r="E62" i="46"/>
  <c r="BM61" i="46"/>
  <c r="BL61" i="46"/>
  <c r="BH61" i="46"/>
  <c r="BG61" i="46"/>
  <c r="BB61" i="46"/>
  <c r="BA61" i="46"/>
  <c r="J61" i="46"/>
  <c r="F61" i="46"/>
  <c r="E61" i="46"/>
  <c r="BM60" i="46"/>
  <c r="BL60" i="46"/>
  <c r="BH60" i="46"/>
  <c r="BG60" i="46"/>
  <c r="BB60" i="46"/>
  <c r="BA60" i="46"/>
  <c r="F60" i="46"/>
  <c r="E60" i="46"/>
  <c r="BM59" i="46"/>
  <c r="BL59" i="46"/>
  <c r="BH59" i="46"/>
  <c r="BG59" i="46"/>
  <c r="BB59" i="46"/>
  <c r="BA59" i="46"/>
  <c r="J59" i="46"/>
  <c r="F59" i="46"/>
  <c r="E59" i="46"/>
  <c r="BM58" i="46"/>
  <c r="BL58" i="46"/>
  <c r="BH58" i="46"/>
  <c r="BG58" i="46"/>
  <c r="BB58" i="46"/>
  <c r="BA58" i="46"/>
  <c r="F58" i="46"/>
  <c r="E58" i="46"/>
  <c r="BM57" i="46"/>
  <c r="BL57" i="46"/>
  <c r="BH57" i="46"/>
  <c r="BG57" i="46"/>
  <c r="BB57" i="46"/>
  <c r="BA57" i="46"/>
  <c r="J57" i="46"/>
  <c r="F57" i="46"/>
  <c r="E57" i="46"/>
  <c r="BM56" i="46"/>
  <c r="BL56" i="46"/>
  <c r="BH56" i="46"/>
  <c r="BG56" i="46"/>
  <c r="BB56" i="46"/>
  <c r="BA56" i="46"/>
  <c r="F56" i="46"/>
  <c r="E56" i="46"/>
  <c r="BM55" i="46"/>
  <c r="BL55" i="46"/>
  <c r="BH55" i="46"/>
  <c r="BG55" i="46"/>
  <c r="BB55" i="46"/>
  <c r="BA55" i="46"/>
  <c r="J55" i="46"/>
  <c r="F55" i="46"/>
  <c r="E55" i="46"/>
  <c r="BM54" i="46"/>
  <c r="BL54" i="46"/>
  <c r="BH54" i="46"/>
  <c r="BG54" i="46"/>
  <c r="BB54" i="46"/>
  <c r="BA54" i="46"/>
  <c r="F54" i="46"/>
  <c r="E54" i="46"/>
  <c r="BM53" i="46"/>
  <c r="BL53" i="46"/>
  <c r="BH53" i="46"/>
  <c r="BG53" i="46"/>
  <c r="BB53" i="46"/>
  <c r="BA53" i="46"/>
  <c r="J53" i="46"/>
  <c r="F53" i="46"/>
  <c r="E53" i="46"/>
  <c r="BM52" i="46"/>
  <c r="BL52" i="46"/>
  <c r="BH52" i="46"/>
  <c r="BG52" i="46"/>
  <c r="BB52" i="46"/>
  <c r="BA52" i="46"/>
  <c r="F52" i="46"/>
  <c r="E52" i="46"/>
  <c r="BM51" i="46"/>
  <c r="BL51" i="46"/>
  <c r="BH51" i="46"/>
  <c r="BG51" i="46"/>
  <c r="BB51" i="46"/>
  <c r="BA51" i="46"/>
  <c r="J51" i="46"/>
  <c r="F51" i="46"/>
  <c r="E51" i="46"/>
  <c r="BM50" i="46"/>
  <c r="BL50" i="46"/>
  <c r="BH50" i="46"/>
  <c r="BG50" i="46"/>
  <c r="BB50" i="46"/>
  <c r="BA50" i="46"/>
  <c r="Q50" i="46"/>
  <c r="Q51" i="46" s="1"/>
  <c r="F50" i="46"/>
  <c r="E50" i="46"/>
  <c r="BM49" i="46"/>
  <c r="BL49" i="46"/>
  <c r="BH49" i="46"/>
  <c r="BG49" i="46"/>
  <c r="BB49" i="46"/>
  <c r="BA49" i="46"/>
  <c r="J49" i="46"/>
  <c r="F49" i="46"/>
  <c r="E49" i="46"/>
  <c r="BM48" i="46"/>
  <c r="BL48" i="46"/>
  <c r="BH48" i="46"/>
  <c r="BG48" i="46"/>
  <c r="BB48" i="46"/>
  <c r="BA48" i="46"/>
  <c r="F48" i="46"/>
  <c r="E48" i="46"/>
  <c r="BM47" i="46"/>
  <c r="BL47" i="46"/>
  <c r="BH47" i="46"/>
  <c r="BG47" i="46"/>
  <c r="BB47" i="46"/>
  <c r="BA47" i="46"/>
  <c r="J47" i="46"/>
  <c r="F47" i="46"/>
  <c r="E47" i="46"/>
  <c r="BM46" i="46"/>
  <c r="BL46" i="46"/>
  <c r="BH46" i="46"/>
  <c r="BG46" i="46"/>
  <c r="BB46" i="46"/>
  <c r="BA46" i="46"/>
  <c r="F46" i="46"/>
  <c r="E46" i="46"/>
  <c r="BM45" i="46"/>
  <c r="BL45" i="46"/>
  <c r="BH45" i="46"/>
  <c r="BG45" i="46"/>
  <c r="BB45" i="46"/>
  <c r="BA45" i="46"/>
  <c r="J45" i="46"/>
  <c r="F45" i="46"/>
  <c r="E45" i="46"/>
  <c r="BM44" i="46"/>
  <c r="BL44" i="46"/>
  <c r="BH44" i="46"/>
  <c r="BG44" i="46"/>
  <c r="BB44" i="46"/>
  <c r="BA44" i="46"/>
  <c r="F44" i="46"/>
  <c r="E44" i="46"/>
  <c r="BM43" i="46"/>
  <c r="BL43" i="46"/>
  <c r="BH43" i="46"/>
  <c r="BG43" i="46"/>
  <c r="BB43" i="46"/>
  <c r="BA43" i="46"/>
  <c r="AE43" i="46"/>
  <c r="Q40" i="46" s="1"/>
  <c r="J43" i="46"/>
  <c r="F43" i="46"/>
  <c r="E43" i="46"/>
  <c r="BM42" i="46"/>
  <c r="BL42" i="46"/>
  <c r="BH42" i="46"/>
  <c r="BG42" i="46"/>
  <c r="BB42" i="46"/>
  <c r="BA42" i="46"/>
  <c r="AT42" i="46"/>
  <c r="AF42" i="46"/>
  <c r="T42" i="46"/>
  <c r="F42" i="46"/>
  <c r="E42" i="46"/>
  <c r="BM41" i="46"/>
  <c r="BL41" i="46"/>
  <c r="BH41" i="46"/>
  <c r="BG41" i="46"/>
  <c r="BB41" i="46"/>
  <c r="BA41" i="46"/>
  <c r="AT41" i="46"/>
  <c r="AF41" i="46"/>
  <c r="T41" i="46"/>
  <c r="J41" i="46"/>
  <c r="F41" i="46"/>
  <c r="E41" i="46"/>
  <c r="BM40" i="46"/>
  <c r="BL40" i="46"/>
  <c r="BH40" i="46"/>
  <c r="BG40" i="46"/>
  <c r="BB40" i="46"/>
  <c r="BA40" i="46"/>
  <c r="AT40" i="46"/>
  <c r="AF40" i="46"/>
  <c r="T40" i="46"/>
  <c r="F40" i="46"/>
  <c r="E40" i="46"/>
  <c r="BM39" i="46"/>
  <c r="BL39" i="46"/>
  <c r="BH39" i="46"/>
  <c r="BG39" i="46"/>
  <c r="BB39" i="46"/>
  <c r="BA39" i="46"/>
  <c r="AT39" i="46"/>
  <c r="AF39" i="46"/>
  <c r="T39" i="46"/>
  <c r="J39" i="46"/>
  <c r="F39" i="46"/>
  <c r="E39" i="46"/>
  <c r="BM38" i="46"/>
  <c r="BL38" i="46"/>
  <c r="BH38" i="46"/>
  <c r="BG38" i="46"/>
  <c r="BB38" i="46"/>
  <c r="BA38" i="46"/>
  <c r="AT38" i="46"/>
  <c r="AF38" i="46"/>
  <c r="T38" i="46"/>
  <c r="F38" i="46"/>
  <c r="E38" i="46"/>
  <c r="BM37" i="46"/>
  <c r="BL37" i="46"/>
  <c r="BH37" i="46"/>
  <c r="BG37" i="46"/>
  <c r="BB37" i="46"/>
  <c r="BA37" i="46"/>
  <c r="AT37" i="46"/>
  <c r="AF37" i="46"/>
  <c r="T37" i="46"/>
  <c r="G37" i="46"/>
  <c r="I37" i="46" s="1"/>
  <c r="F37" i="46"/>
  <c r="E37" i="46"/>
  <c r="BM36" i="46"/>
  <c r="BL36" i="46"/>
  <c r="BH36" i="46"/>
  <c r="BG36" i="46"/>
  <c r="BB36" i="46"/>
  <c r="BA36" i="46"/>
  <c r="AT36" i="46"/>
  <c r="AF36" i="46"/>
  <c r="T36" i="46"/>
  <c r="G36" i="46"/>
  <c r="I36" i="46" s="1"/>
  <c r="F36" i="46"/>
  <c r="E36" i="46"/>
  <c r="BM35" i="46"/>
  <c r="BL35" i="46"/>
  <c r="BH35" i="46"/>
  <c r="BG35" i="46"/>
  <c r="BB35" i="46"/>
  <c r="BA35" i="46"/>
  <c r="AT35" i="46"/>
  <c r="AF35" i="46"/>
  <c r="T35" i="46"/>
  <c r="G35" i="46"/>
  <c r="I35" i="46" s="1"/>
  <c r="F35" i="46"/>
  <c r="E35" i="46"/>
  <c r="BM34" i="46"/>
  <c r="BL34" i="46"/>
  <c r="BH34" i="46"/>
  <c r="BG34" i="46"/>
  <c r="BB34" i="46"/>
  <c r="BA34" i="46"/>
  <c r="AT34" i="46"/>
  <c r="AF34" i="46"/>
  <c r="T34" i="46"/>
  <c r="J34" i="46"/>
  <c r="G34" i="46"/>
  <c r="H34" i="46" s="1"/>
  <c r="F34" i="46"/>
  <c r="E34" i="46"/>
  <c r="BM33" i="46"/>
  <c r="BL33" i="46"/>
  <c r="BH33" i="46"/>
  <c r="BG33" i="46"/>
  <c r="BB33" i="46"/>
  <c r="BA33" i="46"/>
  <c r="AT33" i="46"/>
  <c r="AF33" i="46"/>
  <c r="T33" i="46"/>
  <c r="G33" i="46"/>
  <c r="I33" i="46" s="1"/>
  <c r="F33" i="46"/>
  <c r="E33" i="46"/>
  <c r="BM32" i="46"/>
  <c r="BL32" i="46"/>
  <c r="BH32" i="46"/>
  <c r="BG32" i="46"/>
  <c r="BB32" i="46"/>
  <c r="BA32" i="46"/>
  <c r="AT32" i="46"/>
  <c r="AF32" i="46"/>
  <c r="T32" i="46"/>
  <c r="G32" i="46"/>
  <c r="F32" i="46"/>
  <c r="E32" i="46"/>
  <c r="BM31" i="46"/>
  <c r="BL31" i="46"/>
  <c r="BH31" i="46"/>
  <c r="BG31" i="46"/>
  <c r="BB31" i="46"/>
  <c r="BA31" i="46"/>
  <c r="AT31" i="46"/>
  <c r="AF31" i="46"/>
  <c r="T31" i="46"/>
  <c r="J31" i="46"/>
  <c r="G31" i="46"/>
  <c r="I31" i="46" s="1"/>
  <c r="F31" i="46"/>
  <c r="E31" i="46"/>
  <c r="BM30" i="46"/>
  <c r="BL30" i="46"/>
  <c r="BH30" i="46"/>
  <c r="BG30" i="46"/>
  <c r="BB30" i="46"/>
  <c r="BA30" i="46"/>
  <c r="AT30" i="46"/>
  <c r="AF30" i="46"/>
  <c r="T30" i="46"/>
  <c r="G30" i="46"/>
  <c r="H30" i="46" s="1"/>
  <c r="F30" i="46"/>
  <c r="E30" i="46"/>
  <c r="BM29" i="46"/>
  <c r="BL29" i="46"/>
  <c r="BH29" i="46"/>
  <c r="BG29" i="46"/>
  <c r="BB29" i="46"/>
  <c r="BA29" i="46"/>
  <c r="AT29" i="46"/>
  <c r="AF29" i="46"/>
  <c r="T29" i="46"/>
  <c r="G29" i="46"/>
  <c r="H29" i="46" s="1"/>
  <c r="F29" i="46"/>
  <c r="E29" i="46"/>
  <c r="BM28" i="46"/>
  <c r="BL28" i="46"/>
  <c r="BH28" i="46"/>
  <c r="BG28" i="46"/>
  <c r="BB28" i="46"/>
  <c r="BA28" i="46"/>
  <c r="AT28" i="46"/>
  <c r="AF28" i="46"/>
  <c r="T28" i="46"/>
  <c r="J28" i="46"/>
  <c r="G28" i="46"/>
  <c r="I28" i="46" s="1"/>
  <c r="F28" i="46"/>
  <c r="E28" i="46"/>
  <c r="BM27" i="46"/>
  <c r="BL27" i="46"/>
  <c r="BH27" i="46"/>
  <c r="BG27" i="46"/>
  <c r="BB27" i="46"/>
  <c r="BA27" i="46"/>
  <c r="AT27" i="46"/>
  <c r="AF27" i="46"/>
  <c r="T27" i="46"/>
  <c r="G27" i="46"/>
  <c r="F27" i="46"/>
  <c r="E27" i="46"/>
  <c r="BM26" i="46"/>
  <c r="BL26" i="46"/>
  <c r="BH26" i="46"/>
  <c r="BG26" i="46"/>
  <c r="BB26" i="46"/>
  <c r="BA26" i="46"/>
  <c r="AF26" i="46"/>
  <c r="T26" i="46"/>
  <c r="G26" i="46"/>
  <c r="I26" i="46" s="1"/>
  <c r="F26" i="46"/>
  <c r="E26" i="46"/>
  <c r="BM25" i="46"/>
  <c r="BL25" i="46"/>
  <c r="BH25" i="46"/>
  <c r="BG25" i="46"/>
  <c r="BB25" i="46"/>
  <c r="BA25" i="46"/>
  <c r="AF25" i="46"/>
  <c r="T25" i="46"/>
  <c r="J25" i="46"/>
  <c r="G25" i="46"/>
  <c r="H25" i="46" s="1"/>
  <c r="F25" i="46"/>
  <c r="E25" i="46"/>
  <c r="BM24" i="46"/>
  <c r="BL24" i="46"/>
  <c r="BH24" i="46"/>
  <c r="BG24" i="46"/>
  <c r="BB24" i="46"/>
  <c r="BA24" i="46"/>
  <c r="AF24" i="46"/>
  <c r="T24" i="46"/>
  <c r="G24" i="46"/>
  <c r="H24" i="46" s="1"/>
  <c r="F24" i="46"/>
  <c r="E24" i="46"/>
  <c r="BM23" i="46"/>
  <c r="BL23" i="46"/>
  <c r="BH23" i="46"/>
  <c r="BG23" i="46"/>
  <c r="BB23" i="46"/>
  <c r="BA23" i="46"/>
  <c r="AF23" i="46"/>
  <c r="T23" i="46"/>
  <c r="G23" i="46"/>
  <c r="H23" i="46" s="1"/>
  <c r="F23" i="46"/>
  <c r="E23" i="46"/>
  <c r="BM22" i="46"/>
  <c r="BL22" i="46"/>
  <c r="BH22" i="46"/>
  <c r="BG22" i="46"/>
  <c r="BB22" i="46"/>
  <c r="BA22" i="46"/>
  <c r="AF22" i="46"/>
  <c r="T22" i="46"/>
  <c r="J22" i="46"/>
  <c r="G22" i="46"/>
  <c r="H22" i="46" s="1"/>
  <c r="F22" i="46"/>
  <c r="E22" i="46"/>
  <c r="BM21" i="46"/>
  <c r="BL21" i="46"/>
  <c r="BH21" i="46"/>
  <c r="BG21" i="46"/>
  <c r="BB21" i="46"/>
  <c r="BA21" i="46"/>
  <c r="AF21" i="46"/>
  <c r="T21" i="46"/>
  <c r="G21" i="46"/>
  <c r="H21" i="46" s="1"/>
  <c r="F21" i="46"/>
  <c r="E21" i="46"/>
  <c r="BM20" i="46"/>
  <c r="BL20" i="46"/>
  <c r="BH20" i="46"/>
  <c r="BG20" i="46"/>
  <c r="BB20" i="46"/>
  <c r="BA20" i="46"/>
  <c r="AF20" i="46"/>
  <c r="T20" i="46"/>
  <c r="G20" i="46"/>
  <c r="H20" i="46" s="1"/>
  <c r="F20" i="46"/>
  <c r="E20" i="46"/>
  <c r="BM19" i="46"/>
  <c r="BL19" i="46"/>
  <c r="BH19" i="46"/>
  <c r="BG19" i="46"/>
  <c r="BB19" i="46"/>
  <c r="BA19" i="46"/>
  <c r="AF19" i="46"/>
  <c r="T19" i="46"/>
  <c r="J19" i="46"/>
  <c r="G19" i="46"/>
  <c r="F19" i="46"/>
  <c r="E19" i="46"/>
  <c r="BM18" i="46"/>
  <c r="BL18" i="46"/>
  <c r="BH18" i="46"/>
  <c r="BG18" i="46"/>
  <c r="BB18" i="46"/>
  <c r="BA18" i="46"/>
  <c r="AF18" i="46"/>
  <c r="T18" i="46"/>
  <c r="G18" i="46"/>
  <c r="H18" i="46" s="1"/>
  <c r="F18" i="46"/>
  <c r="E18" i="46"/>
  <c r="BM17" i="46"/>
  <c r="BL17" i="46"/>
  <c r="BH17" i="46"/>
  <c r="BG17" i="46"/>
  <c r="BB17" i="46"/>
  <c r="BA17" i="46"/>
  <c r="G17" i="46"/>
  <c r="H17" i="46" s="1"/>
  <c r="F17" i="46"/>
  <c r="E17" i="46"/>
  <c r="BM16" i="46"/>
  <c r="BL16" i="46"/>
  <c r="BH16" i="46"/>
  <c r="BG16" i="46"/>
  <c r="BB16" i="46"/>
  <c r="BA16" i="46"/>
  <c r="J16" i="46"/>
  <c r="G16" i="46"/>
  <c r="H16" i="46" s="1"/>
  <c r="F16" i="46"/>
  <c r="E16" i="46"/>
  <c r="BM15" i="46"/>
  <c r="BL15" i="46"/>
  <c r="BH15" i="46"/>
  <c r="BG15" i="46"/>
  <c r="BB15" i="46"/>
  <c r="BA15" i="46"/>
  <c r="G15" i="46"/>
  <c r="F15" i="46"/>
  <c r="E15" i="46"/>
  <c r="BM14" i="46"/>
  <c r="BL14" i="46"/>
  <c r="BH14" i="46"/>
  <c r="BG14" i="46"/>
  <c r="BB14" i="46"/>
  <c r="BA14" i="46"/>
  <c r="G14" i="46"/>
  <c r="H14" i="46" s="1"/>
  <c r="F14" i="46"/>
  <c r="E14" i="46"/>
  <c r="BM13" i="46"/>
  <c r="BL13" i="46"/>
  <c r="BH13" i="46"/>
  <c r="BG13" i="46"/>
  <c r="BB13" i="46"/>
  <c r="BA13" i="46"/>
  <c r="J13" i="46"/>
  <c r="G13" i="46"/>
  <c r="H13" i="46" s="1"/>
  <c r="F13" i="46"/>
  <c r="E13" i="46"/>
  <c r="BM12" i="46"/>
  <c r="BL12" i="46"/>
  <c r="BH12" i="46"/>
  <c r="BG12" i="46"/>
  <c r="BB12" i="46"/>
  <c r="BA12" i="46"/>
  <c r="G12" i="46"/>
  <c r="H12" i="46" s="1"/>
  <c r="F12" i="46"/>
  <c r="E12" i="46"/>
  <c r="BM11" i="46"/>
  <c r="BL11" i="46"/>
  <c r="BH11" i="46"/>
  <c r="BG11" i="46"/>
  <c r="BB11" i="46"/>
  <c r="BA11" i="46"/>
  <c r="G11" i="46"/>
  <c r="H11" i="46" s="1"/>
  <c r="F11" i="46"/>
  <c r="E11" i="46"/>
  <c r="BM10" i="46"/>
  <c r="BL10" i="46"/>
  <c r="BH10" i="46"/>
  <c r="BG10" i="46"/>
  <c r="BB10" i="46"/>
  <c r="BA10" i="46"/>
  <c r="J10" i="46"/>
  <c r="G10" i="46"/>
  <c r="I10" i="46" s="1"/>
  <c r="F10" i="46"/>
  <c r="E10" i="46"/>
  <c r="BM9" i="46"/>
  <c r="BL9" i="46"/>
  <c r="BH9" i="46"/>
  <c r="BG9" i="46"/>
  <c r="BB9" i="46"/>
  <c r="BA9" i="46"/>
  <c r="G9" i="46"/>
  <c r="I9" i="46" s="1"/>
  <c r="F9" i="46"/>
  <c r="E9" i="46"/>
  <c r="BM8" i="46"/>
  <c r="BL8" i="46"/>
  <c r="BH8" i="46"/>
  <c r="BG8" i="46"/>
  <c r="BB8" i="46"/>
  <c r="BA8" i="46"/>
  <c r="G8" i="46"/>
  <c r="I8" i="46" s="1"/>
  <c r="F8" i="46"/>
  <c r="E8" i="46"/>
  <c r="BM7" i="46"/>
  <c r="BL7" i="46"/>
  <c r="BH7" i="46"/>
  <c r="BG7" i="46"/>
  <c r="BB7" i="46"/>
  <c r="BA7" i="46"/>
  <c r="J7" i="46"/>
  <c r="G7" i="46"/>
  <c r="I7" i="46" s="1"/>
  <c r="F7" i="46"/>
  <c r="E7" i="46"/>
  <c r="BM6" i="46"/>
  <c r="BL6" i="46"/>
  <c r="BH6" i="46"/>
  <c r="BG6" i="46"/>
  <c r="BB6" i="46"/>
  <c r="BA6" i="46"/>
  <c r="G6" i="46"/>
  <c r="I6" i="46" s="1"/>
  <c r="F6" i="46"/>
  <c r="E6" i="46"/>
  <c r="BM5" i="46"/>
  <c r="BL5" i="46"/>
  <c r="BH5" i="46"/>
  <c r="BG5" i="46"/>
  <c r="BB5" i="46"/>
  <c r="BA5" i="46"/>
  <c r="G5" i="46"/>
  <c r="H5" i="46" s="1"/>
  <c r="F5" i="46"/>
  <c r="E5" i="46"/>
  <c r="BM4" i="46"/>
  <c r="BL4" i="46"/>
  <c r="BH4" i="46"/>
  <c r="BG4" i="46"/>
  <c r="BB4" i="46"/>
  <c r="BA4" i="46"/>
  <c r="J4" i="46"/>
  <c r="F4" i="46"/>
  <c r="E4" i="46"/>
  <c r="BM3" i="46"/>
  <c r="BL3" i="46"/>
  <c r="BH3" i="46"/>
  <c r="BG3" i="46"/>
  <c r="BB3" i="46"/>
  <c r="BA3" i="46"/>
  <c r="F3" i="46"/>
  <c r="E3" i="46"/>
  <c r="AF152" i="38" l="1"/>
  <c r="AC153" i="38" s="1"/>
  <c r="AF62" i="38"/>
  <c r="AC63" i="38" s="1"/>
  <c r="AF68" i="38"/>
  <c r="AC69" i="38" s="1"/>
  <c r="M12" i="38"/>
  <c r="L2" i="38"/>
  <c r="AA66" i="38"/>
  <c r="AA72" i="38"/>
  <c r="AA78" i="38"/>
  <c r="AA84" i="38"/>
  <c r="AA90" i="38"/>
  <c r="AA96" i="38"/>
  <c r="AA102" i="38"/>
  <c r="AA108" i="38"/>
  <c r="AA114" i="38"/>
  <c r="AA120" i="38"/>
  <c r="AA126" i="38"/>
  <c r="AA138" i="38"/>
  <c r="AA144" i="38"/>
  <c r="AA150" i="38"/>
  <c r="AA156" i="38"/>
  <c r="AA162" i="38"/>
  <c r="L5" i="38"/>
  <c r="L10" i="38"/>
  <c r="L8" i="38"/>
  <c r="L6" i="38"/>
  <c r="L14" i="38"/>
  <c r="AA21" i="38"/>
  <c r="Z54" i="38"/>
  <c r="Z56" i="38"/>
  <c r="AA20" i="38"/>
  <c r="AA18" i="38"/>
  <c r="AA19" i="38" s="1"/>
  <c r="G16" i="38"/>
  <c r="L16" i="38"/>
  <c r="C16" i="38"/>
  <c r="H16" i="38"/>
  <c r="M16" i="38"/>
  <c r="D16" i="38"/>
  <c r="I16" i="38"/>
  <c r="O16" i="38"/>
  <c r="E16" i="38"/>
  <c r="K16" i="38"/>
  <c r="J6" i="38"/>
  <c r="O4" i="38"/>
  <c r="D4" i="38"/>
  <c r="G4" i="38"/>
  <c r="L4" i="38"/>
  <c r="B16" i="38"/>
  <c r="F16" i="38"/>
  <c r="J16" i="38"/>
  <c r="G3" i="38"/>
  <c r="C3" i="38"/>
  <c r="E14" i="38"/>
  <c r="D2" i="38"/>
  <c r="E2" i="38"/>
  <c r="H4" i="38"/>
  <c r="C4" i="38"/>
  <c r="K4" i="38"/>
  <c r="K3" i="38"/>
  <c r="F3" i="38"/>
  <c r="N3" i="38"/>
  <c r="B3" i="38"/>
  <c r="I3" i="38"/>
  <c r="E4" i="38"/>
  <c r="I4" i="38"/>
  <c r="M4" i="38"/>
  <c r="B4" i="38"/>
  <c r="F4" i="38"/>
  <c r="J4" i="38"/>
  <c r="M14" i="38"/>
  <c r="I14" i="38"/>
  <c r="C14" i="38"/>
  <c r="G14" i="38"/>
  <c r="K14" i="38"/>
  <c r="O14" i="38"/>
  <c r="B14" i="38"/>
  <c r="F14" i="38"/>
  <c r="J14" i="38"/>
  <c r="N14" i="38"/>
  <c r="D14" i="38"/>
  <c r="H14" i="38"/>
  <c r="M3" i="38"/>
  <c r="E3" i="38"/>
  <c r="J3" i="38"/>
  <c r="I2" i="38"/>
  <c r="M2" i="38"/>
  <c r="B10" i="38"/>
  <c r="J10" i="38"/>
  <c r="B6" i="38"/>
  <c r="O3" i="38"/>
  <c r="E6" i="38"/>
  <c r="M6" i="38"/>
  <c r="E10" i="38"/>
  <c r="M10" i="38"/>
  <c r="F6" i="38"/>
  <c r="N6" i="38"/>
  <c r="F10" i="38"/>
  <c r="N10" i="38"/>
  <c r="I6" i="38"/>
  <c r="I10" i="38"/>
  <c r="B2" i="38"/>
  <c r="F2" i="38"/>
  <c r="J2" i="38"/>
  <c r="N2" i="38"/>
  <c r="C2" i="38"/>
  <c r="G2" i="38"/>
  <c r="K2" i="38"/>
  <c r="O2" i="38"/>
  <c r="H2" i="38"/>
  <c r="C6" i="38"/>
  <c r="K6" i="38"/>
  <c r="O6" i="38"/>
  <c r="C10" i="38"/>
  <c r="G10" i="38"/>
  <c r="K10" i="38"/>
  <c r="O10" i="38"/>
  <c r="G6" i="38"/>
  <c r="D6" i="38"/>
  <c r="H6" i="38"/>
  <c r="D10" i="38"/>
  <c r="H10" i="38"/>
  <c r="D3" i="38"/>
  <c r="H3" i="38"/>
  <c r="AB1" i="38"/>
  <c r="Q38" i="46"/>
  <c r="Q39" i="46"/>
  <c r="H33" i="46"/>
  <c r="K16" i="46"/>
  <c r="L16" i="46" s="1"/>
  <c r="I11" i="46"/>
  <c r="H37" i="46"/>
  <c r="H9" i="46"/>
  <c r="I17" i="46"/>
  <c r="I25" i="46"/>
  <c r="I18" i="46"/>
  <c r="M10" i="46"/>
  <c r="I12" i="46"/>
  <c r="I14" i="46"/>
  <c r="I15" i="46"/>
  <c r="I22" i="46"/>
  <c r="I24" i="46"/>
  <c r="I30" i="46"/>
  <c r="M31" i="46" s="1"/>
  <c r="H10" i="46"/>
  <c r="E76" i="46"/>
  <c r="I5" i="46"/>
  <c r="I21" i="46"/>
  <c r="H28" i="46"/>
  <c r="K10" i="46"/>
  <c r="L10" i="46" s="1"/>
  <c r="I16" i="46"/>
  <c r="I23" i="46"/>
  <c r="I29" i="46"/>
  <c r="I34" i="46"/>
  <c r="M34" i="46" s="1"/>
  <c r="M7" i="46"/>
  <c r="H19" i="46"/>
  <c r="I19" i="46"/>
  <c r="K19" i="46"/>
  <c r="L19" i="46" s="1"/>
  <c r="K7" i="46"/>
  <c r="L7" i="46" s="1"/>
  <c r="H7" i="46"/>
  <c r="H8" i="46"/>
  <c r="I13" i="46"/>
  <c r="F76" i="46"/>
  <c r="H6" i="46"/>
  <c r="K13" i="46"/>
  <c r="L13" i="46" s="1"/>
  <c r="K28" i="46"/>
  <c r="L28" i="46" s="1"/>
  <c r="I27" i="46"/>
  <c r="M28" i="46" s="1"/>
  <c r="H27" i="46"/>
  <c r="I32" i="46"/>
  <c r="H32" i="46"/>
  <c r="H15" i="46"/>
  <c r="I20" i="46"/>
  <c r="K31" i="46"/>
  <c r="L31" i="46" s="1"/>
  <c r="K22" i="46"/>
  <c r="L22" i="46" s="1"/>
  <c r="K25" i="46"/>
  <c r="L25" i="46" s="1"/>
  <c r="H26" i="46"/>
  <c r="H31" i="46"/>
  <c r="K34" i="46"/>
  <c r="L34" i="46" s="1"/>
  <c r="H35" i="46"/>
  <c r="H36" i="46"/>
  <c r="H5" i="38" l="1"/>
  <c r="B5" i="38"/>
  <c r="I5" i="38"/>
  <c r="K5" i="38"/>
  <c r="D5" i="38"/>
  <c r="J5" i="38"/>
  <c r="M5" i="38"/>
  <c r="F5" i="38"/>
  <c r="G5" i="38"/>
  <c r="N5" i="38"/>
  <c r="O5" i="38"/>
  <c r="E5" i="38"/>
  <c r="C5" i="38"/>
  <c r="B8" i="38"/>
  <c r="H8" i="38"/>
  <c r="G8" i="38"/>
  <c r="G12" i="38"/>
  <c r="D8" i="38"/>
  <c r="M8" i="38"/>
  <c r="O8" i="38"/>
  <c r="J8" i="38"/>
  <c r="E8" i="38"/>
  <c r="F8" i="38"/>
  <c r="I8" i="38"/>
  <c r="K8" i="38"/>
  <c r="L12" i="38"/>
  <c r="D12" i="38"/>
  <c r="I12" i="38"/>
  <c r="E12" i="38"/>
  <c r="J12" i="38"/>
  <c r="N8" i="38"/>
  <c r="C8" i="38"/>
  <c r="F12" i="38"/>
  <c r="K12" i="38"/>
  <c r="H12" i="38"/>
  <c r="B12" i="38"/>
  <c r="N12" i="38"/>
  <c r="O12" i="38"/>
  <c r="C12" i="38"/>
  <c r="M19" i="46"/>
  <c r="M16" i="46"/>
  <c r="M22" i="46"/>
  <c r="M13" i="46"/>
  <c r="M25" i="46"/>
  <c r="Q36" i="46"/>
  <c r="Y2" i="38" l="1"/>
  <c r="Z2" i="38" s="1"/>
  <c r="Y3" i="38" s="1"/>
  <c r="Y4" i="38" s="1"/>
  <c r="Z4" i="38" s="1"/>
  <c r="Y5" i="38" s="1"/>
  <c r="Z5" i="38" s="1"/>
  <c r="GL3" i="46"/>
  <c r="EU3" i="46"/>
  <c r="Z3" i="38" l="1"/>
  <c r="AA2" i="38" s="1"/>
  <c r="O7" i="38"/>
  <c r="C7" i="38"/>
  <c r="E7" i="38"/>
  <c r="L7" i="38"/>
  <c r="K7" i="38"/>
  <c r="H7" i="38"/>
  <c r="D7" i="38"/>
  <c r="J7" i="38"/>
  <c r="G7" i="38"/>
  <c r="M7" i="38"/>
  <c r="I7" i="38"/>
  <c r="B7" i="38"/>
  <c r="N7" i="38"/>
  <c r="F7" i="38"/>
  <c r="AA4" i="38"/>
  <c r="Q46" i="46"/>
  <c r="Q47" i="46" s="1"/>
  <c r="AL5" i="46" l="1"/>
  <c r="AA4" i="46"/>
  <c r="Z3" i="46"/>
  <c r="AO10" i="46"/>
  <c r="AO11" i="46"/>
  <c r="AB7" i="46"/>
  <c r="AN14" i="46"/>
  <c r="AA10" i="46"/>
  <c r="AB8" i="46"/>
  <c r="AN3" i="46"/>
  <c r="AD10" i="46"/>
  <c r="AO7" i="46"/>
  <c r="AN10" i="46"/>
  <c r="Z11" i="46"/>
  <c r="AO3" i="46"/>
  <c r="AK12" i="46"/>
  <c r="Z8" i="46"/>
  <c r="AA5" i="46"/>
  <c r="AM5" i="46"/>
  <c r="AE5" i="46" s="1"/>
  <c r="Y11" i="46"/>
  <c r="Y14" i="46"/>
  <c r="AK14" i="46"/>
  <c r="AP6" i="46"/>
  <c r="AA14" i="46"/>
  <c r="AL7" i="46"/>
  <c r="AK5" i="46"/>
  <c r="AP12" i="46"/>
  <c r="AA8" i="46"/>
  <c r="AA3" i="46"/>
  <c r="AB5" i="46"/>
  <c r="AM9" i="46"/>
  <c r="AE9" i="46" s="1"/>
  <c r="Y6" i="46"/>
  <c r="AK11" i="46"/>
  <c r="AD7" i="46"/>
  <c r="AA9" i="46"/>
  <c r="Y4" i="46"/>
  <c r="AP3" i="46"/>
  <c r="Y12" i="46"/>
  <c r="AC11" i="46"/>
  <c r="AB9" i="46"/>
  <c r="AL14" i="46"/>
  <c r="AO12" i="46"/>
  <c r="AK9" i="46"/>
  <c r="AD13" i="46"/>
  <c r="Y7" i="46"/>
  <c r="AL6" i="46"/>
  <c r="Z9" i="46"/>
  <c r="AN4" i="46"/>
  <c r="AA7" i="46"/>
  <c r="AL4" i="46"/>
  <c r="AL12" i="46"/>
  <c r="AM14" i="46"/>
  <c r="AE14" i="46" s="1"/>
  <c r="AN11" i="46"/>
  <c r="Y10" i="46"/>
  <c r="AN9" i="46"/>
  <c r="AP14" i="46"/>
  <c r="AL11" i="46"/>
  <c r="AD4" i="46"/>
  <c r="AM8" i="46"/>
  <c r="AC13" i="46"/>
  <c r="Z6" i="46"/>
  <c r="AL3" i="46"/>
  <c r="AN13" i="46"/>
  <c r="Z5" i="46"/>
  <c r="AM3" i="46"/>
  <c r="AE3" i="46" s="1"/>
  <c r="AM10" i="46"/>
  <c r="AE10" i="46" s="1"/>
  <c r="AM11" i="46"/>
  <c r="AE11" i="46" s="1"/>
  <c r="Z7" i="46"/>
  <c r="AC8" i="46"/>
  <c r="AP8" i="46"/>
  <c r="AO9" i="46"/>
  <c r="AK10" i="46"/>
  <c r="AN12" i="46"/>
  <c r="Z13" i="46"/>
  <c r="AD6" i="46"/>
  <c r="AC14" i="46"/>
  <c r="AA6" i="46"/>
  <c r="Z12" i="46"/>
  <c r="AD14" i="46"/>
  <c r="AC10" i="46"/>
  <c r="AC12" i="46"/>
  <c r="AA13" i="46"/>
  <c r="AL9" i="46"/>
  <c r="AM12" i="46"/>
  <c r="AE12" i="46" s="1"/>
  <c r="AM13" i="46"/>
  <c r="AE13" i="46" s="1"/>
  <c r="AD5" i="46"/>
  <c r="AM7" i="46"/>
  <c r="AE7" i="46" s="1"/>
  <c r="Z4" i="46"/>
  <c r="AM4" i="46"/>
  <c r="AE4" i="46" s="1"/>
  <c r="Z10" i="46"/>
  <c r="AC7" i="46"/>
  <c r="AB6" i="46"/>
  <c r="AP13" i="46"/>
  <c r="AL13" i="46"/>
  <c r="AD12" i="46"/>
  <c r="Y13" i="46"/>
  <c r="AD11" i="46"/>
  <c r="AK13" i="46"/>
  <c r="AB4" i="46"/>
  <c r="AB11" i="46"/>
  <c r="AO4" i="46"/>
  <c r="AO13" i="46"/>
  <c r="AP7" i="46"/>
  <c r="AO8" i="46"/>
  <c r="AN5" i="46"/>
  <c r="AP11" i="46"/>
  <c r="AD9" i="46"/>
  <c r="AD8" i="46"/>
  <c r="AN8" i="46"/>
  <c r="Y9" i="46"/>
  <c r="AC6" i="46"/>
  <c r="AD3" i="46"/>
  <c r="AN6" i="46"/>
  <c r="AN7" i="46"/>
  <c r="AK6" i="46"/>
  <c r="AB3" i="46"/>
  <c r="Y5" i="46"/>
  <c r="AL8" i="46"/>
  <c r="AC4" i="46"/>
  <c r="AK4" i="46"/>
  <c r="AO5" i="46"/>
  <c r="AC9" i="46"/>
  <c r="AK8" i="46"/>
  <c r="AB14" i="46"/>
  <c r="AK7" i="46"/>
  <c r="AP9" i="46"/>
  <c r="AA12" i="46"/>
  <c r="AP5" i="46"/>
  <c r="Y8" i="46"/>
  <c r="AB13" i="46"/>
  <c r="AC5" i="46"/>
  <c r="AA11" i="46"/>
  <c r="Z14" i="46"/>
  <c r="AL10" i="46"/>
  <c r="AC3" i="46"/>
  <c r="AO6" i="46"/>
  <c r="AP4" i="46"/>
  <c r="AP10" i="46"/>
  <c r="Y3" i="46"/>
  <c r="AB12" i="46"/>
  <c r="AO14" i="46"/>
  <c r="AM6" i="46"/>
  <c r="AE6" i="46" s="1"/>
  <c r="AB10" i="46"/>
  <c r="AK3" i="46"/>
  <c r="B76" i="46"/>
  <c r="AB34" i="46"/>
  <c r="Z39" i="46"/>
  <c r="Z23" i="46"/>
  <c r="Z15" i="46"/>
  <c r="AM39" i="46"/>
  <c r="AE39" i="46" s="1"/>
  <c r="AM23" i="46"/>
  <c r="AE23" i="46" s="1"/>
  <c r="Z30" i="46"/>
  <c r="AM24" i="46"/>
  <c r="AE24" i="46" s="1"/>
  <c r="AM34" i="46"/>
  <c r="AE34" i="46" s="1"/>
  <c r="AM18" i="46"/>
  <c r="AE18" i="46" s="1"/>
  <c r="Z41" i="46"/>
  <c r="Z25" i="46"/>
  <c r="AB18" i="46"/>
  <c r="AA15" i="46"/>
  <c r="AB38" i="46"/>
  <c r="AP41" i="46"/>
  <c r="AP33" i="46"/>
  <c r="AP21" i="46"/>
  <c r="AC36" i="46"/>
  <c r="Y16" i="46"/>
  <c r="AK40" i="46"/>
  <c r="AP40" i="46"/>
  <c r="AN36" i="46"/>
  <c r="AO32" i="46"/>
  <c r="AL28" i="46"/>
  <c r="AK24" i="46"/>
  <c r="AP24" i="46"/>
  <c r="AN20" i="46"/>
  <c r="AO16" i="46"/>
  <c r="AC39" i="46"/>
  <c r="AC35" i="46"/>
  <c r="AC31" i="46"/>
  <c r="AC27" i="46"/>
  <c r="AC23" i="46"/>
  <c r="AB33" i="46"/>
  <c r="AL26" i="46"/>
  <c r="AK17" i="46"/>
  <c r="AC40" i="46"/>
  <c r="AC32" i="46"/>
  <c r="AC28" i="46"/>
  <c r="AC24" i="46"/>
  <c r="AC20" i="46"/>
  <c r="AC19" i="46"/>
  <c r="AC15" i="46"/>
  <c r="AN39" i="46"/>
  <c r="AN35" i="46"/>
  <c r="AO31" i="46"/>
  <c r="AL31" i="46"/>
  <c r="AK27" i="46"/>
  <c r="AP23" i="46"/>
  <c r="AN19" i="46"/>
  <c r="AO15" i="46"/>
  <c r="AL15" i="46"/>
  <c r="AD42" i="46"/>
  <c r="AD38" i="46"/>
  <c r="AD34" i="46"/>
  <c r="AD30" i="46"/>
  <c r="AD26" i="46"/>
  <c r="AD22" i="46"/>
  <c r="AM28" i="46"/>
  <c r="AE28" i="46" s="1"/>
  <c r="Z27" i="46"/>
  <c r="AL37" i="46"/>
  <c r="AM40" i="46"/>
  <c r="AE40" i="46" s="1"/>
  <c r="AM35" i="46"/>
  <c r="AE35" i="46" s="1"/>
  <c r="AM19" i="46"/>
  <c r="AE19" i="46" s="1"/>
  <c r="Z42" i="46"/>
  <c r="Z26" i="46"/>
  <c r="Z35" i="46"/>
  <c r="AM30" i="46"/>
  <c r="AE30" i="46" s="1"/>
  <c r="Z37" i="46"/>
  <c r="Z21" i="46"/>
  <c r="AL42" i="46"/>
  <c r="AB42" i="46"/>
  <c r="AB22" i="46"/>
  <c r="AK41" i="46"/>
  <c r="AK33" i="46"/>
  <c r="AK21" i="46"/>
  <c r="AA36" i="46"/>
  <c r="AD16" i="46"/>
  <c r="AL40" i="46"/>
  <c r="AK36" i="46"/>
  <c r="AP36" i="46"/>
  <c r="AN32" i="46"/>
  <c r="AO28" i="46"/>
  <c r="AL24" i="46"/>
  <c r="AK20" i="46"/>
  <c r="AP20" i="46"/>
  <c r="AN16" i="46"/>
  <c r="AA39" i="46"/>
  <c r="AA35" i="46"/>
  <c r="AA31" i="46"/>
  <c r="AA27" i="46"/>
  <c r="AA23" i="46"/>
  <c r="AB29" i="46"/>
  <c r="AD17" i="46"/>
  <c r="AL17" i="46"/>
  <c r="AA40" i="46"/>
  <c r="AA32" i="46"/>
  <c r="AA28" i="46"/>
  <c r="AA24" i="46"/>
  <c r="AA20" i="46"/>
  <c r="AA17" i="46"/>
  <c r="AA19" i="46"/>
  <c r="AP39" i="46"/>
  <c r="AP35" i="46"/>
  <c r="AN31" i="46"/>
  <c r="AO27" i="46"/>
  <c r="AL27" i="46"/>
  <c r="AK23" i="46"/>
  <c r="AP19" i="46"/>
  <c r="AN15" i="46"/>
  <c r="AC42" i="46"/>
  <c r="AC38" i="46"/>
  <c r="AC34" i="46"/>
  <c r="AC30" i="46"/>
  <c r="AC26" i="46"/>
  <c r="AC22" i="46"/>
  <c r="AB40" i="46"/>
  <c r="AB24" i="46"/>
  <c r="AM16" i="46"/>
  <c r="AE16" i="46" s="1"/>
  <c r="AB17" i="46"/>
  <c r="AL29" i="46"/>
  <c r="AM32" i="46"/>
  <c r="AE32" i="46" s="1"/>
  <c r="Z31" i="46"/>
  <c r="AM31" i="46"/>
  <c r="AE31" i="46" s="1"/>
  <c r="AM15" i="46"/>
  <c r="AE15" i="46" s="1"/>
  <c r="Z38" i="46"/>
  <c r="Z22" i="46"/>
  <c r="Z18" i="46"/>
  <c r="AM42" i="46"/>
  <c r="AE42" i="46" s="1"/>
  <c r="AM26" i="46"/>
  <c r="AE26" i="46" s="1"/>
  <c r="Z33" i="46"/>
  <c r="AB30" i="46"/>
  <c r="AB26" i="46"/>
  <c r="AO41" i="46"/>
  <c r="AO33" i="46"/>
  <c r="AO21" i="46"/>
  <c r="Y36" i="46"/>
  <c r="AC16" i="46"/>
  <c r="AO40" i="46"/>
  <c r="AL36" i="46"/>
  <c r="AK32" i="46"/>
  <c r="AP32" i="46"/>
  <c r="AN28" i="46"/>
  <c r="AO24" i="46"/>
  <c r="AL20" i="46"/>
  <c r="AK16" i="46"/>
  <c r="AP16" i="46"/>
  <c r="Y39" i="46"/>
  <c r="Y35" i="46"/>
  <c r="Y31" i="46"/>
  <c r="Y27" i="46"/>
  <c r="Y23" i="46"/>
  <c r="AB41" i="46"/>
  <c r="AB25" i="46"/>
  <c r="AL41" i="46"/>
  <c r="AC17" i="46"/>
  <c r="AO17" i="46"/>
  <c r="Y40" i="46"/>
  <c r="Y32" i="46"/>
  <c r="Y28" i="46"/>
  <c r="Y24" i="46"/>
  <c r="Y20" i="46"/>
  <c r="Y19" i="46"/>
  <c r="Y15" i="46"/>
  <c r="AK39" i="46"/>
  <c r="AK35" i="46"/>
  <c r="AP31" i="46"/>
  <c r="AN27" i="46"/>
  <c r="AO23" i="46"/>
  <c r="AL23" i="46"/>
  <c r="AK19" i="46"/>
  <c r="AP15" i="46"/>
  <c r="AA42" i="46"/>
  <c r="AA38" i="46"/>
  <c r="AA34" i="46"/>
  <c r="AA30" i="46"/>
  <c r="AA26" i="46"/>
  <c r="AA22" i="46"/>
  <c r="Z17" i="46"/>
  <c r="AB36" i="46"/>
  <c r="Z19" i="46"/>
  <c r="Z34" i="46"/>
  <c r="AM22" i="46"/>
  <c r="AE22" i="46" s="1"/>
  <c r="AL32" i="46"/>
  <c r="AO20" i="46"/>
  <c r="AD31" i="46"/>
  <c r="AB37" i="46"/>
  <c r="AP17" i="46"/>
  <c r="AD32" i="46"/>
  <c r="AD19" i="46"/>
  <c r="AO39" i="46"/>
  <c r="AP27" i="46"/>
  <c r="AK15" i="46"/>
  <c r="Y38" i="46"/>
  <c r="Y22" i="46"/>
  <c r="AB32" i="46"/>
  <c r="AL33" i="46"/>
  <c r="AP37" i="46"/>
  <c r="AP29" i="46"/>
  <c r="AP25" i="46"/>
  <c r="AC18" i="46"/>
  <c r="AK42" i="46"/>
  <c r="AK38" i="46"/>
  <c r="AK34" i="46"/>
  <c r="AK30" i="46"/>
  <c r="AK26" i="46"/>
  <c r="AK22" i="46"/>
  <c r="AK18" i="46"/>
  <c r="AC41" i="46"/>
  <c r="AC37" i="46"/>
  <c r="AC33" i="46"/>
  <c r="AC29" i="46"/>
  <c r="AC25" i="46"/>
  <c r="AC21" i="46"/>
  <c r="AM37" i="46"/>
  <c r="AE37" i="46" s="1"/>
  <c r="AM21" i="46"/>
  <c r="AE21" i="46" s="1"/>
  <c r="Z32" i="46"/>
  <c r="Z16" i="46"/>
  <c r="AB39" i="46"/>
  <c r="AB23" i="46"/>
  <c r="AL22" i="46"/>
  <c r="AM36" i="46"/>
  <c r="AE36" i="46" s="1"/>
  <c r="AN41" i="46"/>
  <c r="AD36" i="46"/>
  <c r="AK28" i="46"/>
  <c r="AL16" i="46"/>
  <c r="AD27" i="46"/>
  <c r="AB21" i="46"/>
  <c r="AN17" i="46"/>
  <c r="AD28" i="46"/>
  <c r="AD15" i="46"/>
  <c r="AO35" i="46"/>
  <c r="AN23" i="46"/>
  <c r="Y34" i="46"/>
  <c r="AB28" i="46"/>
  <c r="AK37" i="46"/>
  <c r="AK29" i="46"/>
  <c r="AK25" i="46"/>
  <c r="AL21" i="46"/>
  <c r="AA18" i="46"/>
  <c r="AO42" i="46"/>
  <c r="AO38" i="46"/>
  <c r="AO34" i="46"/>
  <c r="AO30" i="46"/>
  <c r="AO26" i="46"/>
  <c r="AO22" i="46"/>
  <c r="AL18" i="46"/>
  <c r="AA41" i="46"/>
  <c r="AA37" i="46"/>
  <c r="AA33" i="46"/>
  <c r="AA29" i="46"/>
  <c r="AA25" i="46"/>
  <c r="AA21" i="46"/>
  <c r="AM33" i="46"/>
  <c r="AE33" i="46" s="1"/>
  <c r="AM17" i="46"/>
  <c r="AE17" i="46" s="1"/>
  <c r="Z28" i="46"/>
  <c r="AB35" i="46"/>
  <c r="AB19" i="46"/>
  <c r="AL25" i="46"/>
  <c r="AM27" i="46"/>
  <c r="AE27" i="46" s="1"/>
  <c r="Z29" i="46"/>
  <c r="AN33" i="46"/>
  <c r="AN40" i="46"/>
  <c r="AP28" i="46"/>
  <c r="AD39" i="46"/>
  <c r="AD23" i="46"/>
  <c r="AL34" i="46"/>
  <c r="AD24" i="46"/>
  <c r="AL35" i="46"/>
  <c r="AO19" i="46"/>
  <c r="Y30" i="46"/>
  <c r="AB20" i="46"/>
  <c r="AO37" i="46"/>
  <c r="AO29" i="46"/>
  <c r="AO25" i="46"/>
  <c r="Y18" i="46"/>
  <c r="AN42" i="46"/>
  <c r="AN38" i="46"/>
  <c r="AN34" i="46"/>
  <c r="AN30" i="46"/>
  <c r="AN26" i="46"/>
  <c r="AN22" i="46"/>
  <c r="AO18" i="46"/>
  <c r="Y41" i="46"/>
  <c r="Y37" i="46"/>
  <c r="Y33" i="46"/>
  <c r="Y29" i="46"/>
  <c r="Y25" i="46"/>
  <c r="Y21" i="46"/>
  <c r="AM29" i="46"/>
  <c r="AE29" i="46" s="1"/>
  <c r="Z40" i="46"/>
  <c r="Z24" i="46"/>
  <c r="AB31" i="46"/>
  <c r="AB15" i="46"/>
  <c r="AL38" i="46"/>
  <c r="AM20" i="46"/>
  <c r="AE20" i="46" s="1"/>
  <c r="AN24" i="46"/>
  <c r="Y17" i="46"/>
  <c r="AK31" i="46"/>
  <c r="AN37" i="46"/>
  <c r="AD18" i="46"/>
  <c r="AP38" i="46"/>
  <c r="AP22" i="46"/>
  <c r="AD33" i="46"/>
  <c r="AA16" i="46"/>
  <c r="Z36" i="46"/>
  <c r="AM38" i="46"/>
  <c r="AE38" i="46" s="1"/>
  <c r="AD20" i="46"/>
  <c r="AL39" i="46"/>
  <c r="AN25" i="46"/>
  <c r="AN18" i="46"/>
  <c r="AD25" i="46"/>
  <c r="Y26" i="46"/>
  <c r="AP26" i="46"/>
  <c r="AD37" i="46"/>
  <c r="AN21" i="46"/>
  <c r="AD40" i="46"/>
  <c r="AL19" i="46"/>
  <c r="AB16" i="46"/>
  <c r="AN29" i="46"/>
  <c r="AP34" i="46"/>
  <c r="AP18" i="46"/>
  <c r="AD29" i="46"/>
  <c r="AM41" i="46"/>
  <c r="AE41" i="46" s="1"/>
  <c r="Z20" i="46"/>
  <c r="AL30" i="46"/>
  <c r="AD35" i="46"/>
  <c r="Y42" i="46"/>
  <c r="AD41" i="46"/>
  <c r="AM25" i="46"/>
  <c r="AE25" i="46" s="1"/>
  <c r="AO36" i="46"/>
  <c r="AP42" i="46"/>
  <c r="AD21" i="46"/>
  <c r="AB27" i="46"/>
  <c r="AP30" i="46"/>
  <c r="AE8" i="46" l="1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S29" i="46"/>
  <c r="AR29" i="46"/>
  <c r="S12" i="46"/>
  <c r="S22" i="46"/>
  <c r="S38" i="46"/>
  <c r="AR38" i="46"/>
  <c r="S19" i="46"/>
  <c r="S28" i="46"/>
  <c r="AR28" i="46"/>
  <c r="S31" i="46"/>
  <c r="AR31" i="46"/>
  <c r="S36" i="46"/>
  <c r="AR36" i="46"/>
  <c r="S15" i="46"/>
  <c r="S10" i="46"/>
  <c r="S8" i="46"/>
  <c r="S33" i="46"/>
  <c r="AR33" i="46"/>
  <c r="S18" i="46"/>
  <c r="G39" i="46"/>
  <c r="H39" i="46" s="1"/>
  <c r="I39" i="46" s="1"/>
  <c r="S26" i="46"/>
  <c r="S42" i="46"/>
  <c r="AR42" i="46"/>
  <c r="S7" i="46"/>
  <c r="S17" i="46"/>
  <c r="S32" i="46"/>
  <c r="AR32" i="46"/>
  <c r="S3" i="46"/>
  <c r="S35" i="46"/>
  <c r="AR35" i="46"/>
  <c r="S9" i="46"/>
  <c r="S21" i="46"/>
  <c r="S37" i="46"/>
  <c r="AR37" i="46"/>
  <c r="S13" i="46"/>
  <c r="S30" i="46"/>
  <c r="AR30" i="46"/>
  <c r="S14" i="46"/>
  <c r="S20" i="46"/>
  <c r="S40" i="46"/>
  <c r="AR40" i="46"/>
  <c r="S23" i="46"/>
  <c r="AR23" i="46"/>
  <c r="S39" i="46"/>
  <c r="AR39" i="46"/>
  <c r="S16" i="46"/>
  <c r="S4" i="46"/>
  <c r="S25" i="46"/>
  <c r="AR25" i="46"/>
  <c r="AR41" i="46"/>
  <c r="S41" i="46"/>
  <c r="S34" i="46"/>
  <c r="AR34" i="46"/>
  <c r="G38" i="46"/>
  <c r="S5" i="46"/>
  <c r="S24" i="46"/>
  <c r="S27" i="46"/>
  <c r="AR27" i="46"/>
  <c r="S11" i="46"/>
  <c r="S6" i="46"/>
  <c r="O18" i="46"/>
  <c r="AR19" i="46" s="1"/>
  <c r="G73" i="46"/>
  <c r="AR24" i="46" l="1"/>
  <c r="AR22" i="46"/>
  <c r="AR18" i="46"/>
  <c r="AR20" i="46"/>
  <c r="AR21" i="46"/>
  <c r="AR26" i="46"/>
  <c r="AT23" i="46"/>
  <c r="AT26" i="46"/>
  <c r="AS26" i="46" s="1"/>
  <c r="AT25" i="46"/>
  <c r="AT20" i="46"/>
  <c r="AT24" i="46"/>
  <c r="AS24" i="46" s="1"/>
  <c r="AT18" i="46"/>
  <c r="AS18" i="46" s="1"/>
  <c r="AT19" i="46"/>
  <c r="AT22" i="46"/>
  <c r="AT21" i="46"/>
  <c r="H67" i="46"/>
  <c r="I67" i="46" s="1"/>
  <c r="H62" i="46"/>
  <c r="I62" i="46" s="1"/>
  <c r="K63" i="46"/>
  <c r="L63" i="46" s="1"/>
  <c r="H55" i="46"/>
  <c r="I55" i="46" s="1"/>
  <c r="H61" i="46"/>
  <c r="I61" i="46" s="1"/>
  <c r="K57" i="46"/>
  <c r="L57" i="46" s="1"/>
  <c r="H56" i="46"/>
  <c r="I56" i="46" s="1"/>
  <c r="H72" i="46"/>
  <c r="I72" i="46" s="1"/>
  <c r="H47" i="46"/>
  <c r="I47" i="46" s="1"/>
  <c r="H65" i="46"/>
  <c r="I65" i="46" s="1"/>
  <c r="H45" i="46"/>
  <c r="I45" i="46" s="1"/>
  <c r="K61" i="46"/>
  <c r="L61" i="46" s="1"/>
  <c r="H60" i="46"/>
  <c r="I60" i="46" s="1"/>
  <c r="K49" i="46"/>
  <c r="L49" i="46" s="1"/>
  <c r="H48" i="46"/>
  <c r="I48" i="46" s="1"/>
  <c r="H66" i="46"/>
  <c r="I66" i="46" s="1"/>
  <c r="K67" i="46"/>
  <c r="L67" i="46" s="1"/>
  <c r="K41" i="46"/>
  <c r="L41" i="46" s="1"/>
  <c r="H40" i="46"/>
  <c r="I40" i="46" s="1"/>
  <c r="H54" i="46"/>
  <c r="I54" i="46" s="1"/>
  <c r="K55" i="46"/>
  <c r="L55" i="46" s="1"/>
  <c r="H70" i="46"/>
  <c r="I70" i="46" s="1"/>
  <c r="K71" i="46"/>
  <c r="L71" i="46" s="1"/>
  <c r="K51" i="46"/>
  <c r="L51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K45" i="46"/>
  <c r="L45" i="46" s="1"/>
  <c r="H43" i="46"/>
  <c r="I43" i="46" s="1"/>
  <c r="H71" i="46"/>
  <c r="I71" i="46" s="1"/>
  <c r="H46" i="46"/>
  <c r="I46" i="46" s="1"/>
  <c r="K47" i="46"/>
  <c r="L47" i="46" s="1"/>
  <c r="H59" i="46"/>
  <c r="I59" i="46" s="1"/>
  <c r="H49" i="46"/>
  <c r="I49" i="46" s="1"/>
  <c r="H64" i="46"/>
  <c r="I64" i="46" s="1"/>
  <c r="K65" i="46"/>
  <c r="L65" i="46" s="1"/>
  <c r="H41" i="46"/>
  <c r="I41" i="46" s="1"/>
  <c r="H57" i="46"/>
  <c r="I57" i="46" s="1"/>
  <c r="H42" i="46"/>
  <c r="I42" i="46" s="1"/>
  <c r="K43" i="46"/>
  <c r="L43" i="46" s="1"/>
  <c r="K53" i="46"/>
  <c r="L53" i="46" s="1"/>
  <c r="H52" i="46"/>
  <c r="I52" i="46" s="1"/>
  <c r="K69" i="46"/>
  <c r="L69" i="46" s="1"/>
  <c r="H68" i="46"/>
  <c r="I68" i="46" s="1"/>
  <c r="H58" i="46"/>
  <c r="I58" i="46" s="1"/>
  <c r="K59" i="46"/>
  <c r="L59" i="46" s="1"/>
  <c r="M4" i="46"/>
  <c r="K4" i="46"/>
  <c r="L4" i="46" s="1"/>
  <c r="AT10" i="46"/>
  <c r="AS10" i="46" s="1"/>
  <c r="AT7" i="46"/>
  <c r="AS7" i="46" s="1"/>
  <c r="AT9" i="46"/>
  <c r="AS9" i="46" s="1"/>
  <c r="AT3" i="46"/>
  <c r="AS3" i="46" s="1"/>
  <c r="AT15" i="46"/>
  <c r="AS15" i="46" s="1"/>
  <c r="AH3" i="46"/>
  <c r="AH13" i="46"/>
  <c r="V5" i="46"/>
  <c r="AH14" i="46"/>
  <c r="AH4" i="46"/>
  <c r="AH10" i="46"/>
  <c r="AT16" i="46"/>
  <c r="AS16" i="46" s="1"/>
  <c r="AT11" i="46"/>
  <c r="AS11" i="46" s="1"/>
  <c r="AT14" i="46"/>
  <c r="AS14" i="46" s="1"/>
  <c r="V17" i="46"/>
  <c r="AT4" i="46"/>
  <c r="AS4" i="46" s="1"/>
  <c r="V13" i="46"/>
  <c r="AH6" i="46"/>
  <c r="V6" i="46"/>
  <c r="AH5" i="46"/>
  <c r="AH8" i="46"/>
  <c r="V7" i="46"/>
  <c r="V12" i="46"/>
  <c r="V15" i="46"/>
  <c r="AT5" i="46"/>
  <c r="AS5" i="46" s="1"/>
  <c r="AT17" i="46"/>
  <c r="AS17" i="46" s="1"/>
  <c r="V9" i="46"/>
  <c r="V11" i="46"/>
  <c r="V8" i="46"/>
  <c r="V37" i="46"/>
  <c r="AH7" i="46"/>
  <c r="V16" i="46"/>
  <c r="AH20" i="46"/>
  <c r="AT13" i="46"/>
  <c r="AS13" i="46" s="1"/>
  <c r="AH15" i="46"/>
  <c r="AH40" i="46"/>
  <c r="V36" i="46"/>
  <c r="V28" i="46"/>
  <c r="V22" i="46"/>
  <c r="V18" i="46"/>
  <c r="V41" i="46"/>
  <c r="V35" i="46"/>
  <c r="AH29" i="46"/>
  <c r="AH23" i="46"/>
  <c r="AH39" i="46"/>
  <c r="V31" i="46"/>
  <c r="AH26" i="46"/>
  <c r="EY18" i="46"/>
  <c r="AT12" i="46"/>
  <c r="AS12" i="46" s="1"/>
  <c r="AH12" i="46"/>
  <c r="V39" i="46"/>
  <c r="V29" i="46"/>
  <c r="V21" i="46"/>
  <c r="O17" i="46"/>
  <c r="N17" i="46" s="1"/>
  <c r="AH36" i="46"/>
  <c r="AH28" i="46"/>
  <c r="AH21" i="46"/>
  <c r="AH34" i="46"/>
  <c r="AH31" i="46"/>
  <c r="AH19" i="46"/>
  <c r="V32" i="46"/>
  <c r="AH42" i="46"/>
  <c r="V33" i="46"/>
  <c r="V24" i="46"/>
  <c r="V40" i="46"/>
  <c r="AH33" i="46"/>
  <c r="AH24" i="46"/>
  <c r="V26" i="46"/>
  <c r="AT8" i="46"/>
  <c r="AS8" i="46" s="1"/>
  <c r="AH11" i="46"/>
  <c r="AH32" i="46"/>
  <c r="AH17" i="46"/>
  <c r="AH22" i="46"/>
  <c r="AH25" i="46"/>
  <c r="O19" i="46"/>
  <c r="N19" i="46" s="1"/>
  <c r="AT6" i="46"/>
  <c r="AS6" i="46" s="1"/>
  <c r="V3" i="46"/>
  <c r="V4" i="46"/>
  <c r="AH38" i="46"/>
  <c r="AH27" i="46"/>
  <c r="V20" i="46"/>
  <c r="AH16" i="46"/>
  <c r="V34" i="46"/>
  <c r="V25" i="46"/>
  <c r="V42" i="46"/>
  <c r="AH30" i="46"/>
  <c r="AH18" i="46"/>
  <c r="AH9" i="46"/>
  <c r="V10" i="46"/>
  <c r="V14" i="46"/>
  <c r="V38" i="46"/>
  <c r="DH18" i="46"/>
  <c r="V27" i="46"/>
  <c r="AH41" i="46"/>
  <c r="V23" i="46"/>
  <c r="V30" i="46"/>
  <c r="AH35" i="46"/>
  <c r="V19" i="46"/>
  <c r="AH37" i="46"/>
  <c r="AS41" i="46"/>
  <c r="AS29" i="46"/>
  <c r="AS19" i="46"/>
  <c r="AS39" i="46"/>
  <c r="AS38" i="46"/>
  <c r="AS30" i="46"/>
  <c r="AS33" i="46"/>
  <c r="AS37" i="46"/>
  <c r="AS32" i="46"/>
  <c r="AS23" i="46"/>
  <c r="AS40" i="46"/>
  <c r="AS22" i="46"/>
  <c r="AS25" i="46"/>
  <c r="AS28" i="46"/>
  <c r="AS20" i="46"/>
  <c r="AS31" i="46"/>
  <c r="AS21" i="46"/>
  <c r="AS34" i="46"/>
  <c r="AS42" i="46"/>
  <c r="AR4" i="46"/>
  <c r="AR14" i="46"/>
  <c r="AR13" i="46"/>
  <c r="H38" i="46"/>
  <c r="I38" i="46" s="1"/>
  <c r="K39" i="46"/>
  <c r="L39" i="46" s="1"/>
  <c r="AR8" i="46"/>
  <c r="AR15" i="46"/>
  <c r="AS36" i="46"/>
  <c r="AR12" i="46"/>
  <c r="AR6" i="46"/>
  <c r="AR5" i="46"/>
  <c r="AR16" i="46"/>
  <c r="AS35" i="46"/>
  <c r="AR7" i="46"/>
  <c r="G74" i="46"/>
  <c r="H73" i="46"/>
  <c r="I73" i="46" s="1"/>
  <c r="AR11" i="46"/>
  <c r="AS27" i="46"/>
  <c r="AR9" i="46"/>
  <c r="AR3" i="46"/>
  <c r="AR17" i="46"/>
  <c r="AR10" i="46"/>
  <c r="M53" i="46" l="1"/>
  <c r="M49" i="46"/>
  <c r="M59" i="46"/>
  <c r="M41" i="46"/>
  <c r="M61" i="46"/>
  <c r="M65" i="46"/>
  <c r="M43" i="46"/>
  <c r="M57" i="46"/>
  <c r="M63" i="46"/>
  <c r="M47" i="46"/>
  <c r="M45" i="46"/>
  <c r="M67" i="46"/>
  <c r="M69" i="46"/>
  <c r="M55" i="46"/>
  <c r="M71" i="46"/>
  <c r="M51" i="46"/>
  <c r="G75" i="46"/>
  <c r="H75" i="46" s="1"/>
  <c r="I75" i="46" s="1"/>
  <c r="H74" i="46"/>
  <c r="I74" i="46" s="1"/>
  <c r="M39" i="46"/>
  <c r="EM18" i="46"/>
  <c r="DW18" i="46"/>
  <c r="DH51" i="46"/>
  <c r="DY18" i="46"/>
  <c r="EN18" i="46"/>
  <c r="DR18" i="46"/>
  <c r="EF18" i="46"/>
  <c r="DJ18" i="46"/>
  <c r="DQ18" i="46"/>
  <c r="DH85" i="46"/>
  <c r="DO18" i="46"/>
  <c r="DN18" i="46"/>
  <c r="EP18" i="46"/>
  <c r="DL18" i="46"/>
  <c r="EQ18" i="46"/>
  <c r="DH118" i="46"/>
  <c r="EI18" i="46"/>
  <c r="DS18" i="46"/>
  <c r="EO18" i="46"/>
  <c r="DT18" i="46"/>
  <c r="EH18" i="46"/>
  <c r="DM18" i="46"/>
  <c r="DZ18" i="46"/>
  <c r="EB18" i="46"/>
  <c r="EG18" i="46"/>
  <c r="EE18" i="46"/>
  <c r="EJ18" i="46"/>
  <c r="EC18" i="46"/>
  <c r="DU18" i="46"/>
  <c r="DV18" i="46"/>
  <c r="EA18" i="46"/>
  <c r="ED18" i="46"/>
  <c r="DK18" i="46"/>
  <c r="DP18" i="46"/>
  <c r="EL18" i="46"/>
  <c r="EK18" i="46"/>
  <c r="DI18" i="46"/>
  <c r="DX18" i="46"/>
  <c r="EY118" i="46"/>
  <c r="FX18" i="46"/>
  <c r="FH18" i="46"/>
  <c r="FZ18" i="46"/>
  <c r="FE18" i="46"/>
  <c r="FN18" i="46"/>
  <c r="GA18" i="46"/>
  <c r="FF18" i="46"/>
  <c r="FR18" i="46"/>
  <c r="FG18" i="46"/>
  <c r="GF18" i="46"/>
  <c r="FP18" i="46"/>
  <c r="EZ18" i="46"/>
  <c r="FO18" i="46"/>
  <c r="FC18" i="46"/>
  <c r="FW18" i="46"/>
  <c r="EY85" i="46"/>
  <c r="FL18" i="46"/>
  <c r="FJ18" i="46"/>
  <c r="GG18" i="46"/>
  <c r="FK18" i="46"/>
  <c r="GC18" i="46"/>
  <c r="EY51" i="46"/>
  <c r="FT18" i="46"/>
  <c r="FD18" i="46"/>
  <c r="FU18" i="46"/>
  <c r="GD18" i="46"/>
  <c r="FI18" i="46"/>
  <c r="FV18" i="46"/>
  <c r="FA18" i="46"/>
  <c r="GH18" i="46"/>
  <c r="FY18" i="46"/>
  <c r="FQ18" i="46"/>
  <c r="FM18" i="46"/>
  <c r="GB18" i="46"/>
  <c r="GE18" i="46"/>
  <c r="FS18" i="46"/>
  <c r="FB18" i="46"/>
  <c r="O20" i="46"/>
  <c r="N20" i="46" s="1"/>
  <c r="DH19" i="46"/>
  <c r="EY19" i="46"/>
  <c r="DH17" i="46"/>
  <c r="EY17" i="46"/>
  <c r="O16" i="46"/>
  <c r="N16" i="46" s="1"/>
  <c r="I76" i="46" l="1"/>
  <c r="Q37" i="46" s="1"/>
  <c r="ES18" i="46"/>
  <c r="EY16" i="46"/>
  <c r="O15" i="46"/>
  <c r="N15" i="46" s="1"/>
  <c r="DH16" i="46"/>
  <c r="EY52" i="46"/>
  <c r="FT19" i="46"/>
  <c r="FD19" i="46"/>
  <c r="FS19" i="46"/>
  <c r="GH19" i="46"/>
  <c r="FM19" i="46"/>
  <c r="FZ19" i="46"/>
  <c r="FE19" i="46"/>
  <c r="GG19" i="46"/>
  <c r="FV19" i="46"/>
  <c r="FK19" i="46"/>
  <c r="GF19" i="46"/>
  <c r="FP19" i="46"/>
  <c r="EZ19" i="46"/>
  <c r="FN19" i="46"/>
  <c r="GC19" i="46"/>
  <c r="FG19" i="46"/>
  <c r="FU19" i="46"/>
  <c r="EY119" i="46"/>
  <c r="GB19" i="46"/>
  <c r="FL19" i="46"/>
  <c r="GD19" i="46"/>
  <c r="FI19" i="46"/>
  <c r="FW19" i="46"/>
  <c r="FB19" i="46"/>
  <c r="FO19" i="46"/>
  <c r="FA19" i="46"/>
  <c r="GA19" i="46"/>
  <c r="EY86" i="46"/>
  <c r="FX19" i="46"/>
  <c r="FH19" i="46"/>
  <c r="FY19" i="46"/>
  <c r="FC19" i="46"/>
  <c r="FR19" i="46"/>
  <c r="GE19" i="46"/>
  <c r="FJ19" i="46"/>
  <c r="FQ19" i="46"/>
  <c r="FF19" i="46"/>
  <c r="EV118" i="46"/>
  <c r="EF118" i="46"/>
  <c r="DP118" i="46"/>
  <c r="EM118" i="46"/>
  <c r="DW118" i="46"/>
  <c r="ET118" i="46"/>
  <c r="ED118" i="46"/>
  <c r="DN118" i="46"/>
  <c r="DM118" i="46"/>
  <c r="EK118" i="46"/>
  <c r="ER118" i="46"/>
  <c r="DL118" i="46"/>
  <c r="DS118" i="46"/>
  <c r="EP118" i="46"/>
  <c r="DJ118" i="46"/>
  <c r="EJ118" i="46"/>
  <c r="EA118" i="46"/>
  <c r="EH118" i="46"/>
  <c r="DI118" i="46"/>
  <c r="EB118" i="46"/>
  <c r="EI118" i="46"/>
  <c r="DZ118" i="46"/>
  <c r="EO118" i="46"/>
  <c r="DU118" i="46"/>
  <c r="EQ118" i="46"/>
  <c r="DR118" i="46"/>
  <c r="EN118" i="46"/>
  <c r="DX118" i="46"/>
  <c r="EU118" i="46"/>
  <c r="EE118" i="46"/>
  <c r="DO118" i="46"/>
  <c r="EL118" i="46"/>
  <c r="DV118" i="46"/>
  <c r="ES118" i="46"/>
  <c r="DY118" i="46"/>
  <c r="EG118" i="46"/>
  <c r="DT118" i="46"/>
  <c r="DK118" i="46"/>
  <c r="EC118" i="46"/>
  <c r="DQ118" i="46"/>
  <c r="GE17" i="46"/>
  <c r="FO17" i="46"/>
  <c r="GH17" i="46"/>
  <c r="FM17" i="46"/>
  <c r="GB17" i="46"/>
  <c r="FF17" i="46"/>
  <c r="FE17" i="46"/>
  <c r="GF17" i="46"/>
  <c r="GD17" i="46"/>
  <c r="EY117" i="46"/>
  <c r="GA17" i="46"/>
  <c r="FK17" i="46"/>
  <c r="GC17" i="46"/>
  <c r="FH17" i="46"/>
  <c r="FV17" i="46"/>
  <c r="FY17" i="46"/>
  <c r="FU17" i="46"/>
  <c r="FT17" i="46"/>
  <c r="FA17" i="46"/>
  <c r="EY84" i="46"/>
  <c r="FW17" i="46"/>
  <c r="FG17" i="46"/>
  <c r="FX17" i="46"/>
  <c r="FB17" i="46"/>
  <c r="FQ17" i="46"/>
  <c r="FZ17" i="46"/>
  <c r="FN17" i="46"/>
  <c r="FJ17" i="46"/>
  <c r="FI17" i="46"/>
  <c r="EY50" i="46"/>
  <c r="FS17" i="46"/>
  <c r="FC17" i="46"/>
  <c r="FR17" i="46"/>
  <c r="GG17" i="46"/>
  <c r="FL17" i="46"/>
  <c r="FP17" i="46"/>
  <c r="FD17" i="46"/>
  <c r="EZ17" i="46"/>
  <c r="DH119" i="46"/>
  <c r="EM19" i="46"/>
  <c r="DW19" i="46"/>
  <c r="EN19" i="46"/>
  <c r="DR19" i="46"/>
  <c r="EB19" i="46"/>
  <c r="EO19" i="46"/>
  <c r="DT19" i="46"/>
  <c r="EP19" i="46"/>
  <c r="EF19" i="46"/>
  <c r="EI19" i="46"/>
  <c r="EH19" i="46"/>
  <c r="DM19" i="46"/>
  <c r="EJ19" i="46"/>
  <c r="DN19" i="46"/>
  <c r="DU19" i="46"/>
  <c r="EA19" i="46"/>
  <c r="DK19" i="46"/>
  <c r="EG19" i="46"/>
  <c r="DZ19" i="46"/>
  <c r="DH86" i="46"/>
  <c r="DS19" i="46"/>
  <c r="DV19" i="46"/>
  <c r="DJ19" i="46"/>
  <c r="EQ19" i="46"/>
  <c r="DX19" i="46"/>
  <c r="DL19" i="46"/>
  <c r="DP19" i="46"/>
  <c r="DH52" i="46"/>
  <c r="EE19" i="46"/>
  <c r="DO19" i="46"/>
  <c r="EC19" i="46"/>
  <c r="EL19" i="46"/>
  <c r="DQ19" i="46"/>
  <c r="ED19" i="46"/>
  <c r="DI19" i="46"/>
  <c r="EK19" i="46"/>
  <c r="DY19" i="46"/>
  <c r="GA85" i="46"/>
  <c r="FK85" i="46"/>
  <c r="GH85" i="46"/>
  <c r="FR85" i="46"/>
  <c r="FB85" i="46"/>
  <c r="FY85" i="46"/>
  <c r="FI85" i="46"/>
  <c r="FL85" i="46"/>
  <c r="FT85" i="46"/>
  <c r="EZ85" i="46"/>
  <c r="GM85" i="46"/>
  <c r="FW85" i="46"/>
  <c r="FG85" i="46"/>
  <c r="GD85" i="46"/>
  <c r="FN85" i="46"/>
  <c r="GK85" i="46"/>
  <c r="FU85" i="46"/>
  <c r="FE85" i="46"/>
  <c r="FD85" i="46"/>
  <c r="FX85" i="46"/>
  <c r="GI85" i="46"/>
  <c r="FS85" i="46"/>
  <c r="FC85" i="46"/>
  <c r="FZ85" i="46"/>
  <c r="FJ85" i="46"/>
  <c r="GG85" i="46"/>
  <c r="FQ85" i="46"/>
  <c r="FA85" i="46"/>
  <c r="FH85" i="46"/>
  <c r="GF85" i="46"/>
  <c r="GE85" i="46"/>
  <c r="FO85" i="46"/>
  <c r="GL85" i="46"/>
  <c r="FV85" i="46"/>
  <c r="FF85" i="46"/>
  <c r="GC85" i="46"/>
  <c r="FM85" i="46"/>
  <c r="GB85" i="46"/>
  <c r="GJ85" i="46"/>
  <c r="FP85" i="46"/>
  <c r="GJ18" i="46"/>
  <c r="GC118" i="46"/>
  <c r="FM118" i="46"/>
  <c r="GI118" i="46"/>
  <c r="FN118" i="46"/>
  <c r="GH118" i="46"/>
  <c r="FL118" i="46"/>
  <c r="GF118" i="46"/>
  <c r="FK118" i="46"/>
  <c r="FO118" i="46"/>
  <c r="FD118" i="46"/>
  <c r="FY118" i="46"/>
  <c r="FI118" i="46"/>
  <c r="GD118" i="46"/>
  <c r="FH118" i="46"/>
  <c r="GB118" i="46"/>
  <c r="FG118" i="46"/>
  <c r="GA118" i="46"/>
  <c r="FF118" i="46"/>
  <c r="GE118" i="46"/>
  <c r="FT118" i="46"/>
  <c r="GK118" i="46"/>
  <c r="FU118" i="46"/>
  <c r="FE118" i="46"/>
  <c r="FX118" i="46"/>
  <c r="FC118" i="46"/>
  <c r="FW118" i="46"/>
  <c r="FB118" i="46"/>
  <c r="FV118" i="46"/>
  <c r="EZ118" i="46"/>
  <c r="FJ118" i="46"/>
  <c r="GG118" i="46"/>
  <c r="FQ118" i="46"/>
  <c r="FA118" i="46"/>
  <c r="FS118" i="46"/>
  <c r="GM118" i="46"/>
  <c r="FR118" i="46"/>
  <c r="GL118" i="46"/>
  <c r="FP118" i="46"/>
  <c r="GJ118" i="46"/>
  <c r="FZ118" i="46"/>
  <c r="EQ51" i="46"/>
  <c r="EA51" i="46"/>
  <c r="DK51" i="46"/>
  <c r="EH51" i="46"/>
  <c r="DR51" i="46"/>
  <c r="EO51" i="46"/>
  <c r="DY51" i="46"/>
  <c r="DI51" i="46"/>
  <c r="EB51" i="46"/>
  <c r="EJ51" i="46"/>
  <c r="EM51" i="46"/>
  <c r="DW51" i="46"/>
  <c r="ET51" i="46"/>
  <c r="ED51" i="46"/>
  <c r="DN51" i="46"/>
  <c r="EK51" i="46"/>
  <c r="DU51" i="46"/>
  <c r="EF51" i="46"/>
  <c r="DL51" i="46"/>
  <c r="DT51" i="46"/>
  <c r="EI51" i="46"/>
  <c r="DS51" i="46"/>
  <c r="EP51" i="46"/>
  <c r="DZ51" i="46"/>
  <c r="DJ51" i="46"/>
  <c r="EG51" i="46"/>
  <c r="DQ51" i="46"/>
  <c r="DP51" i="46"/>
  <c r="EN51" i="46"/>
  <c r="EU51" i="46"/>
  <c r="EE51" i="46"/>
  <c r="DO51" i="46"/>
  <c r="EL51" i="46"/>
  <c r="DV51" i="46"/>
  <c r="ES51" i="46"/>
  <c r="EC51" i="46"/>
  <c r="DM51" i="46"/>
  <c r="ER51" i="46"/>
  <c r="DX51" i="46"/>
  <c r="EP85" i="46"/>
  <c r="DZ85" i="46"/>
  <c r="DJ85" i="46"/>
  <c r="EG85" i="46"/>
  <c r="DQ85" i="46"/>
  <c r="ER85" i="46"/>
  <c r="EB85" i="46"/>
  <c r="DL85" i="46"/>
  <c r="EQ85" i="46"/>
  <c r="DW85" i="46"/>
  <c r="EL85" i="46"/>
  <c r="ES85" i="46"/>
  <c r="EC85" i="46"/>
  <c r="EN85" i="46"/>
  <c r="DX85" i="46"/>
  <c r="EA85" i="46"/>
  <c r="EI85" i="46"/>
  <c r="EK85" i="46"/>
  <c r="DO85" i="46"/>
  <c r="DV85" i="46"/>
  <c r="DM85" i="46"/>
  <c r="EU85" i="46"/>
  <c r="DU85" i="46"/>
  <c r="EH85" i="46"/>
  <c r="DR85" i="46"/>
  <c r="EO85" i="46"/>
  <c r="DY85" i="46"/>
  <c r="DI85" i="46"/>
  <c r="EJ85" i="46"/>
  <c r="DT85" i="46"/>
  <c r="EE85" i="46"/>
  <c r="DK85" i="46"/>
  <c r="DS85" i="46"/>
  <c r="ET85" i="46"/>
  <c r="ED85" i="46"/>
  <c r="DN85" i="46"/>
  <c r="EV85" i="46"/>
  <c r="EF85" i="46"/>
  <c r="DP85" i="46"/>
  <c r="EM85" i="46"/>
  <c r="DH50" i="46"/>
  <c r="ED17" i="46"/>
  <c r="DN17" i="46"/>
  <c r="EB17" i="46"/>
  <c r="EQ17" i="46"/>
  <c r="DU17" i="46"/>
  <c r="EE17" i="46"/>
  <c r="EC17" i="46"/>
  <c r="DO17" i="46"/>
  <c r="EP17" i="46"/>
  <c r="DZ17" i="46"/>
  <c r="DW17" i="46"/>
  <c r="EK17" i="46"/>
  <c r="DT17" i="46"/>
  <c r="DS17" i="46"/>
  <c r="DH84" i="46"/>
  <c r="DR17" i="46"/>
  <c r="EA17" i="46"/>
  <c r="EN17" i="46"/>
  <c r="DJ17" i="46"/>
  <c r="DP17" i="46"/>
  <c r="EI17" i="46"/>
  <c r="EG17" i="46"/>
  <c r="DY17" i="46"/>
  <c r="DH117" i="46"/>
  <c r="EL17" i="46"/>
  <c r="DV17" i="46"/>
  <c r="EM17" i="46"/>
  <c r="DQ17" i="46"/>
  <c r="EF17" i="46"/>
  <c r="DK17" i="46"/>
  <c r="DI17" i="46"/>
  <c r="EJ17" i="46"/>
  <c r="DX17" i="46"/>
  <c r="EH17" i="46"/>
  <c r="DL17" i="46"/>
  <c r="EO17" i="46"/>
  <c r="DM17" i="46"/>
  <c r="EY20" i="46"/>
  <c r="DH20" i="46"/>
  <c r="O21" i="46"/>
  <c r="N21" i="46" s="1"/>
  <c r="GK51" i="46"/>
  <c r="FU51" i="46"/>
  <c r="FE51" i="46"/>
  <c r="GB51" i="46"/>
  <c r="FL51" i="46"/>
  <c r="GI51" i="46"/>
  <c r="FS51" i="46"/>
  <c r="FC51" i="46"/>
  <c r="FJ51" i="46"/>
  <c r="FB51" i="46"/>
  <c r="GG51" i="46"/>
  <c r="FA51" i="46"/>
  <c r="FH51" i="46"/>
  <c r="GE51" i="46"/>
  <c r="GD51" i="46"/>
  <c r="GH51" i="46"/>
  <c r="FY51" i="46"/>
  <c r="FP51" i="46"/>
  <c r="FG51" i="46"/>
  <c r="FQ51" i="46"/>
  <c r="FX51" i="46"/>
  <c r="FO51" i="46"/>
  <c r="GL51" i="46"/>
  <c r="FI51" i="46"/>
  <c r="FW51" i="46"/>
  <c r="GC51" i="46"/>
  <c r="FM51" i="46"/>
  <c r="GJ51" i="46"/>
  <c r="FT51" i="46"/>
  <c r="FD51" i="46"/>
  <c r="GA51" i="46"/>
  <c r="FK51" i="46"/>
  <c r="FN51" i="46"/>
  <c r="FV51" i="46"/>
  <c r="FR51" i="46"/>
  <c r="GF51" i="46"/>
  <c r="EZ51" i="46"/>
  <c r="FZ51" i="46"/>
  <c r="FF51" i="46"/>
  <c r="L2" i="46" l="1"/>
  <c r="EY21" i="46"/>
  <c r="DH21" i="46"/>
  <c r="O22" i="46"/>
  <c r="N22" i="46" s="1"/>
  <c r="GN118" i="46"/>
  <c r="GN85" i="46"/>
  <c r="ES19" i="46"/>
  <c r="GJ17" i="46"/>
  <c r="GI50" i="46"/>
  <c r="FS50" i="46"/>
  <c r="FC50" i="46"/>
  <c r="FZ50" i="46"/>
  <c r="FJ50" i="46"/>
  <c r="GG50" i="46"/>
  <c r="FQ50" i="46"/>
  <c r="FA50" i="46"/>
  <c r="GF50" i="46"/>
  <c r="FL50" i="46"/>
  <c r="GE50" i="46"/>
  <c r="FO50" i="46"/>
  <c r="GL50" i="46"/>
  <c r="FV50" i="46"/>
  <c r="FF50" i="46"/>
  <c r="GC50" i="46"/>
  <c r="FM50" i="46"/>
  <c r="GJ50" i="46"/>
  <c r="FP50" i="46"/>
  <c r="FH50" i="46"/>
  <c r="GA50" i="46"/>
  <c r="FK50" i="46"/>
  <c r="GH50" i="46"/>
  <c r="FR50" i="46"/>
  <c r="FB50" i="46"/>
  <c r="FY50" i="46"/>
  <c r="FI50" i="46"/>
  <c r="FT50" i="46"/>
  <c r="EZ50" i="46"/>
  <c r="FX50" i="46"/>
  <c r="FW50" i="46"/>
  <c r="GK50" i="46"/>
  <c r="GB50" i="46"/>
  <c r="GD50" i="46"/>
  <c r="FD50" i="46"/>
  <c r="FG50" i="46"/>
  <c r="FU50" i="46"/>
  <c r="FE50" i="46"/>
  <c r="FN50" i="46"/>
  <c r="GK117" i="46"/>
  <c r="FU117" i="46"/>
  <c r="FE117" i="46"/>
  <c r="GB117" i="46"/>
  <c r="FL117" i="46"/>
  <c r="GM117" i="46"/>
  <c r="FW117" i="46"/>
  <c r="FG117" i="46"/>
  <c r="FZ117" i="46"/>
  <c r="FF117" i="46"/>
  <c r="FQ117" i="46"/>
  <c r="FX117" i="46"/>
  <c r="FH117" i="46"/>
  <c r="FS117" i="46"/>
  <c r="FJ117" i="46"/>
  <c r="GG117" i="46"/>
  <c r="FA117" i="46"/>
  <c r="GI117" i="46"/>
  <c r="FC117" i="46"/>
  <c r="FB117" i="46"/>
  <c r="GC117" i="46"/>
  <c r="FM117" i="46"/>
  <c r="GJ117" i="46"/>
  <c r="FT117" i="46"/>
  <c r="FD117" i="46"/>
  <c r="GE117" i="46"/>
  <c r="FO117" i="46"/>
  <c r="GD117" i="46"/>
  <c r="GL117" i="46"/>
  <c r="GH117" i="46"/>
  <c r="FP117" i="46"/>
  <c r="FN117" i="46"/>
  <c r="FI117" i="46"/>
  <c r="FK117" i="46"/>
  <c r="FY117" i="46"/>
  <c r="EZ117" i="46"/>
  <c r="FV117" i="46"/>
  <c r="FR117" i="46"/>
  <c r="GA117" i="46"/>
  <c r="GF117" i="46"/>
  <c r="EV117" i="46"/>
  <c r="EF117" i="46"/>
  <c r="DP117" i="46"/>
  <c r="EM117" i="46"/>
  <c r="DW117" i="46"/>
  <c r="ET117" i="46"/>
  <c r="ED117" i="46"/>
  <c r="DN117" i="46"/>
  <c r="ES117" i="46"/>
  <c r="DY117" i="46"/>
  <c r="ER117" i="46"/>
  <c r="EB117" i="46"/>
  <c r="DL117" i="46"/>
  <c r="EI117" i="46"/>
  <c r="DS117" i="46"/>
  <c r="EP117" i="46"/>
  <c r="DZ117" i="46"/>
  <c r="DJ117" i="46"/>
  <c r="EC117" i="46"/>
  <c r="DI117" i="46"/>
  <c r="EN117" i="46"/>
  <c r="DX117" i="46"/>
  <c r="EU117" i="46"/>
  <c r="EE117" i="46"/>
  <c r="DO117" i="46"/>
  <c r="EL117" i="46"/>
  <c r="DV117" i="46"/>
  <c r="EG117" i="46"/>
  <c r="DM117" i="46"/>
  <c r="EK117" i="46"/>
  <c r="EA117" i="46"/>
  <c r="DQ117" i="46"/>
  <c r="DU117" i="46"/>
  <c r="EQ117" i="46"/>
  <c r="EJ117" i="46"/>
  <c r="DK117" i="46"/>
  <c r="EO117" i="46"/>
  <c r="EH117" i="46"/>
  <c r="DT117" i="46"/>
  <c r="DR117" i="46"/>
  <c r="EG50" i="46"/>
  <c r="DQ50" i="46"/>
  <c r="EN50" i="46"/>
  <c r="DX50" i="46"/>
  <c r="EU50" i="46"/>
  <c r="EE50" i="46"/>
  <c r="DO50" i="46"/>
  <c r="EH50" i="46"/>
  <c r="DN50" i="46"/>
  <c r="ES50" i="46"/>
  <c r="EC50" i="46"/>
  <c r="DM50" i="46"/>
  <c r="EJ50" i="46"/>
  <c r="DT50" i="46"/>
  <c r="EQ50" i="46"/>
  <c r="EA50" i="46"/>
  <c r="DK50" i="46"/>
  <c r="DR50" i="46"/>
  <c r="EP50" i="46"/>
  <c r="EO50" i="46"/>
  <c r="DY50" i="46"/>
  <c r="DI50" i="46"/>
  <c r="EF50" i="46"/>
  <c r="DP50" i="46"/>
  <c r="EM50" i="46"/>
  <c r="DW50" i="46"/>
  <c r="EL50" i="46"/>
  <c r="ET50" i="46"/>
  <c r="DZ50" i="46"/>
  <c r="EK50" i="46"/>
  <c r="DL50" i="46"/>
  <c r="ED50" i="46"/>
  <c r="EB50" i="46"/>
  <c r="DU50" i="46"/>
  <c r="EI50" i="46"/>
  <c r="DJ50" i="46"/>
  <c r="DV50" i="46"/>
  <c r="ER50" i="46"/>
  <c r="DS50" i="46"/>
  <c r="EW51" i="46"/>
  <c r="GG119" i="46"/>
  <c r="FQ119" i="46"/>
  <c r="FA119" i="46"/>
  <c r="FX119" i="46"/>
  <c r="FH119" i="46"/>
  <c r="GI119" i="46"/>
  <c r="FS119" i="46"/>
  <c r="FC119" i="46"/>
  <c r="FV119" i="46"/>
  <c r="FB119" i="46"/>
  <c r="GD119" i="46"/>
  <c r="GC119" i="46"/>
  <c r="FM119" i="46"/>
  <c r="GJ119" i="46"/>
  <c r="FT119" i="46"/>
  <c r="FD119" i="46"/>
  <c r="GE119" i="46"/>
  <c r="FO119" i="46"/>
  <c r="FZ119" i="46"/>
  <c r="FF119" i="46"/>
  <c r="FY119" i="46"/>
  <c r="FI119" i="46"/>
  <c r="GF119" i="46"/>
  <c r="FP119" i="46"/>
  <c r="EZ119" i="46"/>
  <c r="GA119" i="46"/>
  <c r="FK119" i="46"/>
  <c r="FJ119" i="46"/>
  <c r="GH119" i="46"/>
  <c r="FN119" i="46"/>
  <c r="GK119" i="46"/>
  <c r="FL119" i="46"/>
  <c r="GL119" i="46"/>
  <c r="FE119" i="46"/>
  <c r="GB119" i="46"/>
  <c r="FU119" i="46"/>
  <c r="GM119" i="46"/>
  <c r="FR119" i="46"/>
  <c r="FW119" i="46"/>
  <c r="FG119" i="46"/>
  <c r="EL16" i="46"/>
  <c r="DV16" i="46"/>
  <c r="DH49" i="46"/>
  <c r="EA16" i="46"/>
  <c r="EO16" i="46"/>
  <c r="DT16" i="46"/>
  <c r="EC16" i="46"/>
  <c r="DQ16" i="46"/>
  <c r="EG16" i="46"/>
  <c r="DH116" i="46"/>
  <c r="EH16" i="46"/>
  <c r="DR16" i="46"/>
  <c r="EQ16" i="46"/>
  <c r="DU16" i="46"/>
  <c r="EJ16" i="46"/>
  <c r="DO16" i="46"/>
  <c r="DS16" i="46"/>
  <c r="EI16" i="46"/>
  <c r="DW16" i="46"/>
  <c r="DH83" i="46"/>
  <c r="ED16" i="46"/>
  <c r="DN16" i="46"/>
  <c r="EK16" i="46"/>
  <c r="DP16" i="46"/>
  <c r="EE16" i="46"/>
  <c r="DI16" i="46"/>
  <c r="EM16" i="46"/>
  <c r="DX16" i="46"/>
  <c r="DL16" i="46"/>
  <c r="DZ16" i="46"/>
  <c r="DY16" i="46"/>
  <c r="EP16" i="46"/>
  <c r="DJ16" i="46"/>
  <c r="EN16" i="46"/>
  <c r="EB16" i="46"/>
  <c r="DM16" i="46"/>
  <c r="EF16" i="46"/>
  <c r="DK16" i="46"/>
  <c r="EQ20" i="46"/>
  <c r="EA20" i="46"/>
  <c r="DK20" i="46"/>
  <c r="ED20" i="46"/>
  <c r="DN20" i="46"/>
  <c r="DU20" i="46"/>
  <c r="DT20" i="46"/>
  <c r="DX20" i="46"/>
  <c r="EO20" i="46"/>
  <c r="DH87" i="46"/>
  <c r="EI20" i="46"/>
  <c r="DS20" i="46"/>
  <c r="EL20" i="46"/>
  <c r="DV20" i="46"/>
  <c r="EK20" i="46"/>
  <c r="EJ20" i="46"/>
  <c r="EN20" i="46"/>
  <c r="DY20" i="46"/>
  <c r="EG20" i="46"/>
  <c r="DH120" i="46"/>
  <c r="DW20" i="46"/>
  <c r="DZ20" i="46"/>
  <c r="DM20" i="46"/>
  <c r="DP20" i="46"/>
  <c r="DQ20" i="46"/>
  <c r="EM20" i="46"/>
  <c r="DJ20" i="46"/>
  <c r="DL20" i="46"/>
  <c r="EE20" i="46"/>
  <c r="EF20" i="46"/>
  <c r="DH53" i="46"/>
  <c r="DO20" i="46"/>
  <c r="DR20" i="46"/>
  <c r="EB20" i="46"/>
  <c r="EP20" i="46"/>
  <c r="DI20" i="46"/>
  <c r="EC20" i="46"/>
  <c r="EH20" i="46"/>
  <c r="ES17" i="46"/>
  <c r="EP84" i="46"/>
  <c r="DZ84" i="46"/>
  <c r="DJ84" i="46"/>
  <c r="EG84" i="46"/>
  <c r="DQ84" i="46"/>
  <c r="ER84" i="46"/>
  <c r="EB84" i="46"/>
  <c r="DL84" i="46"/>
  <c r="EE84" i="46"/>
  <c r="DK84" i="46"/>
  <c r="EL84" i="46"/>
  <c r="DV84" i="46"/>
  <c r="ES84" i="46"/>
  <c r="EC84" i="46"/>
  <c r="DM84" i="46"/>
  <c r="EN84" i="46"/>
  <c r="DX84" i="46"/>
  <c r="EI84" i="46"/>
  <c r="DO84" i="46"/>
  <c r="EM84" i="46"/>
  <c r="EH84" i="46"/>
  <c r="DR84" i="46"/>
  <c r="EO84" i="46"/>
  <c r="DY84" i="46"/>
  <c r="DI84" i="46"/>
  <c r="EJ84" i="46"/>
  <c r="DT84" i="46"/>
  <c r="DS84" i="46"/>
  <c r="EQ84" i="46"/>
  <c r="DW84" i="46"/>
  <c r="EK84" i="46"/>
  <c r="DP84" i="46"/>
  <c r="EF84" i="46"/>
  <c r="ET84" i="46"/>
  <c r="DU84" i="46"/>
  <c r="EU84" i="46"/>
  <c r="ED84" i="46"/>
  <c r="EV84" i="46"/>
  <c r="EA84" i="46"/>
  <c r="DN84" i="46"/>
  <c r="EW85" i="46"/>
  <c r="GA84" i="46"/>
  <c r="FK84" i="46"/>
  <c r="GH84" i="46"/>
  <c r="FR84" i="46"/>
  <c r="FB84" i="46"/>
  <c r="FY84" i="46"/>
  <c r="FI84" i="46"/>
  <c r="FP84" i="46"/>
  <c r="FX84" i="46"/>
  <c r="FD84" i="46"/>
  <c r="GM84" i="46"/>
  <c r="FW84" i="46"/>
  <c r="FG84" i="46"/>
  <c r="GD84" i="46"/>
  <c r="FN84" i="46"/>
  <c r="GK84" i="46"/>
  <c r="FU84" i="46"/>
  <c r="FE84" i="46"/>
  <c r="EZ84" i="46"/>
  <c r="FH84" i="46"/>
  <c r="GI84" i="46"/>
  <c r="FS84" i="46"/>
  <c r="FC84" i="46"/>
  <c r="FZ84" i="46"/>
  <c r="FJ84" i="46"/>
  <c r="GG84" i="46"/>
  <c r="FQ84" i="46"/>
  <c r="FA84" i="46"/>
  <c r="GB84" i="46"/>
  <c r="GJ84" i="46"/>
  <c r="FV84" i="46"/>
  <c r="GF84" i="46"/>
  <c r="FO84" i="46"/>
  <c r="FT84" i="46"/>
  <c r="GL84" i="46"/>
  <c r="GE84" i="46"/>
  <c r="FF84" i="46"/>
  <c r="FL84" i="46"/>
  <c r="GC84" i="46"/>
  <c r="FM84" i="46"/>
  <c r="GJ19" i="46"/>
  <c r="EY15" i="46"/>
  <c r="O14" i="46"/>
  <c r="N14" i="46" s="1"/>
  <c r="DH15" i="46"/>
  <c r="GN51" i="46"/>
  <c r="EY87" i="46"/>
  <c r="FX20" i="46"/>
  <c r="FH20" i="46"/>
  <c r="GA20" i="46"/>
  <c r="FK20" i="46"/>
  <c r="FV20" i="46"/>
  <c r="FU20" i="46"/>
  <c r="FY20" i="46"/>
  <c r="FJ20" i="46"/>
  <c r="FR20" i="46"/>
  <c r="EY53" i="46"/>
  <c r="FT20" i="46"/>
  <c r="FD20" i="46"/>
  <c r="FW20" i="46"/>
  <c r="FG20" i="46"/>
  <c r="FN20" i="46"/>
  <c r="FM20" i="46"/>
  <c r="FQ20" i="46"/>
  <c r="GH20" i="46"/>
  <c r="GF20" i="46"/>
  <c r="FP20" i="46"/>
  <c r="EZ20" i="46"/>
  <c r="FS20" i="46"/>
  <c r="FC20" i="46"/>
  <c r="FF20" i="46"/>
  <c r="FE20" i="46"/>
  <c r="FI20" i="46"/>
  <c r="FB20" i="46"/>
  <c r="GB20" i="46"/>
  <c r="GD20" i="46"/>
  <c r="FZ20" i="46"/>
  <c r="GG20" i="46"/>
  <c r="EY120" i="46"/>
  <c r="FO20" i="46"/>
  <c r="FL20" i="46"/>
  <c r="GC20" i="46"/>
  <c r="FA20" i="46"/>
  <c r="GE20" i="46"/>
  <c r="EH52" i="46"/>
  <c r="DR52" i="46"/>
  <c r="EO52" i="46"/>
  <c r="DY52" i="46"/>
  <c r="DI52" i="46"/>
  <c r="EF52" i="46"/>
  <c r="DP52" i="46"/>
  <c r="DK52" i="46"/>
  <c r="DS52" i="46"/>
  <c r="ET52" i="46"/>
  <c r="ED52" i="46"/>
  <c r="DN52" i="46"/>
  <c r="EK52" i="46"/>
  <c r="DU52" i="46"/>
  <c r="ER52" i="46"/>
  <c r="EB52" i="46"/>
  <c r="DL52" i="46"/>
  <c r="EM52" i="46"/>
  <c r="DO52" i="46"/>
  <c r="EP52" i="46"/>
  <c r="DZ52" i="46"/>
  <c r="DJ52" i="46"/>
  <c r="EG52" i="46"/>
  <c r="DQ52" i="46"/>
  <c r="EN52" i="46"/>
  <c r="DX52" i="46"/>
  <c r="EQ52" i="46"/>
  <c r="DW52" i="46"/>
  <c r="EU52" i="46"/>
  <c r="DV52" i="46"/>
  <c r="EJ52" i="46"/>
  <c r="EE52" i="46"/>
  <c r="EC52" i="46"/>
  <c r="DM52" i="46"/>
  <c r="ES52" i="46"/>
  <c r="DT52" i="46"/>
  <c r="EA52" i="46"/>
  <c r="EL52" i="46"/>
  <c r="EI52" i="46"/>
  <c r="EV86" i="46"/>
  <c r="EF86" i="46"/>
  <c r="ES86" i="46"/>
  <c r="DW86" i="46"/>
  <c r="EQ86" i="46"/>
  <c r="DV86" i="46"/>
  <c r="EU86" i="46"/>
  <c r="DZ86" i="46"/>
  <c r="ED86" i="46"/>
  <c r="EO86" i="46"/>
  <c r="DK86" i="46"/>
  <c r="ER86" i="46"/>
  <c r="EB86" i="46"/>
  <c r="EM86" i="46"/>
  <c r="DR86" i="46"/>
  <c r="EL86" i="46"/>
  <c r="DQ86" i="46"/>
  <c r="EP86" i="46"/>
  <c r="DU86" i="46"/>
  <c r="DS86" i="46"/>
  <c r="EN86" i="46"/>
  <c r="DX86" i="46"/>
  <c r="EH86" i="46"/>
  <c r="DN86" i="46"/>
  <c r="EG86" i="46"/>
  <c r="DM86" i="46"/>
  <c r="EK86" i="46"/>
  <c r="DP86" i="46"/>
  <c r="ET86" i="46"/>
  <c r="EI86" i="46"/>
  <c r="DT86" i="46"/>
  <c r="DI86" i="46"/>
  <c r="DO86" i="46"/>
  <c r="EA86" i="46"/>
  <c r="EC86" i="46"/>
  <c r="EE86" i="46"/>
  <c r="DJ86" i="46"/>
  <c r="DL86" i="46"/>
  <c r="DY86" i="46"/>
  <c r="EJ86" i="46"/>
  <c r="EV119" i="46"/>
  <c r="EF119" i="46"/>
  <c r="DP119" i="46"/>
  <c r="EM119" i="46"/>
  <c r="DW119" i="46"/>
  <c r="ET119" i="46"/>
  <c r="ED119" i="46"/>
  <c r="ES119" i="46"/>
  <c r="DY119" i="46"/>
  <c r="DJ119" i="46"/>
  <c r="ER119" i="46"/>
  <c r="EB119" i="46"/>
  <c r="DL119" i="46"/>
  <c r="EI119" i="46"/>
  <c r="DS119" i="46"/>
  <c r="EP119" i="46"/>
  <c r="DZ119" i="46"/>
  <c r="EC119" i="46"/>
  <c r="DM119" i="46"/>
  <c r="EG119" i="46"/>
  <c r="EN119" i="46"/>
  <c r="DX119" i="46"/>
  <c r="EU119" i="46"/>
  <c r="EE119" i="46"/>
  <c r="DO119" i="46"/>
  <c r="EL119" i="46"/>
  <c r="DV119" i="46"/>
  <c r="DN119" i="46"/>
  <c r="EK119" i="46"/>
  <c r="DQ119" i="46"/>
  <c r="EQ119" i="46"/>
  <c r="DR119" i="46"/>
  <c r="DI119" i="46"/>
  <c r="EA119" i="46"/>
  <c r="EO119" i="46"/>
  <c r="EH119" i="46"/>
  <c r="EJ119" i="46"/>
  <c r="DK119" i="46"/>
  <c r="DU119" i="46"/>
  <c r="DT119" i="46"/>
  <c r="EW118" i="46"/>
  <c r="GH86" i="46"/>
  <c r="FR86" i="46"/>
  <c r="FB86" i="46"/>
  <c r="FY86" i="46"/>
  <c r="FI86" i="46"/>
  <c r="GE86" i="46"/>
  <c r="GJ86" i="46"/>
  <c r="FD86" i="46"/>
  <c r="FK86" i="46"/>
  <c r="FX86" i="46"/>
  <c r="GD86" i="46"/>
  <c r="FN86" i="46"/>
  <c r="GK86" i="46"/>
  <c r="FU86" i="46"/>
  <c r="FE86" i="46"/>
  <c r="FW86" i="46"/>
  <c r="GB86" i="46"/>
  <c r="GI86" i="46"/>
  <c r="FC86" i="46"/>
  <c r="FP86" i="46"/>
  <c r="FZ86" i="46"/>
  <c r="FJ86" i="46"/>
  <c r="GG86" i="46"/>
  <c r="FQ86" i="46"/>
  <c r="FA86" i="46"/>
  <c r="FO86" i="46"/>
  <c r="FT86" i="46"/>
  <c r="GA86" i="46"/>
  <c r="GF86" i="46"/>
  <c r="FH86" i="46"/>
  <c r="GC86" i="46"/>
  <c r="FL86" i="46"/>
  <c r="FV86" i="46"/>
  <c r="EZ86" i="46"/>
  <c r="FG86" i="46"/>
  <c r="GL86" i="46"/>
  <c r="FM86" i="46"/>
  <c r="FS86" i="46"/>
  <c r="GM86" i="46"/>
  <c r="FF86" i="46"/>
  <c r="GF52" i="46"/>
  <c r="FP52" i="46"/>
  <c r="EZ52" i="46"/>
  <c r="FW52" i="46"/>
  <c r="FG52" i="46"/>
  <c r="GD52" i="46"/>
  <c r="FN52" i="46"/>
  <c r="FY52" i="46"/>
  <c r="FE52" i="46"/>
  <c r="GC52" i="46"/>
  <c r="GB52" i="46"/>
  <c r="FL52" i="46"/>
  <c r="GI52" i="46"/>
  <c r="FS52" i="46"/>
  <c r="FC52" i="46"/>
  <c r="FZ52" i="46"/>
  <c r="FJ52" i="46"/>
  <c r="FI52" i="46"/>
  <c r="GG52" i="46"/>
  <c r="FM52" i="46"/>
  <c r="FX52" i="46"/>
  <c r="FH52" i="46"/>
  <c r="GE52" i="46"/>
  <c r="FO52" i="46"/>
  <c r="GL52" i="46"/>
  <c r="FV52" i="46"/>
  <c r="FF52" i="46"/>
  <c r="GK52" i="46"/>
  <c r="FQ52" i="46"/>
  <c r="GA52" i="46"/>
  <c r="FB52" i="46"/>
  <c r="FA52" i="46"/>
  <c r="GJ52" i="46"/>
  <c r="FK52" i="46"/>
  <c r="FU52" i="46"/>
  <c r="GH52" i="46"/>
  <c r="FR52" i="46"/>
  <c r="FT52" i="46"/>
  <c r="FD52" i="46"/>
  <c r="GE16" i="46"/>
  <c r="FO16" i="46"/>
  <c r="GG16" i="46"/>
  <c r="FL16" i="46"/>
  <c r="FZ16" i="46"/>
  <c r="FE16" i="46"/>
  <c r="FD16" i="46"/>
  <c r="FB16" i="46"/>
  <c r="GC16" i="46"/>
  <c r="EY116" i="46"/>
  <c r="GA16" i="46"/>
  <c r="FK16" i="46"/>
  <c r="GB16" i="46"/>
  <c r="FF16" i="46"/>
  <c r="FU16" i="46"/>
  <c r="EZ16" i="46"/>
  <c r="GH16" i="46"/>
  <c r="GD16" i="46"/>
  <c r="FR16" i="46"/>
  <c r="EY83" i="46"/>
  <c r="FW16" i="46"/>
  <c r="FG16" i="46"/>
  <c r="FV16" i="46"/>
  <c r="FA16" i="46"/>
  <c r="FP16" i="46"/>
  <c r="FY16" i="46"/>
  <c r="FX16" i="46"/>
  <c r="FT16" i="46"/>
  <c r="FH16" i="46"/>
  <c r="EY49" i="46"/>
  <c r="GF16" i="46"/>
  <c r="FI16" i="46"/>
  <c r="FM16" i="46"/>
  <c r="FS16" i="46"/>
  <c r="FJ16" i="46"/>
  <c r="FQ16" i="46"/>
  <c r="FC16" i="46"/>
  <c r="FN16" i="46"/>
  <c r="GN18" i="46" l="1"/>
  <c r="Q18" i="46" s="1"/>
  <c r="GN86" i="46"/>
  <c r="EY82" i="46"/>
  <c r="FX15" i="46"/>
  <c r="FH15" i="46"/>
  <c r="GA15" i="46"/>
  <c r="FK15" i="46"/>
  <c r="FY15" i="46"/>
  <c r="GD15" i="46"/>
  <c r="GC15" i="46"/>
  <c r="GH15" i="46"/>
  <c r="FB15" i="46"/>
  <c r="EY115" i="46"/>
  <c r="FL15" i="46"/>
  <c r="FO15" i="46"/>
  <c r="FF15" i="46"/>
  <c r="FE15" i="46"/>
  <c r="EY48" i="46"/>
  <c r="FT15" i="46"/>
  <c r="FD15" i="46"/>
  <c r="FW15" i="46"/>
  <c r="FG15" i="46"/>
  <c r="FQ15" i="46"/>
  <c r="FV15" i="46"/>
  <c r="FU15" i="46"/>
  <c r="FZ15" i="46"/>
  <c r="GG15" i="46"/>
  <c r="GF15" i="46"/>
  <c r="FP15" i="46"/>
  <c r="EZ15" i="46"/>
  <c r="FS15" i="46"/>
  <c r="FC15" i="46"/>
  <c r="FI15" i="46"/>
  <c r="FN15" i="46"/>
  <c r="FM15" i="46"/>
  <c r="FR15" i="46"/>
  <c r="GB15" i="46"/>
  <c r="GE15" i="46"/>
  <c r="FA15" i="46"/>
  <c r="FJ15" i="46"/>
  <c r="EO87" i="46"/>
  <c r="DY87" i="46"/>
  <c r="DI87" i="46"/>
  <c r="EJ87" i="46"/>
  <c r="DT87" i="46"/>
  <c r="EL87" i="46"/>
  <c r="EQ87" i="46"/>
  <c r="DK87" i="46"/>
  <c r="DR87" i="46"/>
  <c r="EU87" i="46"/>
  <c r="ES87" i="46"/>
  <c r="DM87" i="46"/>
  <c r="ET87" i="46"/>
  <c r="DZ87" i="46"/>
  <c r="EK87" i="46"/>
  <c r="DU87" i="46"/>
  <c r="EV87" i="46"/>
  <c r="EF87" i="46"/>
  <c r="DP87" i="46"/>
  <c r="ED87" i="46"/>
  <c r="EI87" i="46"/>
  <c r="EP87" i="46"/>
  <c r="DJ87" i="46"/>
  <c r="DO87" i="46"/>
  <c r="DX87" i="46"/>
  <c r="DW87" i="46"/>
  <c r="EG87" i="46"/>
  <c r="DQ87" i="46"/>
  <c r="ER87" i="46"/>
  <c r="EB87" i="46"/>
  <c r="DL87" i="46"/>
  <c r="DV87" i="46"/>
  <c r="EA87" i="46"/>
  <c r="EH87" i="46"/>
  <c r="EE87" i="46"/>
  <c r="EM87" i="46"/>
  <c r="EC87" i="46"/>
  <c r="EN87" i="46"/>
  <c r="DN87" i="46"/>
  <c r="DS87" i="46"/>
  <c r="EP83" i="46"/>
  <c r="DZ83" i="46"/>
  <c r="DJ83" i="46"/>
  <c r="EG83" i="46"/>
  <c r="DQ83" i="46"/>
  <c r="ER83" i="46"/>
  <c r="EB83" i="46"/>
  <c r="DL83" i="46"/>
  <c r="DS83" i="46"/>
  <c r="EQ83" i="46"/>
  <c r="ET83" i="46"/>
  <c r="EK83" i="46"/>
  <c r="EF83" i="46"/>
  <c r="DO83" i="46"/>
  <c r="EL83" i="46"/>
  <c r="DV83" i="46"/>
  <c r="ES83" i="46"/>
  <c r="EC83" i="46"/>
  <c r="DM83" i="46"/>
  <c r="EN83" i="46"/>
  <c r="DX83" i="46"/>
  <c r="EM83" i="46"/>
  <c r="EU83" i="46"/>
  <c r="EA83" i="46"/>
  <c r="DN83" i="46"/>
  <c r="EH83" i="46"/>
  <c r="DR83" i="46"/>
  <c r="EO83" i="46"/>
  <c r="DY83" i="46"/>
  <c r="DI83" i="46"/>
  <c r="EJ83" i="46"/>
  <c r="DT83" i="46"/>
  <c r="DW83" i="46"/>
  <c r="EE83" i="46"/>
  <c r="DK83" i="46"/>
  <c r="ED83" i="46"/>
  <c r="DU83" i="46"/>
  <c r="EV83" i="46"/>
  <c r="EI83" i="46"/>
  <c r="DP83" i="46"/>
  <c r="O23" i="46"/>
  <c r="N23" i="46" s="1"/>
  <c r="EY22" i="46"/>
  <c r="DH22" i="46"/>
  <c r="GC49" i="46"/>
  <c r="FM49" i="46"/>
  <c r="GJ49" i="46"/>
  <c r="FT49" i="46"/>
  <c r="FD49" i="46"/>
  <c r="GA49" i="46"/>
  <c r="FK49" i="46"/>
  <c r="FN49" i="46"/>
  <c r="FV49" i="46"/>
  <c r="FR49" i="46"/>
  <c r="GG49" i="46"/>
  <c r="FA49" i="46"/>
  <c r="GE49" i="46"/>
  <c r="GD49" i="46"/>
  <c r="FY49" i="46"/>
  <c r="FI49" i="46"/>
  <c r="GF49" i="46"/>
  <c r="FP49" i="46"/>
  <c r="EZ49" i="46"/>
  <c r="FW49" i="46"/>
  <c r="FG49" i="46"/>
  <c r="FZ49" i="46"/>
  <c r="FF49" i="46"/>
  <c r="FH49" i="46"/>
  <c r="GH49" i="46"/>
  <c r="GK49" i="46"/>
  <c r="FU49" i="46"/>
  <c r="FE49" i="46"/>
  <c r="GB49" i="46"/>
  <c r="FL49" i="46"/>
  <c r="GI49" i="46"/>
  <c r="FS49" i="46"/>
  <c r="FC49" i="46"/>
  <c r="FJ49" i="46"/>
  <c r="FB49" i="46"/>
  <c r="FQ49" i="46"/>
  <c r="FX49" i="46"/>
  <c r="FO49" i="46"/>
  <c r="GL49" i="46"/>
  <c r="GC116" i="46"/>
  <c r="FM116" i="46"/>
  <c r="GJ116" i="46"/>
  <c r="FT116" i="46"/>
  <c r="FD116" i="46"/>
  <c r="GE116" i="46"/>
  <c r="FO116" i="46"/>
  <c r="GH116" i="46"/>
  <c r="FN116" i="46"/>
  <c r="FF116" i="46"/>
  <c r="FI116" i="46"/>
  <c r="FP116" i="46"/>
  <c r="GA116" i="46"/>
  <c r="FK116" i="46"/>
  <c r="FZ116" i="46"/>
  <c r="FY116" i="46"/>
  <c r="GF116" i="46"/>
  <c r="EZ116" i="46"/>
  <c r="FR116" i="46"/>
  <c r="GL116" i="46"/>
  <c r="GK116" i="46"/>
  <c r="FU116" i="46"/>
  <c r="FE116" i="46"/>
  <c r="GB116" i="46"/>
  <c r="FL116" i="46"/>
  <c r="GM116" i="46"/>
  <c r="FW116" i="46"/>
  <c r="FG116" i="46"/>
  <c r="FB116" i="46"/>
  <c r="FJ116" i="46"/>
  <c r="FQ116" i="46"/>
  <c r="GI116" i="46"/>
  <c r="FV116" i="46"/>
  <c r="FA116" i="46"/>
  <c r="FS116" i="46"/>
  <c r="FC116" i="46"/>
  <c r="FX116" i="46"/>
  <c r="GG116" i="46"/>
  <c r="FH116" i="46"/>
  <c r="GD116" i="46"/>
  <c r="EW52" i="46"/>
  <c r="GA53" i="46"/>
  <c r="FK53" i="46"/>
  <c r="GH53" i="46"/>
  <c r="FR53" i="46"/>
  <c r="FB53" i="46"/>
  <c r="FY53" i="46"/>
  <c r="FI53" i="46"/>
  <c r="FH53" i="46"/>
  <c r="GF53" i="46"/>
  <c r="GB53" i="46"/>
  <c r="FW53" i="46"/>
  <c r="GD53" i="46"/>
  <c r="FN53" i="46"/>
  <c r="GK53" i="46"/>
  <c r="FE53" i="46"/>
  <c r="FP53" i="46"/>
  <c r="FG53" i="46"/>
  <c r="FU53" i="46"/>
  <c r="GJ53" i="46"/>
  <c r="GI53" i="46"/>
  <c r="FS53" i="46"/>
  <c r="FC53" i="46"/>
  <c r="FZ53" i="46"/>
  <c r="FJ53" i="46"/>
  <c r="GG53" i="46"/>
  <c r="FQ53" i="46"/>
  <c r="FA53" i="46"/>
  <c r="FT53" i="46"/>
  <c r="EZ53" i="46"/>
  <c r="FV53" i="46"/>
  <c r="FX53" i="46"/>
  <c r="GE53" i="46"/>
  <c r="FF53" i="46"/>
  <c r="FD53" i="46"/>
  <c r="FO53" i="46"/>
  <c r="GC53" i="46"/>
  <c r="FL53" i="46"/>
  <c r="GL53" i="46"/>
  <c r="FM53" i="46"/>
  <c r="EI49" i="46"/>
  <c r="DS49" i="46"/>
  <c r="EP49" i="46"/>
  <c r="DZ49" i="46"/>
  <c r="DJ49" i="46"/>
  <c r="EG49" i="46"/>
  <c r="DQ49" i="46"/>
  <c r="DP49" i="46"/>
  <c r="EN49" i="46"/>
  <c r="DW49" i="46"/>
  <c r="EK49" i="46"/>
  <c r="DU49" i="46"/>
  <c r="DT49" i="46"/>
  <c r="EU49" i="46"/>
  <c r="EE49" i="46"/>
  <c r="DO49" i="46"/>
  <c r="EL49" i="46"/>
  <c r="DV49" i="46"/>
  <c r="ES49" i="46"/>
  <c r="EC49" i="46"/>
  <c r="DM49" i="46"/>
  <c r="ER49" i="46"/>
  <c r="DX49" i="46"/>
  <c r="EM49" i="46"/>
  <c r="ED49" i="46"/>
  <c r="EF49" i="46"/>
  <c r="EQ49" i="46"/>
  <c r="EA49" i="46"/>
  <c r="DK49" i="46"/>
  <c r="EH49" i="46"/>
  <c r="DR49" i="46"/>
  <c r="EO49" i="46"/>
  <c r="DY49" i="46"/>
  <c r="DI49" i="46"/>
  <c r="EB49" i="46"/>
  <c r="EJ49" i="46"/>
  <c r="ET49" i="46"/>
  <c r="DN49" i="46"/>
  <c r="DL49" i="46"/>
  <c r="EW18" i="46"/>
  <c r="P18" i="46" s="1"/>
  <c r="EW117" i="46"/>
  <c r="GN117" i="46"/>
  <c r="DH88" i="46"/>
  <c r="EI21" i="46"/>
  <c r="DS21" i="46"/>
  <c r="EL21" i="46"/>
  <c r="DV21" i="46"/>
  <c r="EJ21" i="46"/>
  <c r="EO21" i="46"/>
  <c r="DI21" i="46"/>
  <c r="DM21" i="46"/>
  <c r="DP21" i="46"/>
  <c r="EM21" i="46"/>
  <c r="DH54" i="46"/>
  <c r="EE21" i="46"/>
  <c r="DO21" i="46"/>
  <c r="EH21" i="46"/>
  <c r="DR21" i="46"/>
  <c r="EB21" i="46"/>
  <c r="EG21" i="46"/>
  <c r="EK21" i="46"/>
  <c r="EN21" i="46"/>
  <c r="EQ21" i="46"/>
  <c r="EA21" i="46"/>
  <c r="DK21" i="46"/>
  <c r="ED21" i="46"/>
  <c r="DN21" i="46"/>
  <c r="DT21" i="46"/>
  <c r="DY21" i="46"/>
  <c r="EC21" i="46"/>
  <c r="EF21" i="46"/>
  <c r="DH121" i="46"/>
  <c r="DJ21" i="46"/>
  <c r="DX21" i="46"/>
  <c r="DW21" i="46"/>
  <c r="DL21" i="46"/>
  <c r="EP21" i="46"/>
  <c r="DQ21" i="46"/>
  <c r="DZ21" i="46"/>
  <c r="DU21" i="46"/>
  <c r="EW119" i="46"/>
  <c r="GJ20" i="46"/>
  <c r="DH82" i="46"/>
  <c r="EI15" i="46"/>
  <c r="DS15" i="46"/>
  <c r="EL15" i="46"/>
  <c r="DV15" i="46"/>
  <c r="EN15" i="46"/>
  <c r="EK15" i="46"/>
  <c r="EJ15" i="46"/>
  <c r="EO15" i="46"/>
  <c r="DI15" i="46"/>
  <c r="EM15" i="46"/>
  <c r="DW15" i="46"/>
  <c r="DP15" i="46"/>
  <c r="DL15" i="46"/>
  <c r="DH48" i="46"/>
  <c r="EE15" i="46"/>
  <c r="DO15" i="46"/>
  <c r="EH15" i="46"/>
  <c r="DR15" i="46"/>
  <c r="EF15" i="46"/>
  <c r="EC15" i="46"/>
  <c r="EB15" i="46"/>
  <c r="EG15" i="46"/>
  <c r="DZ15" i="46"/>
  <c r="DQ15" i="46"/>
  <c r="EQ15" i="46"/>
  <c r="EA15" i="46"/>
  <c r="DK15" i="46"/>
  <c r="ED15" i="46"/>
  <c r="DN15" i="46"/>
  <c r="DX15" i="46"/>
  <c r="DU15" i="46"/>
  <c r="DT15" i="46"/>
  <c r="DY15" i="46"/>
  <c r="DH115" i="46"/>
  <c r="EP15" i="46"/>
  <c r="DJ15" i="46"/>
  <c r="DM15" i="46"/>
  <c r="EW84" i="46"/>
  <c r="ES20" i="46"/>
  <c r="ER120" i="46"/>
  <c r="EB120" i="46"/>
  <c r="DL120" i="46"/>
  <c r="EI120" i="46"/>
  <c r="DS120" i="46"/>
  <c r="EP120" i="46"/>
  <c r="DZ120" i="46"/>
  <c r="DJ120" i="46"/>
  <c r="EK120" i="46"/>
  <c r="EC120" i="46"/>
  <c r="EF120" i="46"/>
  <c r="EN120" i="46"/>
  <c r="DX120" i="46"/>
  <c r="EU120" i="46"/>
  <c r="EE120" i="46"/>
  <c r="DO120" i="46"/>
  <c r="EL120" i="46"/>
  <c r="DV120" i="46"/>
  <c r="EO120" i="46"/>
  <c r="DU120" i="46"/>
  <c r="DM120" i="46"/>
  <c r="DP120" i="46"/>
  <c r="EJ120" i="46"/>
  <c r="DT120" i="46"/>
  <c r="EQ120" i="46"/>
  <c r="EA120" i="46"/>
  <c r="DK120" i="46"/>
  <c r="EH120" i="46"/>
  <c r="DR120" i="46"/>
  <c r="DY120" i="46"/>
  <c r="EG120" i="46"/>
  <c r="ES120" i="46"/>
  <c r="EV120" i="46"/>
  <c r="EM120" i="46"/>
  <c r="DW120" i="46"/>
  <c r="ET120" i="46"/>
  <c r="ED120" i="46"/>
  <c r="DN120" i="46"/>
  <c r="DI120" i="46"/>
  <c r="DQ120" i="46"/>
  <c r="ES16" i="46"/>
  <c r="ER116" i="46"/>
  <c r="EB116" i="46"/>
  <c r="DL116" i="46"/>
  <c r="EI116" i="46"/>
  <c r="DS116" i="46"/>
  <c r="EP116" i="46"/>
  <c r="DZ116" i="46"/>
  <c r="DJ116" i="46"/>
  <c r="DQ116" i="46"/>
  <c r="DI116" i="46"/>
  <c r="EM116" i="46"/>
  <c r="ET116" i="46"/>
  <c r="DN116" i="46"/>
  <c r="DM116" i="46"/>
  <c r="EN116" i="46"/>
  <c r="DX116" i="46"/>
  <c r="EU116" i="46"/>
  <c r="EE116" i="46"/>
  <c r="DO116" i="46"/>
  <c r="EL116" i="46"/>
  <c r="DV116" i="46"/>
  <c r="EK116" i="46"/>
  <c r="ES116" i="46"/>
  <c r="EO116" i="46"/>
  <c r="EJ116" i="46"/>
  <c r="DT116" i="46"/>
  <c r="EQ116" i="46"/>
  <c r="EA116" i="46"/>
  <c r="DK116" i="46"/>
  <c r="EH116" i="46"/>
  <c r="DR116" i="46"/>
  <c r="DU116" i="46"/>
  <c r="EC116" i="46"/>
  <c r="DY116" i="46"/>
  <c r="EV116" i="46"/>
  <c r="EF116" i="46"/>
  <c r="DP116" i="46"/>
  <c r="DW116" i="46"/>
  <c r="ED116" i="46"/>
  <c r="EG116" i="46"/>
  <c r="GM83" i="46"/>
  <c r="FW83" i="46"/>
  <c r="FG83" i="46"/>
  <c r="GD83" i="46"/>
  <c r="FN83" i="46"/>
  <c r="GK83" i="46"/>
  <c r="FU83" i="46"/>
  <c r="FE83" i="46"/>
  <c r="FD83" i="46"/>
  <c r="GB83" i="46"/>
  <c r="FL83" i="46"/>
  <c r="GI83" i="46"/>
  <c r="FS83" i="46"/>
  <c r="FC83" i="46"/>
  <c r="FZ83" i="46"/>
  <c r="FJ83" i="46"/>
  <c r="GG83" i="46"/>
  <c r="FQ83" i="46"/>
  <c r="FA83" i="46"/>
  <c r="GF83" i="46"/>
  <c r="GE83" i="46"/>
  <c r="FO83" i="46"/>
  <c r="GL83" i="46"/>
  <c r="FV83" i="46"/>
  <c r="FF83" i="46"/>
  <c r="GC83" i="46"/>
  <c r="FM83" i="46"/>
  <c r="GJ83" i="46"/>
  <c r="FP83" i="46"/>
  <c r="FX83" i="46"/>
  <c r="GH83" i="46"/>
  <c r="FI83" i="46"/>
  <c r="FR83" i="46"/>
  <c r="FT83" i="46"/>
  <c r="GA83" i="46"/>
  <c r="FB83" i="46"/>
  <c r="EZ83" i="46"/>
  <c r="FK83" i="46"/>
  <c r="FY83" i="46"/>
  <c r="FH83" i="46"/>
  <c r="GJ16" i="46"/>
  <c r="GN52" i="46"/>
  <c r="EW86" i="46"/>
  <c r="GC120" i="46"/>
  <c r="FM120" i="46"/>
  <c r="GJ120" i="46"/>
  <c r="FT120" i="46"/>
  <c r="FD120" i="46"/>
  <c r="GE120" i="46"/>
  <c r="FO120" i="46"/>
  <c r="GL120" i="46"/>
  <c r="FR120" i="46"/>
  <c r="FZ120" i="46"/>
  <c r="GG120" i="46"/>
  <c r="FA120" i="46"/>
  <c r="GI120" i="46"/>
  <c r="FC120" i="46"/>
  <c r="FY120" i="46"/>
  <c r="FI120" i="46"/>
  <c r="GF120" i="46"/>
  <c r="FP120" i="46"/>
  <c r="EZ120" i="46"/>
  <c r="GA120" i="46"/>
  <c r="FK120" i="46"/>
  <c r="FV120" i="46"/>
  <c r="FB120" i="46"/>
  <c r="FJ120" i="46"/>
  <c r="FH120" i="46"/>
  <c r="FN120" i="46"/>
  <c r="GK120" i="46"/>
  <c r="FU120" i="46"/>
  <c r="FE120" i="46"/>
  <c r="GB120" i="46"/>
  <c r="FL120" i="46"/>
  <c r="GM120" i="46"/>
  <c r="FW120" i="46"/>
  <c r="FG120" i="46"/>
  <c r="FF120" i="46"/>
  <c r="GD120" i="46"/>
  <c r="FQ120" i="46"/>
  <c r="FX120" i="46"/>
  <c r="FS120" i="46"/>
  <c r="GH120" i="46"/>
  <c r="GD87" i="46"/>
  <c r="FN87" i="46"/>
  <c r="GK87" i="46"/>
  <c r="FU87" i="46"/>
  <c r="FE87" i="46"/>
  <c r="FS87" i="46"/>
  <c r="FX87" i="46"/>
  <c r="GM87" i="46"/>
  <c r="FG87" i="46"/>
  <c r="GB87" i="46"/>
  <c r="FR87" i="46"/>
  <c r="FY87" i="46"/>
  <c r="GF87" i="46"/>
  <c r="FO87" i="46"/>
  <c r="FZ87" i="46"/>
  <c r="FJ87" i="46"/>
  <c r="GG87" i="46"/>
  <c r="FQ87" i="46"/>
  <c r="FA87" i="46"/>
  <c r="FK87" i="46"/>
  <c r="FP87" i="46"/>
  <c r="GE87" i="46"/>
  <c r="FL87" i="46"/>
  <c r="FT87" i="46"/>
  <c r="GA87" i="46"/>
  <c r="GL87" i="46"/>
  <c r="FV87" i="46"/>
  <c r="FF87" i="46"/>
  <c r="GC87" i="46"/>
  <c r="FM87" i="46"/>
  <c r="GI87" i="46"/>
  <c r="FC87" i="46"/>
  <c r="FH87" i="46"/>
  <c r="FW87" i="46"/>
  <c r="GJ87" i="46"/>
  <c r="GH87" i="46"/>
  <c r="FB87" i="46"/>
  <c r="FI87" i="46"/>
  <c r="EZ87" i="46"/>
  <c r="FD87" i="46"/>
  <c r="DH14" i="46"/>
  <c r="EY14" i="46"/>
  <c r="O13" i="46"/>
  <c r="N13" i="46" s="1"/>
  <c r="GN84" i="46"/>
  <c r="ES53" i="46"/>
  <c r="EC53" i="46"/>
  <c r="DM53" i="46"/>
  <c r="EJ53" i="46"/>
  <c r="DT53" i="46"/>
  <c r="EQ53" i="46"/>
  <c r="EA53" i="46"/>
  <c r="DK53" i="46"/>
  <c r="EL53" i="46"/>
  <c r="ET53" i="46"/>
  <c r="EN53" i="46"/>
  <c r="EU53" i="46"/>
  <c r="DR53" i="46"/>
  <c r="EO53" i="46"/>
  <c r="DY53" i="46"/>
  <c r="DI53" i="46"/>
  <c r="EF53" i="46"/>
  <c r="DP53" i="46"/>
  <c r="EM53" i="46"/>
  <c r="DW53" i="46"/>
  <c r="EP53" i="46"/>
  <c r="DV53" i="46"/>
  <c r="ED53" i="46"/>
  <c r="EG53" i="46"/>
  <c r="DX53" i="46"/>
  <c r="DO53" i="46"/>
  <c r="EK53" i="46"/>
  <c r="DU53" i="46"/>
  <c r="ER53" i="46"/>
  <c r="EB53" i="46"/>
  <c r="DL53" i="46"/>
  <c r="EI53" i="46"/>
  <c r="DS53" i="46"/>
  <c r="DZ53" i="46"/>
  <c r="EH53" i="46"/>
  <c r="DN53" i="46"/>
  <c r="DQ53" i="46"/>
  <c r="EE53" i="46"/>
  <c r="DJ53" i="46"/>
  <c r="GN119" i="46"/>
  <c r="EW50" i="46"/>
  <c r="GN50" i="46"/>
  <c r="EY121" i="46"/>
  <c r="FX21" i="46"/>
  <c r="FH21" i="46"/>
  <c r="GA21" i="46"/>
  <c r="FK21" i="46"/>
  <c r="FU21" i="46"/>
  <c r="GH21" i="46"/>
  <c r="FB21" i="46"/>
  <c r="FF21" i="46"/>
  <c r="GG21" i="46"/>
  <c r="GB21" i="46"/>
  <c r="GE21" i="46"/>
  <c r="GC21" i="46"/>
  <c r="FJ21" i="46"/>
  <c r="FI21" i="46"/>
  <c r="EY88" i="46"/>
  <c r="FT21" i="46"/>
  <c r="FD21" i="46"/>
  <c r="FW21" i="46"/>
  <c r="FG21" i="46"/>
  <c r="FM21" i="46"/>
  <c r="FZ21" i="46"/>
  <c r="GD21" i="46"/>
  <c r="FY21" i="46"/>
  <c r="FA21" i="46"/>
  <c r="GF21" i="46"/>
  <c r="FP21" i="46"/>
  <c r="EZ21" i="46"/>
  <c r="FS21" i="46"/>
  <c r="FC21" i="46"/>
  <c r="FE21" i="46"/>
  <c r="FR21" i="46"/>
  <c r="FV21" i="46"/>
  <c r="FQ21" i="46"/>
  <c r="FL21" i="46"/>
  <c r="FO21" i="46"/>
  <c r="EY54" i="46"/>
  <c r="FN21" i="46"/>
  <c r="EW19" i="46" l="1"/>
  <c r="P19" i="46" s="1"/>
  <c r="EW17" i="46"/>
  <c r="P17" i="46" s="1"/>
  <c r="GN17" i="46"/>
  <c r="Q17" i="46" s="1"/>
  <c r="GN19" i="46"/>
  <c r="Q19" i="46" s="1"/>
  <c r="GN83" i="46"/>
  <c r="GL54" i="46"/>
  <c r="FV54" i="46"/>
  <c r="FF54" i="46"/>
  <c r="GC54" i="46"/>
  <c r="FM54" i="46"/>
  <c r="GJ54" i="46"/>
  <c r="FT54" i="46"/>
  <c r="FD54" i="46"/>
  <c r="FW54" i="46"/>
  <c r="FC54" i="46"/>
  <c r="GH54" i="46"/>
  <c r="FR54" i="46"/>
  <c r="FB54" i="46"/>
  <c r="FY54" i="46"/>
  <c r="FI54" i="46"/>
  <c r="GF54" i="46"/>
  <c r="FP54" i="46"/>
  <c r="EZ54" i="46"/>
  <c r="FG54" i="46"/>
  <c r="FO54" i="46"/>
  <c r="GD54" i="46"/>
  <c r="FN54" i="46"/>
  <c r="GK54" i="46"/>
  <c r="FU54" i="46"/>
  <c r="FE54" i="46"/>
  <c r="GB54" i="46"/>
  <c r="FL54" i="46"/>
  <c r="GA54" i="46"/>
  <c r="GI54" i="46"/>
  <c r="GE54" i="46"/>
  <c r="FZ54" i="46"/>
  <c r="FJ54" i="46"/>
  <c r="GG54" i="46"/>
  <c r="FQ54" i="46"/>
  <c r="FA54" i="46"/>
  <c r="FX54" i="46"/>
  <c r="FH54" i="46"/>
  <c r="FK54" i="46"/>
  <c r="FS54" i="46"/>
  <c r="FY121" i="46"/>
  <c r="FI121" i="46"/>
  <c r="GF121" i="46"/>
  <c r="FP121" i="46"/>
  <c r="EZ121" i="46"/>
  <c r="GA121" i="46"/>
  <c r="FK121" i="46"/>
  <c r="FR121" i="46"/>
  <c r="FZ121" i="46"/>
  <c r="GL121" i="46"/>
  <c r="GK121" i="46"/>
  <c r="FU121" i="46"/>
  <c r="FE121" i="46"/>
  <c r="GB121" i="46"/>
  <c r="FL121" i="46"/>
  <c r="GM121" i="46"/>
  <c r="FW121" i="46"/>
  <c r="FG121" i="46"/>
  <c r="FB121" i="46"/>
  <c r="FJ121" i="46"/>
  <c r="GG121" i="46"/>
  <c r="FQ121" i="46"/>
  <c r="FA121" i="46"/>
  <c r="FX121" i="46"/>
  <c r="FH121" i="46"/>
  <c r="GI121" i="46"/>
  <c r="FS121" i="46"/>
  <c r="FC121" i="46"/>
  <c r="GD121" i="46"/>
  <c r="FV121" i="46"/>
  <c r="GC121" i="46"/>
  <c r="FM121" i="46"/>
  <c r="GJ121" i="46"/>
  <c r="FT121" i="46"/>
  <c r="FD121" i="46"/>
  <c r="GE121" i="46"/>
  <c r="FO121" i="46"/>
  <c r="GH121" i="46"/>
  <c r="FN121" i="46"/>
  <c r="FF121" i="46"/>
  <c r="DH81" i="46"/>
  <c r="EI14" i="46"/>
  <c r="DS14" i="46"/>
  <c r="EL14" i="46"/>
  <c r="DV14" i="46"/>
  <c r="EK14" i="46"/>
  <c r="EJ14" i="46"/>
  <c r="EO14" i="46"/>
  <c r="DI14" i="46"/>
  <c r="DP14" i="46"/>
  <c r="DH47" i="46"/>
  <c r="EE14" i="46"/>
  <c r="DO14" i="46"/>
  <c r="EH14" i="46"/>
  <c r="DR14" i="46"/>
  <c r="EC14" i="46"/>
  <c r="EB14" i="46"/>
  <c r="EG14" i="46"/>
  <c r="EN14" i="46"/>
  <c r="EQ14" i="46"/>
  <c r="EA14" i="46"/>
  <c r="DK14" i="46"/>
  <c r="ED14" i="46"/>
  <c r="DN14" i="46"/>
  <c r="DU14" i="46"/>
  <c r="DT14" i="46"/>
  <c r="DY14" i="46"/>
  <c r="EF14" i="46"/>
  <c r="DH114" i="46"/>
  <c r="EM14" i="46"/>
  <c r="DW14" i="46"/>
  <c r="EP14" i="46"/>
  <c r="DZ14" i="46"/>
  <c r="DJ14" i="46"/>
  <c r="DM14" i="46"/>
  <c r="DL14" i="46"/>
  <c r="DQ14" i="46"/>
  <c r="DX14" i="46"/>
  <c r="ET82" i="46"/>
  <c r="ED82" i="46"/>
  <c r="DN82" i="46"/>
  <c r="EK82" i="46"/>
  <c r="DU82" i="46"/>
  <c r="EV82" i="46"/>
  <c r="EF82" i="46"/>
  <c r="DP82" i="46"/>
  <c r="DK82" i="46"/>
  <c r="DS82" i="46"/>
  <c r="EP82" i="46"/>
  <c r="DZ82" i="46"/>
  <c r="DJ82" i="46"/>
  <c r="EG82" i="46"/>
  <c r="DQ82" i="46"/>
  <c r="ER82" i="46"/>
  <c r="EB82" i="46"/>
  <c r="DL82" i="46"/>
  <c r="EM82" i="46"/>
  <c r="EU82" i="46"/>
  <c r="EL82" i="46"/>
  <c r="DV82" i="46"/>
  <c r="ES82" i="46"/>
  <c r="EC82" i="46"/>
  <c r="DM82" i="46"/>
  <c r="EN82" i="46"/>
  <c r="DX82" i="46"/>
  <c r="EQ82" i="46"/>
  <c r="DW82" i="46"/>
  <c r="EE82" i="46"/>
  <c r="EH82" i="46"/>
  <c r="DR82" i="46"/>
  <c r="EO82" i="46"/>
  <c r="DY82" i="46"/>
  <c r="DI82" i="46"/>
  <c r="EJ82" i="46"/>
  <c r="DT82" i="46"/>
  <c r="EA82" i="46"/>
  <c r="EI82" i="46"/>
  <c r="DO82" i="46"/>
  <c r="EO88" i="46"/>
  <c r="DY88" i="46"/>
  <c r="DI88" i="46"/>
  <c r="EJ88" i="46"/>
  <c r="DT88" i="46"/>
  <c r="EH88" i="46"/>
  <c r="EU88" i="46"/>
  <c r="DO88" i="46"/>
  <c r="DV88" i="46"/>
  <c r="EI88" i="46"/>
  <c r="EK88" i="46"/>
  <c r="DU88" i="46"/>
  <c r="EV88" i="46"/>
  <c r="EF88" i="46"/>
  <c r="DP88" i="46"/>
  <c r="DZ88" i="46"/>
  <c r="EM88" i="46"/>
  <c r="ET88" i="46"/>
  <c r="DN88" i="46"/>
  <c r="EA88" i="46"/>
  <c r="EG88" i="46"/>
  <c r="DQ88" i="46"/>
  <c r="ER88" i="46"/>
  <c r="EB88" i="46"/>
  <c r="DL88" i="46"/>
  <c r="DR88" i="46"/>
  <c r="EE88" i="46"/>
  <c r="EL88" i="46"/>
  <c r="EQ88" i="46"/>
  <c r="DS88" i="46"/>
  <c r="ES88" i="46"/>
  <c r="EC88" i="46"/>
  <c r="DM88" i="46"/>
  <c r="EN88" i="46"/>
  <c r="DX88" i="46"/>
  <c r="EP88" i="46"/>
  <c r="DJ88" i="46"/>
  <c r="DW88" i="46"/>
  <c r="ED88" i="46"/>
  <c r="DK88" i="46"/>
  <c r="DH89" i="46"/>
  <c r="EI22" i="46"/>
  <c r="DS22" i="46"/>
  <c r="EL22" i="46"/>
  <c r="DV22" i="46"/>
  <c r="EO22" i="46"/>
  <c r="DY22" i="46"/>
  <c r="DI22" i="46"/>
  <c r="DL22" i="46"/>
  <c r="DT22" i="46"/>
  <c r="DH55" i="46"/>
  <c r="EE22" i="46"/>
  <c r="DO22" i="46"/>
  <c r="EH22" i="46"/>
  <c r="DR22" i="46"/>
  <c r="EK22" i="46"/>
  <c r="DU22" i="46"/>
  <c r="EF22" i="46"/>
  <c r="EN22" i="46"/>
  <c r="EQ22" i="46"/>
  <c r="EA22" i="46"/>
  <c r="DK22" i="46"/>
  <c r="ED22" i="46"/>
  <c r="DN22" i="46"/>
  <c r="EG22" i="46"/>
  <c r="DQ22" i="46"/>
  <c r="DP22" i="46"/>
  <c r="DX22" i="46"/>
  <c r="DH122" i="46"/>
  <c r="EM22" i="46"/>
  <c r="DW22" i="46"/>
  <c r="EP22" i="46"/>
  <c r="DZ22" i="46"/>
  <c r="DJ22" i="46"/>
  <c r="EC22" i="46"/>
  <c r="DM22" i="46"/>
  <c r="EB22" i="46"/>
  <c r="EJ22" i="46"/>
  <c r="FY115" i="46"/>
  <c r="FI115" i="46"/>
  <c r="GF115" i="46"/>
  <c r="GK115" i="46"/>
  <c r="FU115" i="46"/>
  <c r="FE115" i="46"/>
  <c r="GB115" i="46"/>
  <c r="GG115" i="46"/>
  <c r="FQ115" i="46"/>
  <c r="FA115" i="46"/>
  <c r="GC115" i="46"/>
  <c r="FM115" i="46"/>
  <c r="GJ115" i="46"/>
  <c r="FX115" i="46"/>
  <c r="FH115" i="46"/>
  <c r="GI115" i="46"/>
  <c r="FS115" i="46"/>
  <c r="FC115" i="46"/>
  <c r="GH115" i="46"/>
  <c r="FN115" i="46"/>
  <c r="FT115" i="46"/>
  <c r="FD115" i="46"/>
  <c r="GE115" i="46"/>
  <c r="FO115" i="46"/>
  <c r="GL115" i="46"/>
  <c r="FR115" i="46"/>
  <c r="FZ115" i="46"/>
  <c r="FP115" i="46"/>
  <c r="EZ115" i="46"/>
  <c r="GA115" i="46"/>
  <c r="FK115" i="46"/>
  <c r="FV115" i="46"/>
  <c r="FB115" i="46"/>
  <c r="FJ115" i="46"/>
  <c r="FL115" i="46"/>
  <c r="GM115" i="46"/>
  <c r="FW115" i="46"/>
  <c r="FG115" i="46"/>
  <c r="FF115" i="46"/>
  <c r="GD115" i="46"/>
  <c r="GJ21" i="46"/>
  <c r="GD88" i="46"/>
  <c r="FN88" i="46"/>
  <c r="GK88" i="46"/>
  <c r="FU88" i="46"/>
  <c r="FE88" i="46"/>
  <c r="FW88" i="46"/>
  <c r="GB88" i="46"/>
  <c r="GI88" i="46"/>
  <c r="FC88" i="46"/>
  <c r="GF88" i="46"/>
  <c r="FZ88" i="46"/>
  <c r="FJ88" i="46"/>
  <c r="GG88" i="46"/>
  <c r="FQ88" i="46"/>
  <c r="FA88" i="46"/>
  <c r="FO88" i="46"/>
  <c r="FT88" i="46"/>
  <c r="GA88" i="46"/>
  <c r="FX88" i="46"/>
  <c r="EZ88" i="46"/>
  <c r="GL88" i="46"/>
  <c r="FV88" i="46"/>
  <c r="FF88" i="46"/>
  <c r="GC88" i="46"/>
  <c r="FM88" i="46"/>
  <c r="GM88" i="46"/>
  <c r="FG88" i="46"/>
  <c r="FL88" i="46"/>
  <c r="FS88" i="46"/>
  <c r="FP88" i="46"/>
  <c r="GH88" i="46"/>
  <c r="FR88" i="46"/>
  <c r="FB88" i="46"/>
  <c r="FY88" i="46"/>
  <c r="FI88" i="46"/>
  <c r="GE88" i="46"/>
  <c r="GJ88" i="46"/>
  <c r="FD88" i="46"/>
  <c r="FK88" i="46"/>
  <c r="FH88" i="46"/>
  <c r="EY13" i="46"/>
  <c r="DH13" i="46"/>
  <c r="O12" i="46"/>
  <c r="N12" i="46" s="1"/>
  <c r="EJ54" i="46"/>
  <c r="DT54" i="46"/>
  <c r="EQ54" i="46"/>
  <c r="EA54" i="46"/>
  <c r="DK54" i="46"/>
  <c r="EH54" i="46"/>
  <c r="DR54" i="46"/>
  <c r="EC54" i="46"/>
  <c r="DI54" i="46"/>
  <c r="DQ54" i="46"/>
  <c r="EF54" i="46"/>
  <c r="DP54" i="46"/>
  <c r="EM54" i="46"/>
  <c r="DW54" i="46"/>
  <c r="ET54" i="46"/>
  <c r="ED54" i="46"/>
  <c r="DN54" i="46"/>
  <c r="DM54" i="46"/>
  <c r="EK54" i="46"/>
  <c r="ER54" i="46"/>
  <c r="EB54" i="46"/>
  <c r="DL54" i="46"/>
  <c r="EI54" i="46"/>
  <c r="DS54" i="46"/>
  <c r="EP54" i="46"/>
  <c r="DZ54" i="46"/>
  <c r="DJ54" i="46"/>
  <c r="EO54" i="46"/>
  <c r="DU54" i="46"/>
  <c r="EN54" i="46"/>
  <c r="DX54" i="46"/>
  <c r="EU54" i="46"/>
  <c r="EE54" i="46"/>
  <c r="DO54" i="46"/>
  <c r="EL54" i="46"/>
  <c r="DV54" i="46"/>
  <c r="ES54" i="46"/>
  <c r="DY54" i="46"/>
  <c r="EG54" i="46"/>
  <c r="ES21" i="46"/>
  <c r="GN49" i="46"/>
  <c r="EY55" i="46"/>
  <c r="FT22" i="46"/>
  <c r="FD22" i="46"/>
  <c r="FW22" i="46"/>
  <c r="FG22" i="46"/>
  <c r="FZ22" i="46"/>
  <c r="FJ22" i="46"/>
  <c r="FQ22" i="46"/>
  <c r="FY22" i="46"/>
  <c r="GF22" i="46"/>
  <c r="FP22" i="46"/>
  <c r="EZ22" i="46"/>
  <c r="FS22" i="46"/>
  <c r="FC22" i="46"/>
  <c r="FV22" i="46"/>
  <c r="FF22" i="46"/>
  <c r="FA22" i="46"/>
  <c r="FI22" i="46"/>
  <c r="EY122" i="46"/>
  <c r="GB22" i="46"/>
  <c r="FL22" i="46"/>
  <c r="GE22" i="46"/>
  <c r="FO22" i="46"/>
  <c r="GH22" i="46"/>
  <c r="FR22" i="46"/>
  <c r="FB22" i="46"/>
  <c r="GC22" i="46"/>
  <c r="FU22" i="46"/>
  <c r="EY89" i="46"/>
  <c r="FX22" i="46"/>
  <c r="FH22" i="46"/>
  <c r="GA22" i="46"/>
  <c r="FK22" i="46"/>
  <c r="GD22" i="46"/>
  <c r="FN22" i="46"/>
  <c r="GG22" i="46"/>
  <c r="FM22" i="46"/>
  <c r="FE22" i="46"/>
  <c r="GN87" i="46"/>
  <c r="GN120" i="46"/>
  <c r="EW116" i="46"/>
  <c r="EW120" i="46"/>
  <c r="ER115" i="46"/>
  <c r="EB115" i="46"/>
  <c r="DL115" i="46"/>
  <c r="EI115" i="46"/>
  <c r="DS115" i="46"/>
  <c r="EP115" i="46"/>
  <c r="DZ115" i="46"/>
  <c r="DJ115" i="46"/>
  <c r="EK115" i="46"/>
  <c r="EC115" i="46"/>
  <c r="EN115" i="46"/>
  <c r="DX115" i="46"/>
  <c r="EU115" i="46"/>
  <c r="EE115" i="46"/>
  <c r="DO115" i="46"/>
  <c r="EL115" i="46"/>
  <c r="DV115" i="46"/>
  <c r="EO115" i="46"/>
  <c r="DU115" i="46"/>
  <c r="DM115" i="46"/>
  <c r="EJ115" i="46"/>
  <c r="DT115" i="46"/>
  <c r="EQ115" i="46"/>
  <c r="EA115" i="46"/>
  <c r="DK115" i="46"/>
  <c r="EH115" i="46"/>
  <c r="DR115" i="46"/>
  <c r="DY115" i="46"/>
  <c r="EG115" i="46"/>
  <c r="ES115" i="46"/>
  <c r="EV115" i="46"/>
  <c r="EF115" i="46"/>
  <c r="DP115" i="46"/>
  <c r="EM115" i="46"/>
  <c r="DW115" i="46"/>
  <c r="ET115" i="46"/>
  <c r="ED115" i="46"/>
  <c r="DN115" i="46"/>
  <c r="DI115" i="46"/>
  <c r="DQ115" i="46"/>
  <c r="EF48" i="46"/>
  <c r="DP48" i="46"/>
  <c r="EM48" i="46"/>
  <c r="DW48" i="46"/>
  <c r="ET48" i="46"/>
  <c r="ED48" i="46"/>
  <c r="DN48" i="46"/>
  <c r="EG48" i="46"/>
  <c r="DM48" i="46"/>
  <c r="ER48" i="46"/>
  <c r="EB48" i="46"/>
  <c r="DL48" i="46"/>
  <c r="EI48" i="46"/>
  <c r="DS48" i="46"/>
  <c r="EP48" i="46"/>
  <c r="DZ48" i="46"/>
  <c r="DJ48" i="46"/>
  <c r="DQ48" i="46"/>
  <c r="DI48" i="46"/>
  <c r="EN48" i="46"/>
  <c r="DX48" i="46"/>
  <c r="EU48" i="46"/>
  <c r="EE48" i="46"/>
  <c r="DO48" i="46"/>
  <c r="EL48" i="46"/>
  <c r="DV48" i="46"/>
  <c r="EK48" i="46"/>
  <c r="ES48" i="46"/>
  <c r="EO48" i="46"/>
  <c r="EJ48" i="46"/>
  <c r="DT48" i="46"/>
  <c r="EQ48" i="46"/>
  <c r="EA48" i="46"/>
  <c r="DK48" i="46"/>
  <c r="EH48" i="46"/>
  <c r="DR48" i="46"/>
  <c r="DU48" i="46"/>
  <c r="EC48" i="46"/>
  <c r="DY48" i="46"/>
  <c r="EW49" i="46"/>
  <c r="DH23" i="46"/>
  <c r="O24" i="46"/>
  <c r="N24" i="46" s="1"/>
  <c r="EY23" i="46"/>
  <c r="EW87" i="46"/>
  <c r="GA82" i="46"/>
  <c r="FK82" i="46"/>
  <c r="GH82" i="46"/>
  <c r="FR82" i="46"/>
  <c r="FB82" i="46"/>
  <c r="FY82" i="46"/>
  <c r="FI82" i="46"/>
  <c r="FH82" i="46"/>
  <c r="GF82" i="46"/>
  <c r="FL82" i="46"/>
  <c r="GM82" i="46"/>
  <c r="FW82" i="46"/>
  <c r="FG82" i="46"/>
  <c r="GD82" i="46"/>
  <c r="FN82" i="46"/>
  <c r="GK82" i="46"/>
  <c r="FU82" i="46"/>
  <c r="FE82" i="46"/>
  <c r="GJ82" i="46"/>
  <c r="FP82" i="46"/>
  <c r="GI82" i="46"/>
  <c r="FS82" i="46"/>
  <c r="FC82" i="46"/>
  <c r="FZ82" i="46"/>
  <c r="FJ82" i="46"/>
  <c r="GG82" i="46"/>
  <c r="FQ82" i="46"/>
  <c r="FA82" i="46"/>
  <c r="FT82" i="46"/>
  <c r="EZ82" i="46"/>
  <c r="GE82" i="46"/>
  <c r="FO82" i="46"/>
  <c r="GL82" i="46"/>
  <c r="FV82" i="46"/>
  <c r="FF82" i="46"/>
  <c r="GC82" i="46"/>
  <c r="FM82" i="46"/>
  <c r="FX82" i="46"/>
  <c r="FD82" i="46"/>
  <c r="GB82" i="46"/>
  <c r="EW53" i="46"/>
  <c r="EY114" i="46"/>
  <c r="GB14" i="46"/>
  <c r="FL14" i="46"/>
  <c r="GE14" i="46"/>
  <c r="FO14" i="46"/>
  <c r="GD14" i="46"/>
  <c r="GC14" i="46"/>
  <c r="GH14" i="46"/>
  <c r="FB14" i="46"/>
  <c r="FI14" i="46"/>
  <c r="EY81" i="46"/>
  <c r="FX14" i="46"/>
  <c r="FH14" i="46"/>
  <c r="GA14" i="46"/>
  <c r="FK14" i="46"/>
  <c r="FV14" i="46"/>
  <c r="FU14" i="46"/>
  <c r="FZ14" i="46"/>
  <c r="GG14" i="46"/>
  <c r="FA14" i="46"/>
  <c r="EY47" i="46"/>
  <c r="FT14" i="46"/>
  <c r="FD14" i="46"/>
  <c r="FW14" i="46"/>
  <c r="FG14" i="46"/>
  <c r="FN14" i="46"/>
  <c r="FM14" i="46"/>
  <c r="FR14" i="46"/>
  <c r="FY14" i="46"/>
  <c r="GF14" i="46"/>
  <c r="FP14" i="46"/>
  <c r="EZ14" i="46"/>
  <c r="FS14" i="46"/>
  <c r="FC14" i="46"/>
  <c r="FF14" i="46"/>
  <c r="FE14" i="46"/>
  <c r="FJ14" i="46"/>
  <c r="FQ14" i="46"/>
  <c r="ES15" i="46"/>
  <c r="ER121" i="46"/>
  <c r="EB121" i="46"/>
  <c r="DL121" i="46"/>
  <c r="EI121" i="46"/>
  <c r="DS121" i="46"/>
  <c r="EP121" i="46"/>
  <c r="DZ121" i="46"/>
  <c r="DJ121" i="46"/>
  <c r="DQ121" i="46"/>
  <c r="DI121" i="46"/>
  <c r="EN121" i="46"/>
  <c r="DX121" i="46"/>
  <c r="EU121" i="46"/>
  <c r="EE121" i="46"/>
  <c r="DO121" i="46"/>
  <c r="EL121" i="46"/>
  <c r="DV121" i="46"/>
  <c r="EK121" i="46"/>
  <c r="ES121" i="46"/>
  <c r="EO121" i="46"/>
  <c r="EJ121" i="46"/>
  <c r="DT121" i="46"/>
  <c r="EQ121" i="46"/>
  <c r="EA121" i="46"/>
  <c r="DK121" i="46"/>
  <c r="EH121" i="46"/>
  <c r="DR121" i="46"/>
  <c r="DU121" i="46"/>
  <c r="EC121" i="46"/>
  <c r="DY121" i="46"/>
  <c r="EV121" i="46"/>
  <c r="EF121" i="46"/>
  <c r="DP121" i="46"/>
  <c r="EM121" i="46"/>
  <c r="DW121" i="46"/>
  <c r="ET121" i="46"/>
  <c r="ED121" i="46"/>
  <c r="DN121" i="46"/>
  <c r="EG121" i="46"/>
  <c r="DM121" i="46"/>
  <c r="GN53" i="46"/>
  <c r="GN116" i="46"/>
  <c r="EW83" i="46"/>
  <c r="GJ15" i="46"/>
  <c r="GH48" i="46"/>
  <c r="FR48" i="46"/>
  <c r="FB48" i="46"/>
  <c r="FY48" i="46"/>
  <c r="FI48" i="46"/>
  <c r="GF48" i="46"/>
  <c r="FP48" i="46"/>
  <c r="EZ48" i="46"/>
  <c r="GE48" i="46"/>
  <c r="FW48" i="46"/>
  <c r="GD48" i="46"/>
  <c r="FN48" i="46"/>
  <c r="GK48" i="46"/>
  <c r="FU48" i="46"/>
  <c r="FE48" i="46"/>
  <c r="GB48" i="46"/>
  <c r="FL48" i="46"/>
  <c r="GI48" i="46"/>
  <c r="FO48" i="46"/>
  <c r="FG48" i="46"/>
  <c r="FZ48" i="46"/>
  <c r="FJ48" i="46"/>
  <c r="GG48" i="46"/>
  <c r="FQ48" i="46"/>
  <c r="FA48" i="46"/>
  <c r="FX48" i="46"/>
  <c r="FH48" i="46"/>
  <c r="FS48" i="46"/>
  <c r="GA48" i="46"/>
  <c r="GL48" i="46"/>
  <c r="FV48" i="46"/>
  <c r="FF48" i="46"/>
  <c r="GC48" i="46"/>
  <c r="FM48" i="46"/>
  <c r="GJ48" i="46"/>
  <c r="FT48" i="46"/>
  <c r="FD48" i="46"/>
  <c r="FC48" i="46"/>
  <c r="FK48" i="46"/>
  <c r="GN20" i="46" l="1"/>
  <c r="Q20" i="46" s="1"/>
  <c r="GN16" i="46"/>
  <c r="Q16" i="46" s="1"/>
  <c r="EW20" i="46"/>
  <c r="P20" i="46" s="1"/>
  <c r="EW16" i="46"/>
  <c r="P16" i="46" s="1"/>
  <c r="GN48" i="46"/>
  <c r="GJ14" i="46"/>
  <c r="DH56" i="46"/>
  <c r="EE23" i="46"/>
  <c r="DO23" i="46"/>
  <c r="EH23" i="46"/>
  <c r="DR23" i="46"/>
  <c r="EK23" i="46"/>
  <c r="DU23" i="46"/>
  <c r="EB23" i="46"/>
  <c r="EJ23" i="46"/>
  <c r="EQ23" i="46"/>
  <c r="EA23" i="46"/>
  <c r="DK23" i="46"/>
  <c r="ED23" i="46"/>
  <c r="DN23" i="46"/>
  <c r="EG23" i="46"/>
  <c r="DQ23" i="46"/>
  <c r="DL23" i="46"/>
  <c r="DT23" i="46"/>
  <c r="DH123" i="46"/>
  <c r="EM23" i="46"/>
  <c r="DW23" i="46"/>
  <c r="EP23" i="46"/>
  <c r="DZ23" i="46"/>
  <c r="DJ23" i="46"/>
  <c r="EC23" i="46"/>
  <c r="DM23" i="46"/>
  <c r="EN23" i="46"/>
  <c r="EF23" i="46"/>
  <c r="DH90" i="46"/>
  <c r="EI23" i="46"/>
  <c r="DS23" i="46"/>
  <c r="EL23" i="46"/>
  <c r="DV23" i="46"/>
  <c r="EO23" i="46"/>
  <c r="DY23" i="46"/>
  <c r="DI23" i="46"/>
  <c r="DX23" i="46"/>
  <c r="DP23" i="46"/>
  <c r="GJ22" i="46"/>
  <c r="EW54" i="46"/>
  <c r="DH113" i="46"/>
  <c r="EM13" i="46"/>
  <c r="DW13" i="46"/>
  <c r="EN13" i="46"/>
  <c r="DR13" i="46"/>
  <c r="EB13" i="46"/>
  <c r="EP13" i="46"/>
  <c r="DU13" i="46"/>
  <c r="EJ13" i="46"/>
  <c r="DN13" i="46"/>
  <c r="DH80" i="46"/>
  <c r="EI13" i="46"/>
  <c r="DS13" i="46"/>
  <c r="EH13" i="46"/>
  <c r="DM13" i="46"/>
  <c r="DV13" i="46"/>
  <c r="EK13" i="46"/>
  <c r="DP13" i="46"/>
  <c r="ED13" i="46"/>
  <c r="DI13" i="46"/>
  <c r="DH46" i="46"/>
  <c r="EE13" i="46"/>
  <c r="DO13" i="46"/>
  <c r="EC13" i="46"/>
  <c r="EL13" i="46"/>
  <c r="DQ13" i="46"/>
  <c r="EF13" i="46"/>
  <c r="DJ13" i="46"/>
  <c r="DY13" i="46"/>
  <c r="EQ13" i="46"/>
  <c r="EA13" i="46"/>
  <c r="DK13" i="46"/>
  <c r="DX13" i="46"/>
  <c r="EG13" i="46"/>
  <c r="DL13" i="46"/>
  <c r="DZ13" i="46"/>
  <c r="EO13" i="46"/>
  <c r="DT13" i="46"/>
  <c r="EU114" i="46"/>
  <c r="EE114" i="46"/>
  <c r="DO114" i="46"/>
  <c r="EL114" i="46"/>
  <c r="EV114" i="46"/>
  <c r="DU114" i="46"/>
  <c r="EO114" i="46"/>
  <c r="EQ114" i="46"/>
  <c r="EA114" i="46"/>
  <c r="DK114" i="46"/>
  <c r="EH114" i="46"/>
  <c r="DR114" i="46"/>
  <c r="EN114" i="46"/>
  <c r="ES114" i="46"/>
  <c r="DM114" i="46"/>
  <c r="DT114" i="46"/>
  <c r="DI114" i="46"/>
  <c r="ED114" i="46"/>
  <c r="EK114" i="46"/>
  <c r="DL114" i="46"/>
  <c r="EM114" i="46"/>
  <c r="DW114" i="46"/>
  <c r="ET114" i="46"/>
  <c r="DN114" i="46"/>
  <c r="EF114" i="46"/>
  <c r="ER114" i="46"/>
  <c r="EG114" i="46"/>
  <c r="EI114" i="46"/>
  <c r="DS114" i="46"/>
  <c r="EP114" i="46"/>
  <c r="DZ114" i="46"/>
  <c r="DJ114" i="46"/>
  <c r="DX114" i="46"/>
  <c r="EC114" i="46"/>
  <c r="EJ114" i="46"/>
  <c r="DQ114" i="46"/>
  <c r="DY114" i="46"/>
  <c r="DV114" i="46"/>
  <c r="DP114" i="46"/>
  <c r="EB114" i="46"/>
  <c r="ES14" i="46"/>
  <c r="ET81" i="46"/>
  <c r="ED81" i="46"/>
  <c r="DN81" i="46"/>
  <c r="EK81" i="46"/>
  <c r="DU81" i="46"/>
  <c r="EV81" i="46"/>
  <c r="EF81" i="46"/>
  <c r="DP81" i="46"/>
  <c r="DO81" i="46"/>
  <c r="EM81" i="46"/>
  <c r="EP81" i="46"/>
  <c r="DZ81" i="46"/>
  <c r="DJ81" i="46"/>
  <c r="EG81" i="46"/>
  <c r="DQ81" i="46"/>
  <c r="ER81" i="46"/>
  <c r="EB81" i="46"/>
  <c r="DL81" i="46"/>
  <c r="EQ81" i="46"/>
  <c r="DW81" i="46"/>
  <c r="EL81" i="46"/>
  <c r="DV81" i="46"/>
  <c r="ES81" i="46"/>
  <c r="EC81" i="46"/>
  <c r="DM81" i="46"/>
  <c r="EN81" i="46"/>
  <c r="DX81" i="46"/>
  <c r="EU81" i="46"/>
  <c r="EA81" i="46"/>
  <c r="EI81" i="46"/>
  <c r="EH81" i="46"/>
  <c r="DR81" i="46"/>
  <c r="EO81" i="46"/>
  <c r="DY81" i="46"/>
  <c r="DI81" i="46"/>
  <c r="EJ81" i="46"/>
  <c r="DT81" i="46"/>
  <c r="EE81" i="46"/>
  <c r="DK81" i="46"/>
  <c r="DS81" i="46"/>
  <c r="GN121" i="46"/>
  <c r="GA81" i="46"/>
  <c r="FK81" i="46"/>
  <c r="GH81" i="46"/>
  <c r="FR81" i="46"/>
  <c r="FB81" i="46"/>
  <c r="FY81" i="46"/>
  <c r="FI81" i="46"/>
  <c r="FL81" i="46"/>
  <c r="FT81" i="46"/>
  <c r="EZ81" i="46"/>
  <c r="GM81" i="46"/>
  <c r="FW81" i="46"/>
  <c r="FG81" i="46"/>
  <c r="GD81" i="46"/>
  <c r="FN81" i="46"/>
  <c r="GK81" i="46"/>
  <c r="FU81" i="46"/>
  <c r="FE81" i="46"/>
  <c r="FX81" i="46"/>
  <c r="FD81" i="46"/>
  <c r="GI81" i="46"/>
  <c r="FS81" i="46"/>
  <c r="FC81" i="46"/>
  <c r="FZ81" i="46"/>
  <c r="FJ81" i="46"/>
  <c r="GG81" i="46"/>
  <c r="FQ81" i="46"/>
  <c r="FA81" i="46"/>
  <c r="FH81" i="46"/>
  <c r="GF81" i="46"/>
  <c r="GE81" i="46"/>
  <c r="FO81" i="46"/>
  <c r="GL81" i="46"/>
  <c r="FV81" i="46"/>
  <c r="FF81" i="46"/>
  <c r="GC81" i="46"/>
  <c r="FM81" i="46"/>
  <c r="GB81" i="46"/>
  <c r="GJ81" i="46"/>
  <c r="FP81" i="46"/>
  <c r="FY122" i="46"/>
  <c r="FI122" i="46"/>
  <c r="GF122" i="46"/>
  <c r="FP122" i="46"/>
  <c r="EZ122" i="46"/>
  <c r="GA122" i="46"/>
  <c r="FK122" i="46"/>
  <c r="FN122" i="46"/>
  <c r="FV122" i="46"/>
  <c r="FR122" i="46"/>
  <c r="GK122" i="46"/>
  <c r="FU122" i="46"/>
  <c r="FE122" i="46"/>
  <c r="GB122" i="46"/>
  <c r="FL122" i="46"/>
  <c r="GM122" i="46"/>
  <c r="FW122" i="46"/>
  <c r="FG122" i="46"/>
  <c r="FZ122" i="46"/>
  <c r="FF122" i="46"/>
  <c r="GG122" i="46"/>
  <c r="FQ122" i="46"/>
  <c r="FA122" i="46"/>
  <c r="FX122" i="46"/>
  <c r="FH122" i="46"/>
  <c r="GI122" i="46"/>
  <c r="FS122" i="46"/>
  <c r="FC122" i="46"/>
  <c r="FJ122" i="46"/>
  <c r="FB122" i="46"/>
  <c r="GC122" i="46"/>
  <c r="FM122" i="46"/>
  <c r="GJ122" i="46"/>
  <c r="FT122" i="46"/>
  <c r="FD122" i="46"/>
  <c r="GE122" i="46"/>
  <c r="FO122" i="46"/>
  <c r="GD122" i="46"/>
  <c r="GL122" i="46"/>
  <c r="GH122" i="46"/>
  <c r="EY113" i="46"/>
  <c r="GB13" i="46"/>
  <c r="FL13" i="46"/>
  <c r="GE13" i="46"/>
  <c r="GC13" i="46"/>
  <c r="FC13" i="46"/>
  <c r="FM13" i="46"/>
  <c r="FY13" i="46"/>
  <c r="FA13" i="46"/>
  <c r="FJ13" i="46"/>
  <c r="EY80" i="46"/>
  <c r="FX13" i="46"/>
  <c r="FH13" i="46"/>
  <c r="GA13" i="46"/>
  <c r="FU13" i="46"/>
  <c r="GH13" i="46"/>
  <c r="FG13" i="46"/>
  <c r="FQ13" i="46"/>
  <c r="GD13" i="46"/>
  <c r="FE13" i="46"/>
  <c r="EY46" i="46"/>
  <c r="FT13" i="46"/>
  <c r="FD13" i="46"/>
  <c r="FW13" i="46"/>
  <c r="FN13" i="46"/>
  <c r="FZ13" i="46"/>
  <c r="FB13" i="46"/>
  <c r="FK13" i="46"/>
  <c r="FV13" i="46"/>
  <c r="GF13" i="46"/>
  <c r="FP13" i="46"/>
  <c r="EZ13" i="46"/>
  <c r="FS13" i="46"/>
  <c r="FI13" i="46"/>
  <c r="FR13" i="46"/>
  <c r="GG13" i="46"/>
  <c r="FF13" i="46"/>
  <c r="FO13" i="46"/>
  <c r="EV122" i="46"/>
  <c r="EF122" i="46"/>
  <c r="DP122" i="46"/>
  <c r="EM122" i="46"/>
  <c r="DW122" i="46"/>
  <c r="ET122" i="46"/>
  <c r="ED122" i="46"/>
  <c r="DN122" i="46"/>
  <c r="ES122" i="46"/>
  <c r="DY122" i="46"/>
  <c r="ER122" i="46"/>
  <c r="EB122" i="46"/>
  <c r="DL122" i="46"/>
  <c r="EI122" i="46"/>
  <c r="DS122" i="46"/>
  <c r="EP122" i="46"/>
  <c r="DZ122" i="46"/>
  <c r="DJ122" i="46"/>
  <c r="EC122" i="46"/>
  <c r="DI122" i="46"/>
  <c r="EN122" i="46"/>
  <c r="DX122" i="46"/>
  <c r="EU122" i="46"/>
  <c r="EE122" i="46"/>
  <c r="DO122" i="46"/>
  <c r="EL122" i="46"/>
  <c r="DV122" i="46"/>
  <c r="EG122" i="46"/>
  <c r="DM122" i="46"/>
  <c r="EK122" i="46"/>
  <c r="EJ122" i="46"/>
  <c r="DT122" i="46"/>
  <c r="EQ122" i="46"/>
  <c r="EA122" i="46"/>
  <c r="DK122" i="46"/>
  <c r="EH122" i="46"/>
  <c r="DR122" i="46"/>
  <c r="DQ122" i="46"/>
  <c r="EO122" i="46"/>
  <c r="DU122" i="46"/>
  <c r="EP89" i="46"/>
  <c r="DZ89" i="46"/>
  <c r="EK89" i="46"/>
  <c r="DU89" i="46"/>
  <c r="EV89" i="46"/>
  <c r="EF89" i="46"/>
  <c r="DP89" i="46"/>
  <c r="DN89" i="46"/>
  <c r="EU89" i="46"/>
  <c r="EA89" i="46"/>
  <c r="EL89" i="46"/>
  <c r="DV89" i="46"/>
  <c r="EG89" i="46"/>
  <c r="DQ89" i="46"/>
  <c r="ER89" i="46"/>
  <c r="EB89" i="46"/>
  <c r="DL89" i="46"/>
  <c r="EI89" i="46"/>
  <c r="EE89" i="46"/>
  <c r="DO89" i="46"/>
  <c r="EH89" i="46"/>
  <c r="ES89" i="46"/>
  <c r="EC89" i="46"/>
  <c r="DM89" i="46"/>
  <c r="EN89" i="46"/>
  <c r="DX89" i="46"/>
  <c r="EM89" i="46"/>
  <c r="DS89" i="46"/>
  <c r="DR89" i="46"/>
  <c r="EQ89" i="46"/>
  <c r="ET89" i="46"/>
  <c r="ED89" i="46"/>
  <c r="EO89" i="46"/>
  <c r="DY89" i="46"/>
  <c r="DI89" i="46"/>
  <c r="EJ89" i="46"/>
  <c r="DT89" i="46"/>
  <c r="DW89" i="46"/>
  <c r="DK89" i="46"/>
  <c r="DJ89" i="46"/>
  <c r="EW121" i="46"/>
  <c r="GF23" i="46"/>
  <c r="FP23" i="46"/>
  <c r="EZ23" i="46"/>
  <c r="FS23" i="46"/>
  <c r="FC23" i="46"/>
  <c r="FV23" i="46"/>
  <c r="FF23" i="46"/>
  <c r="FY23" i="46"/>
  <c r="GG23" i="46"/>
  <c r="EY123" i="46"/>
  <c r="GB23" i="46"/>
  <c r="FL23" i="46"/>
  <c r="GE23" i="46"/>
  <c r="FO23" i="46"/>
  <c r="GH23" i="46"/>
  <c r="FR23" i="46"/>
  <c r="FB23" i="46"/>
  <c r="FI23" i="46"/>
  <c r="FQ23" i="46"/>
  <c r="EY90" i="46"/>
  <c r="FX23" i="46"/>
  <c r="FH23" i="46"/>
  <c r="GA23" i="46"/>
  <c r="FK23" i="46"/>
  <c r="GD23" i="46"/>
  <c r="FN23" i="46"/>
  <c r="GC23" i="46"/>
  <c r="FU23" i="46"/>
  <c r="FA23" i="46"/>
  <c r="EY56" i="46"/>
  <c r="FT23" i="46"/>
  <c r="FD23" i="46"/>
  <c r="FW23" i="46"/>
  <c r="FG23" i="46"/>
  <c r="FZ23" i="46"/>
  <c r="FJ23" i="46"/>
  <c r="FM23" i="46"/>
  <c r="FE23" i="46"/>
  <c r="ES22" i="46"/>
  <c r="EL47" i="46"/>
  <c r="DV47" i="46"/>
  <c r="ES47" i="46"/>
  <c r="EC47" i="46"/>
  <c r="DM47" i="46"/>
  <c r="EJ47" i="46"/>
  <c r="DT47" i="46"/>
  <c r="DW47" i="46"/>
  <c r="EE47" i="46"/>
  <c r="EQ47" i="46"/>
  <c r="EH47" i="46"/>
  <c r="DR47" i="46"/>
  <c r="EO47" i="46"/>
  <c r="DY47" i="46"/>
  <c r="DI47" i="46"/>
  <c r="EF47" i="46"/>
  <c r="DP47" i="46"/>
  <c r="EI47" i="46"/>
  <c r="DO47" i="46"/>
  <c r="ET47" i="46"/>
  <c r="ED47" i="46"/>
  <c r="DN47" i="46"/>
  <c r="EK47" i="46"/>
  <c r="DU47" i="46"/>
  <c r="ER47" i="46"/>
  <c r="EB47" i="46"/>
  <c r="DL47" i="46"/>
  <c r="DS47" i="46"/>
  <c r="EA47" i="46"/>
  <c r="EP47" i="46"/>
  <c r="DZ47" i="46"/>
  <c r="DJ47" i="46"/>
  <c r="EG47" i="46"/>
  <c r="DQ47" i="46"/>
  <c r="EN47" i="46"/>
  <c r="DX47" i="46"/>
  <c r="EM47" i="46"/>
  <c r="EU47" i="46"/>
  <c r="DK47" i="46"/>
  <c r="GN54" i="46"/>
  <c r="GJ47" i="46"/>
  <c r="FT47" i="46"/>
  <c r="FD47" i="46"/>
  <c r="GA47" i="46"/>
  <c r="FK47" i="46"/>
  <c r="GH47" i="46"/>
  <c r="FR47" i="46"/>
  <c r="FB47" i="46"/>
  <c r="GG47" i="46"/>
  <c r="FM47" i="46"/>
  <c r="GF47" i="46"/>
  <c r="FP47" i="46"/>
  <c r="EZ47" i="46"/>
  <c r="FW47" i="46"/>
  <c r="FG47" i="46"/>
  <c r="GD47" i="46"/>
  <c r="FN47" i="46"/>
  <c r="GK47" i="46"/>
  <c r="FQ47" i="46"/>
  <c r="FY47" i="46"/>
  <c r="GB47" i="46"/>
  <c r="FL47" i="46"/>
  <c r="GI47" i="46"/>
  <c r="FS47" i="46"/>
  <c r="FC47" i="46"/>
  <c r="FZ47" i="46"/>
  <c r="FJ47" i="46"/>
  <c r="FU47" i="46"/>
  <c r="FA47" i="46"/>
  <c r="FI47" i="46"/>
  <c r="FX47" i="46"/>
  <c r="FH47" i="46"/>
  <c r="GE47" i="46"/>
  <c r="FO47" i="46"/>
  <c r="GL47" i="46"/>
  <c r="FV47" i="46"/>
  <c r="FF47" i="46"/>
  <c r="FE47" i="46"/>
  <c r="GC47" i="46"/>
  <c r="GK114" i="46"/>
  <c r="FU114" i="46"/>
  <c r="FE114" i="46"/>
  <c r="GB114" i="46"/>
  <c r="FL114" i="46"/>
  <c r="GM114" i="46"/>
  <c r="FW114" i="46"/>
  <c r="FG114" i="46"/>
  <c r="GL114" i="46"/>
  <c r="FR114" i="46"/>
  <c r="GG114" i="46"/>
  <c r="FQ114" i="46"/>
  <c r="FA114" i="46"/>
  <c r="FX114" i="46"/>
  <c r="FH114" i="46"/>
  <c r="GI114" i="46"/>
  <c r="FS114" i="46"/>
  <c r="FC114" i="46"/>
  <c r="FV114" i="46"/>
  <c r="FB114" i="46"/>
  <c r="GC114" i="46"/>
  <c r="FM114" i="46"/>
  <c r="GJ114" i="46"/>
  <c r="FT114" i="46"/>
  <c r="FD114" i="46"/>
  <c r="GE114" i="46"/>
  <c r="FO114" i="46"/>
  <c r="FZ114" i="46"/>
  <c r="FF114" i="46"/>
  <c r="GD114" i="46"/>
  <c r="FY114" i="46"/>
  <c r="FI114" i="46"/>
  <c r="GF114" i="46"/>
  <c r="FP114" i="46"/>
  <c r="EZ114" i="46"/>
  <c r="GA114" i="46"/>
  <c r="FK114" i="46"/>
  <c r="FJ114" i="46"/>
  <c r="GH114" i="46"/>
  <c r="FN114" i="46"/>
  <c r="GN82" i="46"/>
  <c r="EY24" i="46"/>
  <c r="O25" i="46"/>
  <c r="DH24" i="46"/>
  <c r="EW48" i="46"/>
  <c r="EW115" i="46"/>
  <c r="GI89" i="46"/>
  <c r="FS89" i="46"/>
  <c r="FC89" i="46"/>
  <c r="FZ89" i="46"/>
  <c r="FJ89" i="46"/>
  <c r="GG89" i="46"/>
  <c r="FQ89" i="46"/>
  <c r="FA89" i="46"/>
  <c r="GF89" i="46"/>
  <c r="FL89" i="46"/>
  <c r="GE89" i="46"/>
  <c r="FO89" i="46"/>
  <c r="GL89" i="46"/>
  <c r="FV89" i="46"/>
  <c r="FF89" i="46"/>
  <c r="GC89" i="46"/>
  <c r="FM89" i="46"/>
  <c r="GJ89" i="46"/>
  <c r="FP89" i="46"/>
  <c r="FX89" i="46"/>
  <c r="GA89" i="46"/>
  <c r="FK89" i="46"/>
  <c r="GH89" i="46"/>
  <c r="FR89" i="46"/>
  <c r="FB89" i="46"/>
  <c r="FY89" i="46"/>
  <c r="FI89" i="46"/>
  <c r="FT89" i="46"/>
  <c r="EZ89" i="46"/>
  <c r="FH89" i="46"/>
  <c r="GM89" i="46"/>
  <c r="FW89" i="46"/>
  <c r="FG89" i="46"/>
  <c r="GD89" i="46"/>
  <c r="FN89" i="46"/>
  <c r="GK89" i="46"/>
  <c r="FU89" i="46"/>
  <c r="FE89" i="46"/>
  <c r="FD89" i="46"/>
  <c r="GB89" i="46"/>
  <c r="GK55" i="46"/>
  <c r="FU55" i="46"/>
  <c r="FE55" i="46"/>
  <c r="GB55" i="46"/>
  <c r="FL55" i="46"/>
  <c r="GI55" i="46"/>
  <c r="FS55" i="46"/>
  <c r="FC55" i="46"/>
  <c r="GH55" i="46"/>
  <c r="FN55" i="46"/>
  <c r="GG55" i="46"/>
  <c r="FQ55" i="46"/>
  <c r="FA55" i="46"/>
  <c r="FX55" i="46"/>
  <c r="FH55" i="46"/>
  <c r="GE55" i="46"/>
  <c r="FO55" i="46"/>
  <c r="GL55" i="46"/>
  <c r="FR55" i="46"/>
  <c r="FZ55" i="46"/>
  <c r="GC55" i="46"/>
  <c r="FM55" i="46"/>
  <c r="GJ55" i="46"/>
  <c r="FT55" i="46"/>
  <c r="FD55" i="46"/>
  <c r="GA55" i="46"/>
  <c r="FK55" i="46"/>
  <c r="FV55" i="46"/>
  <c r="FB55" i="46"/>
  <c r="FJ55" i="46"/>
  <c r="FY55" i="46"/>
  <c r="FI55" i="46"/>
  <c r="GF55" i="46"/>
  <c r="FP55" i="46"/>
  <c r="EZ55" i="46"/>
  <c r="FW55" i="46"/>
  <c r="FG55" i="46"/>
  <c r="FF55" i="46"/>
  <c r="GD55" i="46"/>
  <c r="O11" i="46"/>
  <c r="EY12" i="46"/>
  <c r="DH12" i="46"/>
  <c r="GN88" i="46"/>
  <c r="GN115" i="46"/>
  <c r="EI55" i="46"/>
  <c r="DS55" i="46"/>
  <c r="EP55" i="46"/>
  <c r="DZ55" i="46"/>
  <c r="DJ55" i="46"/>
  <c r="EG55" i="46"/>
  <c r="DQ55" i="46"/>
  <c r="DX55" i="46"/>
  <c r="DP55" i="46"/>
  <c r="EU55" i="46"/>
  <c r="EE55" i="46"/>
  <c r="DO55" i="46"/>
  <c r="EL55" i="46"/>
  <c r="DV55" i="46"/>
  <c r="ES55" i="46"/>
  <c r="EC55" i="46"/>
  <c r="DM55" i="46"/>
  <c r="EJ55" i="46"/>
  <c r="ER55" i="46"/>
  <c r="EQ55" i="46"/>
  <c r="EA55" i="46"/>
  <c r="DK55" i="46"/>
  <c r="EH55" i="46"/>
  <c r="DR55" i="46"/>
  <c r="EO55" i="46"/>
  <c r="DY55" i="46"/>
  <c r="DI55" i="46"/>
  <c r="DT55" i="46"/>
  <c r="EB55" i="46"/>
  <c r="EM55" i="46"/>
  <c r="DW55" i="46"/>
  <c r="ET55" i="46"/>
  <c r="ED55" i="46"/>
  <c r="DN55" i="46"/>
  <c r="EK55" i="46"/>
  <c r="DU55" i="46"/>
  <c r="EN55" i="46"/>
  <c r="EF55" i="46"/>
  <c r="DL55" i="46"/>
  <c r="EW88" i="46"/>
  <c r="EW82" i="46"/>
  <c r="GN21" i="46" l="1"/>
  <c r="Q21" i="46" s="1"/>
  <c r="EW21" i="46"/>
  <c r="P21" i="46" s="1"/>
  <c r="ES23" i="46"/>
  <c r="EW15" i="46"/>
  <c r="P15" i="46" s="1"/>
  <c r="GN15" i="46"/>
  <c r="Q15" i="46" s="1"/>
  <c r="GN55" i="46"/>
  <c r="EY124" i="46"/>
  <c r="GB24" i="46"/>
  <c r="FL24" i="46"/>
  <c r="GE24" i="46"/>
  <c r="FO24" i="46"/>
  <c r="GH24" i="46"/>
  <c r="FR24" i="46"/>
  <c r="FB24" i="46"/>
  <c r="FE24" i="46"/>
  <c r="GC24" i="46"/>
  <c r="EY91" i="46"/>
  <c r="FX24" i="46"/>
  <c r="FH24" i="46"/>
  <c r="GA24" i="46"/>
  <c r="FK24" i="46"/>
  <c r="GD24" i="46"/>
  <c r="FN24" i="46"/>
  <c r="FY24" i="46"/>
  <c r="GG24" i="46"/>
  <c r="FM24" i="46"/>
  <c r="EY57" i="46"/>
  <c r="FT24" i="46"/>
  <c r="FD24" i="46"/>
  <c r="FW24" i="46"/>
  <c r="FG24" i="46"/>
  <c r="FZ24" i="46"/>
  <c r="FJ24" i="46"/>
  <c r="FI24" i="46"/>
  <c r="FQ24" i="46"/>
  <c r="GF24" i="46"/>
  <c r="FP24" i="46"/>
  <c r="EZ24" i="46"/>
  <c r="FS24" i="46"/>
  <c r="FC24" i="46"/>
  <c r="FV24" i="46"/>
  <c r="FF24" i="46"/>
  <c r="FU24" i="46"/>
  <c r="FA24" i="46"/>
  <c r="GN47" i="46"/>
  <c r="GA90" i="46"/>
  <c r="FK90" i="46"/>
  <c r="GH90" i="46"/>
  <c r="FR90" i="46"/>
  <c r="FB90" i="46"/>
  <c r="FY90" i="46"/>
  <c r="FI90" i="46"/>
  <c r="FP90" i="46"/>
  <c r="FX90" i="46"/>
  <c r="GJ90" i="46"/>
  <c r="GM90" i="46"/>
  <c r="FW90" i="46"/>
  <c r="FG90" i="46"/>
  <c r="GD90" i="46"/>
  <c r="FN90" i="46"/>
  <c r="GK90" i="46"/>
  <c r="FU90" i="46"/>
  <c r="FE90" i="46"/>
  <c r="EZ90" i="46"/>
  <c r="FH90" i="46"/>
  <c r="GI90" i="46"/>
  <c r="FS90" i="46"/>
  <c r="FC90" i="46"/>
  <c r="FZ90" i="46"/>
  <c r="FJ90" i="46"/>
  <c r="GG90" i="46"/>
  <c r="FQ90" i="46"/>
  <c r="FA90" i="46"/>
  <c r="GB90" i="46"/>
  <c r="FT90" i="46"/>
  <c r="GE90" i="46"/>
  <c r="FO90" i="46"/>
  <c r="GL90" i="46"/>
  <c r="FV90" i="46"/>
  <c r="FF90" i="46"/>
  <c r="GC90" i="46"/>
  <c r="FM90" i="46"/>
  <c r="GF90" i="46"/>
  <c r="FL90" i="46"/>
  <c r="FD90" i="46"/>
  <c r="GA80" i="46"/>
  <c r="FK80" i="46"/>
  <c r="GH80" i="46"/>
  <c r="FR80" i="46"/>
  <c r="FB80" i="46"/>
  <c r="FY80" i="46"/>
  <c r="FI80" i="46"/>
  <c r="FP80" i="46"/>
  <c r="FX80" i="46"/>
  <c r="FD80" i="46"/>
  <c r="GM80" i="46"/>
  <c r="FW80" i="46"/>
  <c r="FG80" i="46"/>
  <c r="GD80" i="46"/>
  <c r="FN80" i="46"/>
  <c r="GK80" i="46"/>
  <c r="FU80" i="46"/>
  <c r="FE80" i="46"/>
  <c r="EZ80" i="46"/>
  <c r="FH80" i="46"/>
  <c r="GI80" i="46"/>
  <c r="FS80" i="46"/>
  <c r="FC80" i="46"/>
  <c r="FZ80" i="46"/>
  <c r="FJ80" i="46"/>
  <c r="GG80" i="46"/>
  <c r="FQ80" i="46"/>
  <c r="FA80" i="46"/>
  <c r="GB80" i="46"/>
  <c r="GJ80" i="46"/>
  <c r="GE80" i="46"/>
  <c r="FO80" i="46"/>
  <c r="GL80" i="46"/>
  <c r="FV80" i="46"/>
  <c r="FF80" i="46"/>
  <c r="GC80" i="46"/>
  <c r="FM80" i="46"/>
  <c r="GF80" i="46"/>
  <c r="FL80" i="46"/>
  <c r="FT80" i="46"/>
  <c r="ES13" i="46"/>
  <c r="DH45" i="46"/>
  <c r="EE12" i="46"/>
  <c r="DO12" i="46"/>
  <c r="EF12" i="46"/>
  <c r="DJ12" i="46"/>
  <c r="DY12" i="46"/>
  <c r="EN12" i="46"/>
  <c r="DR12" i="46"/>
  <c r="EB12" i="46"/>
  <c r="EQ12" i="46"/>
  <c r="EA12" i="46"/>
  <c r="DK12" i="46"/>
  <c r="DZ12" i="46"/>
  <c r="EO12" i="46"/>
  <c r="DT12" i="46"/>
  <c r="EH12" i="46"/>
  <c r="DM12" i="46"/>
  <c r="DV12" i="46"/>
  <c r="DH112" i="46"/>
  <c r="EM12" i="46"/>
  <c r="DW12" i="46"/>
  <c r="EP12" i="46"/>
  <c r="DU12" i="46"/>
  <c r="EJ12" i="46"/>
  <c r="DN12" i="46"/>
  <c r="EC12" i="46"/>
  <c r="EL12" i="46"/>
  <c r="DQ12" i="46"/>
  <c r="DH79" i="46"/>
  <c r="EI12" i="46"/>
  <c r="DS12" i="46"/>
  <c r="EK12" i="46"/>
  <c r="DP12" i="46"/>
  <c r="ED12" i="46"/>
  <c r="DI12" i="46"/>
  <c r="DX12" i="46"/>
  <c r="EG12" i="46"/>
  <c r="DL12" i="46"/>
  <c r="DH124" i="46"/>
  <c r="EM24" i="46"/>
  <c r="DW24" i="46"/>
  <c r="EP24" i="46"/>
  <c r="DZ24" i="46"/>
  <c r="DJ24" i="46"/>
  <c r="EC24" i="46"/>
  <c r="DM24" i="46"/>
  <c r="EJ24" i="46"/>
  <c r="EB24" i="46"/>
  <c r="DH91" i="46"/>
  <c r="EI24" i="46"/>
  <c r="DS24" i="46"/>
  <c r="EL24" i="46"/>
  <c r="DV24" i="46"/>
  <c r="EO24" i="46"/>
  <c r="DY24" i="46"/>
  <c r="DI24" i="46"/>
  <c r="DT24" i="46"/>
  <c r="DL24" i="46"/>
  <c r="DH57" i="46"/>
  <c r="EE24" i="46"/>
  <c r="DO24" i="46"/>
  <c r="EH24" i="46"/>
  <c r="DR24" i="46"/>
  <c r="EK24" i="46"/>
  <c r="DU24" i="46"/>
  <c r="EN24" i="46"/>
  <c r="EF24" i="46"/>
  <c r="EQ24" i="46"/>
  <c r="EA24" i="46"/>
  <c r="DK24" i="46"/>
  <c r="ED24" i="46"/>
  <c r="DN24" i="46"/>
  <c r="EG24" i="46"/>
  <c r="DQ24" i="46"/>
  <c r="DX24" i="46"/>
  <c r="DP24" i="46"/>
  <c r="GJ23" i="46"/>
  <c r="EW122" i="46"/>
  <c r="EW114" i="46"/>
  <c r="EH80" i="46"/>
  <c r="DR80" i="46"/>
  <c r="EO80" i="46"/>
  <c r="DY80" i="46"/>
  <c r="DI80" i="46"/>
  <c r="EJ80" i="46"/>
  <c r="DT80" i="46"/>
  <c r="DS80" i="46"/>
  <c r="EQ80" i="46"/>
  <c r="DW80" i="46"/>
  <c r="ET80" i="46"/>
  <c r="ED80" i="46"/>
  <c r="DN80" i="46"/>
  <c r="EK80" i="46"/>
  <c r="DU80" i="46"/>
  <c r="EV80" i="46"/>
  <c r="EF80" i="46"/>
  <c r="DP80" i="46"/>
  <c r="EU80" i="46"/>
  <c r="EA80" i="46"/>
  <c r="EP80" i="46"/>
  <c r="DZ80" i="46"/>
  <c r="DJ80" i="46"/>
  <c r="EG80" i="46"/>
  <c r="DQ80" i="46"/>
  <c r="ER80" i="46"/>
  <c r="EB80" i="46"/>
  <c r="DL80" i="46"/>
  <c r="EE80" i="46"/>
  <c r="DK80" i="46"/>
  <c r="EL80" i="46"/>
  <c r="DV80" i="46"/>
  <c r="ES80" i="46"/>
  <c r="EC80" i="46"/>
  <c r="DM80" i="46"/>
  <c r="EN80" i="46"/>
  <c r="DX80" i="46"/>
  <c r="EI80" i="46"/>
  <c r="DO80" i="46"/>
  <c r="EM80" i="46"/>
  <c r="EJ123" i="46"/>
  <c r="DT123" i="46"/>
  <c r="EQ123" i="46"/>
  <c r="EA123" i="46"/>
  <c r="DK123" i="46"/>
  <c r="EH123" i="46"/>
  <c r="DR123" i="46"/>
  <c r="EC123" i="46"/>
  <c r="DI123" i="46"/>
  <c r="DQ123" i="46"/>
  <c r="EV123" i="46"/>
  <c r="EF123" i="46"/>
  <c r="DP123" i="46"/>
  <c r="EM123" i="46"/>
  <c r="DW123" i="46"/>
  <c r="ET123" i="46"/>
  <c r="ED123" i="46"/>
  <c r="DN123" i="46"/>
  <c r="DM123" i="46"/>
  <c r="EK123" i="46"/>
  <c r="ER123" i="46"/>
  <c r="EB123" i="46"/>
  <c r="DL123" i="46"/>
  <c r="EI123" i="46"/>
  <c r="DS123" i="46"/>
  <c r="EP123" i="46"/>
  <c r="DZ123" i="46"/>
  <c r="DJ123" i="46"/>
  <c r="EO123" i="46"/>
  <c r="DU123" i="46"/>
  <c r="EN123" i="46"/>
  <c r="DX123" i="46"/>
  <c r="EU123" i="46"/>
  <c r="EE123" i="46"/>
  <c r="DO123" i="46"/>
  <c r="EL123" i="46"/>
  <c r="DV123" i="46"/>
  <c r="ES123" i="46"/>
  <c r="DY123" i="46"/>
  <c r="EG123" i="46"/>
  <c r="EY11" i="46"/>
  <c r="DH11" i="46"/>
  <c r="O10" i="46"/>
  <c r="EW55" i="46"/>
  <c r="GF12" i="46"/>
  <c r="FP12" i="46"/>
  <c r="EZ12" i="46"/>
  <c r="FQ12" i="46"/>
  <c r="FW12" i="46"/>
  <c r="FO12" i="46"/>
  <c r="GD12" i="46"/>
  <c r="FI12" i="46"/>
  <c r="FM12" i="46"/>
  <c r="EY112" i="46"/>
  <c r="GB12" i="46"/>
  <c r="FL12" i="46"/>
  <c r="GG12" i="46"/>
  <c r="FK12" i="46"/>
  <c r="GE12" i="46"/>
  <c r="FJ12" i="46"/>
  <c r="FY12" i="46"/>
  <c r="FC12" i="46"/>
  <c r="FG12" i="46"/>
  <c r="EY79" i="46"/>
  <c r="FX12" i="46"/>
  <c r="FH12" i="46"/>
  <c r="GA12" i="46"/>
  <c r="FF12" i="46"/>
  <c r="FZ12" i="46"/>
  <c r="FE12" i="46"/>
  <c r="FS12" i="46"/>
  <c r="GH12" i="46"/>
  <c r="FB12" i="46"/>
  <c r="EY45" i="46"/>
  <c r="FT12" i="46"/>
  <c r="FD12" i="46"/>
  <c r="FV12" i="46"/>
  <c r="FA12" i="46"/>
  <c r="FU12" i="46"/>
  <c r="GC12" i="46"/>
  <c r="FN12" i="46"/>
  <c r="FR12" i="46"/>
  <c r="GN89" i="46"/>
  <c r="EW47" i="46"/>
  <c r="GJ56" i="46"/>
  <c r="FT56" i="46"/>
  <c r="FD56" i="46"/>
  <c r="GA56" i="46"/>
  <c r="FK56" i="46"/>
  <c r="GH56" i="46"/>
  <c r="FR56" i="46"/>
  <c r="FB56" i="46"/>
  <c r="GC56" i="46"/>
  <c r="GK56" i="46"/>
  <c r="GF56" i="46"/>
  <c r="FP56" i="46"/>
  <c r="EZ56" i="46"/>
  <c r="FW56" i="46"/>
  <c r="FG56" i="46"/>
  <c r="GD56" i="46"/>
  <c r="FN56" i="46"/>
  <c r="GG56" i="46"/>
  <c r="FM56" i="46"/>
  <c r="FU56" i="46"/>
  <c r="GB56" i="46"/>
  <c r="FL56" i="46"/>
  <c r="GI56" i="46"/>
  <c r="FS56" i="46"/>
  <c r="FC56" i="46"/>
  <c r="FZ56" i="46"/>
  <c r="FJ56" i="46"/>
  <c r="FQ56" i="46"/>
  <c r="FY56" i="46"/>
  <c r="FE56" i="46"/>
  <c r="FX56" i="46"/>
  <c r="FH56" i="46"/>
  <c r="GE56" i="46"/>
  <c r="FO56" i="46"/>
  <c r="GL56" i="46"/>
  <c r="FV56" i="46"/>
  <c r="FF56" i="46"/>
  <c r="FA56" i="46"/>
  <c r="FI56" i="46"/>
  <c r="GK123" i="46"/>
  <c r="FU123" i="46"/>
  <c r="FE123" i="46"/>
  <c r="GB123" i="46"/>
  <c r="FL123" i="46"/>
  <c r="GM123" i="46"/>
  <c r="FW123" i="46"/>
  <c r="FG123" i="46"/>
  <c r="GL123" i="46"/>
  <c r="FR123" i="46"/>
  <c r="GG123" i="46"/>
  <c r="FQ123" i="46"/>
  <c r="FA123" i="46"/>
  <c r="FX123" i="46"/>
  <c r="FH123" i="46"/>
  <c r="GI123" i="46"/>
  <c r="FS123" i="46"/>
  <c r="FC123" i="46"/>
  <c r="FV123" i="46"/>
  <c r="FB123" i="46"/>
  <c r="GC123" i="46"/>
  <c r="FM123" i="46"/>
  <c r="GJ123" i="46"/>
  <c r="FT123" i="46"/>
  <c r="FD123" i="46"/>
  <c r="GE123" i="46"/>
  <c r="FO123" i="46"/>
  <c r="FZ123" i="46"/>
  <c r="FF123" i="46"/>
  <c r="GD123" i="46"/>
  <c r="FY123" i="46"/>
  <c r="FI123" i="46"/>
  <c r="GF123" i="46"/>
  <c r="FP123" i="46"/>
  <c r="EZ123" i="46"/>
  <c r="GA123" i="46"/>
  <c r="FK123" i="46"/>
  <c r="FJ123" i="46"/>
  <c r="GH123" i="46"/>
  <c r="FN123" i="46"/>
  <c r="EW89" i="46"/>
  <c r="FZ46" i="46"/>
  <c r="FJ46" i="46"/>
  <c r="GG46" i="46"/>
  <c r="FQ46" i="46"/>
  <c r="FA46" i="46"/>
  <c r="FX46" i="46"/>
  <c r="FH46" i="46"/>
  <c r="FG46" i="46"/>
  <c r="GE46" i="46"/>
  <c r="GL46" i="46"/>
  <c r="FV46" i="46"/>
  <c r="FF46" i="46"/>
  <c r="GC46" i="46"/>
  <c r="FM46" i="46"/>
  <c r="GJ46" i="46"/>
  <c r="FT46" i="46"/>
  <c r="FD46" i="46"/>
  <c r="GI46" i="46"/>
  <c r="FO46" i="46"/>
  <c r="GH46" i="46"/>
  <c r="FR46" i="46"/>
  <c r="FB46" i="46"/>
  <c r="FY46" i="46"/>
  <c r="FI46" i="46"/>
  <c r="GF46" i="46"/>
  <c r="FP46" i="46"/>
  <c r="EZ46" i="46"/>
  <c r="FS46" i="46"/>
  <c r="GA46" i="46"/>
  <c r="GD46" i="46"/>
  <c r="FN46" i="46"/>
  <c r="GK46" i="46"/>
  <c r="FU46" i="46"/>
  <c r="FE46" i="46"/>
  <c r="GB46" i="46"/>
  <c r="FL46" i="46"/>
  <c r="FW46" i="46"/>
  <c r="FC46" i="46"/>
  <c r="FK46" i="46"/>
  <c r="GF113" i="46"/>
  <c r="FP113" i="46"/>
  <c r="EZ113" i="46"/>
  <c r="GA113" i="46"/>
  <c r="FK113" i="46"/>
  <c r="FY113" i="46"/>
  <c r="GL113" i="46"/>
  <c r="FF113" i="46"/>
  <c r="FM113" i="46"/>
  <c r="GH113" i="46"/>
  <c r="GB113" i="46"/>
  <c r="FL113" i="46"/>
  <c r="GM113" i="46"/>
  <c r="FW113" i="46"/>
  <c r="FG113" i="46"/>
  <c r="FQ113" i="46"/>
  <c r="GD113" i="46"/>
  <c r="GK113" i="46"/>
  <c r="FE113" i="46"/>
  <c r="FB113" i="46"/>
  <c r="FX113" i="46"/>
  <c r="FH113" i="46"/>
  <c r="GI113" i="46"/>
  <c r="FS113" i="46"/>
  <c r="FC113" i="46"/>
  <c r="FI113" i="46"/>
  <c r="FV113" i="46"/>
  <c r="GC113" i="46"/>
  <c r="FR113" i="46"/>
  <c r="FZ113" i="46"/>
  <c r="GJ113" i="46"/>
  <c r="FT113" i="46"/>
  <c r="FD113" i="46"/>
  <c r="GE113" i="46"/>
  <c r="FO113" i="46"/>
  <c r="GG113" i="46"/>
  <c r="FA113" i="46"/>
  <c r="FN113" i="46"/>
  <c r="FU113" i="46"/>
  <c r="FJ113" i="46"/>
  <c r="GN81" i="46"/>
  <c r="EW81" i="46"/>
  <c r="DH25" i="46"/>
  <c r="EY25" i="46"/>
  <c r="O26" i="46"/>
  <c r="GN114" i="46"/>
  <c r="GJ13" i="46"/>
  <c r="GN122" i="46"/>
  <c r="EN46" i="46"/>
  <c r="DX46" i="46"/>
  <c r="EU46" i="46"/>
  <c r="EE46" i="46"/>
  <c r="DO46" i="46"/>
  <c r="EL46" i="46"/>
  <c r="DV46" i="46"/>
  <c r="EO46" i="46"/>
  <c r="DU46" i="46"/>
  <c r="DM46" i="46"/>
  <c r="EJ46" i="46"/>
  <c r="DT46" i="46"/>
  <c r="EQ46" i="46"/>
  <c r="EA46" i="46"/>
  <c r="DK46" i="46"/>
  <c r="EH46" i="46"/>
  <c r="DR46" i="46"/>
  <c r="DY46" i="46"/>
  <c r="EG46" i="46"/>
  <c r="ES46" i="46"/>
  <c r="EF46" i="46"/>
  <c r="DP46" i="46"/>
  <c r="EM46" i="46"/>
  <c r="DW46" i="46"/>
  <c r="ET46" i="46"/>
  <c r="ED46" i="46"/>
  <c r="DN46" i="46"/>
  <c r="DI46" i="46"/>
  <c r="DQ46" i="46"/>
  <c r="ER46" i="46"/>
  <c r="EB46" i="46"/>
  <c r="DL46" i="46"/>
  <c r="EI46" i="46"/>
  <c r="DS46" i="46"/>
  <c r="EP46" i="46"/>
  <c r="DZ46" i="46"/>
  <c r="DJ46" i="46"/>
  <c r="EK46" i="46"/>
  <c r="EC46" i="46"/>
  <c r="EI113" i="46"/>
  <c r="DS113" i="46"/>
  <c r="EP113" i="46"/>
  <c r="DZ113" i="46"/>
  <c r="DJ113" i="46"/>
  <c r="DT113" i="46"/>
  <c r="DY113" i="46"/>
  <c r="EN113" i="46"/>
  <c r="EK113" i="46"/>
  <c r="EU113" i="46"/>
  <c r="EE113" i="46"/>
  <c r="DO113" i="46"/>
  <c r="EL113" i="46"/>
  <c r="DV113" i="46"/>
  <c r="ER113" i="46"/>
  <c r="DL113" i="46"/>
  <c r="DQ113" i="46"/>
  <c r="EF113" i="46"/>
  <c r="EC113" i="46"/>
  <c r="EQ113" i="46"/>
  <c r="EA113" i="46"/>
  <c r="DK113" i="46"/>
  <c r="EH113" i="46"/>
  <c r="DR113" i="46"/>
  <c r="EJ113" i="46"/>
  <c r="EO113" i="46"/>
  <c r="DI113" i="46"/>
  <c r="DX113" i="46"/>
  <c r="DU113" i="46"/>
  <c r="EM113" i="46"/>
  <c r="DW113" i="46"/>
  <c r="ET113" i="46"/>
  <c r="ED113" i="46"/>
  <c r="DN113" i="46"/>
  <c r="EB113" i="46"/>
  <c r="EG113" i="46"/>
  <c r="EV113" i="46"/>
  <c r="DP113" i="46"/>
  <c r="ES113" i="46"/>
  <c r="DM113" i="46"/>
  <c r="ET90" i="46"/>
  <c r="ED90" i="46"/>
  <c r="DN90" i="46"/>
  <c r="EK90" i="46"/>
  <c r="DU90" i="46"/>
  <c r="EV90" i="46"/>
  <c r="EF90" i="46"/>
  <c r="DP90" i="46"/>
  <c r="EU90" i="46"/>
  <c r="EA90" i="46"/>
  <c r="EP90" i="46"/>
  <c r="DZ90" i="46"/>
  <c r="DJ90" i="46"/>
  <c r="EG90" i="46"/>
  <c r="DQ90" i="46"/>
  <c r="ER90" i="46"/>
  <c r="EB90" i="46"/>
  <c r="DL90" i="46"/>
  <c r="EE90" i="46"/>
  <c r="DK90" i="46"/>
  <c r="EL90" i="46"/>
  <c r="DV90" i="46"/>
  <c r="ES90" i="46"/>
  <c r="EC90" i="46"/>
  <c r="DM90" i="46"/>
  <c r="EN90" i="46"/>
  <c r="DX90" i="46"/>
  <c r="EI90" i="46"/>
  <c r="DO90" i="46"/>
  <c r="EM90" i="46"/>
  <c r="EH90" i="46"/>
  <c r="DR90" i="46"/>
  <c r="EO90" i="46"/>
  <c r="DY90" i="46"/>
  <c r="DI90" i="46"/>
  <c r="EJ90" i="46"/>
  <c r="DT90" i="46"/>
  <c r="DS90" i="46"/>
  <c r="EQ90" i="46"/>
  <c r="DW90" i="46"/>
  <c r="EL56" i="46"/>
  <c r="DV56" i="46"/>
  <c r="ES56" i="46"/>
  <c r="EC56" i="46"/>
  <c r="DM56" i="46"/>
  <c r="EJ56" i="46"/>
  <c r="DT56" i="46"/>
  <c r="DS56" i="46"/>
  <c r="EQ56" i="46"/>
  <c r="EM56" i="46"/>
  <c r="EH56" i="46"/>
  <c r="DR56" i="46"/>
  <c r="EO56" i="46"/>
  <c r="DY56" i="46"/>
  <c r="DI56" i="46"/>
  <c r="EF56" i="46"/>
  <c r="DP56" i="46"/>
  <c r="EU56" i="46"/>
  <c r="EA56" i="46"/>
  <c r="ET56" i="46"/>
  <c r="ED56" i="46"/>
  <c r="DN56" i="46"/>
  <c r="EK56" i="46"/>
  <c r="DU56" i="46"/>
  <c r="ER56" i="46"/>
  <c r="EB56" i="46"/>
  <c r="DL56" i="46"/>
  <c r="EE56" i="46"/>
  <c r="DK56" i="46"/>
  <c r="EP56" i="46"/>
  <c r="DZ56" i="46"/>
  <c r="DJ56" i="46"/>
  <c r="EG56" i="46"/>
  <c r="DQ56" i="46"/>
  <c r="EN56" i="46"/>
  <c r="DX56" i="46"/>
  <c r="EI56" i="46"/>
  <c r="DO56" i="46"/>
  <c r="DW56" i="46"/>
  <c r="GN14" i="46" l="1"/>
  <c r="Q14" i="46" s="1"/>
  <c r="EW14" i="46"/>
  <c r="P14" i="46" s="1"/>
  <c r="EW22" i="46"/>
  <c r="P22" i="46" s="1"/>
  <c r="GN22" i="46"/>
  <c r="Q22" i="46" s="1"/>
  <c r="EW46" i="46"/>
  <c r="EY125" i="46"/>
  <c r="GC25" i="46"/>
  <c r="FM25" i="46"/>
  <c r="GF25" i="46"/>
  <c r="FP25" i="46"/>
  <c r="EZ25" i="46"/>
  <c r="FS25" i="46"/>
  <c r="FC25" i="46"/>
  <c r="FF25" i="46"/>
  <c r="GD25" i="46"/>
  <c r="EY92" i="46"/>
  <c r="FY25" i="46"/>
  <c r="FI25" i="46"/>
  <c r="GB25" i="46"/>
  <c r="FL25" i="46"/>
  <c r="GE25" i="46"/>
  <c r="FO25" i="46"/>
  <c r="FZ25" i="46"/>
  <c r="GH25" i="46"/>
  <c r="FN25" i="46"/>
  <c r="EY58" i="46"/>
  <c r="FU25" i="46"/>
  <c r="FE25" i="46"/>
  <c r="FX25" i="46"/>
  <c r="FH25" i="46"/>
  <c r="GA25" i="46"/>
  <c r="FK25" i="46"/>
  <c r="FJ25" i="46"/>
  <c r="FR25" i="46"/>
  <c r="GG25" i="46"/>
  <c r="FQ25" i="46"/>
  <c r="FA25" i="46"/>
  <c r="FT25" i="46"/>
  <c r="FD25" i="46"/>
  <c r="FW25" i="46"/>
  <c r="FG25" i="46"/>
  <c r="FV25" i="46"/>
  <c r="FB25" i="46"/>
  <c r="GN46" i="46"/>
  <c r="GJ12" i="46"/>
  <c r="EY10" i="46"/>
  <c r="DH10" i="46"/>
  <c r="O9" i="46"/>
  <c r="EP91" i="46"/>
  <c r="DZ91" i="46"/>
  <c r="DJ91" i="46"/>
  <c r="EG91" i="46"/>
  <c r="DQ91" i="46"/>
  <c r="ER91" i="46"/>
  <c r="EB91" i="46"/>
  <c r="DL91" i="46"/>
  <c r="EQ91" i="46"/>
  <c r="DW91" i="46"/>
  <c r="EL91" i="46"/>
  <c r="DV91" i="46"/>
  <c r="ES91" i="46"/>
  <c r="EC91" i="46"/>
  <c r="DM91" i="46"/>
  <c r="EN91" i="46"/>
  <c r="DX91" i="46"/>
  <c r="EU91" i="46"/>
  <c r="EA91" i="46"/>
  <c r="EI91" i="46"/>
  <c r="EH91" i="46"/>
  <c r="DR91" i="46"/>
  <c r="EO91" i="46"/>
  <c r="DY91" i="46"/>
  <c r="DI91" i="46"/>
  <c r="EJ91" i="46"/>
  <c r="DT91" i="46"/>
  <c r="EE91" i="46"/>
  <c r="DK91" i="46"/>
  <c r="DS91" i="46"/>
  <c r="ET91" i="46"/>
  <c r="ED91" i="46"/>
  <c r="DN91" i="46"/>
  <c r="EK91" i="46"/>
  <c r="DU91" i="46"/>
  <c r="EV91" i="46"/>
  <c r="EF91" i="46"/>
  <c r="DP91" i="46"/>
  <c r="DO91" i="46"/>
  <c r="EM91" i="46"/>
  <c r="EH79" i="46"/>
  <c r="DR79" i="46"/>
  <c r="EO79" i="46"/>
  <c r="DY79" i="46"/>
  <c r="DI79" i="46"/>
  <c r="EJ79" i="46"/>
  <c r="DT79" i="46"/>
  <c r="DW79" i="46"/>
  <c r="EE79" i="46"/>
  <c r="DK79" i="46"/>
  <c r="ET79" i="46"/>
  <c r="ED79" i="46"/>
  <c r="DN79" i="46"/>
  <c r="EK79" i="46"/>
  <c r="DU79" i="46"/>
  <c r="EV79" i="46"/>
  <c r="EF79" i="46"/>
  <c r="DP79" i="46"/>
  <c r="EI79" i="46"/>
  <c r="DO79" i="46"/>
  <c r="EP79" i="46"/>
  <c r="DZ79" i="46"/>
  <c r="DJ79" i="46"/>
  <c r="EG79" i="46"/>
  <c r="DQ79" i="46"/>
  <c r="ER79" i="46"/>
  <c r="EB79" i="46"/>
  <c r="DL79" i="46"/>
  <c r="DS79" i="46"/>
  <c r="EQ79" i="46"/>
  <c r="EL79" i="46"/>
  <c r="DV79" i="46"/>
  <c r="ES79" i="46"/>
  <c r="EC79" i="46"/>
  <c r="DM79" i="46"/>
  <c r="EN79" i="46"/>
  <c r="DX79" i="46"/>
  <c r="EM79" i="46"/>
  <c r="EU79" i="46"/>
  <c r="EA79" i="46"/>
  <c r="ET45" i="46"/>
  <c r="ED45" i="46"/>
  <c r="DN45" i="46"/>
  <c r="EK45" i="46"/>
  <c r="DU45" i="46"/>
  <c r="ER45" i="46"/>
  <c r="EB45" i="46"/>
  <c r="DL45" i="46"/>
  <c r="EM45" i="46"/>
  <c r="EU45" i="46"/>
  <c r="EP45" i="46"/>
  <c r="DZ45" i="46"/>
  <c r="DJ45" i="46"/>
  <c r="EG45" i="46"/>
  <c r="DQ45" i="46"/>
  <c r="EN45" i="46"/>
  <c r="DX45" i="46"/>
  <c r="EQ45" i="46"/>
  <c r="DW45" i="46"/>
  <c r="EE45" i="46"/>
  <c r="EL45" i="46"/>
  <c r="DV45" i="46"/>
  <c r="ES45" i="46"/>
  <c r="EC45" i="46"/>
  <c r="DM45" i="46"/>
  <c r="EJ45" i="46"/>
  <c r="DT45" i="46"/>
  <c r="EA45" i="46"/>
  <c r="EI45" i="46"/>
  <c r="DO45" i="46"/>
  <c r="EH45" i="46"/>
  <c r="DR45" i="46"/>
  <c r="EO45" i="46"/>
  <c r="DY45" i="46"/>
  <c r="DI45" i="46"/>
  <c r="EF45" i="46"/>
  <c r="DP45" i="46"/>
  <c r="DK45" i="46"/>
  <c r="DS45" i="46"/>
  <c r="GM91" i="46"/>
  <c r="FW91" i="46"/>
  <c r="FG91" i="46"/>
  <c r="GD91" i="46"/>
  <c r="FN91" i="46"/>
  <c r="GK91" i="46"/>
  <c r="FU91" i="46"/>
  <c r="FE91" i="46"/>
  <c r="FX91" i="46"/>
  <c r="FD91" i="46"/>
  <c r="GI91" i="46"/>
  <c r="FS91" i="46"/>
  <c r="FC91" i="46"/>
  <c r="FZ91" i="46"/>
  <c r="FJ91" i="46"/>
  <c r="GG91" i="46"/>
  <c r="FQ91" i="46"/>
  <c r="FA91" i="46"/>
  <c r="FH91" i="46"/>
  <c r="EZ91" i="46"/>
  <c r="GE91" i="46"/>
  <c r="FO91" i="46"/>
  <c r="GL91" i="46"/>
  <c r="FV91" i="46"/>
  <c r="FF91" i="46"/>
  <c r="GC91" i="46"/>
  <c r="FM91" i="46"/>
  <c r="GB91" i="46"/>
  <c r="GJ91" i="46"/>
  <c r="GF91" i="46"/>
  <c r="GA91" i="46"/>
  <c r="FK91" i="46"/>
  <c r="GH91" i="46"/>
  <c r="FR91" i="46"/>
  <c r="FB91" i="46"/>
  <c r="FY91" i="46"/>
  <c r="FI91" i="46"/>
  <c r="FL91" i="46"/>
  <c r="FT91" i="46"/>
  <c r="FP91" i="46"/>
  <c r="GN113" i="46"/>
  <c r="GN123" i="46"/>
  <c r="GB45" i="46"/>
  <c r="FL45" i="46"/>
  <c r="GI45" i="46"/>
  <c r="FS45" i="46"/>
  <c r="FC45" i="46"/>
  <c r="FZ45" i="46"/>
  <c r="FJ45" i="46"/>
  <c r="FI45" i="46"/>
  <c r="GG45" i="46"/>
  <c r="FM45" i="46"/>
  <c r="FX45" i="46"/>
  <c r="FH45" i="46"/>
  <c r="GE45" i="46"/>
  <c r="FO45" i="46"/>
  <c r="GL45" i="46"/>
  <c r="FV45" i="46"/>
  <c r="FF45" i="46"/>
  <c r="GK45" i="46"/>
  <c r="FQ45" i="46"/>
  <c r="GJ45" i="46"/>
  <c r="FT45" i="46"/>
  <c r="FD45" i="46"/>
  <c r="GA45" i="46"/>
  <c r="FK45" i="46"/>
  <c r="GH45" i="46"/>
  <c r="FR45" i="46"/>
  <c r="FB45" i="46"/>
  <c r="FU45" i="46"/>
  <c r="FA45" i="46"/>
  <c r="GF45" i="46"/>
  <c r="FP45" i="46"/>
  <c r="EZ45" i="46"/>
  <c r="FW45" i="46"/>
  <c r="FG45" i="46"/>
  <c r="GD45" i="46"/>
  <c r="FN45" i="46"/>
  <c r="FY45" i="46"/>
  <c r="FE45" i="46"/>
  <c r="GC45" i="46"/>
  <c r="GB112" i="46"/>
  <c r="GM112" i="46"/>
  <c r="FW112" i="46"/>
  <c r="GC112" i="46"/>
  <c r="FE112" i="46"/>
  <c r="FR112" i="46"/>
  <c r="EZ112" i="46"/>
  <c r="FK112" i="46"/>
  <c r="FJ112" i="46"/>
  <c r="FB112" i="46"/>
  <c r="FX112" i="46"/>
  <c r="GI112" i="46"/>
  <c r="FS112" i="46"/>
  <c r="FU112" i="46"/>
  <c r="FA112" i="46"/>
  <c r="FL112" i="46"/>
  <c r="GG112" i="46"/>
  <c r="FG112" i="46"/>
  <c r="GD112" i="46"/>
  <c r="FN112" i="46"/>
  <c r="GJ112" i="46"/>
  <c r="FT112" i="46"/>
  <c r="GE112" i="46"/>
  <c r="FO112" i="46"/>
  <c r="FM112" i="46"/>
  <c r="GH112" i="46"/>
  <c r="FH112" i="46"/>
  <c r="FY112" i="46"/>
  <c r="FC112" i="46"/>
  <c r="FF112" i="46"/>
  <c r="GF112" i="46"/>
  <c r="FP112" i="46"/>
  <c r="GA112" i="46"/>
  <c r="GK112" i="46"/>
  <c r="FI112" i="46"/>
  <c r="FZ112" i="46"/>
  <c r="FD112" i="46"/>
  <c r="FQ112" i="46"/>
  <c r="GL112" i="46"/>
  <c r="FV112" i="46"/>
  <c r="DH44" i="46"/>
  <c r="EE11" i="46"/>
  <c r="DO11" i="46"/>
  <c r="ED11" i="46"/>
  <c r="DI11" i="46"/>
  <c r="EN11" i="46"/>
  <c r="DR11" i="46"/>
  <c r="DJ11" i="46"/>
  <c r="DV11" i="46"/>
  <c r="EQ11" i="46"/>
  <c r="EA11" i="46"/>
  <c r="DK11" i="46"/>
  <c r="DY11" i="46"/>
  <c r="EP11" i="46"/>
  <c r="EH11" i="46"/>
  <c r="DM11" i="46"/>
  <c r="EL11" i="46"/>
  <c r="DQ11" i="46"/>
  <c r="DH111" i="46"/>
  <c r="EM11" i="46"/>
  <c r="DW11" i="46"/>
  <c r="EO11" i="46"/>
  <c r="DT11" i="46"/>
  <c r="DZ11" i="46"/>
  <c r="EC11" i="46"/>
  <c r="EF11" i="46"/>
  <c r="EG11" i="46"/>
  <c r="DL11" i="46"/>
  <c r="DH78" i="46"/>
  <c r="EI11" i="46"/>
  <c r="DS11" i="46"/>
  <c r="EJ11" i="46"/>
  <c r="DN11" i="46"/>
  <c r="DP11" i="46"/>
  <c r="DX11" i="46"/>
  <c r="DU11" i="46"/>
  <c r="EB11" i="46"/>
  <c r="EK11" i="46"/>
  <c r="ES24" i="46"/>
  <c r="GN80" i="46"/>
  <c r="GN90" i="46"/>
  <c r="DH125" i="46"/>
  <c r="EF25" i="46"/>
  <c r="DP25" i="46"/>
  <c r="EI25" i="46"/>
  <c r="DS25" i="46"/>
  <c r="EL25" i="46"/>
  <c r="DV25" i="46"/>
  <c r="EO25" i="46"/>
  <c r="EK25" i="46"/>
  <c r="EC25" i="46"/>
  <c r="DH92" i="46"/>
  <c r="EB25" i="46"/>
  <c r="DL25" i="46"/>
  <c r="EE25" i="46"/>
  <c r="DO25" i="46"/>
  <c r="EH25" i="46"/>
  <c r="DR25" i="46"/>
  <c r="DY25" i="46"/>
  <c r="DU25" i="46"/>
  <c r="DM25" i="46"/>
  <c r="EN25" i="46"/>
  <c r="DX25" i="46"/>
  <c r="EQ25" i="46"/>
  <c r="EA25" i="46"/>
  <c r="DK25" i="46"/>
  <c r="ED25" i="46"/>
  <c r="DN25" i="46"/>
  <c r="DI25" i="46"/>
  <c r="EG25" i="46"/>
  <c r="EJ25" i="46"/>
  <c r="DT25" i="46"/>
  <c r="EM25" i="46"/>
  <c r="DW25" i="46"/>
  <c r="EP25" i="46"/>
  <c r="DZ25" i="46"/>
  <c r="DJ25" i="46"/>
  <c r="DH58" i="46"/>
  <c r="DQ25" i="46"/>
  <c r="EW56" i="46"/>
  <c r="EW90" i="46"/>
  <c r="EW113" i="46"/>
  <c r="GN56" i="46"/>
  <c r="EY111" i="46"/>
  <c r="GB11" i="46"/>
  <c r="FL11" i="46"/>
  <c r="GE11" i="46"/>
  <c r="FJ11" i="46"/>
  <c r="FV11" i="46"/>
  <c r="FA11" i="46"/>
  <c r="FN11" i="46"/>
  <c r="GC11" i="46"/>
  <c r="FG11" i="46"/>
  <c r="EY78" i="46"/>
  <c r="FX11" i="46"/>
  <c r="FH11" i="46"/>
  <c r="FZ11" i="46"/>
  <c r="FE11" i="46"/>
  <c r="FQ11" i="46"/>
  <c r="GD11" i="46"/>
  <c r="FI11" i="46"/>
  <c r="FW11" i="46"/>
  <c r="FB11" i="46"/>
  <c r="EY44" i="46"/>
  <c r="FT11" i="46"/>
  <c r="FD11" i="46"/>
  <c r="FU11" i="46"/>
  <c r="GG11" i="46"/>
  <c r="FK11" i="46"/>
  <c r="FY11" i="46"/>
  <c r="FC11" i="46"/>
  <c r="FR11" i="46"/>
  <c r="GF11" i="46"/>
  <c r="FP11" i="46"/>
  <c r="EZ11" i="46"/>
  <c r="FO11" i="46"/>
  <c r="GA11" i="46"/>
  <c r="FF11" i="46"/>
  <c r="FS11" i="46"/>
  <c r="GH11" i="46"/>
  <c r="FM11" i="46"/>
  <c r="EW123" i="46"/>
  <c r="EF57" i="46"/>
  <c r="EU57" i="46"/>
  <c r="EE57" i="46"/>
  <c r="EL57" i="46"/>
  <c r="DM57" i="46"/>
  <c r="EC57" i="46"/>
  <c r="EP57" i="46"/>
  <c r="DO57" i="46"/>
  <c r="DN57" i="46"/>
  <c r="ER57" i="46"/>
  <c r="EB57" i="46"/>
  <c r="EQ57" i="46"/>
  <c r="EA57" i="46"/>
  <c r="ED57" i="46"/>
  <c r="DI57" i="46"/>
  <c r="DU57" i="46"/>
  <c r="EH57" i="46"/>
  <c r="DK57" i="46"/>
  <c r="EG57" i="46"/>
  <c r="EN57" i="46"/>
  <c r="DX57" i="46"/>
  <c r="EM57" i="46"/>
  <c r="DW57" i="46"/>
  <c r="DV57" i="46"/>
  <c r="ES57" i="46"/>
  <c r="DP57" i="46"/>
  <c r="DZ57" i="46"/>
  <c r="DR57" i="46"/>
  <c r="DJ57" i="46"/>
  <c r="EJ57" i="46"/>
  <c r="DT57" i="46"/>
  <c r="EI57" i="46"/>
  <c r="ET57" i="46"/>
  <c r="DQ57" i="46"/>
  <c r="EK57" i="46"/>
  <c r="DL57" i="46"/>
  <c r="DS57" i="46"/>
  <c r="EO57" i="46"/>
  <c r="DY57" i="46"/>
  <c r="EV124" i="46"/>
  <c r="EF124" i="46"/>
  <c r="DP124" i="46"/>
  <c r="EM124" i="46"/>
  <c r="DW124" i="46"/>
  <c r="ET124" i="46"/>
  <c r="ED124" i="46"/>
  <c r="DN124" i="46"/>
  <c r="DI124" i="46"/>
  <c r="DQ124" i="46"/>
  <c r="ER124" i="46"/>
  <c r="EB124" i="46"/>
  <c r="DL124" i="46"/>
  <c r="EI124" i="46"/>
  <c r="DS124" i="46"/>
  <c r="EP124" i="46"/>
  <c r="DZ124" i="46"/>
  <c r="DJ124" i="46"/>
  <c r="EK124" i="46"/>
  <c r="DM124" i="46"/>
  <c r="EN124" i="46"/>
  <c r="DX124" i="46"/>
  <c r="EU124" i="46"/>
  <c r="EE124" i="46"/>
  <c r="DO124" i="46"/>
  <c r="EL124" i="46"/>
  <c r="DV124" i="46"/>
  <c r="EO124" i="46"/>
  <c r="DU124" i="46"/>
  <c r="ES124" i="46"/>
  <c r="EJ124" i="46"/>
  <c r="DT124" i="46"/>
  <c r="EQ124" i="46"/>
  <c r="EA124" i="46"/>
  <c r="DK124" i="46"/>
  <c r="EH124" i="46"/>
  <c r="DR124" i="46"/>
  <c r="DY124" i="46"/>
  <c r="EG124" i="46"/>
  <c r="EC124" i="46"/>
  <c r="ES12" i="46"/>
  <c r="EN112" i="46"/>
  <c r="DX112" i="46"/>
  <c r="EU112" i="46"/>
  <c r="EE112" i="46"/>
  <c r="DO112" i="46"/>
  <c r="EL112" i="46"/>
  <c r="DV112" i="46"/>
  <c r="ES112" i="46"/>
  <c r="DY112" i="46"/>
  <c r="EG112" i="46"/>
  <c r="EJ112" i="46"/>
  <c r="DT112" i="46"/>
  <c r="EQ112" i="46"/>
  <c r="EA112" i="46"/>
  <c r="DK112" i="46"/>
  <c r="EH112" i="46"/>
  <c r="DR112" i="46"/>
  <c r="EC112" i="46"/>
  <c r="DI112" i="46"/>
  <c r="DQ112" i="46"/>
  <c r="EV112" i="46"/>
  <c r="EF112" i="46"/>
  <c r="DP112" i="46"/>
  <c r="EM112" i="46"/>
  <c r="DW112" i="46"/>
  <c r="ET112" i="46"/>
  <c r="ED112" i="46"/>
  <c r="DN112" i="46"/>
  <c r="DM112" i="46"/>
  <c r="EK112" i="46"/>
  <c r="ER112" i="46"/>
  <c r="EB112" i="46"/>
  <c r="DL112" i="46"/>
  <c r="EI112" i="46"/>
  <c r="DS112" i="46"/>
  <c r="EP112" i="46"/>
  <c r="DZ112" i="46"/>
  <c r="DJ112" i="46"/>
  <c r="EO112" i="46"/>
  <c r="DU112" i="46"/>
  <c r="GH57" i="46"/>
  <c r="FR57" i="46"/>
  <c r="FB57" i="46"/>
  <c r="FY57" i="46"/>
  <c r="FI57" i="46"/>
  <c r="GB57" i="46"/>
  <c r="GI57" i="46"/>
  <c r="FC57" i="46"/>
  <c r="FH57" i="46"/>
  <c r="FO57" i="46"/>
  <c r="GD57" i="46"/>
  <c r="FN57" i="46"/>
  <c r="GK57" i="46"/>
  <c r="FU57" i="46"/>
  <c r="FE57" i="46"/>
  <c r="FT57" i="46"/>
  <c r="GA57" i="46"/>
  <c r="GF57" i="46"/>
  <c r="EZ57" i="46"/>
  <c r="FG57" i="46"/>
  <c r="FZ57" i="46"/>
  <c r="FJ57" i="46"/>
  <c r="GG57" i="46"/>
  <c r="FQ57" i="46"/>
  <c r="FA57" i="46"/>
  <c r="FL57" i="46"/>
  <c r="FS57" i="46"/>
  <c r="FX57" i="46"/>
  <c r="GE57" i="46"/>
  <c r="GL57" i="46"/>
  <c r="FV57" i="46"/>
  <c r="FF57" i="46"/>
  <c r="GC57" i="46"/>
  <c r="FM57" i="46"/>
  <c r="GJ57" i="46"/>
  <c r="FD57" i="46"/>
  <c r="FK57" i="46"/>
  <c r="FP57" i="46"/>
  <c r="FW57" i="46"/>
  <c r="GK124" i="46"/>
  <c r="FU124" i="46"/>
  <c r="FE124" i="46"/>
  <c r="GB124" i="46"/>
  <c r="FL124" i="46"/>
  <c r="GM124" i="46"/>
  <c r="FW124" i="46"/>
  <c r="FG124" i="46"/>
  <c r="FF124" i="46"/>
  <c r="GD124" i="46"/>
  <c r="GG124" i="46"/>
  <c r="FQ124" i="46"/>
  <c r="FA124" i="46"/>
  <c r="FX124" i="46"/>
  <c r="FH124" i="46"/>
  <c r="GI124" i="46"/>
  <c r="FS124" i="46"/>
  <c r="FC124" i="46"/>
  <c r="GH124" i="46"/>
  <c r="FN124" i="46"/>
  <c r="GC124" i="46"/>
  <c r="FM124" i="46"/>
  <c r="GJ124" i="46"/>
  <c r="FT124" i="46"/>
  <c r="FD124" i="46"/>
  <c r="GE124" i="46"/>
  <c r="FO124" i="46"/>
  <c r="GL124" i="46"/>
  <c r="FR124" i="46"/>
  <c r="FZ124" i="46"/>
  <c r="FY124" i="46"/>
  <c r="FI124" i="46"/>
  <c r="GF124" i="46"/>
  <c r="FP124" i="46"/>
  <c r="EZ124" i="46"/>
  <c r="GA124" i="46"/>
  <c r="FK124" i="46"/>
  <c r="FV124" i="46"/>
  <c r="FB124" i="46"/>
  <c r="FJ124" i="46"/>
  <c r="O27" i="46"/>
  <c r="DH26" i="46"/>
  <c r="EY26" i="46"/>
  <c r="GI79" i="46"/>
  <c r="FS79" i="46"/>
  <c r="FC79" i="46"/>
  <c r="FZ79" i="46"/>
  <c r="FJ79" i="46"/>
  <c r="GG79" i="46"/>
  <c r="FQ79" i="46"/>
  <c r="FA79" i="46"/>
  <c r="GF79" i="46"/>
  <c r="FL79" i="46"/>
  <c r="GE79" i="46"/>
  <c r="FO79" i="46"/>
  <c r="GL79" i="46"/>
  <c r="FV79" i="46"/>
  <c r="FF79" i="46"/>
  <c r="GC79" i="46"/>
  <c r="FM79" i="46"/>
  <c r="GJ79" i="46"/>
  <c r="FP79" i="46"/>
  <c r="FX79" i="46"/>
  <c r="GA79" i="46"/>
  <c r="FK79" i="46"/>
  <c r="GH79" i="46"/>
  <c r="FR79" i="46"/>
  <c r="FB79" i="46"/>
  <c r="FY79" i="46"/>
  <c r="FI79" i="46"/>
  <c r="FT79" i="46"/>
  <c r="EZ79" i="46"/>
  <c r="FH79" i="46"/>
  <c r="GM79" i="46"/>
  <c r="FW79" i="46"/>
  <c r="FG79" i="46"/>
  <c r="GD79" i="46"/>
  <c r="FN79" i="46"/>
  <c r="GK79" i="46"/>
  <c r="FU79" i="46"/>
  <c r="FE79" i="46"/>
  <c r="FD79" i="46"/>
  <c r="GB79" i="46"/>
  <c r="EW80" i="46"/>
  <c r="GJ24" i="46"/>
  <c r="GN13" i="46" l="1"/>
  <c r="Q13" i="46" s="1"/>
  <c r="EW13" i="46"/>
  <c r="P13" i="46" s="1"/>
  <c r="GN23" i="46"/>
  <c r="Q23" i="46" s="1"/>
  <c r="DH59" i="46"/>
  <c r="EC26" i="46"/>
  <c r="DM26" i="46"/>
  <c r="EF26" i="46"/>
  <c r="DP26" i="46"/>
  <c r="EI26" i="46"/>
  <c r="DS26" i="46"/>
  <c r="DZ26" i="46"/>
  <c r="EH26" i="46"/>
  <c r="EO26" i="46"/>
  <c r="DY26" i="46"/>
  <c r="DI26" i="46"/>
  <c r="EB26" i="46"/>
  <c r="DL26" i="46"/>
  <c r="EE26" i="46"/>
  <c r="DO26" i="46"/>
  <c r="DJ26" i="46"/>
  <c r="DR26" i="46"/>
  <c r="DH126" i="46"/>
  <c r="EK26" i="46"/>
  <c r="DU26" i="46"/>
  <c r="EN26" i="46"/>
  <c r="DX26" i="46"/>
  <c r="EQ26" i="46"/>
  <c r="EA26" i="46"/>
  <c r="DK26" i="46"/>
  <c r="EL26" i="46"/>
  <c r="ED26" i="46"/>
  <c r="DH93" i="46"/>
  <c r="EG26" i="46"/>
  <c r="DQ26" i="46"/>
  <c r="EJ26" i="46"/>
  <c r="DT26" i="46"/>
  <c r="EM26" i="46"/>
  <c r="DW26" i="46"/>
  <c r="EP26" i="46"/>
  <c r="DV26" i="46"/>
  <c r="DN26" i="46"/>
  <c r="GJ11" i="46"/>
  <c r="EY9" i="46"/>
  <c r="DH9" i="46"/>
  <c r="O8" i="46"/>
  <c r="GA92" i="46"/>
  <c r="FK92" i="46"/>
  <c r="GH92" i="46"/>
  <c r="FR92" i="46"/>
  <c r="FB92" i="46"/>
  <c r="FY92" i="46"/>
  <c r="FI92" i="46"/>
  <c r="FH92" i="46"/>
  <c r="GF92" i="46"/>
  <c r="FL92" i="46"/>
  <c r="GM92" i="46"/>
  <c r="FW92" i="46"/>
  <c r="FG92" i="46"/>
  <c r="GD92" i="46"/>
  <c r="FN92" i="46"/>
  <c r="GK92" i="46"/>
  <c r="FU92" i="46"/>
  <c r="FE92" i="46"/>
  <c r="GJ92" i="46"/>
  <c r="FP92" i="46"/>
  <c r="GI92" i="46"/>
  <c r="FS92" i="46"/>
  <c r="FC92" i="46"/>
  <c r="FZ92" i="46"/>
  <c r="FJ92" i="46"/>
  <c r="GG92" i="46"/>
  <c r="FQ92" i="46"/>
  <c r="FA92" i="46"/>
  <c r="FT92" i="46"/>
  <c r="EZ92" i="46"/>
  <c r="GE92" i="46"/>
  <c r="FO92" i="46"/>
  <c r="GL92" i="46"/>
  <c r="FV92" i="46"/>
  <c r="FF92" i="46"/>
  <c r="GC92" i="46"/>
  <c r="FM92" i="46"/>
  <c r="FX92" i="46"/>
  <c r="FD92" i="46"/>
  <c r="GB92" i="46"/>
  <c r="O28" i="46"/>
  <c r="DH27" i="46"/>
  <c r="EY27" i="46"/>
  <c r="EW124" i="46"/>
  <c r="GA78" i="46"/>
  <c r="FK78" i="46"/>
  <c r="GH78" i="46"/>
  <c r="FR78" i="46"/>
  <c r="FB78" i="46"/>
  <c r="FY78" i="46"/>
  <c r="FI78" i="46"/>
  <c r="FH78" i="46"/>
  <c r="GF78" i="46"/>
  <c r="FL78" i="46"/>
  <c r="GM78" i="46"/>
  <c r="FW78" i="46"/>
  <c r="FG78" i="46"/>
  <c r="GD78" i="46"/>
  <c r="FN78" i="46"/>
  <c r="GK78" i="46"/>
  <c r="FU78" i="46"/>
  <c r="FE78" i="46"/>
  <c r="GJ78" i="46"/>
  <c r="FP78" i="46"/>
  <c r="GI78" i="46"/>
  <c r="FS78" i="46"/>
  <c r="FC78" i="46"/>
  <c r="FZ78" i="46"/>
  <c r="FJ78" i="46"/>
  <c r="GG78" i="46"/>
  <c r="FQ78" i="46"/>
  <c r="FA78" i="46"/>
  <c r="FT78" i="46"/>
  <c r="EZ78" i="46"/>
  <c r="GE78" i="46"/>
  <c r="FO78" i="46"/>
  <c r="GL78" i="46"/>
  <c r="FV78" i="46"/>
  <c r="FF78" i="46"/>
  <c r="GC78" i="46"/>
  <c r="FM78" i="46"/>
  <c r="FX78" i="46"/>
  <c r="FD78" i="46"/>
  <c r="GB78" i="46"/>
  <c r="EM58" i="46"/>
  <c r="DW58" i="46"/>
  <c r="ET58" i="46"/>
  <c r="ED58" i="46"/>
  <c r="DN58" i="46"/>
  <c r="EC58" i="46"/>
  <c r="EJ58" i="46"/>
  <c r="EO58" i="46"/>
  <c r="DI58" i="46"/>
  <c r="EN58" i="46"/>
  <c r="EI58" i="46"/>
  <c r="DS58" i="46"/>
  <c r="EP58" i="46"/>
  <c r="DZ58" i="46"/>
  <c r="DJ58" i="46"/>
  <c r="DU58" i="46"/>
  <c r="EB58" i="46"/>
  <c r="EG58" i="46"/>
  <c r="EF58" i="46"/>
  <c r="EU58" i="46"/>
  <c r="EE58" i="46"/>
  <c r="DO58" i="46"/>
  <c r="EL58" i="46"/>
  <c r="DV58" i="46"/>
  <c r="ES58" i="46"/>
  <c r="DM58" i="46"/>
  <c r="DT58" i="46"/>
  <c r="DY58" i="46"/>
  <c r="DX58" i="46"/>
  <c r="EQ58" i="46"/>
  <c r="EA58" i="46"/>
  <c r="DK58" i="46"/>
  <c r="EH58" i="46"/>
  <c r="DR58" i="46"/>
  <c r="EK58" i="46"/>
  <c r="ER58" i="46"/>
  <c r="DL58" i="46"/>
  <c r="DQ58" i="46"/>
  <c r="DP58" i="46"/>
  <c r="EH125" i="46"/>
  <c r="DR125" i="46"/>
  <c r="EG125" i="46"/>
  <c r="EA125" i="46"/>
  <c r="EV125" i="46"/>
  <c r="DT125" i="46"/>
  <c r="EM125" i="46"/>
  <c r="DN125" i="46"/>
  <c r="DQ125" i="46"/>
  <c r="DI125" i="46"/>
  <c r="ET125" i="46"/>
  <c r="ED125" i="46"/>
  <c r="ES125" i="46"/>
  <c r="EC125" i="46"/>
  <c r="DU125" i="46"/>
  <c r="EN125" i="46"/>
  <c r="DO125" i="46"/>
  <c r="EE125" i="46"/>
  <c r="DJ125" i="46"/>
  <c r="EJ125" i="46"/>
  <c r="EP125" i="46"/>
  <c r="DZ125" i="46"/>
  <c r="EO125" i="46"/>
  <c r="EQ125" i="46"/>
  <c r="DP125" i="46"/>
  <c r="EF125" i="46"/>
  <c r="DK125" i="46"/>
  <c r="DX125" i="46"/>
  <c r="DW125" i="46"/>
  <c r="DM125" i="46"/>
  <c r="EL125" i="46"/>
  <c r="DV125" i="46"/>
  <c r="EK125" i="46"/>
  <c r="EI125" i="46"/>
  <c r="DL125" i="46"/>
  <c r="DY125" i="46"/>
  <c r="EU125" i="46"/>
  <c r="DS125" i="46"/>
  <c r="ER125" i="46"/>
  <c r="EB125" i="46"/>
  <c r="EN111" i="46"/>
  <c r="DX111" i="46"/>
  <c r="EU111" i="46"/>
  <c r="EE111" i="46"/>
  <c r="DO111" i="46"/>
  <c r="EL111" i="46"/>
  <c r="DV111" i="46"/>
  <c r="EG111" i="46"/>
  <c r="DM111" i="46"/>
  <c r="DU111" i="46"/>
  <c r="EJ111" i="46"/>
  <c r="DT111" i="46"/>
  <c r="EQ111" i="46"/>
  <c r="EA111" i="46"/>
  <c r="DK111" i="46"/>
  <c r="EH111" i="46"/>
  <c r="DR111" i="46"/>
  <c r="DQ111" i="46"/>
  <c r="EO111" i="46"/>
  <c r="EK111" i="46"/>
  <c r="EV111" i="46"/>
  <c r="EF111" i="46"/>
  <c r="DP111" i="46"/>
  <c r="EM111" i="46"/>
  <c r="DW111" i="46"/>
  <c r="ET111" i="46"/>
  <c r="ED111" i="46"/>
  <c r="DN111" i="46"/>
  <c r="ES111" i="46"/>
  <c r="DY111" i="46"/>
  <c r="ER111" i="46"/>
  <c r="EB111" i="46"/>
  <c r="DL111" i="46"/>
  <c r="EI111" i="46"/>
  <c r="DS111" i="46"/>
  <c r="EP111" i="46"/>
  <c r="DZ111" i="46"/>
  <c r="DJ111" i="46"/>
  <c r="EC111" i="46"/>
  <c r="DI111" i="46"/>
  <c r="GN112" i="46"/>
  <c r="GN91" i="46"/>
  <c r="EW45" i="46"/>
  <c r="DH43" i="46"/>
  <c r="EB10" i="46"/>
  <c r="DL10" i="46"/>
  <c r="DI10" i="46"/>
  <c r="EE10" i="46"/>
  <c r="DO10" i="46"/>
  <c r="DU10" i="46"/>
  <c r="EH10" i="46"/>
  <c r="DR10" i="46"/>
  <c r="EN10" i="46"/>
  <c r="DX10" i="46"/>
  <c r="EK10" i="46"/>
  <c r="EQ10" i="46"/>
  <c r="EA10" i="46"/>
  <c r="DK10" i="46"/>
  <c r="DM10" i="46"/>
  <c r="ED10" i="46"/>
  <c r="DN10" i="46"/>
  <c r="DH110" i="46"/>
  <c r="EJ10" i="46"/>
  <c r="DT10" i="46"/>
  <c r="EC10" i="46"/>
  <c r="EM10" i="46"/>
  <c r="DW10" i="46"/>
  <c r="EG10" i="46"/>
  <c r="EP10" i="46"/>
  <c r="DZ10" i="46"/>
  <c r="DJ10" i="46"/>
  <c r="DH77" i="46"/>
  <c r="EF10" i="46"/>
  <c r="DP10" i="46"/>
  <c r="DQ10" i="46"/>
  <c r="EI10" i="46"/>
  <c r="DS10" i="46"/>
  <c r="DY10" i="46"/>
  <c r="EL10" i="46"/>
  <c r="DV10" i="46"/>
  <c r="EO10" i="46"/>
  <c r="GJ25" i="46"/>
  <c r="GN79" i="46"/>
  <c r="GN57" i="46"/>
  <c r="EW112" i="46"/>
  <c r="EW57" i="46"/>
  <c r="ES25" i="46"/>
  <c r="EY43" i="46"/>
  <c r="FU10" i="46"/>
  <c r="FE10" i="46"/>
  <c r="FZ10" i="46"/>
  <c r="FB10" i="46"/>
  <c r="FT10" i="46"/>
  <c r="FD10" i="46"/>
  <c r="GA10" i="46"/>
  <c r="FK10" i="46"/>
  <c r="GG10" i="46"/>
  <c r="FQ10" i="46"/>
  <c r="FA10" i="46"/>
  <c r="FV10" i="46"/>
  <c r="GF10" i="46"/>
  <c r="FP10" i="46"/>
  <c r="EZ10" i="46"/>
  <c r="FW10" i="46"/>
  <c r="FG10" i="46"/>
  <c r="EY110" i="46"/>
  <c r="GC10" i="46"/>
  <c r="FM10" i="46"/>
  <c r="GH10" i="46"/>
  <c r="FN10" i="46"/>
  <c r="GB10" i="46"/>
  <c r="FL10" i="46"/>
  <c r="FF10" i="46"/>
  <c r="FS10" i="46"/>
  <c r="FC10" i="46"/>
  <c r="EY77" i="46"/>
  <c r="FY10" i="46"/>
  <c r="FI10" i="46"/>
  <c r="GD10" i="46"/>
  <c r="FJ10" i="46"/>
  <c r="FX10" i="46"/>
  <c r="FH10" i="46"/>
  <c r="GE10" i="46"/>
  <c r="FO10" i="46"/>
  <c r="FR10" i="46"/>
  <c r="FY58" i="46"/>
  <c r="FI58" i="46"/>
  <c r="GF58" i="46"/>
  <c r="FP58" i="46"/>
  <c r="EZ58" i="46"/>
  <c r="FK58" i="46"/>
  <c r="FR58" i="46"/>
  <c r="FW58" i="46"/>
  <c r="GL58" i="46"/>
  <c r="GK58" i="46"/>
  <c r="FU58" i="46"/>
  <c r="FE58" i="46"/>
  <c r="GB58" i="46"/>
  <c r="FL58" i="46"/>
  <c r="GI58" i="46"/>
  <c r="FC58" i="46"/>
  <c r="FJ58" i="46"/>
  <c r="FO58" i="46"/>
  <c r="FF58" i="46"/>
  <c r="GG58" i="46"/>
  <c r="FQ58" i="46"/>
  <c r="FA58" i="46"/>
  <c r="FX58" i="46"/>
  <c r="FH58" i="46"/>
  <c r="GA58" i="46"/>
  <c r="GH58" i="46"/>
  <c r="FB58" i="46"/>
  <c r="FG58" i="46"/>
  <c r="GD58" i="46"/>
  <c r="GC58" i="46"/>
  <c r="FM58" i="46"/>
  <c r="GJ58" i="46"/>
  <c r="FT58" i="46"/>
  <c r="FD58" i="46"/>
  <c r="FS58" i="46"/>
  <c r="FZ58" i="46"/>
  <c r="GE58" i="46"/>
  <c r="FN58" i="46"/>
  <c r="FV58" i="46"/>
  <c r="GE125" i="46"/>
  <c r="FO125" i="46"/>
  <c r="GL125" i="46"/>
  <c r="FV125" i="46"/>
  <c r="FF125" i="46"/>
  <c r="FP125" i="46"/>
  <c r="GC125" i="46"/>
  <c r="GJ125" i="46"/>
  <c r="FD125" i="46"/>
  <c r="FQ125" i="46"/>
  <c r="GA125" i="46"/>
  <c r="FK125" i="46"/>
  <c r="GH125" i="46"/>
  <c r="FR125" i="46"/>
  <c r="FB125" i="46"/>
  <c r="FH125" i="46"/>
  <c r="FU125" i="46"/>
  <c r="GB125" i="46"/>
  <c r="GG125" i="46"/>
  <c r="FI125" i="46"/>
  <c r="GM125" i="46"/>
  <c r="FW125" i="46"/>
  <c r="FG125" i="46"/>
  <c r="GD125" i="46"/>
  <c r="FN125" i="46"/>
  <c r="GF125" i="46"/>
  <c r="EZ125" i="46"/>
  <c r="FM125" i="46"/>
  <c r="FT125" i="46"/>
  <c r="FA125" i="46"/>
  <c r="GI125" i="46"/>
  <c r="FS125" i="46"/>
  <c r="FC125" i="46"/>
  <c r="FZ125" i="46"/>
  <c r="FJ125" i="46"/>
  <c r="FX125" i="46"/>
  <c r="GK125" i="46"/>
  <c r="FE125" i="46"/>
  <c r="FL125" i="46"/>
  <c r="FY125" i="46"/>
  <c r="EY126" i="46"/>
  <c r="GD26" i="46"/>
  <c r="FN26" i="46"/>
  <c r="GG26" i="46"/>
  <c r="FQ26" i="46"/>
  <c r="FA26" i="46"/>
  <c r="FT26" i="46"/>
  <c r="FD26" i="46"/>
  <c r="FW26" i="46"/>
  <c r="GE26" i="46"/>
  <c r="EY93" i="46"/>
  <c r="FZ26" i="46"/>
  <c r="FJ26" i="46"/>
  <c r="GC26" i="46"/>
  <c r="FM26" i="46"/>
  <c r="GF26" i="46"/>
  <c r="FP26" i="46"/>
  <c r="EZ26" i="46"/>
  <c r="FG26" i="46"/>
  <c r="FO26" i="46"/>
  <c r="EY59" i="46"/>
  <c r="FV26" i="46"/>
  <c r="FF26" i="46"/>
  <c r="FY26" i="46"/>
  <c r="FI26" i="46"/>
  <c r="GB26" i="46"/>
  <c r="FL26" i="46"/>
  <c r="GA26" i="46"/>
  <c r="FS26" i="46"/>
  <c r="GH26" i="46"/>
  <c r="FR26" i="46"/>
  <c r="FB26" i="46"/>
  <c r="FU26" i="46"/>
  <c r="FE26" i="46"/>
  <c r="FX26" i="46"/>
  <c r="FH26" i="46"/>
  <c r="FK26" i="46"/>
  <c r="FC26" i="46"/>
  <c r="GN124" i="46"/>
  <c r="GK44" i="46"/>
  <c r="FU44" i="46"/>
  <c r="FE44" i="46"/>
  <c r="GB44" i="46"/>
  <c r="FL44" i="46"/>
  <c r="GI44" i="46"/>
  <c r="FS44" i="46"/>
  <c r="FC44" i="46"/>
  <c r="GH44" i="46"/>
  <c r="FN44" i="46"/>
  <c r="GG44" i="46"/>
  <c r="FQ44" i="46"/>
  <c r="FA44" i="46"/>
  <c r="FX44" i="46"/>
  <c r="FH44" i="46"/>
  <c r="GE44" i="46"/>
  <c r="FO44" i="46"/>
  <c r="GL44" i="46"/>
  <c r="FR44" i="46"/>
  <c r="FZ44" i="46"/>
  <c r="GC44" i="46"/>
  <c r="FM44" i="46"/>
  <c r="GJ44" i="46"/>
  <c r="FT44" i="46"/>
  <c r="FD44" i="46"/>
  <c r="GA44" i="46"/>
  <c r="FK44" i="46"/>
  <c r="FV44" i="46"/>
  <c r="FB44" i="46"/>
  <c r="FJ44" i="46"/>
  <c r="FY44" i="46"/>
  <c r="FI44" i="46"/>
  <c r="GF44" i="46"/>
  <c r="FP44" i="46"/>
  <c r="EZ44" i="46"/>
  <c r="FW44" i="46"/>
  <c r="FG44" i="46"/>
  <c r="FF44" i="46"/>
  <c r="GD44" i="46"/>
  <c r="GC111" i="46"/>
  <c r="FM111" i="46"/>
  <c r="GJ111" i="46"/>
  <c r="FT111" i="46"/>
  <c r="FD111" i="46"/>
  <c r="GE111" i="46"/>
  <c r="FO111" i="46"/>
  <c r="GD111" i="46"/>
  <c r="GL111" i="46"/>
  <c r="FR111" i="46"/>
  <c r="FY111" i="46"/>
  <c r="FI111" i="46"/>
  <c r="GF111" i="46"/>
  <c r="FP111" i="46"/>
  <c r="EZ111" i="46"/>
  <c r="GA111" i="46"/>
  <c r="FK111" i="46"/>
  <c r="FN111" i="46"/>
  <c r="FV111" i="46"/>
  <c r="FB111" i="46"/>
  <c r="GK111" i="46"/>
  <c r="FU111" i="46"/>
  <c r="FE111" i="46"/>
  <c r="GB111" i="46"/>
  <c r="FL111" i="46"/>
  <c r="GM111" i="46"/>
  <c r="FW111" i="46"/>
  <c r="FG111" i="46"/>
  <c r="FZ111" i="46"/>
  <c r="FF111" i="46"/>
  <c r="GG111" i="46"/>
  <c r="FQ111" i="46"/>
  <c r="FA111" i="46"/>
  <c r="FX111" i="46"/>
  <c r="FH111" i="46"/>
  <c r="GI111" i="46"/>
  <c r="FS111" i="46"/>
  <c r="FC111" i="46"/>
  <c r="FJ111" i="46"/>
  <c r="GH111" i="46"/>
  <c r="EW23" i="46"/>
  <c r="P23" i="46" s="1"/>
  <c r="EH92" i="46"/>
  <c r="DR92" i="46"/>
  <c r="EO92" i="46"/>
  <c r="DY92" i="46"/>
  <c r="DI92" i="46"/>
  <c r="EJ92" i="46"/>
  <c r="DT92" i="46"/>
  <c r="EA92" i="46"/>
  <c r="EI92" i="46"/>
  <c r="EU92" i="46"/>
  <c r="ET92" i="46"/>
  <c r="ED92" i="46"/>
  <c r="DN92" i="46"/>
  <c r="EK92" i="46"/>
  <c r="DU92" i="46"/>
  <c r="EV92" i="46"/>
  <c r="EF92" i="46"/>
  <c r="DP92" i="46"/>
  <c r="DK92" i="46"/>
  <c r="DS92" i="46"/>
  <c r="EP92" i="46"/>
  <c r="DZ92" i="46"/>
  <c r="DJ92" i="46"/>
  <c r="EG92" i="46"/>
  <c r="DQ92" i="46"/>
  <c r="ER92" i="46"/>
  <c r="EB92" i="46"/>
  <c r="DL92" i="46"/>
  <c r="EM92" i="46"/>
  <c r="EE92" i="46"/>
  <c r="EL92" i="46"/>
  <c r="DV92" i="46"/>
  <c r="ES92" i="46"/>
  <c r="EC92" i="46"/>
  <c r="DM92" i="46"/>
  <c r="EN92" i="46"/>
  <c r="DX92" i="46"/>
  <c r="EQ92" i="46"/>
  <c r="DW92" i="46"/>
  <c r="DO92" i="46"/>
  <c r="EP78" i="46"/>
  <c r="DZ78" i="46"/>
  <c r="DJ78" i="46"/>
  <c r="EG78" i="46"/>
  <c r="DQ78" i="46"/>
  <c r="ER78" i="46"/>
  <c r="EB78" i="46"/>
  <c r="DL78" i="46"/>
  <c r="EM78" i="46"/>
  <c r="EU78" i="46"/>
  <c r="EL78" i="46"/>
  <c r="DV78" i="46"/>
  <c r="ES78" i="46"/>
  <c r="EC78" i="46"/>
  <c r="DM78" i="46"/>
  <c r="EN78" i="46"/>
  <c r="DX78" i="46"/>
  <c r="EQ78" i="46"/>
  <c r="DW78" i="46"/>
  <c r="EE78" i="46"/>
  <c r="EH78" i="46"/>
  <c r="DR78" i="46"/>
  <c r="EO78" i="46"/>
  <c r="DY78" i="46"/>
  <c r="DI78" i="46"/>
  <c r="EJ78" i="46"/>
  <c r="DT78" i="46"/>
  <c r="EA78" i="46"/>
  <c r="EI78" i="46"/>
  <c r="DO78" i="46"/>
  <c r="ET78" i="46"/>
  <c r="ED78" i="46"/>
  <c r="DN78" i="46"/>
  <c r="EK78" i="46"/>
  <c r="DU78" i="46"/>
  <c r="EV78" i="46"/>
  <c r="EF78" i="46"/>
  <c r="DP78" i="46"/>
  <c r="DK78" i="46"/>
  <c r="DS78" i="46"/>
  <c r="ES11" i="46"/>
  <c r="EQ44" i="46"/>
  <c r="EA44" i="46"/>
  <c r="DK44" i="46"/>
  <c r="EH44" i="46"/>
  <c r="DR44" i="46"/>
  <c r="EO44" i="46"/>
  <c r="DY44" i="46"/>
  <c r="DI44" i="46"/>
  <c r="DT44" i="46"/>
  <c r="EB44" i="46"/>
  <c r="EM44" i="46"/>
  <c r="DW44" i="46"/>
  <c r="ET44" i="46"/>
  <c r="ED44" i="46"/>
  <c r="DN44" i="46"/>
  <c r="EK44" i="46"/>
  <c r="DU44" i="46"/>
  <c r="EN44" i="46"/>
  <c r="EF44" i="46"/>
  <c r="DL44" i="46"/>
  <c r="EI44" i="46"/>
  <c r="DS44" i="46"/>
  <c r="EP44" i="46"/>
  <c r="DZ44" i="46"/>
  <c r="DJ44" i="46"/>
  <c r="EG44" i="46"/>
  <c r="DQ44" i="46"/>
  <c r="DX44" i="46"/>
  <c r="DP44" i="46"/>
  <c r="EU44" i="46"/>
  <c r="EE44" i="46"/>
  <c r="DO44" i="46"/>
  <c r="EL44" i="46"/>
  <c r="DV44" i="46"/>
  <c r="ES44" i="46"/>
  <c r="EC44" i="46"/>
  <c r="DM44" i="46"/>
  <c r="EJ44" i="46"/>
  <c r="ER44" i="46"/>
  <c r="GN45" i="46"/>
  <c r="EW79" i="46"/>
  <c r="EW91" i="46"/>
  <c r="EW24" i="46" l="1"/>
  <c r="P24" i="46" s="1"/>
  <c r="EW111" i="46"/>
  <c r="GN12" i="46"/>
  <c r="Q12" i="46" s="1"/>
  <c r="GN24" i="46"/>
  <c r="Q24" i="46" s="1"/>
  <c r="EW12" i="46"/>
  <c r="P12" i="46" s="1"/>
  <c r="EW44" i="46"/>
  <c r="EN43" i="46"/>
  <c r="DX43" i="46"/>
  <c r="EU43" i="46"/>
  <c r="EE43" i="46"/>
  <c r="DO43" i="46"/>
  <c r="EL43" i="46"/>
  <c r="DV43" i="46"/>
  <c r="EK43" i="46"/>
  <c r="ES43" i="46"/>
  <c r="DY43" i="46"/>
  <c r="EJ43" i="46"/>
  <c r="DT43" i="46"/>
  <c r="EQ43" i="46"/>
  <c r="EA43" i="46"/>
  <c r="DK43" i="46"/>
  <c r="EH43" i="46"/>
  <c r="DR43" i="46"/>
  <c r="DU43" i="46"/>
  <c r="EC43" i="46"/>
  <c r="DI43" i="46"/>
  <c r="EF43" i="46"/>
  <c r="DP43" i="46"/>
  <c r="EM43" i="46"/>
  <c r="DW43" i="46"/>
  <c r="ET43" i="46"/>
  <c r="ED43" i="46"/>
  <c r="DN43" i="46"/>
  <c r="EG43" i="46"/>
  <c r="DM43" i="46"/>
  <c r="ER43" i="46"/>
  <c r="EB43" i="46"/>
  <c r="DL43" i="46"/>
  <c r="EI43" i="46"/>
  <c r="DS43" i="46"/>
  <c r="EP43" i="46"/>
  <c r="DZ43" i="46"/>
  <c r="DJ43" i="46"/>
  <c r="DQ43" i="46"/>
  <c r="EO43" i="46"/>
  <c r="GJ10" i="46"/>
  <c r="GJ26" i="46"/>
  <c r="GN58" i="46"/>
  <c r="GG110" i="46"/>
  <c r="FQ110" i="46"/>
  <c r="FA110" i="46"/>
  <c r="FX110" i="46"/>
  <c r="FH110" i="46"/>
  <c r="GI110" i="46"/>
  <c r="FS110" i="46"/>
  <c r="FC110" i="46"/>
  <c r="GD110" i="46"/>
  <c r="GL110" i="46"/>
  <c r="GC110" i="46"/>
  <c r="FM110" i="46"/>
  <c r="GJ110" i="46"/>
  <c r="FT110" i="46"/>
  <c r="FD110" i="46"/>
  <c r="GE110" i="46"/>
  <c r="FO110" i="46"/>
  <c r="GH110" i="46"/>
  <c r="FN110" i="46"/>
  <c r="FV110" i="46"/>
  <c r="FY110" i="46"/>
  <c r="FI110" i="46"/>
  <c r="GF110" i="46"/>
  <c r="FP110" i="46"/>
  <c r="EZ110" i="46"/>
  <c r="GA110" i="46"/>
  <c r="FK110" i="46"/>
  <c r="FR110" i="46"/>
  <c r="FZ110" i="46"/>
  <c r="FF110" i="46"/>
  <c r="GK110" i="46"/>
  <c r="FU110" i="46"/>
  <c r="FE110" i="46"/>
  <c r="GB110" i="46"/>
  <c r="FL110" i="46"/>
  <c r="GM110" i="46"/>
  <c r="FW110" i="46"/>
  <c r="FG110" i="46"/>
  <c r="FB110" i="46"/>
  <c r="FJ110" i="46"/>
  <c r="EV110" i="46"/>
  <c r="EF110" i="46"/>
  <c r="DP110" i="46"/>
  <c r="EM110" i="46"/>
  <c r="DW110" i="46"/>
  <c r="ET110" i="46"/>
  <c r="ED110" i="46"/>
  <c r="DN110" i="46"/>
  <c r="EG110" i="46"/>
  <c r="DM110" i="46"/>
  <c r="ER110" i="46"/>
  <c r="EB110" i="46"/>
  <c r="DL110" i="46"/>
  <c r="EI110" i="46"/>
  <c r="DS110" i="46"/>
  <c r="EP110" i="46"/>
  <c r="DZ110" i="46"/>
  <c r="DJ110" i="46"/>
  <c r="DQ110" i="46"/>
  <c r="EO110" i="46"/>
  <c r="EN110" i="46"/>
  <c r="DX110" i="46"/>
  <c r="EU110" i="46"/>
  <c r="EE110" i="46"/>
  <c r="DO110" i="46"/>
  <c r="EL110" i="46"/>
  <c r="DV110" i="46"/>
  <c r="EK110" i="46"/>
  <c r="ES110" i="46"/>
  <c r="DY110" i="46"/>
  <c r="EJ110" i="46"/>
  <c r="DT110" i="46"/>
  <c r="EQ110" i="46"/>
  <c r="EA110" i="46"/>
  <c r="DK110" i="46"/>
  <c r="EH110" i="46"/>
  <c r="DR110" i="46"/>
  <c r="DU110" i="46"/>
  <c r="EC110" i="46"/>
  <c r="DI110" i="46"/>
  <c r="GN78" i="46"/>
  <c r="GE27" i="46"/>
  <c r="FO27" i="46"/>
  <c r="GH27" i="46"/>
  <c r="FR27" i="46"/>
  <c r="FB27" i="46"/>
  <c r="FU27" i="46"/>
  <c r="FE27" i="46"/>
  <c r="GF27" i="46"/>
  <c r="FL27" i="46"/>
  <c r="EY127" i="46"/>
  <c r="GA27" i="46"/>
  <c r="FK27" i="46"/>
  <c r="GD27" i="46"/>
  <c r="FN27" i="46"/>
  <c r="GG27" i="46"/>
  <c r="FQ27" i="46"/>
  <c r="FA27" i="46"/>
  <c r="FP27" i="46"/>
  <c r="FX27" i="46"/>
  <c r="EY94" i="46"/>
  <c r="FW27" i="46"/>
  <c r="FG27" i="46"/>
  <c r="FZ27" i="46"/>
  <c r="FJ27" i="46"/>
  <c r="GC27" i="46"/>
  <c r="FM27" i="46"/>
  <c r="FT27" i="46"/>
  <c r="EZ27" i="46"/>
  <c r="FH27" i="46"/>
  <c r="EY60" i="46"/>
  <c r="FS27" i="46"/>
  <c r="FC27" i="46"/>
  <c r="FV27" i="46"/>
  <c r="FF27" i="46"/>
  <c r="FY27" i="46"/>
  <c r="FI27" i="46"/>
  <c r="FD27" i="46"/>
  <c r="GB27" i="46"/>
  <c r="EQ9" i="46"/>
  <c r="EA9" i="46"/>
  <c r="DK9" i="46"/>
  <c r="ED9" i="46"/>
  <c r="DN9" i="46"/>
  <c r="EG9" i="46"/>
  <c r="DQ9" i="46"/>
  <c r="DT9" i="46"/>
  <c r="EF9" i="46"/>
  <c r="DH109" i="46"/>
  <c r="EM9" i="46"/>
  <c r="DW9" i="46"/>
  <c r="EP9" i="46"/>
  <c r="DZ9" i="46"/>
  <c r="DJ9" i="46"/>
  <c r="EC9" i="46"/>
  <c r="DM9" i="46"/>
  <c r="DL9" i="46"/>
  <c r="DX9" i="46"/>
  <c r="DH76" i="46"/>
  <c r="EI9" i="46"/>
  <c r="DS9" i="46"/>
  <c r="EL9" i="46"/>
  <c r="DV9" i="46"/>
  <c r="EO9" i="46"/>
  <c r="DY9" i="46"/>
  <c r="DI9" i="46"/>
  <c r="EN9" i="46"/>
  <c r="DP9" i="46"/>
  <c r="DH42" i="46"/>
  <c r="EE9" i="46"/>
  <c r="DO9" i="46"/>
  <c r="EH9" i="46"/>
  <c r="DR9" i="46"/>
  <c r="EK9" i="46"/>
  <c r="DU9" i="46"/>
  <c r="EB9" i="46"/>
  <c r="EJ9" i="46"/>
  <c r="EP93" i="46"/>
  <c r="DZ93" i="46"/>
  <c r="DJ93" i="46"/>
  <c r="EG93" i="46"/>
  <c r="DQ93" i="46"/>
  <c r="ER93" i="46"/>
  <c r="EB93" i="46"/>
  <c r="DL93" i="46"/>
  <c r="DS93" i="46"/>
  <c r="DK93" i="46"/>
  <c r="EL93" i="46"/>
  <c r="DV93" i="46"/>
  <c r="ES93" i="46"/>
  <c r="EC93" i="46"/>
  <c r="DM93" i="46"/>
  <c r="EN93" i="46"/>
  <c r="DX93" i="46"/>
  <c r="EM93" i="46"/>
  <c r="EU93" i="46"/>
  <c r="EQ93" i="46"/>
  <c r="EH93" i="46"/>
  <c r="DR93" i="46"/>
  <c r="EO93" i="46"/>
  <c r="DY93" i="46"/>
  <c r="DI93" i="46"/>
  <c r="EJ93" i="46"/>
  <c r="DT93" i="46"/>
  <c r="DW93" i="46"/>
  <c r="EE93" i="46"/>
  <c r="EA93" i="46"/>
  <c r="ET93" i="46"/>
  <c r="ED93" i="46"/>
  <c r="DN93" i="46"/>
  <c r="EK93" i="46"/>
  <c r="DU93" i="46"/>
  <c r="EV93" i="46"/>
  <c r="EF93" i="46"/>
  <c r="DP93" i="46"/>
  <c r="EI93" i="46"/>
  <c r="DO93" i="46"/>
  <c r="EL59" i="46"/>
  <c r="DV59" i="46"/>
  <c r="ES59" i="46"/>
  <c r="EC59" i="46"/>
  <c r="DM59" i="46"/>
  <c r="DX59" i="46"/>
  <c r="EE59" i="46"/>
  <c r="EJ59" i="46"/>
  <c r="DS59" i="46"/>
  <c r="EA59" i="46"/>
  <c r="EH59" i="46"/>
  <c r="DR59" i="46"/>
  <c r="EO59" i="46"/>
  <c r="DY59" i="46"/>
  <c r="DI59" i="46"/>
  <c r="DP59" i="46"/>
  <c r="DW59" i="46"/>
  <c r="EB59" i="46"/>
  <c r="EQ59" i="46"/>
  <c r="ET59" i="46"/>
  <c r="ED59" i="46"/>
  <c r="DN59" i="46"/>
  <c r="EK59" i="46"/>
  <c r="DU59" i="46"/>
  <c r="EN59" i="46"/>
  <c r="EU59" i="46"/>
  <c r="DO59" i="46"/>
  <c r="DT59" i="46"/>
  <c r="DK59" i="46"/>
  <c r="EP59" i="46"/>
  <c r="DZ59" i="46"/>
  <c r="DJ59" i="46"/>
  <c r="EG59" i="46"/>
  <c r="DQ59" i="46"/>
  <c r="EF59" i="46"/>
  <c r="EM59" i="46"/>
  <c r="ER59" i="46"/>
  <c r="DL59" i="46"/>
  <c r="EI59" i="46"/>
  <c r="EW78" i="46"/>
  <c r="EW92" i="46"/>
  <c r="GI77" i="46"/>
  <c r="FS77" i="46"/>
  <c r="FC77" i="46"/>
  <c r="FZ77" i="46"/>
  <c r="FJ77" i="46"/>
  <c r="GG77" i="46"/>
  <c r="FQ77" i="46"/>
  <c r="FA77" i="46"/>
  <c r="FH77" i="46"/>
  <c r="GF77" i="46"/>
  <c r="GE77" i="46"/>
  <c r="FO77" i="46"/>
  <c r="GL77" i="46"/>
  <c r="FV77" i="46"/>
  <c r="FF77" i="46"/>
  <c r="GC77" i="46"/>
  <c r="FM77" i="46"/>
  <c r="GB77" i="46"/>
  <c r="GJ77" i="46"/>
  <c r="FP77" i="46"/>
  <c r="GA77" i="46"/>
  <c r="FK77" i="46"/>
  <c r="GH77" i="46"/>
  <c r="FR77" i="46"/>
  <c r="FB77" i="46"/>
  <c r="FY77" i="46"/>
  <c r="FI77" i="46"/>
  <c r="FL77" i="46"/>
  <c r="FT77" i="46"/>
  <c r="EZ77" i="46"/>
  <c r="GM77" i="46"/>
  <c r="FW77" i="46"/>
  <c r="FG77" i="46"/>
  <c r="GD77" i="46"/>
  <c r="FN77" i="46"/>
  <c r="GK77" i="46"/>
  <c r="FU77" i="46"/>
  <c r="FE77" i="46"/>
  <c r="FX77" i="46"/>
  <c r="FD77" i="46"/>
  <c r="GH43" i="46"/>
  <c r="FR43" i="46"/>
  <c r="FB43" i="46"/>
  <c r="FY43" i="46"/>
  <c r="FI43" i="46"/>
  <c r="GF43" i="46"/>
  <c r="FP43" i="46"/>
  <c r="EZ43" i="46"/>
  <c r="GE43" i="46"/>
  <c r="FW43" i="46"/>
  <c r="GD43" i="46"/>
  <c r="FN43" i="46"/>
  <c r="GK43" i="46"/>
  <c r="FU43" i="46"/>
  <c r="FE43" i="46"/>
  <c r="GB43" i="46"/>
  <c r="FL43" i="46"/>
  <c r="GI43" i="46"/>
  <c r="FO43" i="46"/>
  <c r="FG43" i="46"/>
  <c r="FZ43" i="46"/>
  <c r="FJ43" i="46"/>
  <c r="GG43" i="46"/>
  <c r="FQ43" i="46"/>
  <c r="FA43" i="46"/>
  <c r="FX43" i="46"/>
  <c r="FH43" i="46"/>
  <c r="FS43" i="46"/>
  <c r="GA43" i="46"/>
  <c r="GL43" i="46"/>
  <c r="FV43" i="46"/>
  <c r="FF43" i="46"/>
  <c r="GC43" i="46"/>
  <c r="FM43" i="46"/>
  <c r="GJ43" i="46"/>
  <c r="FT43" i="46"/>
  <c r="FD43" i="46"/>
  <c r="FC43" i="46"/>
  <c r="FK43" i="46"/>
  <c r="EH77" i="46"/>
  <c r="DR77" i="46"/>
  <c r="EO77" i="46"/>
  <c r="DY77" i="46"/>
  <c r="DI77" i="46"/>
  <c r="EJ77" i="46"/>
  <c r="DT77" i="46"/>
  <c r="EE77" i="46"/>
  <c r="DK77" i="46"/>
  <c r="DS77" i="46"/>
  <c r="ET77" i="46"/>
  <c r="ED77" i="46"/>
  <c r="DN77" i="46"/>
  <c r="EK77" i="46"/>
  <c r="DU77" i="46"/>
  <c r="EV77" i="46"/>
  <c r="EF77" i="46"/>
  <c r="DP77" i="46"/>
  <c r="DO77" i="46"/>
  <c r="EM77" i="46"/>
  <c r="EP77" i="46"/>
  <c r="DZ77" i="46"/>
  <c r="DJ77" i="46"/>
  <c r="EG77" i="46"/>
  <c r="DQ77" i="46"/>
  <c r="ER77" i="46"/>
  <c r="EB77" i="46"/>
  <c r="DL77" i="46"/>
  <c r="EQ77" i="46"/>
  <c r="DW77" i="46"/>
  <c r="EL77" i="46"/>
  <c r="DV77" i="46"/>
  <c r="ES77" i="46"/>
  <c r="EC77" i="46"/>
  <c r="DM77" i="46"/>
  <c r="EN77" i="46"/>
  <c r="DX77" i="46"/>
  <c r="EU77" i="46"/>
  <c r="EA77" i="46"/>
  <c r="EI77" i="46"/>
  <c r="EY28" i="46"/>
  <c r="DH28" i="46"/>
  <c r="O29" i="46"/>
  <c r="N29" i="46" s="1"/>
  <c r="EP126" i="46"/>
  <c r="DZ126" i="46"/>
  <c r="DJ126" i="46"/>
  <c r="EG126" i="46"/>
  <c r="DQ126" i="46"/>
  <c r="EM126" i="46"/>
  <c r="ER126" i="46"/>
  <c r="DL126" i="46"/>
  <c r="DS126" i="46"/>
  <c r="EV126" i="46"/>
  <c r="EL126" i="46"/>
  <c r="DV126" i="46"/>
  <c r="ES126" i="46"/>
  <c r="EC126" i="46"/>
  <c r="DM126" i="46"/>
  <c r="EE126" i="46"/>
  <c r="EJ126" i="46"/>
  <c r="EQ126" i="46"/>
  <c r="DK126" i="46"/>
  <c r="DP126" i="46"/>
  <c r="EH126" i="46"/>
  <c r="DR126" i="46"/>
  <c r="EO126" i="46"/>
  <c r="DY126" i="46"/>
  <c r="DI126" i="46"/>
  <c r="DW126" i="46"/>
  <c r="EB126" i="46"/>
  <c r="EI126" i="46"/>
  <c r="EF126" i="46"/>
  <c r="EN126" i="46"/>
  <c r="ET126" i="46"/>
  <c r="ED126" i="46"/>
  <c r="DN126" i="46"/>
  <c r="EK126" i="46"/>
  <c r="DU126" i="46"/>
  <c r="EU126" i="46"/>
  <c r="DO126" i="46"/>
  <c r="DT126" i="46"/>
  <c r="EA126" i="46"/>
  <c r="DX126" i="46"/>
  <c r="GM93" i="46"/>
  <c r="FW93" i="46"/>
  <c r="FG93" i="46"/>
  <c r="GD93" i="46"/>
  <c r="FN93" i="46"/>
  <c r="GK93" i="46"/>
  <c r="FU93" i="46"/>
  <c r="FE93" i="46"/>
  <c r="FD93" i="46"/>
  <c r="GB93" i="46"/>
  <c r="GI93" i="46"/>
  <c r="FS93" i="46"/>
  <c r="FC93" i="46"/>
  <c r="FZ93" i="46"/>
  <c r="FJ93" i="46"/>
  <c r="GG93" i="46"/>
  <c r="FQ93" i="46"/>
  <c r="FA93" i="46"/>
  <c r="GF93" i="46"/>
  <c r="FL93" i="46"/>
  <c r="GE93" i="46"/>
  <c r="FO93" i="46"/>
  <c r="GL93" i="46"/>
  <c r="FV93" i="46"/>
  <c r="FF93" i="46"/>
  <c r="GC93" i="46"/>
  <c r="FM93" i="46"/>
  <c r="GJ93" i="46"/>
  <c r="FP93" i="46"/>
  <c r="FX93" i="46"/>
  <c r="GA93" i="46"/>
  <c r="FK93" i="46"/>
  <c r="GH93" i="46"/>
  <c r="FR93" i="46"/>
  <c r="FB93" i="46"/>
  <c r="FY93" i="46"/>
  <c r="FI93" i="46"/>
  <c r="FT93" i="46"/>
  <c r="EZ93" i="46"/>
  <c r="FH93" i="46"/>
  <c r="GN125" i="46"/>
  <c r="ES10" i="46"/>
  <c r="DH8" i="46"/>
  <c r="O7" i="46"/>
  <c r="N7" i="46" s="1"/>
  <c r="EY8" i="46"/>
  <c r="GN44" i="46"/>
  <c r="GN111" i="46"/>
  <c r="GF59" i="46"/>
  <c r="FP59" i="46"/>
  <c r="EZ59" i="46"/>
  <c r="FW59" i="46"/>
  <c r="FG59" i="46"/>
  <c r="FV59" i="46"/>
  <c r="GC59" i="46"/>
  <c r="GH59" i="46"/>
  <c r="FB59" i="46"/>
  <c r="FQ59" i="46"/>
  <c r="GB59" i="46"/>
  <c r="FL59" i="46"/>
  <c r="GI59" i="46"/>
  <c r="FS59" i="46"/>
  <c r="FC59" i="46"/>
  <c r="FN59" i="46"/>
  <c r="FU59" i="46"/>
  <c r="FZ59" i="46"/>
  <c r="GG59" i="46"/>
  <c r="FI59" i="46"/>
  <c r="FX59" i="46"/>
  <c r="FH59" i="46"/>
  <c r="GE59" i="46"/>
  <c r="FO59" i="46"/>
  <c r="GL59" i="46"/>
  <c r="FF59" i="46"/>
  <c r="FM59" i="46"/>
  <c r="FR59" i="46"/>
  <c r="FA59" i="46"/>
  <c r="GJ59" i="46"/>
  <c r="FT59" i="46"/>
  <c r="FD59" i="46"/>
  <c r="GA59" i="46"/>
  <c r="FK59" i="46"/>
  <c r="GD59" i="46"/>
  <c r="GK59" i="46"/>
  <c r="FE59" i="46"/>
  <c r="FJ59" i="46"/>
  <c r="FY59" i="46"/>
  <c r="GB126" i="46"/>
  <c r="FL126" i="46"/>
  <c r="GI126" i="46"/>
  <c r="FS126" i="46"/>
  <c r="FC126" i="46"/>
  <c r="FZ126" i="46"/>
  <c r="FJ126" i="46"/>
  <c r="FU126" i="46"/>
  <c r="FA126" i="46"/>
  <c r="FY126" i="46"/>
  <c r="FX126" i="46"/>
  <c r="FH126" i="46"/>
  <c r="GE126" i="46"/>
  <c r="FO126" i="46"/>
  <c r="GL126" i="46"/>
  <c r="FV126" i="46"/>
  <c r="FF126" i="46"/>
  <c r="FE126" i="46"/>
  <c r="GC126" i="46"/>
  <c r="FI126" i="46"/>
  <c r="GJ126" i="46"/>
  <c r="FT126" i="46"/>
  <c r="FD126" i="46"/>
  <c r="GA126" i="46"/>
  <c r="FK126" i="46"/>
  <c r="GH126" i="46"/>
  <c r="FR126" i="46"/>
  <c r="FB126" i="46"/>
  <c r="GG126" i="46"/>
  <c r="FM126" i="46"/>
  <c r="GF126" i="46"/>
  <c r="FP126" i="46"/>
  <c r="GM126" i="46"/>
  <c r="FW126" i="46"/>
  <c r="FG126" i="46"/>
  <c r="GD126" i="46"/>
  <c r="FN126" i="46"/>
  <c r="GK126" i="46"/>
  <c r="FQ126" i="46"/>
  <c r="EZ126" i="46"/>
  <c r="EW125" i="46"/>
  <c r="EW58" i="46"/>
  <c r="DH127" i="46"/>
  <c r="EL27" i="46"/>
  <c r="DV27" i="46"/>
  <c r="EO27" i="46"/>
  <c r="DY27" i="46"/>
  <c r="DI27" i="46"/>
  <c r="EB27" i="46"/>
  <c r="DL27" i="46"/>
  <c r="DO27" i="46"/>
  <c r="EM27" i="46"/>
  <c r="DH94" i="46"/>
  <c r="EH27" i="46"/>
  <c r="DR27" i="46"/>
  <c r="EK27" i="46"/>
  <c r="DU27" i="46"/>
  <c r="EN27" i="46"/>
  <c r="DX27" i="46"/>
  <c r="EI27" i="46"/>
  <c r="EQ27" i="46"/>
  <c r="DW27" i="46"/>
  <c r="DH60" i="46"/>
  <c r="ED27" i="46"/>
  <c r="DN27" i="46"/>
  <c r="EG27" i="46"/>
  <c r="DQ27" i="46"/>
  <c r="EJ27" i="46"/>
  <c r="DT27" i="46"/>
  <c r="DS27" i="46"/>
  <c r="EA27" i="46"/>
  <c r="EP27" i="46"/>
  <c r="DZ27" i="46"/>
  <c r="DJ27" i="46"/>
  <c r="EC27" i="46"/>
  <c r="DM27" i="46"/>
  <c r="EF27" i="46"/>
  <c r="DP27" i="46"/>
  <c r="EE27" i="46"/>
  <c r="DK27" i="46"/>
  <c r="GN92" i="46"/>
  <c r="EY109" i="46"/>
  <c r="GB9" i="46"/>
  <c r="FL9" i="46"/>
  <c r="GE9" i="46"/>
  <c r="FO9" i="46"/>
  <c r="GH9" i="46"/>
  <c r="FR9" i="46"/>
  <c r="FB9" i="46"/>
  <c r="FI9" i="46"/>
  <c r="FM9" i="46"/>
  <c r="EY76" i="46"/>
  <c r="FX9" i="46"/>
  <c r="FH9" i="46"/>
  <c r="GA9" i="46"/>
  <c r="FK9" i="46"/>
  <c r="GD9" i="46"/>
  <c r="FN9" i="46"/>
  <c r="GG9" i="46"/>
  <c r="FA9" i="46"/>
  <c r="FE9" i="46"/>
  <c r="EY42" i="46"/>
  <c r="FT9" i="46"/>
  <c r="FD9" i="46"/>
  <c r="FW9" i="46"/>
  <c r="FG9" i="46"/>
  <c r="FZ9" i="46"/>
  <c r="FJ9" i="46"/>
  <c r="GC9" i="46"/>
  <c r="FY9" i="46"/>
  <c r="GF9" i="46"/>
  <c r="FP9" i="46"/>
  <c r="EZ9" i="46"/>
  <c r="FS9" i="46"/>
  <c r="FC9" i="46"/>
  <c r="FV9" i="46"/>
  <c r="FF9" i="46"/>
  <c r="FQ9" i="46"/>
  <c r="FU9" i="46"/>
  <c r="ES26" i="46"/>
  <c r="EW11" i="46" l="1"/>
  <c r="P11" i="46" s="1"/>
  <c r="GN11" i="46"/>
  <c r="Q11" i="46" s="1"/>
  <c r="EW25" i="46"/>
  <c r="P25" i="46" s="1"/>
  <c r="GN25" i="46"/>
  <c r="Q25" i="46" s="1"/>
  <c r="EW93" i="46"/>
  <c r="EP94" i="46"/>
  <c r="DZ94" i="46"/>
  <c r="DJ94" i="46"/>
  <c r="EG94" i="46"/>
  <c r="DQ94" i="46"/>
  <c r="ER94" i="46"/>
  <c r="EB94" i="46"/>
  <c r="DL94" i="46"/>
  <c r="EE94" i="46"/>
  <c r="DK94" i="46"/>
  <c r="EL94" i="46"/>
  <c r="DV94" i="46"/>
  <c r="ES94" i="46"/>
  <c r="EC94" i="46"/>
  <c r="DM94" i="46"/>
  <c r="EN94" i="46"/>
  <c r="DX94" i="46"/>
  <c r="EI94" i="46"/>
  <c r="DO94" i="46"/>
  <c r="EM94" i="46"/>
  <c r="EH94" i="46"/>
  <c r="DR94" i="46"/>
  <c r="EO94" i="46"/>
  <c r="DY94" i="46"/>
  <c r="DI94" i="46"/>
  <c r="EJ94" i="46"/>
  <c r="DT94" i="46"/>
  <c r="DS94" i="46"/>
  <c r="EQ94" i="46"/>
  <c r="DW94" i="46"/>
  <c r="ET94" i="46"/>
  <c r="ED94" i="46"/>
  <c r="DN94" i="46"/>
  <c r="EK94" i="46"/>
  <c r="DU94" i="46"/>
  <c r="EV94" i="46"/>
  <c r="EF94" i="46"/>
  <c r="DP94" i="46"/>
  <c r="EU94" i="46"/>
  <c r="EA94" i="46"/>
  <c r="DH75" i="46"/>
  <c r="EH8" i="46"/>
  <c r="DR8" i="46"/>
  <c r="EE8" i="46"/>
  <c r="EK8" i="46"/>
  <c r="DU8" i="46"/>
  <c r="EI8" i="46"/>
  <c r="EJ8" i="46"/>
  <c r="DT8" i="46"/>
  <c r="DS8" i="46"/>
  <c r="DH41" i="46"/>
  <c r="ED8" i="46"/>
  <c r="DN8" i="46"/>
  <c r="DW8" i="46"/>
  <c r="EG8" i="46"/>
  <c r="DQ8" i="46"/>
  <c r="EA8" i="46"/>
  <c r="EF8" i="46"/>
  <c r="DP8" i="46"/>
  <c r="EP8" i="46"/>
  <c r="DZ8" i="46"/>
  <c r="DJ8" i="46"/>
  <c r="DK8" i="46"/>
  <c r="EC8" i="46"/>
  <c r="DM8" i="46"/>
  <c r="DO8" i="46"/>
  <c r="EB8" i="46"/>
  <c r="DL8" i="46"/>
  <c r="DH108" i="46"/>
  <c r="EL8" i="46"/>
  <c r="DV8" i="46"/>
  <c r="EM8" i="46"/>
  <c r="EO8" i="46"/>
  <c r="DY8" i="46"/>
  <c r="DI8" i="46"/>
  <c r="EN8" i="46"/>
  <c r="DX8" i="46"/>
  <c r="EQ8" i="46"/>
  <c r="DH128" i="46"/>
  <c r="EM28" i="46"/>
  <c r="DW28" i="46"/>
  <c r="EP28" i="46"/>
  <c r="DZ28" i="46"/>
  <c r="DJ28" i="46"/>
  <c r="EC28" i="46"/>
  <c r="DM28" i="46"/>
  <c r="EB28" i="46"/>
  <c r="EJ28" i="46"/>
  <c r="DH95" i="46"/>
  <c r="EI28" i="46"/>
  <c r="DS28" i="46"/>
  <c r="EL28" i="46"/>
  <c r="DV28" i="46"/>
  <c r="EO28" i="46"/>
  <c r="DY28" i="46"/>
  <c r="DI28" i="46"/>
  <c r="DL28" i="46"/>
  <c r="DT28" i="46"/>
  <c r="DH61" i="46"/>
  <c r="EE28" i="46"/>
  <c r="DO28" i="46"/>
  <c r="EH28" i="46"/>
  <c r="DR28" i="46"/>
  <c r="EK28" i="46"/>
  <c r="DU28" i="46"/>
  <c r="EF28" i="46"/>
  <c r="EN28" i="46"/>
  <c r="EQ28" i="46"/>
  <c r="EA28" i="46"/>
  <c r="DK28" i="46"/>
  <c r="ED28" i="46"/>
  <c r="DN28" i="46"/>
  <c r="EG28" i="46"/>
  <c r="DQ28" i="46"/>
  <c r="DP28" i="46"/>
  <c r="DX28" i="46"/>
  <c r="EW59" i="46"/>
  <c r="EW110" i="46"/>
  <c r="GN110" i="46"/>
  <c r="EO60" i="46"/>
  <c r="DY60" i="46"/>
  <c r="DI60" i="46"/>
  <c r="EF60" i="46"/>
  <c r="DP60" i="46"/>
  <c r="ED60" i="46"/>
  <c r="EI60" i="46"/>
  <c r="EP60" i="46"/>
  <c r="DJ60" i="46"/>
  <c r="DO60" i="46"/>
  <c r="EK60" i="46"/>
  <c r="DU60" i="46"/>
  <c r="ER60" i="46"/>
  <c r="EB60" i="46"/>
  <c r="DL60" i="46"/>
  <c r="DV60" i="46"/>
  <c r="EA60" i="46"/>
  <c r="EH60" i="46"/>
  <c r="EE60" i="46"/>
  <c r="EM60" i="46"/>
  <c r="EG60" i="46"/>
  <c r="DQ60" i="46"/>
  <c r="EN60" i="46"/>
  <c r="DX60" i="46"/>
  <c r="ET60" i="46"/>
  <c r="DN60" i="46"/>
  <c r="DS60" i="46"/>
  <c r="DZ60" i="46"/>
  <c r="DW60" i="46"/>
  <c r="ES60" i="46"/>
  <c r="EC60" i="46"/>
  <c r="DM60" i="46"/>
  <c r="EJ60" i="46"/>
  <c r="DT60" i="46"/>
  <c r="EL60" i="46"/>
  <c r="EQ60" i="46"/>
  <c r="DK60" i="46"/>
  <c r="DR60" i="46"/>
  <c r="EU60" i="46"/>
  <c r="EQ127" i="46"/>
  <c r="EA127" i="46"/>
  <c r="DK127" i="46"/>
  <c r="EH127" i="46"/>
  <c r="DR127" i="46"/>
  <c r="EO127" i="46"/>
  <c r="DY127" i="46"/>
  <c r="DI127" i="46"/>
  <c r="EF127" i="46"/>
  <c r="DL127" i="46"/>
  <c r="EM127" i="46"/>
  <c r="DW127" i="46"/>
  <c r="ET127" i="46"/>
  <c r="ED127" i="46"/>
  <c r="DN127" i="46"/>
  <c r="EK127" i="46"/>
  <c r="DU127" i="46"/>
  <c r="EJ127" i="46"/>
  <c r="DP127" i="46"/>
  <c r="EN127" i="46"/>
  <c r="EI127" i="46"/>
  <c r="DS127" i="46"/>
  <c r="EP127" i="46"/>
  <c r="DZ127" i="46"/>
  <c r="DJ127" i="46"/>
  <c r="EG127" i="46"/>
  <c r="DQ127" i="46"/>
  <c r="DT127" i="46"/>
  <c r="ER127" i="46"/>
  <c r="DX127" i="46"/>
  <c r="EU127" i="46"/>
  <c r="EE127" i="46"/>
  <c r="DO127" i="46"/>
  <c r="EL127" i="46"/>
  <c r="DV127" i="46"/>
  <c r="ES127" i="46"/>
  <c r="EC127" i="46"/>
  <c r="DM127" i="46"/>
  <c r="EV127" i="46"/>
  <c r="EB127" i="46"/>
  <c r="EY41" i="46"/>
  <c r="FS8" i="46"/>
  <c r="FC8" i="46"/>
  <c r="GH8" i="46"/>
  <c r="FR8" i="46"/>
  <c r="FB8" i="46"/>
  <c r="FP8" i="46"/>
  <c r="GC8" i="46"/>
  <c r="FM8" i="46"/>
  <c r="GE8" i="46"/>
  <c r="FO8" i="46"/>
  <c r="FT8" i="46"/>
  <c r="GD8" i="46"/>
  <c r="FN8" i="46"/>
  <c r="GF8" i="46"/>
  <c r="FH8" i="46"/>
  <c r="FY8" i="46"/>
  <c r="FI8" i="46"/>
  <c r="EY108" i="46"/>
  <c r="GA8" i="46"/>
  <c r="FK8" i="46"/>
  <c r="FL8" i="46"/>
  <c r="FZ8" i="46"/>
  <c r="FJ8" i="46"/>
  <c r="GB8" i="46"/>
  <c r="EZ8" i="46"/>
  <c r="FU8" i="46"/>
  <c r="FE8" i="46"/>
  <c r="EY75" i="46"/>
  <c r="FW8" i="46"/>
  <c r="FG8" i="46"/>
  <c r="FD8" i="46"/>
  <c r="FV8" i="46"/>
  <c r="FF8" i="46"/>
  <c r="FX8" i="46"/>
  <c r="GG8" i="46"/>
  <c r="FQ8" i="46"/>
  <c r="FA8" i="46"/>
  <c r="EW126" i="46"/>
  <c r="ES9" i="46"/>
  <c r="FX42" i="46"/>
  <c r="FH42" i="46"/>
  <c r="GE42" i="46"/>
  <c r="FO42" i="46"/>
  <c r="GL42" i="46"/>
  <c r="FV42" i="46"/>
  <c r="FF42" i="46"/>
  <c r="GK42" i="46"/>
  <c r="FQ42" i="46"/>
  <c r="GJ42" i="46"/>
  <c r="FT42" i="46"/>
  <c r="FD42" i="46"/>
  <c r="GA42" i="46"/>
  <c r="FK42" i="46"/>
  <c r="GH42" i="46"/>
  <c r="FR42" i="46"/>
  <c r="FB42" i="46"/>
  <c r="FU42" i="46"/>
  <c r="FA42" i="46"/>
  <c r="GF42" i="46"/>
  <c r="FP42" i="46"/>
  <c r="EZ42" i="46"/>
  <c r="FW42" i="46"/>
  <c r="FG42" i="46"/>
  <c r="GD42" i="46"/>
  <c r="FN42" i="46"/>
  <c r="FY42" i="46"/>
  <c r="FE42" i="46"/>
  <c r="GC42" i="46"/>
  <c r="GB42" i="46"/>
  <c r="FL42" i="46"/>
  <c r="GI42" i="46"/>
  <c r="FS42" i="46"/>
  <c r="FC42" i="46"/>
  <c r="FZ42" i="46"/>
  <c r="FJ42" i="46"/>
  <c r="FI42" i="46"/>
  <c r="GG42" i="46"/>
  <c r="FM42" i="46"/>
  <c r="GG109" i="46"/>
  <c r="FQ109" i="46"/>
  <c r="FA109" i="46"/>
  <c r="FX109" i="46"/>
  <c r="FH109" i="46"/>
  <c r="GI109" i="46"/>
  <c r="FS109" i="46"/>
  <c r="FC109" i="46"/>
  <c r="GH109" i="46"/>
  <c r="FN109" i="46"/>
  <c r="GC109" i="46"/>
  <c r="FM109" i="46"/>
  <c r="GJ109" i="46"/>
  <c r="FT109" i="46"/>
  <c r="FD109" i="46"/>
  <c r="GE109" i="46"/>
  <c r="FO109" i="46"/>
  <c r="GL109" i="46"/>
  <c r="FR109" i="46"/>
  <c r="FJ109" i="46"/>
  <c r="FY109" i="46"/>
  <c r="FI109" i="46"/>
  <c r="GF109" i="46"/>
  <c r="FP109" i="46"/>
  <c r="EZ109" i="46"/>
  <c r="GA109" i="46"/>
  <c r="FK109" i="46"/>
  <c r="FV109" i="46"/>
  <c r="FB109" i="46"/>
  <c r="FZ109" i="46"/>
  <c r="GK109" i="46"/>
  <c r="FU109" i="46"/>
  <c r="FE109" i="46"/>
  <c r="GB109" i="46"/>
  <c r="FL109" i="46"/>
  <c r="GM109" i="46"/>
  <c r="FW109" i="46"/>
  <c r="FG109" i="46"/>
  <c r="FF109" i="46"/>
  <c r="GD109" i="46"/>
  <c r="DH7" i="46"/>
  <c r="EY7" i="46"/>
  <c r="O6" i="46"/>
  <c r="DH29" i="46"/>
  <c r="EY29" i="46"/>
  <c r="O30" i="46"/>
  <c r="GN77" i="46"/>
  <c r="EL42" i="46"/>
  <c r="DV42" i="46"/>
  <c r="ES42" i="46"/>
  <c r="EC42" i="46"/>
  <c r="DM42" i="46"/>
  <c r="EJ42" i="46"/>
  <c r="DT42" i="46"/>
  <c r="EA42" i="46"/>
  <c r="EI42" i="46"/>
  <c r="EE42" i="46"/>
  <c r="EH42" i="46"/>
  <c r="DR42" i="46"/>
  <c r="EO42" i="46"/>
  <c r="DY42" i="46"/>
  <c r="DI42" i="46"/>
  <c r="EF42" i="46"/>
  <c r="DP42" i="46"/>
  <c r="DK42" i="46"/>
  <c r="DS42" i="46"/>
  <c r="ET42" i="46"/>
  <c r="ED42" i="46"/>
  <c r="DN42" i="46"/>
  <c r="EK42" i="46"/>
  <c r="DU42" i="46"/>
  <c r="ER42" i="46"/>
  <c r="EB42" i="46"/>
  <c r="DL42" i="46"/>
  <c r="EM42" i="46"/>
  <c r="DO42" i="46"/>
  <c r="EP42" i="46"/>
  <c r="DZ42" i="46"/>
  <c r="DJ42" i="46"/>
  <c r="EG42" i="46"/>
  <c r="DQ42" i="46"/>
  <c r="EN42" i="46"/>
  <c r="DX42" i="46"/>
  <c r="EQ42" i="46"/>
  <c r="DW42" i="46"/>
  <c r="EU42" i="46"/>
  <c r="ER109" i="46"/>
  <c r="EB109" i="46"/>
  <c r="DL109" i="46"/>
  <c r="EI109" i="46"/>
  <c r="DS109" i="46"/>
  <c r="EP109" i="46"/>
  <c r="DZ109" i="46"/>
  <c r="DJ109" i="46"/>
  <c r="EK109" i="46"/>
  <c r="ES109" i="46"/>
  <c r="EN109" i="46"/>
  <c r="DX109" i="46"/>
  <c r="EU109" i="46"/>
  <c r="EE109" i="46"/>
  <c r="DO109" i="46"/>
  <c r="EL109" i="46"/>
  <c r="DV109" i="46"/>
  <c r="EO109" i="46"/>
  <c r="DU109" i="46"/>
  <c r="EC109" i="46"/>
  <c r="EJ109" i="46"/>
  <c r="DT109" i="46"/>
  <c r="EQ109" i="46"/>
  <c r="EA109" i="46"/>
  <c r="DK109" i="46"/>
  <c r="EH109" i="46"/>
  <c r="DR109" i="46"/>
  <c r="DY109" i="46"/>
  <c r="EG109" i="46"/>
  <c r="DM109" i="46"/>
  <c r="EV109" i="46"/>
  <c r="EF109" i="46"/>
  <c r="DP109" i="46"/>
  <c r="EM109" i="46"/>
  <c r="DW109" i="46"/>
  <c r="ET109" i="46"/>
  <c r="ED109" i="46"/>
  <c r="DN109" i="46"/>
  <c r="DI109" i="46"/>
  <c r="DQ109" i="46"/>
  <c r="GJ27" i="46"/>
  <c r="GA94" i="46"/>
  <c r="FK94" i="46"/>
  <c r="GH94" i="46"/>
  <c r="FR94" i="46"/>
  <c r="FB94" i="46"/>
  <c r="FY94" i="46"/>
  <c r="FI94" i="46"/>
  <c r="FP94" i="46"/>
  <c r="FX94" i="46"/>
  <c r="FT94" i="46"/>
  <c r="GM94" i="46"/>
  <c r="FW94" i="46"/>
  <c r="FG94" i="46"/>
  <c r="GD94" i="46"/>
  <c r="FN94" i="46"/>
  <c r="GK94" i="46"/>
  <c r="FU94" i="46"/>
  <c r="FE94" i="46"/>
  <c r="EZ94" i="46"/>
  <c r="FH94" i="46"/>
  <c r="GI94" i="46"/>
  <c r="FS94" i="46"/>
  <c r="FC94" i="46"/>
  <c r="FZ94" i="46"/>
  <c r="FJ94" i="46"/>
  <c r="GG94" i="46"/>
  <c r="FQ94" i="46"/>
  <c r="FA94" i="46"/>
  <c r="GB94" i="46"/>
  <c r="FD94" i="46"/>
  <c r="GE94" i="46"/>
  <c r="FO94" i="46"/>
  <c r="GL94" i="46"/>
  <c r="FV94" i="46"/>
  <c r="FF94" i="46"/>
  <c r="GC94" i="46"/>
  <c r="FM94" i="46"/>
  <c r="GF94" i="46"/>
  <c r="FL94" i="46"/>
  <c r="GJ94" i="46"/>
  <c r="GJ9" i="46"/>
  <c r="GN93" i="46"/>
  <c r="GI76" i="46"/>
  <c r="FS76" i="46"/>
  <c r="FC76" i="46"/>
  <c r="FZ76" i="46"/>
  <c r="FJ76" i="46"/>
  <c r="GG76" i="46"/>
  <c r="FQ76" i="46"/>
  <c r="FA76" i="46"/>
  <c r="GB76" i="46"/>
  <c r="GJ76" i="46"/>
  <c r="GE76" i="46"/>
  <c r="FO76" i="46"/>
  <c r="GL76" i="46"/>
  <c r="FV76" i="46"/>
  <c r="FF76" i="46"/>
  <c r="GC76" i="46"/>
  <c r="FM76" i="46"/>
  <c r="GF76" i="46"/>
  <c r="FL76" i="46"/>
  <c r="FT76" i="46"/>
  <c r="GA76" i="46"/>
  <c r="FK76" i="46"/>
  <c r="GH76" i="46"/>
  <c r="FR76" i="46"/>
  <c r="FB76" i="46"/>
  <c r="FY76" i="46"/>
  <c r="FI76" i="46"/>
  <c r="FP76" i="46"/>
  <c r="FX76" i="46"/>
  <c r="FD76" i="46"/>
  <c r="GM76" i="46"/>
  <c r="FW76" i="46"/>
  <c r="FG76" i="46"/>
  <c r="GD76" i="46"/>
  <c r="FN76" i="46"/>
  <c r="GK76" i="46"/>
  <c r="FU76" i="46"/>
  <c r="FE76" i="46"/>
  <c r="EZ76" i="46"/>
  <c r="FH76" i="46"/>
  <c r="ES27" i="46"/>
  <c r="GN126" i="46"/>
  <c r="GN59" i="46"/>
  <c r="EY128" i="46"/>
  <c r="GB28" i="46"/>
  <c r="FL28" i="46"/>
  <c r="GE28" i="46"/>
  <c r="FO28" i="46"/>
  <c r="GH28" i="46"/>
  <c r="FR28" i="46"/>
  <c r="FB28" i="46"/>
  <c r="GC28" i="46"/>
  <c r="FU28" i="46"/>
  <c r="EY95" i="46"/>
  <c r="FX28" i="46"/>
  <c r="FH28" i="46"/>
  <c r="GA28" i="46"/>
  <c r="FK28" i="46"/>
  <c r="GD28" i="46"/>
  <c r="FN28" i="46"/>
  <c r="GG28" i="46"/>
  <c r="FM28" i="46"/>
  <c r="FE28" i="46"/>
  <c r="EY61" i="46"/>
  <c r="FT28" i="46"/>
  <c r="FD28" i="46"/>
  <c r="FW28" i="46"/>
  <c r="FG28" i="46"/>
  <c r="FZ28" i="46"/>
  <c r="FJ28" i="46"/>
  <c r="FQ28" i="46"/>
  <c r="FY28" i="46"/>
  <c r="GF28" i="46"/>
  <c r="FP28" i="46"/>
  <c r="EZ28" i="46"/>
  <c r="FS28" i="46"/>
  <c r="FC28" i="46"/>
  <c r="FV28" i="46"/>
  <c r="FF28" i="46"/>
  <c r="FA28" i="46"/>
  <c r="FI28" i="46"/>
  <c r="EW77" i="46"/>
  <c r="GN43" i="46"/>
  <c r="EL76" i="46"/>
  <c r="DV76" i="46"/>
  <c r="ES76" i="46"/>
  <c r="EC76" i="46"/>
  <c r="DM76" i="46"/>
  <c r="EN76" i="46"/>
  <c r="DX76" i="46"/>
  <c r="EI76" i="46"/>
  <c r="DO76" i="46"/>
  <c r="EM76" i="46"/>
  <c r="EH76" i="46"/>
  <c r="DR76" i="46"/>
  <c r="EO76" i="46"/>
  <c r="DY76" i="46"/>
  <c r="DI76" i="46"/>
  <c r="EJ76" i="46"/>
  <c r="DT76" i="46"/>
  <c r="DS76" i="46"/>
  <c r="EQ76" i="46"/>
  <c r="DW76" i="46"/>
  <c r="ET76" i="46"/>
  <c r="ED76" i="46"/>
  <c r="DN76" i="46"/>
  <c r="EK76" i="46"/>
  <c r="DU76" i="46"/>
  <c r="EV76" i="46"/>
  <c r="EF76" i="46"/>
  <c r="DP76" i="46"/>
  <c r="EU76" i="46"/>
  <c r="EA76" i="46"/>
  <c r="EP76" i="46"/>
  <c r="DZ76" i="46"/>
  <c r="DJ76" i="46"/>
  <c r="EG76" i="46"/>
  <c r="DQ76" i="46"/>
  <c r="ER76" i="46"/>
  <c r="EB76" i="46"/>
  <c r="DL76" i="46"/>
  <c r="EE76" i="46"/>
  <c r="DK76" i="46"/>
  <c r="GI60" i="46"/>
  <c r="FS60" i="46"/>
  <c r="FC60" i="46"/>
  <c r="FZ60" i="46"/>
  <c r="FJ60" i="46"/>
  <c r="GB60" i="46"/>
  <c r="GG60" i="46"/>
  <c r="FA60" i="46"/>
  <c r="FH60" i="46"/>
  <c r="FE60" i="46"/>
  <c r="GE60" i="46"/>
  <c r="FO60" i="46"/>
  <c r="GL60" i="46"/>
  <c r="FV60" i="46"/>
  <c r="FF60" i="46"/>
  <c r="FT60" i="46"/>
  <c r="FY60" i="46"/>
  <c r="GF60" i="46"/>
  <c r="EZ60" i="46"/>
  <c r="GC60" i="46"/>
  <c r="GA60" i="46"/>
  <c r="FK60" i="46"/>
  <c r="GH60" i="46"/>
  <c r="FR60" i="46"/>
  <c r="FB60" i="46"/>
  <c r="FL60" i="46"/>
  <c r="FQ60" i="46"/>
  <c r="FX60" i="46"/>
  <c r="FM60" i="46"/>
  <c r="FU60" i="46"/>
  <c r="FW60" i="46"/>
  <c r="FG60" i="46"/>
  <c r="GD60" i="46"/>
  <c r="FN60" i="46"/>
  <c r="GJ60" i="46"/>
  <c r="FD60" i="46"/>
  <c r="FI60" i="46"/>
  <c r="FP60" i="46"/>
  <c r="GK60" i="46"/>
  <c r="GJ127" i="46"/>
  <c r="FT127" i="46"/>
  <c r="FD127" i="46"/>
  <c r="GE127" i="46"/>
  <c r="FO127" i="46"/>
  <c r="GL127" i="46"/>
  <c r="FV127" i="46"/>
  <c r="FF127" i="46"/>
  <c r="FA127" i="46"/>
  <c r="FI127" i="46"/>
  <c r="GF127" i="46"/>
  <c r="FP127" i="46"/>
  <c r="EZ127" i="46"/>
  <c r="GA127" i="46"/>
  <c r="FK127" i="46"/>
  <c r="GH127" i="46"/>
  <c r="FR127" i="46"/>
  <c r="FB127" i="46"/>
  <c r="GC127" i="46"/>
  <c r="FE127" i="46"/>
  <c r="GB127" i="46"/>
  <c r="FL127" i="46"/>
  <c r="GM127" i="46"/>
  <c r="FW127" i="46"/>
  <c r="FG127" i="46"/>
  <c r="GD127" i="46"/>
  <c r="FN127" i="46"/>
  <c r="GG127" i="46"/>
  <c r="FM127" i="46"/>
  <c r="GK127" i="46"/>
  <c r="FX127" i="46"/>
  <c r="FH127" i="46"/>
  <c r="GI127" i="46"/>
  <c r="FS127" i="46"/>
  <c r="FC127" i="46"/>
  <c r="FZ127" i="46"/>
  <c r="FJ127" i="46"/>
  <c r="FQ127" i="46"/>
  <c r="FY127" i="46"/>
  <c r="FU127" i="46"/>
  <c r="EW43" i="46"/>
  <c r="EW10" i="46" l="1"/>
  <c r="P10" i="46" s="1"/>
  <c r="EW26" i="46"/>
  <c r="P26" i="46" s="1"/>
  <c r="GN26" i="46"/>
  <c r="Q26" i="46" s="1"/>
  <c r="GN10" i="46"/>
  <c r="Q10" i="46" s="1"/>
  <c r="GC108" i="46"/>
  <c r="FM108" i="46"/>
  <c r="GJ108" i="46"/>
  <c r="FT108" i="46"/>
  <c r="FD108" i="46"/>
  <c r="GE108" i="46"/>
  <c r="FO108" i="46"/>
  <c r="FZ108" i="46"/>
  <c r="FF108" i="46"/>
  <c r="GD108" i="46"/>
  <c r="FY108" i="46"/>
  <c r="FI108" i="46"/>
  <c r="GF108" i="46"/>
  <c r="FP108" i="46"/>
  <c r="EZ108" i="46"/>
  <c r="GA108" i="46"/>
  <c r="FK108" i="46"/>
  <c r="FJ108" i="46"/>
  <c r="GH108" i="46"/>
  <c r="FN108" i="46"/>
  <c r="GK108" i="46"/>
  <c r="FU108" i="46"/>
  <c r="FE108" i="46"/>
  <c r="GB108" i="46"/>
  <c r="FL108" i="46"/>
  <c r="GM108" i="46"/>
  <c r="FW108" i="46"/>
  <c r="FG108" i="46"/>
  <c r="GL108" i="46"/>
  <c r="FR108" i="46"/>
  <c r="GG108" i="46"/>
  <c r="FQ108" i="46"/>
  <c r="FA108" i="46"/>
  <c r="FX108" i="46"/>
  <c r="FH108" i="46"/>
  <c r="GI108" i="46"/>
  <c r="FS108" i="46"/>
  <c r="FC108" i="46"/>
  <c r="FV108" i="46"/>
  <c r="FB108" i="46"/>
  <c r="EW42" i="46"/>
  <c r="DH6" i="46"/>
  <c r="O5" i="46"/>
  <c r="EY6" i="46"/>
  <c r="GN76" i="46"/>
  <c r="DH30" i="46"/>
  <c r="EY30" i="46"/>
  <c r="O31" i="46"/>
  <c r="GH7" i="46"/>
  <c r="FR7" i="46"/>
  <c r="FB7" i="46"/>
  <c r="FU7" i="46"/>
  <c r="FE7" i="46"/>
  <c r="FX7" i="46"/>
  <c r="FH7" i="46"/>
  <c r="GA7" i="46"/>
  <c r="FK7" i="46"/>
  <c r="EY107" i="46"/>
  <c r="GD7" i="46"/>
  <c r="FN7" i="46"/>
  <c r="GG7" i="46"/>
  <c r="FQ7" i="46"/>
  <c r="FA7" i="46"/>
  <c r="FT7" i="46"/>
  <c r="FD7" i="46"/>
  <c r="FW7" i="46"/>
  <c r="FG7" i="46"/>
  <c r="EY74" i="46"/>
  <c r="FZ7" i="46"/>
  <c r="FJ7" i="46"/>
  <c r="GC7" i="46"/>
  <c r="FM7" i="46"/>
  <c r="GF7" i="46"/>
  <c r="FP7" i="46"/>
  <c r="EZ7" i="46"/>
  <c r="FS7" i="46"/>
  <c r="FC7" i="46"/>
  <c r="EY40" i="46"/>
  <c r="FV7" i="46"/>
  <c r="FF7" i="46"/>
  <c r="FY7" i="46"/>
  <c r="FI7" i="46"/>
  <c r="GB7" i="46"/>
  <c r="FL7" i="46"/>
  <c r="GE7" i="46"/>
  <c r="FO7" i="46"/>
  <c r="GN42" i="46"/>
  <c r="GJ8" i="46"/>
  <c r="EH95" i="46"/>
  <c r="DR95" i="46"/>
  <c r="EO95" i="46"/>
  <c r="DY95" i="46"/>
  <c r="DI95" i="46"/>
  <c r="EJ95" i="46"/>
  <c r="DT95" i="46"/>
  <c r="EE95" i="46"/>
  <c r="DK95" i="46"/>
  <c r="DS95" i="46"/>
  <c r="ET95" i="46"/>
  <c r="ED95" i="46"/>
  <c r="DN95" i="46"/>
  <c r="EK95" i="46"/>
  <c r="DU95" i="46"/>
  <c r="EV95" i="46"/>
  <c r="EF95" i="46"/>
  <c r="DP95" i="46"/>
  <c r="DO95" i="46"/>
  <c r="EM95" i="46"/>
  <c r="EP95" i="46"/>
  <c r="DZ95" i="46"/>
  <c r="DJ95" i="46"/>
  <c r="EG95" i="46"/>
  <c r="DQ95" i="46"/>
  <c r="ER95" i="46"/>
  <c r="EB95" i="46"/>
  <c r="DL95" i="46"/>
  <c r="EQ95" i="46"/>
  <c r="DW95" i="46"/>
  <c r="EL95" i="46"/>
  <c r="DV95" i="46"/>
  <c r="ES95" i="46"/>
  <c r="EC95" i="46"/>
  <c r="DM95" i="46"/>
  <c r="EN95" i="46"/>
  <c r="DX95" i="46"/>
  <c r="EU95" i="46"/>
  <c r="EA95" i="46"/>
  <c r="EI95" i="46"/>
  <c r="EV108" i="46"/>
  <c r="EF108" i="46"/>
  <c r="DP108" i="46"/>
  <c r="EM108" i="46"/>
  <c r="DW108" i="46"/>
  <c r="ET108" i="46"/>
  <c r="ED108" i="46"/>
  <c r="DN108" i="46"/>
  <c r="DM108" i="46"/>
  <c r="EK108" i="46"/>
  <c r="ER108" i="46"/>
  <c r="EB108" i="46"/>
  <c r="DL108" i="46"/>
  <c r="EI108" i="46"/>
  <c r="DS108" i="46"/>
  <c r="EP108" i="46"/>
  <c r="DZ108" i="46"/>
  <c r="DJ108" i="46"/>
  <c r="EO108" i="46"/>
  <c r="DU108" i="46"/>
  <c r="EN108" i="46"/>
  <c r="DX108" i="46"/>
  <c r="EU108" i="46"/>
  <c r="EE108" i="46"/>
  <c r="DO108" i="46"/>
  <c r="EL108" i="46"/>
  <c r="DV108" i="46"/>
  <c r="ES108" i="46"/>
  <c r="DY108" i="46"/>
  <c r="DQ108" i="46"/>
  <c r="EJ108" i="46"/>
  <c r="DT108" i="46"/>
  <c r="EQ108" i="46"/>
  <c r="EA108" i="46"/>
  <c r="DK108" i="46"/>
  <c r="EH108" i="46"/>
  <c r="DR108" i="46"/>
  <c r="EC108" i="46"/>
  <c r="DI108" i="46"/>
  <c r="EG108" i="46"/>
  <c r="ER75" i="46"/>
  <c r="EB75" i="46"/>
  <c r="DL75" i="46"/>
  <c r="EI75" i="46"/>
  <c r="DS75" i="46"/>
  <c r="EP75" i="46"/>
  <c r="DZ75" i="46"/>
  <c r="DJ75" i="46"/>
  <c r="DQ75" i="46"/>
  <c r="EO75" i="46"/>
  <c r="EN75" i="46"/>
  <c r="DX75" i="46"/>
  <c r="EU75" i="46"/>
  <c r="EE75" i="46"/>
  <c r="DO75" i="46"/>
  <c r="EL75" i="46"/>
  <c r="DV75" i="46"/>
  <c r="EK75" i="46"/>
  <c r="ES75" i="46"/>
  <c r="DY75" i="46"/>
  <c r="EJ75" i="46"/>
  <c r="DT75" i="46"/>
  <c r="EQ75" i="46"/>
  <c r="EA75" i="46"/>
  <c r="DK75" i="46"/>
  <c r="EH75" i="46"/>
  <c r="DR75" i="46"/>
  <c r="DU75" i="46"/>
  <c r="EC75" i="46"/>
  <c r="DI75" i="46"/>
  <c r="EV75" i="46"/>
  <c r="EF75" i="46"/>
  <c r="DP75" i="46"/>
  <c r="EM75" i="46"/>
  <c r="DW75" i="46"/>
  <c r="ET75" i="46"/>
  <c r="ED75" i="46"/>
  <c r="DN75" i="46"/>
  <c r="EG75" i="46"/>
  <c r="DM75" i="46"/>
  <c r="EW94" i="46"/>
  <c r="GN127" i="46"/>
  <c r="GJ28" i="46"/>
  <c r="GN94" i="46"/>
  <c r="GN60" i="46"/>
  <c r="EW76" i="46"/>
  <c r="GA95" i="46"/>
  <c r="FK95" i="46"/>
  <c r="GH95" i="46"/>
  <c r="FR95" i="46"/>
  <c r="FB95" i="46"/>
  <c r="FY95" i="46"/>
  <c r="FI95" i="46"/>
  <c r="FL95" i="46"/>
  <c r="FT95" i="46"/>
  <c r="EZ95" i="46"/>
  <c r="GM95" i="46"/>
  <c r="FW95" i="46"/>
  <c r="FG95" i="46"/>
  <c r="GD95" i="46"/>
  <c r="FN95" i="46"/>
  <c r="GK95" i="46"/>
  <c r="FU95" i="46"/>
  <c r="FE95" i="46"/>
  <c r="FX95" i="46"/>
  <c r="FD95" i="46"/>
  <c r="GI95" i="46"/>
  <c r="FS95" i="46"/>
  <c r="FC95" i="46"/>
  <c r="FZ95" i="46"/>
  <c r="FJ95" i="46"/>
  <c r="GG95" i="46"/>
  <c r="FQ95" i="46"/>
  <c r="FA95" i="46"/>
  <c r="FH95" i="46"/>
  <c r="GF95" i="46"/>
  <c r="GE95" i="46"/>
  <c r="FO95" i="46"/>
  <c r="GL95" i="46"/>
  <c r="FV95" i="46"/>
  <c r="FF95" i="46"/>
  <c r="GC95" i="46"/>
  <c r="FM95" i="46"/>
  <c r="GB95" i="46"/>
  <c r="GJ95" i="46"/>
  <c r="FP95" i="46"/>
  <c r="EW109" i="46"/>
  <c r="EY62" i="46"/>
  <c r="FT29" i="46"/>
  <c r="FD29" i="46"/>
  <c r="FW29" i="46"/>
  <c r="FG29" i="46"/>
  <c r="FZ29" i="46"/>
  <c r="FJ29" i="46"/>
  <c r="FM29" i="46"/>
  <c r="FE29" i="46"/>
  <c r="GF29" i="46"/>
  <c r="FP29" i="46"/>
  <c r="EZ29" i="46"/>
  <c r="FS29" i="46"/>
  <c r="FC29" i="46"/>
  <c r="FV29" i="46"/>
  <c r="FF29" i="46"/>
  <c r="FY29" i="46"/>
  <c r="GG29" i="46"/>
  <c r="EY129" i="46"/>
  <c r="GB29" i="46"/>
  <c r="FL29" i="46"/>
  <c r="GE29" i="46"/>
  <c r="FO29" i="46"/>
  <c r="GH29" i="46"/>
  <c r="FR29" i="46"/>
  <c r="FB29" i="46"/>
  <c r="FI29" i="46"/>
  <c r="FQ29" i="46"/>
  <c r="EY96" i="46"/>
  <c r="FX29" i="46"/>
  <c r="FH29" i="46"/>
  <c r="GA29" i="46"/>
  <c r="FK29" i="46"/>
  <c r="GD29" i="46"/>
  <c r="FN29" i="46"/>
  <c r="GC29" i="46"/>
  <c r="FU29" i="46"/>
  <c r="FA29" i="46"/>
  <c r="EO7" i="46"/>
  <c r="DY7" i="46"/>
  <c r="DI7" i="46"/>
  <c r="EF7" i="46"/>
  <c r="DP7" i="46"/>
  <c r="EM7" i="46"/>
  <c r="DW7" i="46"/>
  <c r="EL7" i="46"/>
  <c r="ED7" i="46"/>
  <c r="DH107" i="46"/>
  <c r="EK7" i="46"/>
  <c r="DU7" i="46"/>
  <c r="DR7" i="46"/>
  <c r="EB7" i="46"/>
  <c r="DL7" i="46"/>
  <c r="EI7" i="46"/>
  <c r="DS7" i="46"/>
  <c r="EH7" i="46"/>
  <c r="DV7" i="46"/>
  <c r="DH74" i="46"/>
  <c r="EG7" i="46"/>
  <c r="DQ7" i="46"/>
  <c r="EN7" i="46"/>
  <c r="DX7" i="46"/>
  <c r="EP7" i="46"/>
  <c r="EE7" i="46"/>
  <c r="DO7" i="46"/>
  <c r="DZ7" i="46"/>
  <c r="DJ7" i="46"/>
  <c r="DH40" i="46"/>
  <c r="EC7" i="46"/>
  <c r="DM7" i="46"/>
  <c r="EJ7" i="46"/>
  <c r="DT7" i="46"/>
  <c r="EQ7" i="46"/>
  <c r="EA7" i="46"/>
  <c r="DK7" i="46"/>
  <c r="DN7" i="46"/>
  <c r="FY75" i="46"/>
  <c r="FI75" i="46"/>
  <c r="GF75" i="46"/>
  <c r="FP75" i="46"/>
  <c r="EZ75" i="46"/>
  <c r="GA75" i="46"/>
  <c r="FK75" i="46"/>
  <c r="FR75" i="46"/>
  <c r="FZ75" i="46"/>
  <c r="FF75" i="46"/>
  <c r="GK75" i="46"/>
  <c r="FU75" i="46"/>
  <c r="FE75" i="46"/>
  <c r="GB75" i="46"/>
  <c r="FL75" i="46"/>
  <c r="GM75" i="46"/>
  <c r="FW75" i="46"/>
  <c r="FG75" i="46"/>
  <c r="FB75" i="46"/>
  <c r="FJ75" i="46"/>
  <c r="GG75" i="46"/>
  <c r="FQ75" i="46"/>
  <c r="FA75" i="46"/>
  <c r="FX75" i="46"/>
  <c r="FH75" i="46"/>
  <c r="GI75" i="46"/>
  <c r="FS75" i="46"/>
  <c r="FC75" i="46"/>
  <c r="GD75" i="46"/>
  <c r="GL75" i="46"/>
  <c r="GC75" i="46"/>
  <c r="FM75" i="46"/>
  <c r="GJ75" i="46"/>
  <c r="FT75" i="46"/>
  <c r="FD75" i="46"/>
  <c r="GE75" i="46"/>
  <c r="FO75" i="46"/>
  <c r="GH75" i="46"/>
  <c r="FN75" i="46"/>
  <c r="FV75" i="46"/>
  <c r="GD41" i="46"/>
  <c r="FN41" i="46"/>
  <c r="GJ41" i="46"/>
  <c r="FT41" i="46"/>
  <c r="FD41" i="46"/>
  <c r="FQ41" i="46"/>
  <c r="FW41" i="46"/>
  <c r="GC41" i="46"/>
  <c r="FS41" i="46"/>
  <c r="GA41" i="46"/>
  <c r="FZ41" i="46"/>
  <c r="FJ41" i="46"/>
  <c r="GF41" i="46"/>
  <c r="FP41" i="46"/>
  <c r="EZ41" i="46"/>
  <c r="FI41" i="46"/>
  <c r="FO41" i="46"/>
  <c r="FU41" i="46"/>
  <c r="FK41" i="46"/>
  <c r="GL41" i="46"/>
  <c r="FV41" i="46"/>
  <c r="FF41" i="46"/>
  <c r="GB41" i="46"/>
  <c r="FL41" i="46"/>
  <c r="GG41" i="46"/>
  <c r="FA41" i="46"/>
  <c r="FG41" i="46"/>
  <c r="FM41" i="46"/>
  <c r="GI41" i="46"/>
  <c r="GH41" i="46"/>
  <c r="FR41" i="46"/>
  <c r="FB41" i="46"/>
  <c r="FX41" i="46"/>
  <c r="FH41" i="46"/>
  <c r="FY41" i="46"/>
  <c r="GE41" i="46"/>
  <c r="GK41" i="46"/>
  <c r="FE41" i="46"/>
  <c r="FC41" i="46"/>
  <c r="ES28" i="46"/>
  <c r="GD61" i="46"/>
  <c r="FN61" i="46"/>
  <c r="GK61" i="46"/>
  <c r="FU61" i="46"/>
  <c r="FE61" i="46"/>
  <c r="FS61" i="46"/>
  <c r="FX61" i="46"/>
  <c r="GE61" i="46"/>
  <c r="GJ61" i="46"/>
  <c r="FL61" i="46"/>
  <c r="FZ61" i="46"/>
  <c r="FJ61" i="46"/>
  <c r="GG61" i="46"/>
  <c r="FQ61" i="46"/>
  <c r="FA61" i="46"/>
  <c r="FK61" i="46"/>
  <c r="FP61" i="46"/>
  <c r="FW61" i="46"/>
  <c r="FD61" i="46"/>
  <c r="GL61" i="46"/>
  <c r="FV61" i="46"/>
  <c r="FF61" i="46"/>
  <c r="GC61" i="46"/>
  <c r="FM61" i="46"/>
  <c r="GI61" i="46"/>
  <c r="FC61" i="46"/>
  <c r="FH61" i="46"/>
  <c r="FO61" i="46"/>
  <c r="GB61" i="46"/>
  <c r="GH61" i="46"/>
  <c r="FR61" i="46"/>
  <c r="FB61" i="46"/>
  <c r="FY61" i="46"/>
  <c r="FI61" i="46"/>
  <c r="GA61" i="46"/>
  <c r="GF61" i="46"/>
  <c r="EZ61" i="46"/>
  <c r="FG61" i="46"/>
  <c r="FT61" i="46"/>
  <c r="GH128" i="46"/>
  <c r="FR128" i="46"/>
  <c r="FB128" i="46"/>
  <c r="FY128" i="46"/>
  <c r="FI128" i="46"/>
  <c r="GF128" i="46"/>
  <c r="FS128" i="46"/>
  <c r="FP128" i="46"/>
  <c r="FW128" i="46"/>
  <c r="FT128" i="46"/>
  <c r="GD128" i="46"/>
  <c r="FN128" i="46"/>
  <c r="GK128" i="46"/>
  <c r="FU128" i="46"/>
  <c r="FE128" i="46"/>
  <c r="GB128" i="46"/>
  <c r="FK128" i="46"/>
  <c r="FH128" i="46"/>
  <c r="FO128" i="46"/>
  <c r="FL128" i="46"/>
  <c r="FZ128" i="46"/>
  <c r="FJ128" i="46"/>
  <c r="GG128" i="46"/>
  <c r="FQ128" i="46"/>
  <c r="FA128" i="46"/>
  <c r="FX128" i="46"/>
  <c r="FC128" i="46"/>
  <c r="EZ128" i="46"/>
  <c r="FG128" i="46"/>
  <c r="FD128" i="46"/>
  <c r="GL128" i="46"/>
  <c r="FV128" i="46"/>
  <c r="FF128" i="46"/>
  <c r="GC128" i="46"/>
  <c r="FM128" i="46"/>
  <c r="GJ128" i="46"/>
  <c r="GE128" i="46"/>
  <c r="GA128" i="46"/>
  <c r="GM128" i="46"/>
  <c r="GI128" i="46"/>
  <c r="EQ29" i="46"/>
  <c r="EA29" i="46"/>
  <c r="DK29" i="46"/>
  <c r="ED29" i="46"/>
  <c r="DN29" i="46"/>
  <c r="EG29" i="46"/>
  <c r="DQ29" i="46"/>
  <c r="DL29" i="46"/>
  <c r="DT29" i="46"/>
  <c r="DH129" i="46"/>
  <c r="EM29" i="46"/>
  <c r="DW29" i="46"/>
  <c r="EP29" i="46"/>
  <c r="DZ29" i="46"/>
  <c r="DJ29" i="46"/>
  <c r="EC29" i="46"/>
  <c r="DM29" i="46"/>
  <c r="EN29" i="46"/>
  <c r="EF29" i="46"/>
  <c r="DH96" i="46"/>
  <c r="EI29" i="46"/>
  <c r="DS29" i="46"/>
  <c r="EL29" i="46"/>
  <c r="DV29" i="46"/>
  <c r="EO29" i="46"/>
  <c r="DY29" i="46"/>
  <c r="DI29" i="46"/>
  <c r="DX29" i="46"/>
  <c r="DP29" i="46"/>
  <c r="DH62" i="46"/>
  <c r="EE29" i="46"/>
  <c r="DO29" i="46"/>
  <c r="EH29" i="46"/>
  <c r="DR29" i="46"/>
  <c r="EK29" i="46"/>
  <c r="DU29" i="46"/>
  <c r="EB29" i="46"/>
  <c r="EJ29" i="46"/>
  <c r="GN109" i="46"/>
  <c r="EW127" i="46"/>
  <c r="EW60" i="46"/>
  <c r="EN61" i="46"/>
  <c r="DX61" i="46"/>
  <c r="EU61" i="46"/>
  <c r="EE61" i="46"/>
  <c r="DO61" i="46"/>
  <c r="EC61" i="46"/>
  <c r="EH61" i="46"/>
  <c r="EO61" i="46"/>
  <c r="DI61" i="46"/>
  <c r="EL61" i="46"/>
  <c r="EJ61" i="46"/>
  <c r="DT61" i="46"/>
  <c r="EQ61" i="46"/>
  <c r="EA61" i="46"/>
  <c r="DK61" i="46"/>
  <c r="DU61" i="46"/>
  <c r="DZ61" i="46"/>
  <c r="EG61" i="46"/>
  <c r="DV61" i="46"/>
  <c r="ED61" i="46"/>
  <c r="EF61" i="46"/>
  <c r="DP61" i="46"/>
  <c r="EM61" i="46"/>
  <c r="DW61" i="46"/>
  <c r="ES61" i="46"/>
  <c r="DM61" i="46"/>
  <c r="DR61" i="46"/>
  <c r="DY61" i="46"/>
  <c r="ET61" i="46"/>
  <c r="ER61" i="46"/>
  <c r="EB61" i="46"/>
  <c r="DL61" i="46"/>
  <c r="EI61" i="46"/>
  <c r="DS61" i="46"/>
  <c r="EK61" i="46"/>
  <c r="EP61" i="46"/>
  <c r="DJ61" i="46"/>
  <c r="DQ61" i="46"/>
  <c r="DN61" i="46"/>
  <c r="EG128" i="46"/>
  <c r="EV128" i="46"/>
  <c r="EF128" i="46"/>
  <c r="DP128" i="46"/>
  <c r="DV128" i="46"/>
  <c r="EI128" i="46"/>
  <c r="DJ128" i="46"/>
  <c r="DR128" i="46"/>
  <c r="DQ128" i="46"/>
  <c r="DW128" i="46"/>
  <c r="ES128" i="46"/>
  <c r="EC128" i="46"/>
  <c r="ER128" i="46"/>
  <c r="EB128" i="46"/>
  <c r="ET128" i="46"/>
  <c r="DO128" i="46"/>
  <c r="EA128" i="46"/>
  <c r="EP128" i="46"/>
  <c r="DM128" i="46"/>
  <c r="EM128" i="46"/>
  <c r="EO128" i="46"/>
  <c r="DY128" i="46"/>
  <c r="EN128" i="46"/>
  <c r="DX128" i="46"/>
  <c r="EL128" i="46"/>
  <c r="DK128" i="46"/>
  <c r="DS128" i="46"/>
  <c r="EH128" i="46"/>
  <c r="DI128" i="46"/>
  <c r="DL128" i="46"/>
  <c r="EK128" i="46"/>
  <c r="DU128" i="46"/>
  <c r="EJ128" i="46"/>
  <c r="DT128" i="46"/>
  <c r="ED128" i="46"/>
  <c r="EQ128" i="46"/>
  <c r="DN128" i="46"/>
  <c r="DZ128" i="46"/>
  <c r="EU128" i="46"/>
  <c r="EE128" i="46"/>
  <c r="ES8" i="46"/>
  <c r="ER41" i="46"/>
  <c r="EB41" i="46"/>
  <c r="DL41" i="46"/>
  <c r="EH41" i="46"/>
  <c r="DR41" i="46"/>
  <c r="EI41" i="46"/>
  <c r="EO41" i="46"/>
  <c r="DI41" i="46"/>
  <c r="DW41" i="46"/>
  <c r="DU41" i="46"/>
  <c r="EN41" i="46"/>
  <c r="DX41" i="46"/>
  <c r="ET41" i="46"/>
  <c r="ED41" i="46"/>
  <c r="DN41" i="46"/>
  <c r="EA41" i="46"/>
  <c r="EG41" i="46"/>
  <c r="EU41" i="46"/>
  <c r="DO41" i="46"/>
  <c r="ES41" i="46"/>
  <c r="EJ41" i="46"/>
  <c r="DT41" i="46"/>
  <c r="EP41" i="46"/>
  <c r="DZ41" i="46"/>
  <c r="DJ41" i="46"/>
  <c r="DS41" i="46"/>
  <c r="DY41" i="46"/>
  <c r="EM41" i="46"/>
  <c r="EK41" i="46"/>
  <c r="DM41" i="46"/>
  <c r="EF41" i="46"/>
  <c r="DP41" i="46"/>
  <c r="EL41" i="46"/>
  <c r="DV41" i="46"/>
  <c r="EQ41" i="46"/>
  <c r="DK41" i="46"/>
  <c r="DQ41" i="46"/>
  <c r="EE41" i="46"/>
  <c r="EC41" i="46"/>
  <c r="GN9" i="46" l="1"/>
  <c r="Q9" i="46" s="1"/>
  <c r="EW9" i="46"/>
  <c r="P9" i="46" s="1"/>
  <c r="GN27" i="46"/>
  <c r="Q27" i="46" s="1"/>
  <c r="EW27" i="46"/>
  <c r="P27" i="46" s="1"/>
  <c r="ES29" i="46"/>
  <c r="EL40" i="46"/>
  <c r="DV40" i="46"/>
  <c r="ER40" i="46"/>
  <c r="EB40" i="46"/>
  <c r="DL40" i="46"/>
  <c r="DW40" i="46"/>
  <c r="EC40" i="46"/>
  <c r="EI40" i="46"/>
  <c r="DQ40" i="46"/>
  <c r="DY40" i="46"/>
  <c r="EH40" i="46"/>
  <c r="DR40" i="46"/>
  <c r="EN40" i="46"/>
  <c r="DX40" i="46"/>
  <c r="EU40" i="46"/>
  <c r="DO40" i="46"/>
  <c r="DU40" i="46"/>
  <c r="EA40" i="46"/>
  <c r="EO40" i="46"/>
  <c r="ET40" i="46"/>
  <c r="ED40" i="46"/>
  <c r="DN40" i="46"/>
  <c r="EJ40" i="46"/>
  <c r="DT40" i="46"/>
  <c r="EM40" i="46"/>
  <c r="ES40" i="46"/>
  <c r="DM40" i="46"/>
  <c r="DS40" i="46"/>
  <c r="DI40" i="46"/>
  <c r="EP40" i="46"/>
  <c r="DZ40" i="46"/>
  <c r="DJ40" i="46"/>
  <c r="EF40" i="46"/>
  <c r="DP40" i="46"/>
  <c r="EE40" i="46"/>
  <c r="EK40" i="46"/>
  <c r="EQ40" i="46"/>
  <c r="DK40" i="46"/>
  <c r="EG40" i="46"/>
  <c r="EN107" i="46"/>
  <c r="DX107" i="46"/>
  <c r="EU107" i="46"/>
  <c r="EE107" i="46"/>
  <c r="DO107" i="46"/>
  <c r="EL107" i="46"/>
  <c r="DV107" i="46"/>
  <c r="EG107" i="46"/>
  <c r="DM107" i="46"/>
  <c r="EK107" i="46"/>
  <c r="EJ107" i="46"/>
  <c r="DT107" i="46"/>
  <c r="EQ107" i="46"/>
  <c r="EA107" i="46"/>
  <c r="DK107" i="46"/>
  <c r="EH107" i="46"/>
  <c r="DR107" i="46"/>
  <c r="DQ107" i="46"/>
  <c r="EO107" i="46"/>
  <c r="DU107" i="46"/>
  <c r="EV107" i="46"/>
  <c r="EF107" i="46"/>
  <c r="DP107" i="46"/>
  <c r="EM107" i="46"/>
  <c r="DW107" i="46"/>
  <c r="ET107" i="46"/>
  <c r="ED107" i="46"/>
  <c r="DN107" i="46"/>
  <c r="ES107" i="46"/>
  <c r="DY107" i="46"/>
  <c r="ER107" i="46"/>
  <c r="EB107" i="46"/>
  <c r="DL107" i="46"/>
  <c r="EI107" i="46"/>
  <c r="DS107" i="46"/>
  <c r="EP107" i="46"/>
  <c r="DZ107" i="46"/>
  <c r="DJ107" i="46"/>
  <c r="EC107" i="46"/>
  <c r="DI107" i="46"/>
  <c r="GJ29" i="46"/>
  <c r="GN95" i="46"/>
  <c r="GB74" i="46"/>
  <c r="FL74" i="46"/>
  <c r="GM74" i="46"/>
  <c r="FW74" i="46"/>
  <c r="FG74" i="46"/>
  <c r="GD74" i="46"/>
  <c r="FN74" i="46"/>
  <c r="FY74" i="46"/>
  <c r="FE74" i="46"/>
  <c r="GC74" i="46"/>
  <c r="FX74" i="46"/>
  <c r="FH74" i="46"/>
  <c r="GI74" i="46"/>
  <c r="FS74" i="46"/>
  <c r="FC74" i="46"/>
  <c r="FZ74" i="46"/>
  <c r="FJ74" i="46"/>
  <c r="FI74" i="46"/>
  <c r="GG74" i="46"/>
  <c r="FM74" i="46"/>
  <c r="GJ74" i="46"/>
  <c r="FT74" i="46"/>
  <c r="FD74" i="46"/>
  <c r="GE74" i="46"/>
  <c r="FO74" i="46"/>
  <c r="GL74" i="46"/>
  <c r="FV74" i="46"/>
  <c r="FF74" i="46"/>
  <c r="GK74" i="46"/>
  <c r="FQ74" i="46"/>
  <c r="GF74" i="46"/>
  <c r="FP74" i="46"/>
  <c r="EZ74" i="46"/>
  <c r="GA74" i="46"/>
  <c r="FK74" i="46"/>
  <c r="GH74" i="46"/>
  <c r="FR74" i="46"/>
  <c r="FB74" i="46"/>
  <c r="FU74" i="46"/>
  <c r="FA74" i="46"/>
  <c r="EY31" i="46"/>
  <c r="O32" i="46"/>
  <c r="DH31" i="46"/>
  <c r="EY106" i="46"/>
  <c r="GD6" i="46"/>
  <c r="FN6" i="46"/>
  <c r="GG6" i="46"/>
  <c r="FQ6" i="46"/>
  <c r="FA6" i="46"/>
  <c r="FT6" i="46"/>
  <c r="FD6" i="46"/>
  <c r="FW6" i="46"/>
  <c r="FK6" i="46"/>
  <c r="EY73" i="46"/>
  <c r="FZ6" i="46"/>
  <c r="FJ6" i="46"/>
  <c r="GC6" i="46"/>
  <c r="FM6" i="46"/>
  <c r="GF6" i="46"/>
  <c r="FP6" i="46"/>
  <c r="EZ6" i="46"/>
  <c r="FS6" i="46"/>
  <c r="FC6" i="46"/>
  <c r="EY39" i="46"/>
  <c r="FV6" i="46"/>
  <c r="FF6" i="46"/>
  <c r="FY6" i="46"/>
  <c r="FI6" i="46"/>
  <c r="GB6" i="46"/>
  <c r="FL6" i="46"/>
  <c r="GE6" i="46"/>
  <c r="FO6" i="46"/>
  <c r="GH6" i="46"/>
  <c r="FR6" i="46"/>
  <c r="FB6" i="46"/>
  <c r="FU6" i="46"/>
  <c r="FE6" i="46"/>
  <c r="FX6" i="46"/>
  <c r="FH6" i="46"/>
  <c r="GA6" i="46"/>
  <c r="FG6" i="46"/>
  <c r="EQ62" i="46"/>
  <c r="EA62" i="46"/>
  <c r="DK62" i="46"/>
  <c r="EH62" i="46"/>
  <c r="DR62" i="46"/>
  <c r="EJ62" i="46"/>
  <c r="EO62" i="46"/>
  <c r="DI62" i="46"/>
  <c r="DP62" i="46"/>
  <c r="EC62" i="46"/>
  <c r="DU62" i="46"/>
  <c r="EM62" i="46"/>
  <c r="DW62" i="46"/>
  <c r="ET62" i="46"/>
  <c r="ED62" i="46"/>
  <c r="DN62" i="46"/>
  <c r="EB62" i="46"/>
  <c r="EG62" i="46"/>
  <c r="EN62" i="46"/>
  <c r="ES62" i="46"/>
  <c r="EI62" i="46"/>
  <c r="DS62" i="46"/>
  <c r="EP62" i="46"/>
  <c r="DZ62" i="46"/>
  <c r="DJ62" i="46"/>
  <c r="DT62" i="46"/>
  <c r="DY62" i="46"/>
  <c r="EF62" i="46"/>
  <c r="DM62" i="46"/>
  <c r="EU62" i="46"/>
  <c r="EE62" i="46"/>
  <c r="DO62" i="46"/>
  <c r="EL62" i="46"/>
  <c r="DV62" i="46"/>
  <c r="ER62" i="46"/>
  <c r="DL62" i="46"/>
  <c r="DQ62" i="46"/>
  <c r="DX62" i="46"/>
  <c r="EK62" i="46"/>
  <c r="EO129" i="46"/>
  <c r="DY129" i="46"/>
  <c r="DI129" i="46"/>
  <c r="EJ129" i="46"/>
  <c r="DT129" i="46"/>
  <c r="EQ129" i="46"/>
  <c r="EA129" i="46"/>
  <c r="DK129" i="46"/>
  <c r="EP129" i="46"/>
  <c r="DV129" i="46"/>
  <c r="EK129" i="46"/>
  <c r="DU129" i="46"/>
  <c r="EV129" i="46"/>
  <c r="EF129" i="46"/>
  <c r="DP129" i="46"/>
  <c r="EM129" i="46"/>
  <c r="DW129" i="46"/>
  <c r="ET129" i="46"/>
  <c r="DZ129" i="46"/>
  <c r="EH129" i="46"/>
  <c r="EG129" i="46"/>
  <c r="DQ129" i="46"/>
  <c r="ER129" i="46"/>
  <c r="EB129" i="46"/>
  <c r="DL129" i="46"/>
  <c r="EI129" i="46"/>
  <c r="DS129" i="46"/>
  <c r="ED129" i="46"/>
  <c r="DJ129" i="46"/>
  <c r="DR129" i="46"/>
  <c r="ES129" i="46"/>
  <c r="EC129" i="46"/>
  <c r="DM129" i="46"/>
  <c r="EN129" i="46"/>
  <c r="DX129" i="46"/>
  <c r="EU129" i="46"/>
  <c r="EE129" i="46"/>
  <c r="DO129" i="46"/>
  <c r="DN129" i="46"/>
  <c r="EL129" i="46"/>
  <c r="GN128" i="46"/>
  <c r="GN41" i="46"/>
  <c r="GD129" i="46"/>
  <c r="FN129" i="46"/>
  <c r="GK129" i="46"/>
  <c r="FU129" i="46"/>
  <c r="FE129" i="46"/>
  <c r="GB129" i="46"/>
  <c r="FL129" i="46"/>
  <c r="GA129" i="46"/>
  <c r="FG129" i="46"/>
  <c r="FO129" i="46"/>
  <c r="FZ129" i="46"/>
  <c r="FJ129" i="46"/>
  <c r="GG129" i="46"/>
  <c r="FQ129" i="46"/>
  <c r="FA129" i="46"/>
  <c r="FX129" i="46"/>
  <c r="FH129" i="46"/>
  <c r="FK129" i="46"/>
  <c r="GI129" i="46"/>
  <c r="GE129" i="46"/>
  <c r="GL129" i="46"/>
  <c r="FV129" i="46"/>
  <c r="FF129" i="46"/>
  <c r="GC129" i="46"/>
  <c r="FM129" i="46"/>
  <c r="GJ129" i="46"/>
  <c r="FT129" i="46"/>
  <c r="FD129" i="46"/>
  <c r="GM129" i="46"/>
  <c r="FS129" i="46"/>
  <c r="GH129" i="46"/>
  <c r="FR129" i="46"/>
  <c r="FB129" i="46"/>
  <c r="FY129" i="46"/>
  <c r="FI129" i="46"/>
  <c r="GF129" i="46"/>
  <c r="FP129" i="46"/>
  <c r="EZ129" i="46"/>
  <c r="FW129" i="46"/>
  <c r="FC129" i="46"/>
  <c r="EW108" i="46"/>
  <c r="GJ7" i="46"/>
  <c r="EY63" i="46"/>
  <c r="FU30" i="46"/>
  <c r="FE30" i="46"/>
  <c r="FX30" i="46"/>
  <c r="FH30" i="46"/>
  <c r="GA30" i="46"/>
  <c r="FK30" i="46"/>
  <c r="FR30" i="46"/>
  <c r="FZ30" i="46"/>
  <c r="GG30" i="46"/>
  <c r="FQ30" i="46"/>
  <c r="FA30" i="46"/>
  <c r="FT30" i="46"/>
  <c r="FD30" i="46"/>
  <c r="FW30" i="46"/>
  <c r="FG30" i="46"/>
  <c r="FB30" i="46"/>
  <c r="FJ30" i="46"/>
  <c r="EY130" i="46"/>
  <c r="GC30" i="46"/>
  <c r="FM30" i="46"/>
  <c r="GF30" i="46"/>
  <c r="FP30" i="46"/>
  <c r="EZ30" i="46"/>
  <c r="FS30" i="46"/>
  <c r="FC30" i="46"/>
  <c r="GD30" i="46"/>
  <c r="FV30" i="46"/>
  <c r="EY97" i="46"/>
  <c r="FY30" i="46"/>
  <c r="FI30" i="46"/>
  <c r="GB30" i="46"/>
  <c r="FL30" i="46"/>
  <c r="GE30" i="46"/>
  <c r="FO30" i="46"/>
  <c r="GH30" i="46"/>
  <c r="FN30" i="46"/>
  <c r="FF30" i="46"/>
  <c r="O4" i="46"/>
  <c r="EY5" i="46"/>
  <c r="DH5" i="46"/>
  <c r="GN108" i="46"/>
  <c r="EW61" i="46"/>
  <c r="EW128" i="46"/>
  <c r="EQ74" i="46"/>
  <c r="EA74" i="46"/>
  <c r="DK74" i="46"/>
  <c r="EH74" i="46"/>
  <c r="DR74" i="46"/>
  <c r="EO74" i="46"/>
  <c r="DY74" i="46"/>
  <c r="DI74" i="46"/>
  <c r="EN74" i="46"/>
  <c r="EV74" i="46"/>
  <c r="EM74" i="46"/>
  <c r="DW74" i="46"/>
  <c r="ET74" i="46"/>
  <c r="ED74" i="46"/>
  <c r="DN74" i="46"/>
  <c r="EK74" i="46"/>
  <c r="DU74" i="46"/>
  <c r="ER74" i="46"/>
  <c r="DX74" i="46"/>
  <c r="EF74" i="46"/>
  <c r="EI74" i="46"/>
  <c r="DS74" i="46"/>
  <c r="EP74" i="46"/>
  <c r="DZ74" i="46"/>
  <c r="DJ74" i="46"/>
  <c r="EG74" i="46"/>
  <c r="DQ74" i="46"/>
  <c r="EB74" i="46"/>
  <c r="EJ74" i="46"/>
  <c r="DP74" i="46"/>
  <c r="EU74" i="46"/>
  <c r="EE74" i="46"/>
  <c r="DO74" i="46"/>
  <c r="EL74" i="46"/>
  <c r="DV74" i="46"/>
  <c r="ES74" i="46"/>
  <c r="EC74" i="46"/>
  <c r="DM74" i="46"/>
  <c r="DL74" i="46"/>
  <c r="DT74" i="46"/>
  <c r="EW75" i="46"/>
  <c r="GB40" i="46"/>
  <c r="FL40" i="46"/>
  <c r="GL40" i="46"/>
  <c r="FV40" i="46"/>
  <c r="FF40" i="46"/>
  <c r="FU40" i="46"/>
  <c r="GA40" i="46"/>
  <c r="GG40" i="46"/>
  <c r="FA40" i="46"/>
  <c r="FG40" i="46"/>
  <c r="FX40" i="46"/>
  <c r="FH40" i="46"/>
  <c r="GH40" i="46"/>
  <c r="FR40" i="46"/>
  <c r="FB40" i="46"/>
  <c r="FM40" i="46"/>
  <c r="FS40" i="46"/>
  <c r="FY40" i="46"/>
  <c r="GE40" i="46"/>
  <c r="GJ40" i="46"/>
  <c r="FT40" i="46"/>
  <c r="FD40" i="46"/>
  <c r="GD40" i="46"/>
  <c r="FN40" i="46"/>
  <c r="GK40" i="46"/>
  <c r="FE40" i="46"/>
  <c r="FK40" i="46"/>
  <c r="FQ40" i="46"/>
  <c r="FW40" i="46"/>
  <c r="GF40" i="46"/>
  <c r="FP40" i="46"/>
  <c r="EZ40" i="46"/>
  <c r="FZ40" i="46"/>
  <c r="FJ40" i="46"/>
  <c r="GC40" i="46"/>
  <c r="GI40" i="46"/>
  <c r="FC40" i="46"/>
  <c r="FI40" i="46"/>
  <c r="FO40" i="46"/>
  <c r="GG107" i="46"/>
  <c r="FQ107" i="46"/>
  <c r="FA107" i="46"/>
  <c r="FX107" i="46"/>
  <c r="FH107" i="46"/>
  <c r="GI107" i="46"/>
  <c r="FS107" i="46"/>
  <c r="FC107" i="46"/>
  <c r="FJ107" i="46"/>
  <c r="GH107" i="46"/>
  <c r="GC107" i="46"/>
  <c r="FM107" i="46"/>
  <c r="GJ107" i="46"/>
  <c r="FT107" i="46"/>
  <c r="FD107" i="46"/>
  <c r="GE107" i="46"/>
  <c r="FO107" i="46"/>
  <c r="GD107" i="46"/>
  <c r="GL107" i="46"/>
  <c r="FR107" i="46"/>
  <c r="FY107" i="46"/>
  <c r="FI107" i="46"/>
  <c r="GF107" i="46"/>
  <c r="FP107" i="46"/>
  <c r="EZ107" i="46"/>
  <c r="GA107" i="46"/>
  <c r="FK107" i="46"/>
  <c r="FN107" i="46"/>
  <c r="FV107" i="46"/>
  <c r="FB107" i="46"/>
  <c r="GK107" i="46"/>
  <c r="FU107" i="46"/>
  <c r="FE107" i="46"/>
  <c r="GB107" i="46"/>
  <c r="FL107" i="46"/>
  <c r="GM107" i="46"/>
  <c r="FW107" i="46"/>
  <c r="FG107" i="46"/>
  <c r="FZ107" i="46"/>
  <c r="FF107" i="46"/>
  <c r="DH97" i="46"/>
  <c r="EF30" i="46"/>
  <c r="DP30" i="46"/>
  <c r="EI30" i="46"/>
  <c r="DS30" i="46"/>
  <c r="EL30" i="46"/>
  <c r="DV30" i="46"/>
  <c r="EG30" i="46"/>
  <c r="EO30" i="46"/>
  <c r="DU30" i="46"/>
  <c r="DH63" i="46"/>
  <c r="EB30" i="46"/>
  <c r="DL30" i="46"/>
  <c r="EE30" i="46"/>
  <c r="DO30" i="46"/>
  <c r="EH30" i="46"/>
  <c r="DR30" i="46"/>
  <c r="DQ30" i="46"/>
  <c r="DY30" i="46"/>
  <c r="EN30" i="46"/>
  <c r="DX30" i="46"/>
  <c r="EQ30" i="46"/>
  <c r="EA30" i="46"/>
  <c r="DK30" i="46"/>
  <c r="ED30" i="46"/>
  <c r="DN30" i="46"/>
  <c r="EC30" i="46"/>
  <c r="DI30" i="46"/>
  <c r="DH130" i="46"/>
  <c r="EJ30" i="46"/>
  <c r="DT30" i="46"/>
  <c r="EM30" i="46"/>
  <c r="DW30" i="46"/>
  <c r="EP30" i="46"/>
  <c r="DZ30" i="46"/>
  <c r="DJ30" i="46"/>
  <c r="DM30" i="46"/>
  <c r="EK30" i="46"/>
  <c r="DH106" i="46"/>
  <c r="EK6" i="46"/>
  <c r="DU6" i="46"/>
  <c r="EL6" i="46"/>
  <c r="EB6" i="46"/>
  <c r="DL6" i="46"/>
  <c r="EE6" i="46"/>
  <c r="DO6" i="46"/>
  <c r="DR6" i="46"/>
  <c r="DV6" i="46"/>
  <c r="DH73" i="46"/>
  <c r="EG6" i="46"/>
  <c r="DQ6" i="46"/>
  <c r="EN6" i="46"/>
  <c r="DX6" i="46"/>
  <c r="EQ6" i="46"/>
  <c r="EA6" i="46"/>
  <c r="DK6" i="46"/>
  <c r="DJ6" i="46"/>
  <c r="DN6" i="46"/>
  <c r="DH39" i="46"/>
  <c r="EC6" i="46"/>
  <c r="DM6" i="46"/>
  <c r="EJ6" i="46"/>
  <c r="DT6" i="46"/>
  <c r="EM6" i="46"/>
  <c r="DW6" i="46"/>
  <c r="EH6" i="46"/>
  <c r="EP6" i="46"/>
  <c r="EO6" i="46"/>
  <c r="DY6" i="46"/>
  <c r="DI6" i="46"/>
  <c r="EF6" i="46"/>
  <c r="DP6" i="46"/>
  <c r="EI6" i="46"/>
  <c r="DS6" i="46"/>
  <c r="DZ6" i="46"/>
  <c r="ED6" i="46"/>
  <c r="EW41" i="46"/>
  <c r="EH96" i="46"/>
  <c r="DR96" i="46"/>
  <c r="EO96" i="46"/>
  <c r="DY96" i="46"/>
  <c r="DI96" i="46"/>
  <c r="EJ96" i="46"/>
  <c r="DT96" i="46"/>
  <c r="EA96" i="46"/>
  <c r="EI96" i="46"/>
  <c r="EE96" i="46"/>
  <c r="ET96" i="46"/>
  <c r="ED96" i="46"/>
  <c r="DN96" i="46"/>
  <c r="EK96" i="46"/>
  <c r="DU96" i="46"/>
  <c r="EV96" i="46"/>
  <c r="EF96" i="46"/>
  <c r="DP96" i="46"/>
  <c r="DK96" i="46"/>
  <c r="DS96" i="46"/>
  <c r="EP96" i="46"/>
  <c r="DZ96" i="46"/>
  <c r="DJ96" i="46"/>
  <c r="EG96" i="46"/>
  <c r="DQ96" i="46"/>
  <c r="ER96" i="46"/>
  <c r="EB96" i="46"/>
  <c r="DL96" i="46"/>
  <c r="EM96" i="46"/>
  <c r="DO96" i="46"/>
  <c r="EL96" i="46"/>
  <c r="DV96" i="46"/>
  <c r="ES96" i="46"/>
  <c r="EC96" i="46"/>
  <c r="DM96" i="46"/>
  <c r="EN96" i="46"/>
  <c r="DX96" i="46"/>
  <c r="EQ96" i="46"/>
  <c r="DW96" i="46"/>
  <c r="EU96" i="46"/>
  <c r="GN61" i="46"/>
  <c r="GN75" i="46"/>
  <c r="ES7" i="46"/>
  <c r="GI96" i="46"/>
  <c r="FS96" i="46"/>
  <c r="FC96" i="46"/>
  <c r="FZ96" i="46"/>
  <c r="FJ96" i="46"/>
  <c r="GG96" i="46"/>
  <c r="FQ96" i="46"/>
  <c r="FA96" i="46"/>
  <c r="FT96" i="46"/>
  <c r="EZ96" i="46"/>
  <c r="GE96" i="46"/>
  <c r="FO96" i="46"/>
  <c r="GL96" i="46"/>
  <c r="FV96" i="46"/>
  <c r="FF96" i="46"/>
  <c r="GC96" i="46"/>
  <c r="FM96" i="46"/>
  <c r="FX96" i="46"/>
  <c r="FD96" i="46"/>
  <c r="GB96" i="46"/>
  <c r="GA96" i="46"/>
  <c r="FK96" i="46"/>
  <c r="GH96" i="46"/>
  <c r="FR96" i="46"/>
  <c r="FB96" i="46"/>
  <c r="FY96" i="46"/>
  <c r="FI96" i="46"/>
  <c r="FH96" i="46"/>
  <c r="GF96" i="46"/>
  <c r="FL96" i="46"/>
  <c r="GM96" i="46"/>
  <c r="FW96" i="46"/>
  <c r="FG96" i="46"/>
  <c r="GD96" i="46"/>
  <c r="FN96" i="46"/>
  <c r="GK96" i="46"/>
  <c r="FU96" i="46"/>
  <c r="FE96" i="46"/>
  <c r="GJ96" i="46"/>
  <c r="FP96" i="46"/>
  <c r="FY62" i="46"/>
  <c r="FI62" i="46"/>
  <c r="GF62" i="46"/>
  <c r="FP62" i="46"/>
  <c r="EZ62" i="46"/>
  <c r="FW62" i="46"/>
  <c r="FG62" i="46"/>
  <c r="FF62" i="46"/>
  <c r="GD62" i="46"/>
  <c r="GK62" i="46"/>
  <c r="FU62" i="46"/>
  <c r="FE62" i="46"/>
  <c r="GB62" i="46"/>
  <c r="FL62" i="46"/>
  <c r="GI62" i="46"/>
  <c r="FS62" i="46"/>
  <c r="FC62" i="46"/>
  <c r="GH62" i="46"/>
  <c r="FN62" i="46"/>
  <c r="GG62" i="46"/>
  <c r="FQ62" i="46"/>
  <c r="FA62" i="46"/>
  <c r="FX62" i="46"/>
  <c r="FH62" i="46"/>
  <c r="GE62" i="46"/>
  <c r="FO62" i="46"/>
  <c r="GL62" i="46"/>
  <c r="FR62" i="46"/>
  <c r="FZ62" i="46"/>
  <c r="GC62" i="46"/>
  <c r="FM62" i="46"/>
  <c r="GJ62" i="46"/>
  <c r="FT62" i="46"/>
  <c r="FD62" i="46"/>
  <c r="GA62" i="46"/>
  <c r="FK62" i="46"/>
  <c r="FV62" i="46"/>
  <c r="FB62" i="46"/>
  <c r="FJ62" i="46"/>
  <c r="EW95" i="46"/>
  <c r="GN28" i="46" l="1"/>
  <c r="Q28" i="46" s="1"/>
  <c r="GN8" i="46"/>
  <c r="Q8" i="46" s="1"/>
  <c r="EW28" i="46"/>
  <c r="P28" i="46" s="1"/>
  <c r="EG39" i="46"/>
  <c r="DQ39" i="46"/>
  <c r="EQ39" i="46"/>
  <c r="EA39" i="46"/>
  <c r="DK39" i="46"/>
  <c r="DP39" i="46"/>
  <c r="DV39" i="46"/>
  <c r="EB39" i="46"/>
  <c r="DR39" i="46"/>
  <c r="ES39" i="46"/>
  <c r="EC39" i="46"/>
  <c r="DM39" i="46"/>
  <c r="EM39" i="46"/>
  <c r="DW39" i="46"/>
  <c r="EN39" i="46"/>
  <c r="ET39" i="46"/>
  <c r="DN39" i="46"/>
  <c r="DT39" i="46"/>
  <c r="EP39" i="46"/>
  <c r="EO39" i="46"/>
  <c r="DY39" i="46"/>
  <c r="DI39" i="46"/>
  <c r="EI39" i="46"/>
  <c r="DS39" i="46"/>
  <c r="EF39" i="46"/>
  <c r="EL39" i="46"/>
  <c r="ER39" i="46"/>
  <c r="DL39" i="46"/>
  <c r="DJ39" i="46"/>
  <c r="EK39" i="46"/>
  <c r="DU39" i="46"/>
  <c r="EU39" i="46"/>
  <c r="EE39" i="46"/>
  <c r="DO39" i="46"/>
  <c r="DX39" i="46"/>
  <c r="ED39" i="46"/>
  <c r="EJ39" i="46"/>
  <c r="DZ39" i="46"/>
  <c r="EH39" i="46"/>
  <c r="EV106" i="46"/>
  <c r="EF106" i="46"/>
  <c r="DP106" i="46"/>
  <c r="EM106" i="46"/>
  <c r="DW106" i="46"/>
  <c r="ET106" i="46"/>
  <c r="ED106" i="46"/>
  <c r="DN106" i="46"/>
  <c r="EG106" i="46"/>
  <c r="DM106" i="46"/>
  <c r="ER106" i="46"/>
  <c r="EB106" i="46"/>
  <c r="DL106" i="46"/>
  <c r="EI106" i="46"/>
  <c r="DS106" i="46"/>
  <c r="EP106" i="46"/>
  <c r="DZ106" i="46"/>
  <c r="DJ106" i="46"/>
  <c r="DQ106" i="46"/>
  <c r="EO106" i="46"/>
  <c r="EN106" i="46"/>
  <c r="DX106" i="46"/>
  <c r="EU106" i="46"/>
  <c r="EE106" i="46"/>
  <c r="DO106" i="46"/>
  <c r="EL106" i="46"/>
  <c r="DV106" i="46"/>
  <c r="EK106" i="46"/>
  <c r="ES106" i="46"/>
  <c r="DY106" i="46"/>
  <c r="EJ106" i="46"/>
  <c r="DT106" i="46"/>
  <c r="EQ106" i="46"/>
  <c r="EA106" i="46"/>
  <c r="DK106" i="46"/>
  <c r="EH106" i="46"/>
  <c r="DR106" i="46"/>
  <c r="DU106" i="46"/>
  <c r="EC106" i="46"/>
  <c r="DI106" i="46"/>
  <c r="EL63" i="46"/>
  <c r="DV63" i="46"/>
  <c r="ES63" i="46"/>
  <c r="EC63" i="46"/>
  <c r="DM63" i="46"/>
  <c r="EJ63" i="46"/>
  <c r="DT63" i="46"/>
  <c r="EA63" i="46"/>
  <c r="EI63" i="46"/>
  <c r="DO63" i="46"/>
  <c r="EH63" i="46"/>
  <c r="DR63" i="46"/>
  <c r="EO63" i="46"/>
  <c r="DY63" i="46"/>
  <c r="DI63" i="46"/>
  <c r="EF63" i="46"/>
  <c r="DP63" i="46"/>
  <c r="DK63" i="46"/>
  <c r="DS63" i="46"/>
  <c r="ET63" i="46"/>
  <c r="ED63" i="46"/>
  <c r="DN63" i="46"/>
  <c r="EK63" i="46"/>
  <c r="DU63" i="46"/>
  <c r="ER63" i="46"/>
  <c r="EB63" i="46"/>
  <c r="DL63" i="46"/>
  <c r="EM63" i="46"/>
  <c r="EU63" i="46"/>
  <c r="EP63" i="46"/>
  <c r="DZ63" i="46"/>
  <c r="DJ63" i="46"/>
  <c r="EG63" i="46"/>
  <c r="DQ63" i="46"/>
  <c r="EN63" i="46"/>
  <c r="DX63" i="46"/>
  <c r="EQ63" i="46"/>
  <c r="DW63" i="46"/>
  <c r="EE63" i="46"/>
  <c r="EY4" i="46"/>
  <c r="O3" i="46"/>
  <c r="DH4" i="46"/>
  <c r="GK130" i="46"/>
  <c r="FV130" i="46"/>
  <c r="FF130" i="46"/>
  <c r="GC130" i="46"/>
  <c r="FM130" i="46"/>
  <c r="GJ130" i="46"/>
  <c r="FT130" i="46"/>
  <c r="FD130" i="46"/>
  <c r="GI130" i="46"/>
  <c r="FO130" i="46"/>
  <c r="GH130" i="46"/>
  <c r="FR130" i="46"/>
  <c r="FB130" i="46"/>
  <c r="FY130" i="46"/>
  <c r="FI130" i="46"/>
  <c r="GF130" i="46"/>
  <c r="FP130" i="46"/>
  <c r="EZ130" i="46"/>
  <c r="FS130" i="46"/>
  <c r="GA130" i="46"/>
  <c r="GD130" i="46"/>
  <c r="FN130" i="46"/>
  <c r="GL130" i="46"/>
  <c r="FU130" i="46"/>
  <c r="FE130" i="46"/>
  <c r="GB130" i="46"/>
  <c r="FL130" i="46"/>
  <c r="FW130" i="46"/>
  <c r="FC130" i="46"/>
  <c r="FK130" i="46"/>
  <c r="GM130" i="46"/>
  <c r="FZ130" i="46"/>
  <c r="FJ130" i="46"/>
  <c r="GG130" i="46"/>
  <c r="FQ130" i="46"/>
  <c r="FA130" i="46"/>
  <c r="FX130" i="46"/>
  <c r="FH130" i="46"/>
  <c r="FG130" i="46"/>
  <c r="GE130" i="46"/>
  <c r="EW8" i="46"/>
  <c r="P8" i="46" s="1"/>
  <c r="GN129" i="46"/>
  <c r="GJ6" i="46"/>
  <c r="EY98" i="46"/>
  <c r="FZ31" i="46"/>
  <c r="FJ31" i="46"/>
  <c r="GC31" i="46"/>
  <c r="FM31" i="46"/>
  <c r="GF31" i="46"/>
  <c r="FP31" i="46"/>
  <c r="EZ31" i="46"/>
  <c r="FG31" i="46"/>
  <c r="FO31" i="46"/>
  <c r="EY64" i="46"/>
  <c r="FV31" i="46"/>
  <c r="FF31" i="46"/>
  <c r="FY31" i="46"/>
  <c r="FI31" i="46"/>
  <c r="GB31" i="46"/>
  <c r="FL31" i="46"/>
  <c r="GA31" i="46"/>
  <c r="FS31" i="46"/>
  <c r="GH31" i="46"/>
  <c r="FR31" i="46"/>
  <c r="FB31" i="46"/>
  <c r="FU31" i="46"/>
  <c r="FE31" i="46"/>
  <c r="FX31" i="46"/>
  <c r="FH31" i="46"/>
  <c r="FK31" i="46"/>
  <c r="FC31" i="46"/>
  <c r="EY131" i="46"/>
  <c r="GD31" i="46"/>
  <c r="FN31" i="46"/>
  <c r="GG31" i="46"/>
  <c r="FQ31" i="46"/>
  <c r="FA31" i="46"/>
  <c r="FT31" i="46"/>
  <c r="FD31" i="46"/>
  <c r="FW31" i="46"/>
  <c r="GE31" i="46"/>
  <c r="GN74" i="46"/>
  <c r="EW107" i="46"/>
  <c r="EW96" i="46"/>
  <c r="ES6" i="46"/>
  <c r="EW129" i="46"/>
  <c r="GE39" i="46"/>
  <c r="FO39" i="46"/>
  <c r="GK39" i="46"/>
  <c r="FU39" i="46"/>
  <c r="FE39" i="46"/>
  <c r="FV39" i="46"/>
  <c r="GB39" i="46"/>
  <c r="GH39" i="46"/>
  <c r="FB39" i="46"/>
  <c r="FX39" i="46"/>
  <c r="GA39" i="46"/>
  <c r="FK39" i="46"/>
  <c r="GG39" i="46"/>
  <c r="FQ39" i="46"/>
  <c r="FA39" i="46"/>
  <c r="FN39" i="46"/>
  <c r="FT39" i="46"/>
  <c r="FZ39" i="46"/>
  <c r="FH39" i="46"/>
  <c r="FP39" i="46"/>
  <c r="FW39" i="46"/>
  <c r="FG39" i="46"/>
  <c r="GC39" i="46"/>
  <c r="FM39" i="46"/>
  <c r="GL39" i="46"/>
  <c r="FF39" i="46"/>
  <c r="FL39" i="46"/>
  <c r="FR39" i="46"/>
  <c r="GF39" i="46"/>
  <c r="GI39" i="46"/>
  <c r="FS39" i="46"/>
  <c r="FC39" i="46"/>
  <c r="FY39" i="46"/>
  <c r="FI39" i="46"/>
  <c r="GD39" i="46"/>
  <c r="GJ39" i="46"/>
  <c r="FD39" i="46"/>
  <c r="FJ39" i="46"/>
  <c r="EZ39" i="46"/>
  <c r="GG106" i="46"/>
  <c r="FQ106" i="46"/>
  <c r="FA106" i="46"/>
  <c r="FX106" i="46"/>
  <c r="FH106" i="46"/>
  <c r="GI106" i="46"/>
  <c r="FS106" i="46"/>
  <c r="FC106" i="46"/>
  <c r="GD106" i="46"/>
  <c r="FF106" i="46"/>
  <c r="GC106" i="46"/>
  <c r="FM106" i="46"/>
  <c r="GJ106" i="46"/>
  <c r="FT106" i="46"/>
  <c r="FD106" i="46"/>
  <c r="GE106" i="46"/>
  <c r="FO106" i="46"/>
  <c r="GH106" i="46"/>
  <c r="FN106" i="46"/>
  <c r="GL106" i="46"/>
  <c r="FY106" i="46"/>
  <c r="FI106" i="46"/>
  <c r="GF106" i="46"/>
  <c r="FP106" i="46"/>
  <c r="EZ106" i="46"/>
  <c r="GA106" i="46"/>
  <c r="FK106" i="46"/>
  <c r="FR106" i="46"/>
  <c r="FZ106" i="46"/>
  <c r="FV106" i="46"/>
  <c r="GK106" i="46"/>
  <c r="FU106" i="46"/>
  <c r="FE106" i="46"/>
  <c r="GB106" i="46"/>
  <c r="FL106" i="46"/>
  <c r="GM106" i="46"/>
  <c r="FW106" i="46"/>
  <c r="FG106" i="46"/>
  <c r="FB106" i="46"/>
  <c r="FJ106" i="46"/>
  <c r="GN96" i="46"/>
  <c r="GN62" i="46"/>
  <c r="EH73" i="46"/>
  <c r="DR73" i="46"/>
  <c r="EO73" i="46"/>
  <c r="DY73" i="46"/>
  <c r="DI73" i="46"/>
  <c r="EJ73" i="46"/>
  <c r="DT73" i="46"/>
  <c r="DW73" i="46"/>
  <c r="EE73" i="46"/>
  <c r="DK73" i="46"/>
  <c r="ET73" i="46"/>
  <c r="ED73" i="46"/>
  <c r="DN73" i="46"/>
  <c r="EK73" i="46"/>
  <c r="DU73" i="46"/>
  <c r="EV73" i="46"/>
  <c r="EF73" i="46"/>
  <c r="DP73" i="46"/>
  <c r="EI73" i="46"/>
  <c r="DO73" i="46"/>
  <c r="EP73" i="46"/>
  <c r="DZ73" i="46"/>
  <c r="DJ73" i="46"/>
  <c r="EG73" i="46"/>
  <c r="DQ73" i="46"/>
  <c r="ER73" i="46"/>
  <c r="EB73" i="46"/>
  <c r="DL73" i="46"/>
  <c r="DS73" i="46"/>
  <c r="EQ73" i="46"/>
  <c r="EL73" i="46"/>
  <c r="DV73" i="46"/>
  <c r="ES73" i="46"/>
  <c r="EC73" i="46"/>
  <c r="DM73" i="46"/>
  <c r="EN73" i="46"/>
  <c r="DX73" i="46"/>
  <c r="EM73" i="46"/>
  <c r="EU73" i="46"/>
  <c r="EA73" i="46"/>
  <c r="EO130" i="46"/>
  <c r="DY130" i="46"/>
  <c r="DI130" i="46"/>
  <c r="EJ130" i="46"/>
  <c r="DT130" i="46"/>
  <c r="EQ130" i="46"/>
  <c r="EA130" i="46"/>
  <c r="DK130" i="46"/>
  <c r="EL130" i="46"/>
  <c r="ET130" i="46"/>
  <c r="EK130" i="46"/>
  <c r="DU130" i="46"/>
  <c r="EV130" i="46"/>
  <c r="EF130" i="46"/>
  <c r="DP130" i="46"/>
  <c r="EM130" i="46"/>
  <c r="DW130" i="46"/>
  <c r="EP130" i="46"/>
  <c r="DV130" i="46"/>
  <c r="ED130" i="46"/>
  <c r="EG130" i="46"/>
  <c r="DQ130" i="46"/>
  <c r="ER130" i="46"/>
  <c r="EB130" i="46"/>
  <c r="DL130" i="46"/>
  <c r="EI130" i="46"/>
  <c r="DS130" i="46"/>
  <c r="DZ130" i="46"/>
  <c r="EH130" i="46"/>
  <c r="DN130" i="46"/>
  <c r="ES130" i="46"/>
  <c r="EC130" i="46"/>
  <c r="DM130" i="46"/>
  <c r="EN130" i="46"/>
  <c r="DX130" i="46"/>
  <c r="EU130" i="46"/>
  <c r="EE130" i="46"/>
  <c r="DO130" i="46"/>
  <c r="DJ130" i="46"/>
  <c r="DR130" i="46"/>
  <c r="EP97" i="46"/>
  <c r="DZ97" i="46"/>
  <c r="DJ97" i="46"/>
  <c r="EG97" i="46"/>
  <c r="DQ97" i="46"/>
  <c r="ER97" i="46"/>
  <c r="EB97" i="46"/>
  <c r="DL97" i="46"/>
  <c r="DS97" i="46"/>
  <c r="EQ97" i="46"/>
  <c r="EL97" i="46"/>
  <c r="DV97" i="46"/>
  <c r="ES97" i="46"/>
  <c r="EC97" i="46"/>
  <c r="DM97" i="46"/>
  <c r="EN97" i="46"/>
  <c r="DX97" i="46"/>
  <c r="EM97" i="46"/>
  <c r="EU97" i="46"/>
  <c r="EA97" i="46"/>
  <c r="EH97" i="46"/>
  <c r="DR97" i="46"/>
  <c r="EO97" i="46"/>
  <c r="DY97" i="46"/>
  <c r="DI97" i="46"/>
  <c r="EJ97" i="46"/>
  <c r="DT97" i="46"/>
  <c r="DW97" i="46"/>
  <c r="EE97" i="46"/>
  <c r="DK97" i="46"/>
  <c r="ET97" i="46"/>
  <c r="ED97" i="46"/>
  <c r="DN97" i="46"/>
  <c r="EK97" i="46"/>
  <c r="DU97" i="46"/>
  <c r="EV97" i="46"/>
  <c r="EF97" i="46"/>
  <c r="DP97" i="46"/>
  <c r="EI97" i="46"/>
  <c r="DO97" i="46"/>
  <c r="GN107" i="46"/>
  <c r="GN40" i="46"/>
  <c r="DH38" i="46"/>
  <c r="EB5" i="46"/>
  <c r="DL5" i="46"/>
  <c r="DM5" i="46"/>
  <c r="EE5" i="46"/>
  <c r="DO5" i="46"/>
  <c r="DQ5" i="46"/>
  <c r="ED5" i="46"/>
  <c r="DN5" i="46"/>
  <c r="EN5" i="46"/>
  <c r="DX5" i="46"/>
  <c r="EK5" i="46"/>
  <c r="EQ5" i="46"/>
  <c r="EA5" i="46"/>
  <c r="DK5" i="46"/>
  <c r="EP5" i="46"/>
  <c r="DZ5" i="46"/>
  <c r="DJ5" i="46"/>
  <c r="DH105" i="46"/>
  <c r="EJ5" i="46"/>
  <c r="DT5" i="46"/>
  <c r="DY5" i="46"/>
  <c r="EM5" i="46"/>
  <c r="DW5" i="46"/>
  <c r="EO5" i="46"/>
  <c r="EL5" i="46"/>
  <c r="DV5" i="46"/>
  <c r="EG5" i="46"/>
  <c r="DH72" i="46"/>
  <c r="EF5" i="46"/>
  <c r="DP5" i="46"/>
  <c r="DU5" i="46"/>
  <c r="EI5" i="46"/>
  <c r="DS5" i="46"/>
  <c r="EC5" i="46"/>
  <c r="EH5" i="46"/>
  <c r="DR5" i="46"/>
  <c r="DI5" i="46"/>
  <c r="GE97" i="46"/>
  <c r="FO97" i="46"/>
  <c r="GH97" i="46"/>
  <c r="FR97" i="46"/>
  <c r="FB97" i="46"/>
  <c r="FY97" i="46"/>
  <c r="FI97" i="46"/>
  <c r="FT97" i="46"/>
  <c r="EZ97" i="46"/>
  <c r="FX97" i="46"/>
  <c r="GK97" i="46"/>
  <c r="GA97" i="46"/>
  <c r="FK97" i="46"/>
  <c r="GD97" i="46"/>
  <c r="FN97" i="46"/>
  <c r="GM97" i="46"/>
  <c r="FU97" i="46"/>
  <c r="FE97" i="46"/>
  <c r="FD97" i="46"/>
  <c r="GB97" i="46"/>
  <c r="GJ97" i="46"/>
  <c r="FW97" i="46"/>
  <c r="FG97" i="46"/>
  <c r="FZ97" i="46"/>
  <c r="FJ97" i="46"/>
  <c r="GG97" i="46"/>
  <c r="FQ97" i="46"/>
  <c r="FA97" i="46"/>
  <c r="GF97" i="46"/>
  <c r="FL97" i="46"/>
  <c r="GI97" i="46"/>
  <c r="FS97" i="46"/>
  <c r="FC97" i="46"/>
  <c r="FV97" i="46"/>
  <c r="FF97" i="46"/>
  <c r="GC97" i="46"/>
  <c r="FM97" i="46"/>
  <c r="GL97" i="46"/>
  <c r="FP97" i="46"/>
  <c r="FH97" i="46"/>
  <c r="GF63" i="46"/>
  <c r="FP63" i="46"/>
  <c r="EZ63" i="46"/>
  <c r="FW63" i="46"/>
  <c r="FG63" i="46"/>
  <c r="GD63" i="46"/>
  <c r="FN63" i="46"/>
  <c r="FY63" i="46"/>
  <c r="FE63" i="46"/>
  <c r="GC63" i="46"/>
  <c r="GB63" i="46"/>
  <c r="FL63" i="46"/>
  <c r="GI63" i="46"/>
  <c r="FS63" i="46"/>
  <c r="FC63" i="46"/>
  <c r="FZ63" i="46"/>
  <c r="FJ63" i="46"/>
  <c r="FI63" i="46"/>
  <c r="GG63" i="46"/>
  <c r="FM63" i="46"/>
  <c r="FX63" i="46"/>
  <c r="FH63" i="46"/>
  <c r="GE63" i="46"/>
  <c r="FO63" i="46"/>
  <c r="GL63" i="46"/>
  <c r="FV63" i="46"/>
  <c r="FF63" i="46"/>
  <c r="GK63" i="46"/>
  <c r="FQ63" i="46"/>
  <c r="GJ63" i="46"/>
  <c r="FT63" i="46"/>
  <c r="FD63" i="46"/>
  <c r="GA63" i="46"/>
  <c r="FK63" i="46"/>
  <c r="GH63" i="46"/>
  <c r="FR63" i="46"/>
  <c r="FB63" i="46"/>
  <c r="FU63" i="46"/>
  <c r="FA63" i="46"/>
  <c r="EO31" i="46"/>
  <c r="DY31" i="46"/>
  <c r="DI31" i="46"/>
  <c r="EB31" i="46"/>
  <c r="DL31" i="46"/>
  <c r="EE31" i="46"/>
  <c r="DO31" i="46"/>
  <c r="DJ31" i="46"/>
  <c r="DR31" i="46"/>
  <c r="DH131" i="46"/>
  <c r="EK31" i="46"/>
  <c r="DU31" i="46"/>
  <c r="EN31" i="46"/>
  <c r="DX31" i="46"/>
  <c r="EQ31" i="46"/>
  <c r="EA31" i="46"/>
  <c r="DK31" i="46"/>
  <c r="EL31" i="46"/>
  <c r="ED31" i="46"/>
  <c r="DH98" i="46"/>
  <c r="EG31" i="46"/>
  <c r="DQ31" i="46"/>
  <c r="EJ31" i="46"/>
  <c r="DT31" i="46"/>
  <c r="EM31" i="46"/>
  <c r="DW31" i="46"/>
  <c r="EP31" i="46"/>
  <c r="DV31" i="46"/>
  <c r="DN31" i="46"/>
  <c r="DH64" i="46"/>
  <c r="EC31" i="46"/>
  <c r="DM31" i="46"/>
  <c r="EF31" i="46"/>
  <c r="DP31" i="46"/>
  <c r="EI31" i="46"/>
  <c r="DS31" i="46"/>
  <c r="DZ31" i="46"/>
  <c r="EH31" i="46"/>
  <c r="EW40" i="46"/>
  <c r="ES30" i="46"/>
  <c r="EW74" i="46"/>
  <c r="EY72" i="46"/>
  <c r="FY5" i="46"/>
  <c r="FI5" i="46"/>
  <c r="GB5" i="46"/>
  <c r="FL5" i="46"/>
  <c r="FV5" i="46"/>
  <c r="GA5" i="46"/>
  <c r="FK5" i="46"/>
  <c r="GD5" i="46"/>
  <c r="FF5" i="46"/>
  <c r="EY38" i="46"/>
  <c r="FU5" i="46"/>
  <c r="FE5" i="46"/>
  <c r="FX5" i="46"/>
  <c r="FH5" i="46"/>
  <c r="FJ5" i="46"/>
  <c r="FW5" i="46"/>
  <c r="FG5" i="46"/>
  <c r="FZ5" i="46"/>
  <c r="GG5" i="46"/>
  <c r="FQ5" i="46"/>
  <c r="FA5" i="46"/>
  <c r="FT5" i="46"/>
  <c r="FD5" i="46"/>
  <c r="FB5" i="46"/>
  <c r="FS5" i="46"/>
  <c r="FC5" i="46"/>
  <c r="FR5" i="46"/>
  <c r="EY105" i="46"/>
  <c r="GC5" i="46"/>
  <c r="FM5" i="46"/>
  <c r="GF5" i="46"/>
  <c r="FP5" i="46"/>
  <c r="EZ5" i="46"/>
  <c r="GE5" i="46"/>
  <c r="FO5" i="46"/>
  <c r="GH5" i="46"/>
  <c r="FN5" i="46"/>
  <c r="GJ30" i="46"/>
  <c r="EW62" i="46"/>
  <c r="GI73" i="46"/>
  <c r="FS73" i="46"/>
  <c r="FC73" i="46"/>
  <c r="FZ73" i="46"/>
  <c r="FJ73" i="46"/>
  <c r="GG73" i="46"/>
  <c r="FQ73" i="46"/>
  <c r="FA73" i="46"/>
  <c r="GF73" i="46"/>
  <c r="FL73" i="46"/>
  <c r="GE73" i="46"/>
  <c r="FO73" i="46"/>
  <c r="GL73" i="46"/>
  <c r="FV73" i="46"/>
  <c r="FF73" i="46"/>
  <c r="GC73" i="46"/>
  <c r="FM73" i="46"/>
  <c r="GJ73" i="46"/>
  <c r="FP73" i="46"/>
  <c r="FX73" i="46"/>
  <c r="GA73" i="46"/>
  <c r="FK73" i="46"/>
  <c r="GH73" i="46"/>
  <c r="FR73" i="46"/>
  <c r="FB73" i="46"/>
  <c r="FY73" i="46"/>
  <c r="FI73" i="46"/>
  <c r="FT73" i="46"/>
  <c r="EZ73" i="46"/>
  <c r="FH73" i="46"/>
  <c r="GM73" i="46"/>
  <c r="FW73" i="46"/>
  <c r="FG73" i="46"/>
  <c r="GD73" i="46"/>
  <c r="FN73" i="46"/>
  <c r="GK73" i="46"/>
  <c r="FU73" i="46"/>
  <c r="FE73" i="46"/>
  <c r="FD73" i="46"/>
  <c r="GB73" i="46"/>
  <c r="EY32" i="46"/>
  <c r="O33" i="46"/>
  <c r="DH32" i="46"/>
  <c r="GN29" i="46" l="1"/>
  <c r="Q29" i="46" s="1"/>
  <c r="EW29" i="46"/>
  <c r="P29" i="46" s="1"/>
  <c r="EW7" i="46"/>
  <c r="P7" i="46" s="1"/>
  <c r="GN7" i="46"/>
  <c r="Q7" i="46" s="1"/>
  <c r="EW106" i="46"/>
  <c r="GN39" i="46"/>
  <c r="GN73" i="46"/>
  <c r="O34" i="46"/>
  <c r="DH33" i="46"/>
  <c r="EY33" i="46"/>
  <c r="GH38" i="46"/>
  <c r="FR38" i="46"/>
  <c r="FB38" i="46"/>
  <c r="FX38" i="46"/>
  <c r="FH38" i="46"/>
  <c r="GA38" i="46"/>
  <c r="GG38" i="46"/>
  <c r="FA38" i="46"/>
  <c r="FG38" i="46"/>
  <c r="FU38" i="46"/>
  <c r="GD38" i="46"/>
  <c r="FN38" i="46"/>
  <c r="GJ38" i="46"/>
  <c r="FT38" i="46"/>
  <c r="FD38" i="46"/>
  <c r="FS38" i="46"/>
  <c r="FY38" i="46"/>
  <c r="GE38" i="46"/>
  <c r="GK38" i="46"/>
  <c r="FM38" i="46"/>
  <c r="FZ38" i="46"/>
  <c r="FJ38" i="46"/>
  <c r="GF38" i="46"/>
  <c r="FP38" i="46"/>
  <c r="EZ38" i="46"/>
  <c r="FK38" i="46"/>
  <c r="FQ38" i="46"/>
  <c r="FW38" i="46"/>
  <c r="FE38" i="46"/>
  <c r="GL38" i="46"/>
  <c r="FV38" i="46"/>
  <c r="FF38" i="46"/>
  <c r="GB38" i="46"/>
  <c r="FL38" i="46"/>
  <c r="GI38" i="46"/>
  <c r="FC38" i="46"/>
  <c r="FI38" i="46"/>
  <c r="FO38" i="46"/>
  <c r="GC38" i="46"/>
  <c r="ES5" i="46"/>
  <c r="GJ31" i="46"/>
  <c r="EY3" i="46"/>
  <c r="DH3" i="46"/>
  <c r="EY65" i="46"/>
  <c r="FS32" i="46"/>
  <c r="FC32" i="46"/>
  <c r="FV32" i="46"/>
  <c r="FF32" i="46"/>
  <c r="FY32" i="46"/>
  <c r="FI32" i="46"/>
  <c r="FD32" i="46"/>
  <c r="GB32" i="46"/>
  <c r="GE32" i="46"/>
  <c r="FO32" i="46"/>
  <c r="GH32" i="46"/>
  <c r="FR32" i="46"/>
  <c r="FB32" i="46"/>
  <c r="FU32" i="46"/>
  <c r="FE32" i="46"/>
  <c r="GF32" i="46"/>
  <c r="FL32" i="46"/>
  <c r="EY132" i="46"/>
  <c r="GA32" i="46"/>
  <c r="FK32" i="46"/>
  <c r="GD32" i="46"/>
  <c r="FN32" i="46"/>
  <c r="GG32" i="46"/>
  <c r="FQ32" i="46"/>
  <c r="FA32" i="46"/>
  <c r="FP32" i="46"/>
  <c r="FX32" i="46"/>
  <c r="EY99" i="46"/>
  <c r="FW32" i="46"/>
  <c r="FG32" i="46"/>
  <c r="FZ32" i="46"/>
  <c r="FJ32" i="46"/>
  <c r="GC32" i="46"/>
  <c r="FM32" i="46"/>
  <c r="FT32" i="46"/>
  <c r="EZ32" i="46"/>
  <c r="FH32" i="46"/>
  <c r="GJ5" i="46"/>
  <c r="EN98" i="46"/>
  <c r="DX98" i="46"/>
  <c r="EU98" i="46"/>
  <c r="EE98" i="46"/>
  <c r="DO98" i="46"/>
  <c r="DZ98" i="46"/>
  <c r="EG98" i="46"/>
  <c r="ET98" i="46"/>
  <c r="DN98" i="46"/>
  <c r="ES98" i="46"/>
  <c r="EJ98" i="46"/>
  <c r="DT98" i="46"/>
  <c r="EQ98" i="46"/>
  <c r="EA98" i="46"/>
  <c r="DK98" i="46"/>
  <c r="DR98" i="46"/>
  <c r="DY98" i="46"/>
  <c r="EL98" i="46"/>
  <c r="EK98" i="46"/>
  <c r="DM98" i="46"/>
  <c r="DP98" i="46"/>
  <c r="EV98" i="46"/>
  <c r="EF98" i="46"/>
  <c r="EM98" i="46"/>
  <c r="DW98" i="46"/>
  <c r="EP98" i="46"/>
  <c r="DJ98" i="46"/>
  <c r="DQ98" i="46"/>
  <c r="ED98" i="46"/>
  <c r="EC98" i="46"/>
  <c r="ER98" i="46"/>
  <c r="EB98" i="46"/>
  <c r="DL98" i="46"/>
  <c r="EI98" i="46"/>
  <c r="DS98" i="46"/>
  <c r="EH98" i="46"/>
  <c r="EO98" i="46"/>
  <c r="DI98" i="46"/>
  <c r="DV98" i="46"/>
  <c r="DU98" i="46"/>
  <c r="GN63" i="46"/>
  <c r="ES72" i="46"/>
  <c r="EC72" i="46"/>
  <c r="DM72" i="46"/>
  <c r="EN72" i="46"/>
  <c r="DX72" i="46"/>
  <c r="EU72" i="46"/>
  <c r="EE72" i="46"/>
  <c r="DO72" i="46"/>
  <c r="DN72" i="46"/>
  <c r="EL72" i="46"/>
  <c r="EO72" i="46"/>
  <c r="DY72" i="46"/>
  <c r="DI72" i="46"/>
  <c r="EJ72" i="46"/>
  <c r="DT72" i="46"/>
  <c r="EQ72" i="46"/>
  <c r="EA72" i="46"/>
  <c r="DK72" i="46"/>
  <c r="EP72" i="46"/>
  <c r="DV72" i="46"/>
  <c r="EK72" i="46"/>
  <c r="DU72" i="46"/>
  <c r="EV72" i="46"/>
  <c r="EF72" i="46"/>
  <c r="DP72" i="46"/>
  <c r="EM72" i="46"/>
  <c r="DW72" i="46"/>
  <c r="ET72" i="46"/>
  <c r="DZ72" i="46"/>
  <c r="EH72" i="46"/>
  <c r="EG72" i="46"/>
  <c r="DQ72" i="46"/>
  <c r="ER72" i="46"/>
  <c r="EB72" i="46"/>
  <c r="DL72" i="46"/>
  <c r="EI72" i="46"/>
  <c r="DS72" i="46"/>
  <c r="ED72" i="46"/>
  <c r="DJ72" i="46"/>
  <c r="DR72" i="46"/>
  <c r="ER38" i="46"/>
  <c r="EB38" i="46"/>
  <c r="DL38" i="46"/>
  <c r="EH38" i="46"/>
  <c r="DR38" i="46"/>
  <c r="EK38" i="46"/>
  <c r="EQ38" i="46"/>
  <c r="DK38" i="46"/>
  <c r="DQ38" i="46"/>
  <c r="DO38" i="46"/>
  <c r="EN38" i="46"/>
  <c r="DX38" i="46"/>
  <c r="ET38" i="46"/>
  <c r="ED38" i="46"/>
  <c r="DN38" i="46"/>
  <c r="EC38" i="46"/>
  <c r="EI38" i="46"/>
  <c r="EO38" i="46"/>
  <c r="DI38" i="46"/>
  <c r="EM38" i="46"/>
  <c r="EJ38" i="46"/>
  <c r="DT38" i="46"/>
  <c r="EP38" i="46"/>
  <c r="DZ38" i="46"/>
  <c r="DJ38" i="46"/>
  <c r="DU38" i="46"/>
  <c r="EA38" i="46"/>
  <c r="EG38" i="46"/>
  <c r="DW38" i="46"/>
  <c r="EE38" i="46"/>
  <c r="EF38" i="46"/>
  <c r="DP38" i="46"/>
  <c r="EL38" i="46"/>
  <c r="DV38" i="46"/>
  <c r="ES38" i="46"/>
  <c r="DM38" i="46"/>
  <c r="DS38" i="46"/>
  <c r="DY38" i="46"/>
  <c r="EU38" i="46"/>
  <c r="EW130" i="46"/>
  <c r="GN106" i="46"/>
  <c r="GA64" i="46"/>
  <c r="FK64" i="46"/>
  <c r="GH64" i="46"/>
  <c r="FR64" i="46"/>
  <c r="FB64" i="46"/>
  <c r="FY64" i="46"/>
  <c r="FI64" i="46"/>
  <c r="FT64" i="46"/>
  <c r="EZ64" i="46"/>
  <c r="FH64" i="46"/>
  <c r="FW64" i="46"/>
  <c r="FG64" i="46"/>
  <c r="GD64" i="46"/>
  <c r="FN64" i="46"/>
  <c r="GK64" i="46"/>
  <c r="FU64" i="46"/>
  <c r="FE64" i="46"/>
  <c r="FD64" i="46"/>
  <c r="GB64" i="46"/>
  <c r="GI64" i="46"/>
  <c r="FS64" i="46"/>
  <c r="FC64" i="46"/>
  <c r="FZ64" i="46"/>
  <c r="FJ64" i="46"/>
  <c r="GG64" i="46"/>
  <c r="FQ64" i="46"/>
  <c r="FA64" i="46"/>
  <c r="GF64" i="46"/>
  <c r="FL64" i="46"/>
  <c r="GE64" i="46"/>
  <c r="FO64" i="46"/>
  <c r="GL64" i="46"/>
  <c r="FV64" i="46"/>
  <c r="FF64" i="46"/>
  <c r="GC64" i="46"/>
  <c r="FM64" i="46"/>
  <c r="GJ64" i="46"/>
  <c r="FP64" i="46"/>
  <c r="FX64" i="46"/>
  <c r="GN130" i="46"/>
  <c r="EY104" i="46"/>
  <c r="GB4" i="46"/>
  <c r="FL4" i="46"/>
  <c r="GE4" i="46"/>
  <c r="FO4" i="46"/>
  <c r="FI4" i="46"/>
  <c r="FV4" i="46"/>
  <c r="FF4" i="46"/>
  <c r="FQ4" i="46"/>
  <c r="FM4" i="46"/>
  <c r="EY71" i="46"/>
  <c r="FX4" i="46"/>
  <c r="FH4" i="46"/>
  <c r="GA4" i="46"/>
  <c r="FK4" i="46"/>
  <c r="GH4" i="46"/>
  <c r="FR4" i="46"/>
  <c r="FB4" i="46"/>
  <c r="FE4" i="46"/>
  <c r="FA4" i="46"/>
  <c r="EY37" i="46"/>
  <c r="FT4" i="46"/>
  <c r="FD4" i="46"/>
  <c r="FW4" i="46"/>
  <c r="FG4" i="46"/>
  <c r="GD4" i="46"/>
  <c r="FN4" i="46"/>
  <c r="GG4" i="46"/>
  <c r="GC4" i="46"/>
  <c r="GF4" i="46"/>
  <c r="FP4" i="46"/>
  <c r="EZ4" i="46"/>
  <c r="FS4" i="46"/>
  <c r="FC4" i="46"/>
  <c r="FZ4" i="46"/>
  <c r="FJ4" i="46"/>
  <c r="FY4" i="46"/>
  <c r="FU4" i="46"/>
  <c r="FY105" i="46"/>
  <c r="FI105" i="46"/>
  <c r="GF105" i="46"/>
  <c r="FP105" i="46"/>
  <c r="EZ105" i="46"/>
  <c r="GA105" i="46"/>
  <c r="FK105" i="46"/>
  <c r="FV105" i="46"/>
  <c r="FB105" i="46"/>
  <c r="FJ105" i="46"/>
  <c r="GK105" i="46"/>
  <c r="FU105" i="46"/>
  <c r="FE105" i="46"/>
  <c r="GB105" i="46"/>
  <c r="FL105" i="46"/>
  <c r="GM105" i="46"/>
  <c r="FW105" i="46"/>
  <c r="FG105" i="46"/>
  <c r="FF105" i="46"/>
  <c r="GD105" i="46"/>
  <c r="GG105" i="46"/>
  <c r="FQ105" i="46"/>
  <c r="FA105" i="46"/>
  <c r="FX105" i="46"/>
  <c r="FH105" i="46"/>
  <c r="GI105" i="46"/>
  <c r="FS105" i="46"/>
  <c r="FC105" i="46"/>
  <c r="GH105" i="46"/>
  <c r="FN105" i="46"/>
  <c r="GC105" i="46"/>
  <c r="FM105" i="46"/>
  <c r="GJ105" i="46"/>
  <c r="FT105" i="46"/>
  <c r="FD105" i="46"/>
  <c r="GE105" i="46"/>
  <c r="FO105" i="46"/>
  <c r="GL105" i="46"/>
  <c r="FR105" i="46"/>
  <c r="FZ105" i="46"/>
  <c r="GL72" i="46"/>
  <c r="FV72" i="46"/>
  <c r="FF72" i="46"/>
  <c r="GC72" i="46"/>
  <c r="FM72" i="46"/>
  <c r="GJ72" i="46"/>
  <c r="FT72" i="46"/>
  <c r="FD72" i="46"/>
  <c r="GM72" i="46"/>
  <c r="FS72" i="46"/>
  <c r="GH72" i="46"/>
  <c r="FR72" i="46"/>
  <c r="FB72" i="46"/>
  <c r="FY72" i="46"/>
  <c r="FI72" i="46"/>
  <c r="GF72" i="46"/>
  <c r="FP72" i="46"/>
  <c r="EZ72" i="46"/>
  <c r="FW72" i="46"/>
  <c r="FC72" i="46"/>
  <c r="FZ72" i="46"/>
  <c r="FJ72" i="46"/>
  <c r="GG72" i="46"/>
  <c r="FQ72" i="46"/>
  <c r="FA72" i="46"/>
  <c r="FX72" i="46"/>
  <c r="FH72" i="46"/>
  <c r="FK72" i="46"/>
  <c r="GI72" i="46"/>
  <c r="FO72" i="46"/>
  <c r="FU72" i="46"/>
  <c r="GA72" i="46"/>
  <c r="GD72" i="46"/>
  <c r="FE72" i="46"/>
  <c r="FG72" i="46"/>
  <c r="FN72" i="46"/>
  <c r="GB72" i="46"/>
  <c r="GE72" i="46"/>
  <c r="GK72" i="46"/>
  <c r="FL72" i="46"/>
  <c r="ES31" i="46"/>
  <c r="EW63" i="46"/>
  <c r="EW39" i="46"/>
  <c r="EP32" i="46"/>
  <c r="DZ32" i="46"/>
  <c r="DJ32" i="46"/>
  <c r="EC32" i="46"/>
  <c r="DM32" i="46"/>
  <c r="EF32" i="46"/>
  <c r="DP32" i="46"/>
  <c r="EE32" i="46"/>
  <c r="DK32" i="46"/>
  <c r="DH132" i="46"/>
  <c r="EL32" i="46"/>
  <c r="DV32" i="46"/>
  <c r="EO32" i="46"/>
  <c r="DY32" i="46"/>
  <c r="DI32" i="46"/>
  <c r="EB32" i="46"/>
  <c r="DL32" i="46"/>
  <c r="DO32" i="46"/>
  <c r="EM32" i="46"/>
  <c r="DH99" i="46"/>
  <c r="EH32" i="46"/>
  <c r="DR32" i="46"/>
  <c r="EK32" i="46"/>
  <c r="DU32" i="46"/>
  <c r="EN32" i="46"/>
  <c r="DX32" i="46"/>
  <c r="EI32" i="46"/>
  <c r="EQ32" i="46"/>
  <c r="DW32" i="46"/>
  <c r="DH65" i="46"/>
  <c r="ED32" i="46"/>
  <c r="DN32" i="46"/>
  <c r="EG32" i="46"/>
  <c r="DQ32" i="46"/>
  <c r="EJ32" i="46"/>
  <c r="DT32" i="46"/>
  <c r="DS32" i="46"/>
  <c r="EA32" i="46"/>
  <c r="ES64" i="46"/>
  <c r="EC64" i="46"/>
  <c r="DM64" i="46"/>
  <c r="EJ64" i="46"/>
  <c r="DT64" i="46"/>
  <c r="EQ64" i="46"/>
  <c r="EA64" i="46"/>
  <c r="DK64" i="46"/>
  <c r="DR64" i="46"/>
  <c r="DJ64" i="46"/>
  <c r="EO64" i="46"/>
  <c r="DY64" i="46"/>
  <c r="DI64" i="46"/>
  <c r="EF64" i="46"/>
  <c r="DP64" i="46"/>
  <c r="EM64" i="46"/>
  <c r="DW64" i="46"/>
  <c r="EL64" i="46"/>
  <c r="ET64" i="46"/>
  <c r="EP64" i="46"/>
  <c r="EK64" i="46"/>
  <c r="DU64" i="46"/>
  <c r="ER64" i="46"/>
  <c r="EB64" i="46"/>
  <c r="DL64" i="46"/>
  <c r="EI64" i="46"/>
  <c r="DS64" i="46"/>
  <c r="DV64" i="46"/>
  <c r="ED64" i="46"/>
  <c r="DZ64" i="46"/>
  <c r="EG64" i="46"/>
  <c r="DQ64" i="46"/>
  <c r="EN64" i="46"/>
  <c r="DX64" i="46"/>
  <c r="EU64" i="46"/>
  <c r="EE64" i="46"/>
  <c r="DO64" i="46"/>
  <c r="EH64" i="46"/>
  <c r="DN64" i="46"/>
  <c r="ER131" i="46"/>
  <c r="DW131" i="46"/>
  <c r="EO131" i="46"/>
  <c r="ET131" i="46"/>
  <c r="ED131" i="46"/>
  <c r="DN131" i="46"/>
  <c r="EN131" i="46"/>
  <c r="DX131" i="46"/>
  <c r="EU131" i="46"/>
  <c r="DO131" i="46"/>
  <c r="DU131" i="46"/>
  <c r="EA131" i="46"/>
  <c r="DI131" i="46"/>
  <c r="EL131" i="46"/>
  <c r="DV131" i="46"/>
  <c r="EV131" i="46"/>
  <c r="EF131" i="46"/>
  <c r="DP131" i="46"/>
  <c r="EE131" i="46"/>
  <c r="EK131" i="46"/>
  <c r="EQ131" i="46"/>
  <c r="DK131" i="46"/>
  <c r="DY131" i="46"/>
  <c r="EH131" i="46"/>
  <c r="DR131" i="46"/>
  <c r="EB131" i="46"/>
  <c r="DL131" i="46"/>
  <c r="EC131" i="46"/>
  <c r="EI131" i="46"/>
  <c r="DQ131" i="46"/>
  <c r="DZ131" i="46"/>
  <c r="EM131" i="46"/>
  <c r="EG131" i="46"/>
  <c r="ES131" i="46"/>
  <c r="DJ131" i="46"/>
  <c r="EJ131" i="46"/>
  <c r="DM131" i="46"/>
  <c r="DT131" i="46"/>
  <c r="DS131" i="46"/>
  <c r="EP131" i="46"/>
  <c r="GN97" i="46"/>
  <c r="EN105" i="46"/>
  <c r="DX105" i="46"/>
  <c r="EU105" i="46"/>
  <c r="EE105" i="46"/>
  <c r="DO105" i="46"/>
  <c r="EL105" i="46"/>
  <c r="DV105" i="46"/>
  <c r="EO105" i="46"/>
  <c r="DU105" i="46"/>
  <c r="ES105" i="46"/>
  <c r="EJ105" i="46"/>
  <c r="DT105" i="46"/>
  <c r="EQ105" i="46"/>
  <c r="EA105" i="46"/>
  <c r="DK105" i="46"/>
  <c r="EH105" i="46"/>
  <c r="DR105" i="46"/>
  <c r="DY105" i="46"/>
  <c r="EG105" i="46"/>
  <c r="EC105" i="46"/>
  <c r="EV105" i="46"/>
  <c r="EF105" i="46"/>
  <c r="DP105" i="46"/>
  <c r="EM105" i="46"/>
  <c r="DW105" i="46"/>
  <c r="ET105" i="46"/>
  <c r="ED105" i="46"/>
  <c r="DN105" i="46"/>
  <c r="DI105" i="46"/>
  <c r="DQ105" i="46"/>
  <c r="ER105" i="46"/>
  <c r="EB105" i="46"/>
  <c r="DL105" i="46"/>
  <c r="EI105" i="46"/>
  <c r="DS105" i="46"/>
  <c r="EP105" i="46"/>
  <c r="DZ105" i="46"/>
  <c r="DJ105" i="46"/>
  <c r="EK105" i="46"/>
  <c r="DM105" i="46"/>
  <c r="EW97" i="46"/>
  <c r="EW73" i="46"/>
  <c r="GJ131" i="46"/>
  <c r="GI131" i="46"/>
  <c r="FS131" i="46"/>
  <c r="FC131" i="46"/>
  <c r="FY131" i="46"/>
  <c r="FI131" i="46"/>
  <c r="FT131" i="46"/>
  <c r="FR131" i="46"/>
  <c r="FX131" i="46"/>
  <c r="FV131" i="46"/>
  <c r="GF131" i="46"/>
  <c r="GE131" i="46"/>
  <c r="FO131" i="46"/>
  <c r="GK131" i="46"/>
  <c r="FU131" i="46"/>
  <c r="FE131" i="46"/>
  <c r="FL131" i="46"/>
  <c r="FJ131" i="46"/>
  <c r="FP131" i="46"/>
  <c r="FN131" i="46"/>
  <c r="GM131" i="46"/>
  <c r="FW131" i="46"/>
  <c r="FG131" i="46"/>
  <c r="GC131" i="46"/>
  <c r="FM131" i="46"/>
  <c r="GD131" i="46"/>
  <c r="FZ131" i="46"/>
  <c r="GL131" i="46"/>
  <c r="EZ131" i="46"/>
  <c r="GH131" i="46"/>
  <c r="GA131" i="46"/>
  <c r="FA131" i="46"/>
  <c r="FF131" i="46"/>
  <c r="FK131" i="46"/>
  <c r="FD131" i="46"/>
  <c r="GG131" i="46"/>
  <c r="FB131" i="46"/>
  <c r="GB131" i="46"/>
  <c r="FQ131" i="46"/>
  <c r="FH131" i="46"/>
  <c r="FY98" i="46"/>
  <c r="FI98" i="46"/>
  <c r="GF98" i="46"/>
  <c r="FP98" i="46"/>
  <c r="EZ98" i="46"/>
  <c r="FO98" i="46"/>
  <c r="FV98" i="46"/>
  <c r="GA98" i="46"/>
  <c r="FR98" i="46"/>
  <c r="FZ98" i="46"/>
  <c r="GK98" i="46"/>
  <c r="FU98" i="46"/>
  <c r="FE98" i="46"/>
  <c r="GB98" i="46"/>
  <c r="FL98" i="46"/>
  <c r="GM98" i="46"/>
  <c r="FG98" i="46"/>
  <c r="FN98" i="46"/>
  <c r="FS98" i="46"/>
  <c r="FJ98" i="46"/>
  <c r="GG98" i="46"/>
  <c r="FQ98" i="46"/>
  <c r="FA98" i="46"/>
  <c r="FX98" i="46"/>
  <c r="FH98" i="46"/>
  <c r="GE98" i="46"/>
  <c r="GL98" i="46"/>
  <c r="FF98" i="46"/>
  <c r="FK98" i="46"/>
  <c r="GH98" i="46"/>
  <c r="GC98" i="46"/>
  <c r="FM98" i="46"/>
  <c r="GJ98" i="46"/>
  <c r="FT98" i="46"/>
  <c r="FD98" i="46"/>
  <c r="FW98" i="46"/>
  <c r="GD98" i="46"/>
  <c r="GI98" i="46"/>
  <c r="FC98" i="46"/>
  <c r="FB98" i="46"/>
  <c r="DH37" i="46"/>
  <c r="EE4" i="46"/>
  <c r="DO4" i="46"/>
  <c r="EH4" i="46"/>
  <c r="DR4" i="46"/>
  <c r="EK4" i="46"/>
  <c r="DU4" i="46"/>
  <c r="EF4" i="46"/>
  <c r="EN4" i="46"/>
  <c r="EQ4" i="46"/>
  <c r="EA4" i="46"/>
  <c r="DK4" i="46"/>
  <c r="ED4" i="46"/>
  <c r="DN4" i="46"/>
  <c r="EG4" i="46"/>
  <c r="DQ4" i="46"/>
  <c r="EB4" i="46"/>
  <c r="EJ4" i="46"/>
  <c r="DW4" i="46"/>
  <c r="DM4" i="46"/>
  <c r="DH104" i="46"/>
  <c r="EM4" i="46"/>
  <c r="EP4" i="46"/>
  <c r="DJ4" i="46"/>
  <c r="DT4" i="46"/>
  <c r="DH71" i="46"/>
  <c r="EI4" i="46"/>
  <c r="DS4" i="46"/>
  <c r="EL4" i="46"/>
  <c r="DV4" i="46"/>
  <c r="EO4" i="46"/>
  <c r="DY4" i="46"/>
  <c r="DI4" i="46"/>
  <c r="DL4" i="46"/>
  <c r="DP4" i="46"/>
  <c r="DZ4" i="46"/>
  <c r="EC4" i="46"/>
  <c r="DX4" i="46"/>
  <c r="GN6" i="46" l="1"/>
  <c r="Q6" i="46" s="1"/>
  <c r="EW30" i="46"/>
  <c r="P30" i="46" s="1"/>
  <c r="GN30" i="46"/>
  <c r="Q30" i="46" s="1"/>
  <c r="EW6" i="46"/>
  <c r="P6" i="46" s="1"/>
  <c r="EW105" i="46"/>
  <c r="EW64" i="46"/>
  <c r="ES32" i="46"/>
  <c r="GI37" i="46"/>
  <c r="FS37" i="46"/>
  <c r="FC37" i="46"/>
  <c r="FR37" i="46"/>
  <c r="GL37" i="46"/>
  <c r="FQ37" i="46"/>
  <c r="GK37" i="46"/>
  <c r="FP37" i="46"/>
  <c r="GJ37" i="46"/>
  <c r="FY37" i="46"/>
  <c r="GE37" i="46"/>
  <c r="FO37" i="46"/>
  <c r="GH37" i="46"/>
  <c r="FM37" i="46"/>
  <c r="GG37" i="46"/>
  <c r="FL37" i="46"/>
  <c r="GF37" i="46"/>
  <c r="FJ37" i="46"/>
  <c r="FN37" i="46"/>
  <c r="FD37" i="46"/>
  <c r="GA37" i="46"/>
  <c r="FK37" i="46"/>
  <c r="GC37" i="46"/>
  <c r="FH37" i="46"/>
  <c r="GB37" i="46"/>
  <c r="FF37" i="46"/>
  <c r="FZ37" i="46"/>
  <c r="FE37" i="46"/>
  <c r="GD37" i="46"/>
  <c r="FT37" i="46"/>
  <c r="FW37" i="46"/>
  <c r="FG37" i="46"/>
  <c r="FX37" i="46"/>
  <c r="FB37" i="46"/>
  <c r="FV37" i="46"/>
  <c r="FA37" i="46"/>
  <c r="FU37" i="46"/>
  <c r="EZ37" i="46"/>
  <c r="FI37" i="46"/>
  <c r="FY104" i="46"/>
  <c r="FI104" i="46"/>
  <c r="GF104" i="46"/>
  <c r="FP104" i="46"/>
  <c r="EZ104" i="46"/>
  <c r="GA104" i="46"/>
  <c r="FK104" i="46"/>
  <c r="FJ104" i="46"/>
  <c r="GH104" i="46"/>
  <c r="FN104" i="46"/>
  <c r="GK104" i="46"/>
  <c r="FU104" i="46"/>
  <c r="FE104" i="46"/>
  <c r="GB104" i="46"/>
  <c r="FL104" i="46"/>
  <c r="GM104" i="46"/>
  <c r="FW104" i="46"/>
  <c r="FG104" i="46"/>
  <c r="GL104" i="46"/>
  <c r="FR104" i="46"/>
  <c r="GG104" i="46"/>
  <c r="FQ104" i="46"/>
  <c r="FA104" i="46"/>
  <c r="FX104" i="46"/>
  <c r="FH104" i="46"/>
  <c r="GI104" i="46"/>
  <c r="FS104" i="46"/>
  <c r="FC104" i="46"/>
  <c r="FV104" i="46"/>
  <c r="FB104" i="46"/>
  <c r="GC104" i="46"/>
  <c r="FM104" i="46"/>
  <c r="GJ104" i="46"/>
  <c r="FT104" i="46"/>
  <c r="FD104" i="46"/>
  <c r="GE104" i="46"/>
  <c r="FO104" i="46"/>
  <c r="FZ104" i="46"/>
  <c r="FF104" i="46"/>
  <c r="GD104" i="46"/>
  <c r="GN64" i="46"/>
  <c r="EY66" i="46"/>
  <c r="FT33" i="46"/>
  <c r="FD33" i="46"/>
  <c r="FW33" i="46"/>
  <c r="FG33" i="46"/>
  <c r="FZ33" i="46"/>
  <c r="FJ33" i="46"/>
  <c r="FI33" i="46"/>
  <c r="FQ33" i="46"/>
  <c r="GF33" i="46"/>
  <c r="FP33" i="46"/>
  <c r="EZ33" i="46"/>
  <c r="FS33" i="46"/>
  <c r="FC33" i="46"/>
  <c r="FV33" i="46"/>
  <c r="FF33" i="46"/>
  <c r="FU33" i="46"/>
  <c r="FA33" i="46"/>
  <c r="EY133" i="46"/>
  <c r="GB33" i="46"/>
  <c r="FL33" i="46"/>
  <c r="GE33" i="46"/>
  <c r="FO33" i="46"/>
  <c r="GH33" i="46"/>
  <c r="FR33" i="46"/>
  <c r="FB33" i="46"/>
  <c r="FE33" i="46"/>
  <c r="GC33" i="46"/>
  <c r="EY100" i="46"/>
  <c r="FX33" i="46"/>
  <c r="FH33" i="46"/>
  <c r="GA33" i="46"/>
  <c r="FK33" i="46"/>
  <c r="GD33" i="46"/>
  <c r="FN33" i="46"/>
  <c r="FY33" i="46"/>
  <c r="GG33" i="46"/>
  <c r="FM33" i="46"/>
  <c r="EW131" i="46"/>
  <c r="ER65" i="46"/>
  <c r="EB65" i="46"/>
  <c r="DL65" i="46"/>
  <c r="EI65" i="46"/>
  <c r="DS65" i="46"/>
  <c r="EP65" i="46"/>
  <c r="DZ65" i="46"/>
  <c r="DJ65" i="46"/>
  <c r="DQ65" i="46"/>
  <c r="DI65" i="46"/>
  <c r="EN65" i="46"/>
  <c r="DX65" i="46"/>
  <c r="EU65" i="46"/>
  <c r="EE65" i="46"/>
  <c r="DO65" i="46"/>
  <c r="EL65" i="46"/>
  <c r="DV65" i="46"/>
  <c r="EK65" i="46"/>
  <c r="ES65" i="46"/>
  <c r="EO65" i="46"/>
  <c r="EJ65" i="46"/>
  <c r="DT65" i="46"/>
  <c r="EQ65" i="46"/>
  <c r="EA65" i="46"/>
  <c r="DK65" i="46"/>
  <c r="EH65" i="46"/>
  <c r="DR65" i="46"/>
  <c r="DU65" i="46"/>
  <c r="EC65" i="46"/>
  <c r="DY65" i="46"/>
  <c r="EF65" i="46"/>
  <c r="DP65" i="46"/>
  <c r="EM65" i="46"/>
  <c r="DW65" i="46"/>
  <c r="ET65" i="46"/>
  <c r="ED65" i="46"/>
  <c r="DN65" i="46"/>
  <c r="EG65" i="46"/>
  <c r="DM65" i="46"/>
  <c r="EQ132" i="46"/>
  <c r="EA132" i="46"/>
  <c r="DK132" i="46"/>
  <c r="EH132" i="46"/>
  <c r="DR132" i="46"/>
  <c r="ER132" i="46"/>
  <c r="EB132" i="46"/>
  <c r="DL132" i="46"/>
  <c r="EO132" i="46"/>
  <c r="DU132" i="46"/>
  <c r="EM132" i="46"/>
  <c r="DW132" i="46"/>
  <c r="ET132" i="46"/>
  <c r="ED132" i="46"/>
  <c r="DN132" i="46"/>
  <c r="EN132" i="46"/>
  <c r="DX132" i="46"/>
  <c r="ES132" i="46"/>
  <c r="DY132" i="46"/>
  <c r="EG132" i="46"/>
  <c r="EI132" i="46"/>
  <c r="DS132" i="46"/>
  <c r="EP132" i="46"/>
  <c r="DZ132" i="46"/>
  <c r="DJ132" i="46"/>
  <c r="EJ132" i="46"/>
  <c r="DT132" i="46"/>
  <c r="EC132" i="46"/>
  <c r="DI132" i="46"/>
  <c r="DQ132" i="46"/>
  <c r="EU132" i="46"/>
  <c r="EE132" i="46"/>
  <c r="DO132" i="46"/>
  <c r="EL132" i="46"/>
  <c r="DV132" i="46"/>
  <c r="EV132" i="46"/>
  <c r="EF132" i="46"/>
  <c r="DP132" i="46"/>
  <c r="DM132" i="46"/>
  <c r="EK132" i="46"/>
  <c r="GN72" i="46"/>
  <c r="GJ4" i="46"/>
  <c r="EW72" i="46"/>
  <c r="EW98" i="46"/>
  <c r="GJ32" i="46"/>
  <c r="GG99" i="46"/>
  <c r="FQ99" i="46"/>
  <c r="FA99" i="46"/>
  <c r="FX99" i="46"/>
  <c r="FH99" i="46"/>
  <c r="GI99" i="46"/>
  <c r="FS99" i="46"/>
  <c r="FC99" i="46"/>
  <c r="FV99" i="46"/>
  <c r="FB99" i="46"/>
  <c r="GC99" i="46"/>
  <c r="FM99" i="46"/>
  <c r="GJ99" i="46"/>
  <c r="FT99" i="46"/>
  <c r="FD99" i="46"/>
  <c r="GE99" i="46"/>
  <c r="FO99" i="46"/>
  <c r="FZ99" i="46"/>
  <c r="FF99" i="46"/>
  <c r="GD99" i="46"/>
  <c r="FY99" i="46"/>
  <c r="FI99" i="46"/>
  <c r="GF99" i="46"/>
  <c r="FP99" i="46"/>
  <c r="EZ99" i="46"/>
  <c r="GA99" i="46"/>
  <c r="FK99" i="46"/>
  <c r="FJ99" i="46"/>
  <c r="GH99" i="46"/>
  <c r="FN99" i="46"/>
  <c r="GK99" i="46"/>
  <c r="FU99" i="46"/>
  <c r="FE99" i="46"/>
  <c r="GB99" i="46"/>
  <c r="FL99" i="46"/>
  <c r="GM99" i="46"/>
  <c r="FW99" i="46"/>
  <c r="FG99" i="46"/>
  <c r="GL99" i="46"/>
  <c r="FR99" i="46"/>
  <c r="GL65" i="46"/>
  <c r="FV65" i="46"/>
  <c r="FF65" i="46"/>
  <c r="GC65" i="46"/>
  <c r="FM65" i="46"/>
  <c r="GJ65" i="46"/>
  <c r="FT65" i="46"/>
  <c r="FD65" i="46"/>
  <c r="FC65" i="46"/>
  <c r="FK65" i="46"/>
  <c r="GH65" i="46"/>
  <c r="FR65" i="46"/>
  <c r="FB65" i="46"/>
  <c r="FY65" i="46"/>
  <c r="FI65" i="46"/>
  <c r="GF65" i="46"/>
  <c r="FP65" i="46"/>
  <c r="EZ65" i="46"/>
  <c r="GE65" i="46"/>
  <c r="FW65" i="46"/>
  <c r="GD65" i="46"/>
  <c r="FN65" i="46"/>
  <c r="GK65" i="46"/>
  <c r="FU65" i="46"/>
  <c r="FE65" i="46"/>
  <c r="GB65" i="46"/>
  <c r="FL65" i="46"/>
  <c r="GI65" i="46"/>
  <c r="FO65" i="46"/>
  <c r="FG65" i="46"/>
  <c r="FZ65" i="46"/>
  <c r="FJ65" i="46"/>
  <c r="GG65" i="46"/>
  <c r="FQ65" i="46"/>
  <c r="FA65" i="46"/>
  <c r="FX65" i="46"/>
  <c r="FH65" i="46"/>
  <c r="FS65" i="46"/>
  <c r="GA65" i="46"/>
  <c r="DH66" i="46"/>
  <c r="EE33" i="46"/>
  <c r="DO33" i="46"/>
  <c r="EH33" i="46"/>
  <c r="DR33" i="46"/>
  <c r="EK33" i="46"/>
  <c r="DU33" i="46"/>
  <c r="EN33" i="46"/>
  <c r="EF33" i="46"/>
  <c r="EQ33" i="46"/>
  <c r="EA33" i="46"/>
  <c r="DK33" i="46"/>
  <c r="ED33" i="46"/>
  <c r="DN33" i="46"/>
  <c r="EG33" i="46"/>
  <c r="DQ33" i="46"/>
  <c r="DX33" i="46"/>
  <c r="DP33" i="46"/>
  <c r="DH133" i="46"/>
  <c r="EM33" i="46"/>
  <c r="DW33" i="46"/>
  <c r="EP33" i="46"/>
  <c r="DZ33" i="46"/>
  <c r="DJ33" i="46"/>
  <c r="EC33" i="46"/>
  <c r="DM33" i="46"/>
  <c r="EJ33" i="46"/>
  <c r="EB33" i="46"/>
  <c r="DH100" i="46"/>
  <c r="EI33" i="46"/>
  <c r="DS33" i="46"/>
  <c r="EL33" i="46"/>
  <c r="DV33" i="46"/>
  <c r="EO33" i="46"/>
  <c r="DY33" i="46"/>
  <c r="DI33" i="46"/>
  <c r="DT33" i="46"/>
  <c r="DL33" i="46"/>
  <c r="EJ71" i="46"/>
  <c r="DT71" i="46"/>
  <c r="EQ71" i="46"/>
  <c r="EA71" i="46"/>
  <c r="DK71" i="46"/>
  <c r="EH71" i="46"/>
  <c r="DR71" i="46"/>
  <c r="DU71" i="46"/>
  <c r="EC71" i="46"/>
  <c r="DI71" i="46"/>
  <c r="EV71" i="46"/>
  <c r="EF71" i="46"/>
  <c r="DP71" i="46"/>
  <c r="EM71" i="46"/>
  <c r="DW71" i="46"/>
  <c r="ET71" i="46"/>
  <c r="ED71" i="46"/>
  <c r="DN71" i="46"/>
  <c r="EG71" i="46"/>
  <c r="DM71" i="46"/>
  <c r="ER71" i="46"/>
  <c r="EB71" i="46"/>
  <c r="DL71" i="46"/>
  <c r="EI71" i="46"/>
  <c r="DS71" i="46"/>
  <c r="EP71" i="46"/>
  <c r="DZ71" i="46"/>
  <c r="DJ71" i="46"/>
  <c r="DQ71" i="46"/>
  <c r="EO71" i="46"/>
  <c r="EN71" i="46"/>
  <c r="DX71" i="46"/>
  <c r="EU71" i="46"/>
  <c r="EE71" i="46"/>
  <c r="DO71" i="46"/>
  <c r="EL71" i="46"/>
  <c r="DV71" i="46"/>
  <c r="EK71" i="46"/>
  <c r="ES71" i="46"/>
  <c r="DY71" i="46"/>
  <c r="ES4" i="46"/>
  <c r="EV104" i="46"/>
  <c r="EF104" i="46"/>
  <c r="DP104" i="46"/>
  <c r="EM104" i="46"/>
  <c r="DW104" i="46"/>
  <c r="ET104" i="46"/>
  <c r="ED104" i="46"/>
  <c r="DN104" i="46"/>
  <c r="DM104" i="46"/>
  <c r="EK104" i="46"/>
  <c r="ER104" i="46"/>
  <c r="EB104" i="46"/>
  <c r="DL104" i="46"/>
  <c r="EI104" i="46"/>
  <c r="DS104" i="46"/>
  <c r="EP104" i="46"/>
  <c r="DZ104" i="46"/>
  <c r="DJ104" i="46"/>
  <c r="EO104" i="46"/>
  <c r="DU104" i="46"/>
  <c r="EN104" i="46"/>
  <c r="DX104" i="46"/>
  <c r="EU104" i="46"/>
  <c r="EE104" i="46"/>
  <c r="DO104" i="46"/>
  <c r="EL104" i="46"/>
  <c r="DV104" i="46"/>
  <c r="ES104" i="46"/>
  <c r="DY104" i="46"/>
  <c r="EG104" i="46"/>
  <c r="EJ104" i="46"/>
  <c r="DT104" i="46"/>
  <c r="EQ104" i="46"/>
  <c r="EA104" i="46"/>
  <c r="DK104" i="46"/>
  <c r="EH104" i="46"/>
  <c r="DR104" i="46"/>
  <c r="EC104" i="46"/>
  <c r="DI104" i="46"/>
  <c r="DQ104" i="46"/>
  <c r="EG37" i="46"/>
  <c r="DQ37" i="46"/>
  <c r="EP37" i="46"/>
  <c r="DT37" i="46"/>
  <c r="EN37" i="46"/>
  <c r="DS37" i="46"/>
  <c r="EH37" i="46"/>
  <c r="DL37" i="46"/>
  <c r="DP37" i="46"/>
  <c r="ES37" i="46"/>
  <c r="EC37" i="46"/>
  <c r="DM37" i="46"/>
  <c r="EJ37" i="46"/>
  <c r="DO37" i="46"/>
  <c r="EI37" i="46"/>
  <c r="DN37" i="46"/>
  <c r="EB37" i="46"/>
  <c r="EQ37" i="46"/>
  <c r="EF37" i="46"/>
  <c r="EO37" i="46"/>
  <c r="DY37" i="46"/>
  <c r="DI37" i="46"/>
  <c r="EE37" i="46"/>
  <c r="DJ37" i="46"/>
  <c r="ED37" i="46"/>
  <c r="ER37" i="46"/>
  <c r="DW37" i="46"/>
  <c r="DV37" i="46"/>
  <c r="DK37" i="46"/>
  <c r="EK37" i="46"/>
  <c r="DU37" i="46"/>
  <c r="EU37" i="46"/>
  <c r="DZ37" i="46"/>
  <c r="ET37" i="46"/>
  <c r="DX37" i="46"/>
  <c r="EM37" i="46"/>
  <c r="DR37" i="46"/>
  <c r="EL37" i="46"/>
  <c r="EA37" i="46"/>
  <c r="GN98" i="46"/>
  <c r="GN131" i="46"/>
  <c r="GN105" i="46"/>
  <c r="FY71" i="46"/>
  <c r="FI71" i="46"/>
  <c r="GF71" i="46"/>
  <c r="FP71" i="46"/>
  <c r="EZ71" i="46"/>
  <c r="GA71" i="46"/>
  <c r="FK71" i="46"/>
  <c r="FR71" i="46"/>
  <c r="FZ71" i="46"/>
  <c r="FF71" i="46"/>
  <c r="GK71" i="46"/>
  <c r="FU71" i="46"/>
  <c r="FE71" i="46"/>
  <c r="GB71" i="46"/>
  <c r="FL71" i="46"/>
  <c r="GM71" i="46"/>
  <c r="FW71" i="46"/>
  <c r="FG71" i="46"/>
  <c r="FB71" i="46"/>
  <c r="FJ71" i="46"/>
  <c r="GG71" i="46"/>
  <c r="FQ71" i="46"/>
  <c r="FA71" i="46"/>
  <c r="FX71" i="46"/>
  <c r="FH71" i="46"/>
  <c r="GI71" i="46"/>
  <c r="FS71" i="46"/>
  <c r="FC71" i="46"/>
  <c r="GD71" i="46"/>
  <c r="GL71" i="46"/>
  <c r="GC71" i="46"/>
  <c r="FM71" i="46"/>
  <c r="GJ71" i="46"/>
  <c r="FT71" i="46"/>
  <c r="FD71" i="46"/>
  <c r="GE71" i="46"/>
  <c r="FO71" i="46"/>
  <c r="GH71" i="46"/>
  <c r="FN71" i="46"/>
  <c r="FV71" i="46"/>
  <c r="DH70" i="46"/>
  <c r="EF3" i="46"/>
  <c r="DP3" i="46"/>
  <c r="DR3" i="46"/>
  <c r="DU3" i="46"/>
  <c r="EE3" i="46"/>
  <c r="DO3" i="46"/>
  <c r="DJ3" i="46"/>
  <c r="DV3" i="46"/>
  <c r="DI3" i="46"/>
  <c r="DH36" i="46"/>
  <c r="EB3" i="46"/>
  <c r="DL3" i="46"/>
  <c r="DN3" i="46"/>
  <c r="EQ3" i="46"/>
  <c r="EA3" i="46"/>
  <c r="DK3" i="46"/>
  <c r="EC3" i="46"/>
  <c r="DY3" i="46"/>
  <c r="EN3" i="46"/>
  <c r="DX3" i="46"/>
  <c r="EH3" i="46"/>
  <c r="EK3" i="46"/>
  <c r="EM3" i="46"/>
  <c r="DW3" i="46"/>
  <c r="EP3" i="46"/>
  <c r="DQ3" i="46"/>
  <c r="DM3" i="46"/>
  <c r="DH103" i="46"/>
  <c r="EJ3" i="46"/>
  <c r="DT3" i="46"/>
  <c r="ED3" i="46"/>
  <c r="EG3" i="46"/>
  <c r="EI3" i="46"/>
  <c r="DS3" i="46"/>
  <c r="DZ3" i="46"/>
  <c r="EL3" i="46"/>
  <c r="EO3" i="46"/>
  <c r="GN38" i="46"/>
  <c r="EY34" i="46"/>
  <c r="DH34" i="46"/>
  <c r="ER99" i="46"/>
  <c r="EB99" i="46"/>
  <c r="DL99" i="46"/>
  <c r="EI99" i="46"/>
  <c r="DS99" i="46"/>
  <c r="EL99" i="46"/>
  <c r="ES99" i="46"/>
  <c r="DM99" i="46"/>
  <c r="DR99" i="46"/>
  <c r="DI99" i="46"/>
  <c r="EN99" i="46"/>
  <c r="DX99" i="46"/>
  <c r="EU99" i="46"/>
  <c r="EE99" i="46"/>
  <c r="DO99" i="46"/>
  <c r="ED99" i="46"/>
  <c r="EK99" i="46"/>
  <c r="EP99" i="46"/>
  <c r="DJ99" i="46"/>
  <c r="EG99" i="46"/>
  <c r="EJ99" i="46"/>
  <c r="DT99" i="46"/>
  <c r="EQ99" i="46"/>
  <c r="EA99" i="46"/>
  <c r="DK99" i="46"/>
  <c r="DV99" i="46"/>
  <c r="EC99" i="46"/>
  <c r="EH99" i="46"/>
  <c r="DQ99" i="46"/>
  <c r="DY99" i="46"/>
  <c r="EV99" i="46"/>
  <c r="EF99" i="46"/>
  <c r="DP99" i="46"/>
  <c r="EM99" i="46"/>
  <c r="DW99" i="46"/>
  <c r="ET99" i="46"/>
  <c r="DN99" i="46"/>
  <c r="DU99" i="46"/>
  <c r="DZ99" i="46"/>
  <c r="EO99" i="46"/>
  <c r="EW38" i="46"/>
  <c r="FX132" i="46"/>
  <c r="FH132" i="46"/>
  <c r="GI132" i="46"/>
  <c r="FS132" i="46"/>
  <c r="FC132" i="46"/>
  <c r="FY132" i="46"/>
  <c r="FI132" i="46"/>
  <c r="FJ132" i="46"/>
  <c r="GH132" i="46"/>
  <c r="FN132" i="46"/>
  <c r="GJ132" i="46"/>
  <c r="FT132" i="46"/>
  <c r="FD132" i="46"/>
  <c r="GE132" i="46"/>
  <c r="FO132" i="46"/>
  <c r="GK132" i="46"/>
  <c r="FU132" i="46"/>
  <c r="FE132" i="46"/>
  <c r="GL132" i="46"/>
  <c r="FR132" i="46"/>
  <c r="GF132" i="46"/>
  <c r="FP132" i="46"/>
  <c r="EZ132" i="46"/>
  <c r="GA132" i="46"/>
  <c r="FK132" i="46"/>
  <c r="GG132" i="46"/>
  <c r="FQ132" i="46"/>
  <c r="FA132" i="46"/>
  <c r="FV132" i="46"/>
  <c r="FB132" i="46"/>
  <c r="GB132" i="46"/>
  <c r="FL132" i="46"/>
  <c r="GM132" i="46"/>
  <c r="FW132" i="46"/>
  <c r="FG132" i="46"/>
  <c r="GC132" i="46"/>
  <c r="FM132" i="46"/>
  <c r="FZ132" i="46"/>
  <c r="FF132" i="46"/>
  <c r="GD132" i="46"/>
  <c r="EY103" i="46"/>
  <c r="GB3" i="46"/>
  <c r="FL3" i="46"/>
  <c r="GD3" i="46"/>
  <c r="FF3" i="46"/>
  <c r="GE3" i="46"/>
  <c r="FO3" i="46"/>
  <c r="FI3" i="46"/>
  <c r="FN3" i="46"/>
  <c r="FQ3" i="46"/>
  <c r="EY70" i="46"/>
  <c r="FX3" i="46"/>
  <c r="FH3" i="46"/>
  <c r="FV3" i="46"/>
  <c r="FB3" i="46"/>
  <c r="GA3" i="46"/>
  <c r="FK3" i="46"/>
  <c r="FA3" i="46"/>
  <c r="GG3" i="46"/>
  <c r="FM3" i="46"/>
  <c r="EY36" i="46"/>
  <c r="FT3" i="46"/>
  <c r="FD3" i="46"/>
  <c r="FR3" i="46"/>
  <c r="FU3" i="46"/>
  <c r="FW3" i="46"/>
  <c r="FG3" i="46"/>
  <c r="GH3" i="46"/>
  <c r="GC3" i="46"/>
  <c r="GF3" i="46"/>
  <c r="FP3" i="46"/>
  <c r="EZ3" i="46"/>
  <c r="FJ3" i="46"/>
  <c r="FE3" i="46"/>
  <c r="FS3" i="46"/>
  <c r="FC3" i="46"/>
  <c r="FZ3" i="46"/>
  <c r="FY3" i="46"/>
  <c r="EW5" i="46" l="1"/>
  <c r="P5" i="46" s="1"/>
  <c r="EW31" i="46"/>
  <c r="P31" i="46" s="1"/>
  <c r="GN37" i="46"/>
  <c r="GN5" i="46"/>
  <c r="Q5" i="46" s="1"/>
  <c r="GN31" i="46"/>
  <c r="Q31" i="46" s="1"/>
  <c r="GJ3" i="46"/>
  <c r="EW99" i="46"/>
  <c r="EW104" i="46"/>
  <c r="GN65" i="46"/>
  <c r="EW65" i="46"/>
  <c r="GC100" i="46"/>
  <c r="FM100" i="46"/>
  <c r="GJ100" i="46"/>
  <c r="FT100" i="46"/>
  <c r="FD100" i="46"/>
  <c r="GE100" i="46"/>
  <c r="FO100" i="46"/>
  <c r="GL100" i="46"/>
  <c r="FR100" i="46"/>
  <c r="FZ100" i="46"/>
  <c r="FY100" i="46"/>
  <c r="FI100" i="46"/>
  <c r="GF100" i="46"/>
  <c r="FP100" i="46"/>
  <c r="EZ100" i="46"/>
  <c r="GA100" i="46"/>
  <c r="FK100" i="46"/>
  <c r="FV100" i="46"/>
  <c r="FB100" i="46"/>
  <c r="FJ100" i="46"/>
  <c r="GK100" i="46"/>
  <c r="FU100" i="46"/>
  <c r="FE100" i="46"/>
  <c r="GB100" i="46"/>
  <c r="FL100" i="46"/>
  <c r="GM100" i="46"/>
  <c r="FW100" i="46"/>
  <c r="FG100" i="46"/>
  <c r="FF100" i="46"/>
  <c r="GD100" i="46"/>
  <c r="GG100" i="46"/>
  <c r="FQ100" i="46"/>
  <c r="FA100" i="46"/>
  <c r="FX100" i="46"/>
  <c r="FH100" i="46"/>
  <c r="GI100" i="46"/>
  <c r="FS100" i="46"/>
  <c r="FC100" i="46"/>
  <c r="GH100" i="46"/>
  <c r="FN100" i="46"/>
  <c r="FY66" i="46"/>
  <c r="FI66" i="46"/>
  <c r="GF66" i="46"/>
  <c r="FP66" i="46"/>
  <c r="EZ66" i="46"/>
  <c r="FW66" i="46"/>
  <c r="FG66" i="46"/>
  <c r="FB66" i="46"/>
  <c r="FJ66" i="46"/>
  <c r="GK66" i="46"/>
  <c r="FU66" i="46"/>
  <c r="FE66" i="46"/>
  <c r="GB66" i="46"/>
  <c r="FL66" i="46"/>
  <c r="GI66" i="46"/>
  <c r="FS66" i="46"/>
  <c r="FC66" i="46"/>
  <c r="GD66" i="46"/>
  <c r="GL66" i="46"/>
  <c r="GG66" i="46"/>
  <c r="FQ66" i="46"/>
  <c r="FA66" i="46"/>
  <c r="FX66" i="46"/>
  <c r="FH66" i="46"/>
  <c r="GE66" i="46"/>
  <c r="FO66" i="46"/>
  <c r="GH66" i="46"/>
  <c r="FN66" i="46"/>
  <c r="FV66" i="46"/>
  <c r="GC66" i="46"/>
  <c r="FM66" i="46"/>
  <c r="GJ66" i="46"/>
  <c r="FT66" i="46"/>
  <c r="FD66" i="46"/>
  <c r="GA66" i="46"/>
  <c r="FK66" i="46"/>
  <c r="FR66" i="46"/>
  <c r="FZ66" i="46"/>
  <c r="FF66" i="46"/>
  <c r="GJ70" i="46"/>
  <c r="FT70" i="46"/>
  <c r="FD70" i="46"/>
  <c r="GE70" i="46"/>
  <c r="FO70" i="46"/>
  <c r="GL70" i="46"/>
  <c r="FV70" i="46"/>
  <c r="FF70" i="46"/>
  <c r="FE70" i="46"/>
  <c r="GC70" i="46"/>
  <c r="GF70" i="46"/>
  <c r="FP70" i="46"/>
  <c r="EZ70" i="46"/>
  <c r="GA70" i="46"/>
  <c r="FK70" i="46"/>
  <c r="GH70" i="46"/>
  <c r="FR70" i="46"/>
  <c r="FB70" i="46"/>
  <c r="GG70" i="46"/>
  <c r="FM70" i="46"/>
  <c r="GB70" i="46"/>
  <c r="FL70" i="46"/>
  <c r="GM70" i="46"/>
  <c r="FW70" i="46"/>
  <c r="FG70" i="46"/>
  <c r="GD70" i="46"/>
  <c r="FN70" i="46"/>
  <c r="GK70" i="46"/>
  <c r="FQ70" i="46"/>
  <c r="FY70" i="46"/>
  <c r="FX70" i="46"/>
  <c r="FH70" i="46"/>
  <c r="GI70" i="46"/>
  <c r="FS70" i="46"/>
  <c r="FC70" i="46"/>
  <c r="FZ70" i="46"/>
  <c r="FJ70" i="46"/>
  <c r="FU70" i="46"/>
  <c r="FA70" i="46"/>
  <c r="FI70" i="46"/>
  <c r="GN132" i="46"/>
  <c r="EN36" i="46"/>
  <c r="DX36" i="46"/>
  <c r="ES36" i="46"/>
  <c r="DW36" i="46"/>
  <c r="EL36" i="46"/>
  <c r="DQ36" i="46"/>
  <c r="EK36" i="46"/>
  <c r="DO36" i="46"/>
  <c r="ET36" i="46"/>
  <c r="EI36" i="46"/>
  <c r="EJ36" i="46"/>
  <c r="DT36" i="46"/>
  <c r="EM36" i="46"/>
  <c r="DR36" i="46"/>
  <c r="EG36" i="46"/>
  <c r="DK36" i="46"/>
  <c r="EE36" i="46"/>
  <c r="DJ36" i="46"/>
  <c r="DY36" i="46"/>
  <c r="DN36" i="46"/>
  <c r="EF36" i="46"/>
  <c r="DP36" i="46"/>
  <c r="EH36" i="46"/>
  <c r="DM36" i="46"/>
  <c r="EA36" i="46"/>
  <c r="EU36" i="46"/>
  <c r="DZ36" i="46"/>
  <c r="ED36" i="46"/>
  <c r="EO36" i="46"/>
  <c r="ER36" i="46"/>
  <c r="EB36" i="46"/>
  <c r="DL36" i="46"/>
  <c r="EC36" i="46"/>
  <c r="EQ36" i="46"/>
  <c r="DV36" i="46"/>
  <c r="EP36" i="46"/>
  <c r="DU36" i="46"/>
  <c r="DI36" i="46"/>
  <c r="DS36" i="46"/>
  <c r="EW37" i="46"/>
  <c r="EN100" i="46"/>
  <c r="DX100" i="46"/>
  <c r="EU100" i="46"/>
  <c r="EE100" i="46"/>
  <c r="DO100" i="46"/>
  <c r="EL100" i="46"/>
  <c r="DV100" i="46"/>
  <c r="EO100" i="46"/>
  <c r="DU100" i="46"/>
  <c r="DM100" i="46"/>
  <c r="EJ100" i="46"/>
  <c r="DT100" i="46"/>
  <c r="EQ100" i="46"/>
  <c r="EA100" i="46"/>
  <c r="DK100" i="46"/>
  <c r="EH100" i="46"/>
  <c r="DR100" i="46"/>
  <c r="DY100" i="46"/>
  <c r="EG100" i="46"/>
  <c r="ES100" i="46"/>
  <c r="EV100" i="46"/>
  <c r="EF100" i="46"/>
  <c r="DP100" i="46"/>
  <c r="EM100" i="46"/>
  <c r="DW100" i="46"/>
  <c r="ET100" i="46"/>
  <c r="ED100" i="46"/>
  <c r="DN100" i="46"/>
  <c r="DI100" i="46"/>
  <c r="DQ100" i="46"/>
  <c r="ER100" i="46"/>
  <c r="EB100" i="46"/>
  <c r="DL100" i="46"/>
  <c r="EI100" i="46"/>
  <c r="DS100" i="46"/>
  <c r="EP100" i="46"/>
  <c r="DZ100" i="46"/>
  <c r="DJ100" i="46"/>
  <c r="EK100" i="46"/>
  <c r="EC100" i="46"/>
  <c r="EQ66" i="46"/>
  <c r="EA66" i="46"/>
  <c r="DK66" i="46"/>
  <c r="EH66" i="46"/>
  <c r="DR66" i="46"/>
  <c r="EO66" i="46"/>
  <c r="DY66" i="46"/>
  <c r="DI66" i="46"/>
  <c r="DP66" i="46"/>
  <c r="EN66" i="46"/>
  <c r="EM66" i="46"/>
  <c r="DW66" i="46"/>
  <c r="ET66" i="46"/>
  <c r="ED66" i="46"/>
  <c r="DN66" i="46"/>
  <c r="EK66" i="46"/>
  <c r="DU66" i="46"/>
  <c r="EJ66" i="46"/>
  <c r="ER66" i="46"/>
  <c r="DX66" i="46"/>
  <c r="EI66" i="46"/>
  <c r="DS66" i="46"/>
  <c r="EP66" i="46"/>
  <c r="DZ66" i="46"/>
  <c r="DJ66" i="46"/>
  <c r="EG66" i="46"/>
  <c r="DQ66" i="46"/>
  <c r="DT66" i="46"/>
  <c r="EB66" i="46"/>
  <c r="EU66" i="46"/>
  <c r="EE66" i="46"/>
  <c r="DO66" i="46"/>
  <c r="EL66" i="46"/>
  <c r="DV66" i="46"/>
  <c r="ES66" i="46"/>
  <c r="EC66" i="46"/>
  <c r="DM66" i="46"/>
  <c r="EF66" i="46"/>
  <c r="DL66" i="46"/>
  <c r="GN99" i="46"/>
  <c r="GJ33" i="46"/>
  <c r="GN104" i="46"/>
  <c r="DH67" i="46"/>
  <c r="EB34" i="46"/>
  <c r="DL34" i="46"/>
  <c r="EE34" i="46"/>
  <c r="DO34" i="46"/>
  <c r="EH34" i="46"/>
  <c r="DR34" i="46"/>
  <c r="DU34" i="46"/>
  <c r="DM34" i="46"/>
  <c r="EN34" i="46"/>
  <c r="DX34" i="46"/>
  <c r="EQ34" i="46"/>
  <c r="EA34" i="46"/>
  <c r="DK34" i="46"/>
  <c r="ED34" i="46"/>
  <c r="DN34" i="46"/>
  <c r="EG34" i="46"/>
  <c r="EO34" i="46"/>
  <c r="DH134" i="46"/>
  <c r="EJ34" i="46"/>
  <c r="DT34" i="46"/>
  <c r="EM34" i="46"/>
  <c r="DW34" i="46"/>
  <c r="EP34" i="46"/>
  <c r="DZ34" i="46"/>
  <c r="DJ34" i="46"/>
  <c r="DQ34" i="46"/>
  <c r="DY34" i="46"/>
  <c r="DH101" i="46"/>
  <c r="EF34" i="46"/>
  <c r="DP34" i="46"/>
  <c r="EI34" i="46"/>
  <c r="DS34" i="46"/>
  <c r="EL34" i="46"/>
  <c r="DV34" i="46"/>
  <c r="EK34" i="46"/>
  <c r="EC34" i="46"/>
  <c r="DI34" i="46"/>
  <c r="ES3" i="46"/>
  <c r="EW71" i="46"/>
  <c r="ES33" i="46"/>
  <c r="EW132" i="46"/>
  <c r="FX133" i="46"/>
  <c r="FH133" i="46"/>
  <c r="GI133" i="46"/>
  <c r="FS133" i="46"/>
  <c r="FC133" i="46"/>
  <c r="FY133" i="46"/>
  <c r="FI133" i="46"/>
  <c r="FV133" i="46"/>
  <c r="FB133" i="46"/>
  <c r="FJ133" i="46"/>
  <c r="GJ133" i="46"/>
  <c r="FT133" i="46"/>
  <c r="FD133" i="46"/>
  <c r="GE133" i="46"/>
  <c r="FO133" i="46"/>
  <c r="GK133" i="46"/>
  <c r="FU133" i="46"/>
  <c r="FE133" i="46"/>
  <c r="FF133" i="46"/>
  <c r="GD133" i="46"/>
  <c r="GF133" i="46"/>
  <c r="FP133" i="46"/>
  <c r="EZ133" i="46"/>
  <c r="GA133" i="46"/>
  <c r="FK133" i="46"/>
  <c r="GG133" i="46"/>
  <c r="FQ133" i="46"/>
  <c r="FA133" i="46"/>
  <c r="GH133" i="46"/>
  <c r="FN133" i="46"/>
  <c r="GB133" i="46"/>
  <c r="FL133" i="46"/>
  <c r="GM133" i="46"/>
  <c r="FW133" i="46"/>
  <c r="FG133" i="46"/>
  <c r="GC133" i="46"/>
  <c r="FM133" i="46"/>
  <c r="GL133" i="46"/>
  <c r="FR133" i="46"/>
  <c r="FZ133" i="46"/>
  <c r="GD36" i="46"/>
  <c r="FN36" i="46"/>
  <c r="GK36" i="46"/>
  <c r="FP36" i="46"/>
  <c r="GJ36" i="46"/>
  <c r="FO36" i="46"/>
  <c r="GC36" i="46"/>
  <c r="FH36" i="46"/>
  <c r="FQ36" i="46"/>
  <c r="FG36" i="46"/>
  <c r="FZ36" i="46"/>
  <c r="FJ36" i="46"/>
  <c r="GF36" i="46"/>
  <c r="FK36" i="46"/>
  <c r="GE36" i="46"/>
  <c r="FI36" i="46"/>
  <c r="FX36" i="46"/>
  <c r="FC36" i="46"/>
  <c r="GG36" i="46"/>
  <c r="GL36" i="46"/>
  <c r="FV36" i="46"/>
  <c r="FF36" i="46"/>
  <c r="GA36" i="46"/>
  <c r="FE36" i="46"/>
  <c r="FY36" i="46"/>
  <c r="FD36" i="46"/>
  <c r="FS36" i="46"/>
  <c r="FW36" i="46"/>
  <c r="FL36" i="46"/>
  <c r="GH36" i="46"/>
  <c r="FR36" i="46"/>
  <c r="FB36" i="46"/>
  <c r="FU36" i="46"/>
  <c r="EZ36" i="46"/>
  <c r="FT36" i="46"/>
  <c r="GI36" i="46"/>
  <c r="FM36" i="46"/>
  <c r="FA36" i="46"/>
  <c r="GB36" i="46"/>
  <c r="GK103" i="46"/>
  <c r="FU103" i="46"/>
  <c r="FE103" i="46"/>
  <c r="GB103" i="46"/>
  <c r="FL103" i="46"/>
  <c r="GM103" i="46"/>
  <c r="FW103" i="46"/>
  <c r="FG103" i="46"/>
  <c r="FZ103" i="46"/>
  <c r="FF103" i="46"/>
  <c r="GG103" i="46"/>
  <c r="FQ103" i="46"/>
  <c r="FA103" i="46"/>
  <c r="FX103" i="46"/>
  <c r="FH103" i="46"/>
  <c r="GI103" i="46"/>
  <c r="FS103" i="46"/>
  <c r="FC103" i="46"/>
  <c r="FJ103" i="46"/>
  <c r="FB103" i="46"/>
  <c r="GC103" i="46"/>
  <c r="FM103" i="46"/>
  <c r="GJ103" i="46"/>
  <c r="FT103" i="46"/>
  <c r="FD103" i="46"/>
  <c r="GE103" i="46"/>
  <c r="FO103" i="46"/>
  <c r="GD103" i="46"/>
  <c r="GL103" i="46"/>
  <c r="GH103" i="46"/>
  <c r="FY103" i="46"/>
  <c r="FI103" i="46"/>
  <c r="GF103" i="46"/>
  <c r="FP103" i="46"/>
  <c r="EZ103" i="46"/>
  <c r="GA103" i="46"/>
  <c r="FK103" i="46"/>
  <c r="FN103" i="46"/>
  <c r="FV103" i="46"/>
  <c r="FR103" i="46"/>
  <c r="EY101" i="46"/>
  <c r="FY34" i="46"/>
  <c r="FI34" i="46"/>
  <c r="GB34" i="46"/>
  <c r="FL34" i="46"/>
  <c r="GE34" i="46"/>
  <c r="FO34" i="46"/>
  <c r="FV34" i="46"/>
  <c r="FB34" i="46"/>
  <c r="FJ34" i="46"/>
  <c r="EY67" i="46"/>
  <c r="FU34" i="46"/>
  <c r="FE34" i="46"/>
  <c r="FX34" i="46"/>
  <c r="FH34" i="46"/>
  <c r="GA34" i="46"/>
  <c r="FK34" i="46"/>
  <c r="FF34" i="46"/>
  <c r="GD34" i="46"/>
  <c r="GG34" i="46"/>
  <c r="FQ34" i="46"/>
  <c r="FA34" i="46"/>
  <c r="FT34" i="46"/>
  <c r="FD34" i="46"/>
  <c r="FW34" i="46"/>
  <c r="FG34" i="46"/>
  <c r="GH34" i="46"/>
  <c r="FN34" i="46"/>
  <c r="EY134" i="46"/>
  <c r="GC34" i="46"/>
  <c r="FM34" i="46"/>
  <c r="GF34" i="46"/>
  <c r="FP34" i="46"/>
  <c r="EZ34" i="46"/>
  <c r="FS34" i="46"/>
  <c r="FC34" i="46"/>
  <c r="FR34" i="46"/>
  <c r="FZ34" i="46"/>
  <c r="EV103" i="46"/>
  <c r="EF103" i="46"/>
  <c r="DP103" i="46"/>
  <c r="EM103" i="46"/>
  <c r="DW103" i="46"/>
  <c r="ET103" i="46"/>
  <c r="ED103" i="46"/>
  <c r="DN103" i="46"/>
  <c r="ES103" i="46"/>
  <c r="DY103" i="46"/>
  <c r="ER103" i="46"/>
  <c r="EB103" i="46"/>
  <c r="DL103" i="46"/>
  <c r="EI103" i="46"/>
  <c r="DS103" i="46"/>
  <c r="EP103" i="46"/>
  <c r="DZ103" i="46"/>
  <c r="DJ103" i="46"/>
  <c r="EC103" i="46"/>
  <c r="DI103" i="46"/>
  <c r="EN103" i="46"/>
  <c r="DX103" i="46"/>
  <c r="EU103" i="46"/>
  <c r="EE103" i="46"/>
  <c r="DO103" i="46"/>
  <c r="EL103" i="46"/>
  <c r="DV103" i="46"/>
  <c r="EG103" i="46"/>
  <c r="DM103" i="46"/>
  <c r="EK103" i="46"/>
  <c r="EJ103" i="46"/>
  <c r="DT103" i="46"/>
  <c r="EQ103" i="46"/>
  <c r="EA103" i="46"/>
  <c r="DK103" i="46"/>
  <c r="EH103" i="46"/>
  <c r="DR103" i="46"/>
  <c r="DQ103" i="46"/>
  <c r="EO103" i="46"/>
  <c r="DU103" i="46"/>
  <c r="EQ70" i="46"/>
  <c r="EA70" i="46"/>
  <c r="DK70" i="46"/>
  <c r="EH70" i="46"/>
  <c r="DR70" i="46"/>
  <c r="EO70" i="46"/>
  <c r="DY70" i="46"/>
  <c r="DI70" i="46"/>
  <c r="DT70" i="46"/>
  <c r="ER70" i="46"/>
  <c r="EM70" i="46"/>
  <c r="DW70" i="46"/>
  <c r="ET70" i="46"/>
  <c r="ED70" i="46"/>
  <c r="DN70" i="46"/>
  <c r="EK70" i="46"/>
  <c r="DU70" i="46"/>
  <c r="EN70" i="46"/>
  <c r="EV70" i="46"/>
  <c r="EB70" i="46"/>
  <c r="EI70" i="46"/>
  <c r="DS70" i="46"/>
  <c r="EP70" i="46"/>
  <c r="DZ70" i="46"/>
  <c r="DJ70" i="46"/>
  <c r="EG70" i="46"/>
  <c r="DQ70" i="46"/>
  <c r="DX70" i="46"/>
  <c r="EF70" i="46"/>
  <c r="DL70" i="46"/>
  <c r="EU70" i="46"/>
  <c r="EE70" i="46"/>
  <c r="DO70" i="46"/>
  <c r="EL70" i="46"/>
  <c r="DV70" i="46"/>
  <c r="ES70" i="46"/>
  <c r="EC70" i="46"/>
  <c r="DM70" i="46"/>
  <c r="EJ70" i="46"/>
  <c r="DP70" i="46"/>
  <c r="GN71" i="46"/>
  <c r="EU133" i="46"/>
  <c r="EE133" i="46"/>
  <c r="DO133" i="46"/>
  <c r="EL133" i="46"/>
  <c r="DV133" i="46"/>
  <c r="EV133" i="46"/>
  <c r="EF133" i="46"/>
  <c r="DP133" i="46"/>
  <c r="DI133" i="46"/>
  <c r="DQ133" i="46"/>
  <c r="EQ133" i="46"/>
  <c r="EA133" i="46"/>
  <c r="DK133" i="46"/>
  <c r="EH133" i="46"/>
  <c r="DR133" i="46"/>
  <c r="ER133" i="46"/>
  <c r="EB133" i="46"/>
  <c r="DL133" i="46"/>
  <c r="EK133" i="46"/>
  <c r="EC133" i="46"/>
  <c r="EM133" i="46"/>
  <c r="DW133" i="46"/>
  <c r="ET133" i="46"/>
  <c r="ED133" i="46"/>
  <c r="DN133" i="46"/>
  <c r="EN133" i="46"/>
  <c r="DX133" i="46"/>
  <c r="EO133" i="46"/>
  <c r="DU133" i="46"/>
  <c r="DM133" i="46"/>
  <c r="EI133" i="46"/>
  <c r="DS133" i="46"/>
  <c r="EP133" i="46"/>
  <c r="DZ133" i="46"/>
  <c r="DJ133" i="46"/>
  <c r="EJ133" i="46"/>
  <c r="DT133" i="46"/>
  <c r="DY133" i="46"/>
  <c r="EG133" i="46"/>
  <c r="ES133" i="46"/>
  <c r="GN4" i="46" l="1"/>
  <c r="Q4" i="46" s="1"/>
  <c r="EW4" i="46"/>
  <c r="P4" i="46" s="1"/>
  <c r="EW32" i="46"/>
  <c r="P32" i="46" s="1"/>
  <c r="GN32" i="46"/>
  <c r="Q32" i="46" s="1"/>
  <c r="EW133" i="46"/>
  <c r="GF134" i="46"/>
  <c r="FP134" i="46"/>
  <c r="EZ134" i="46"/>
  <c r="GA134" i="46"/>
  <c r="FK134" i="46"/>
  <c r="GK134" i="46"/>
  <c r="FU134" i="46"/>
  <c r="FE134" i="46"/>
  <c r="FB134" i="46"/>
  <c r="FJ134" i="46"/>
  <c r="GB134" i="46"/>
  <c r="FL134" i="46"/>
  <c r="GM134" i="46"/>
  <c r="FW134" i="46"/>
  <c r="FG134" i="46"/>
  <c r="GG134" i="46"/>
  <c r="FQ134" i="46"/>
  <c r="FA134" i="46"/>
  <c r="GD134" i="46"/>
  <c r="FV134" i="46"/>
  <c r="FF134" i="46"/>
  <c r="FX134" i="46"/>
  <c r="FH134" i="46"/>
  <c r="GI134" i="46"/>
  <c r="FS134" i="46"/>
  <c r="FC134" i="46"/>
  <c r="GC134" i="46"/>
  <c r="FM134" i="46"/>
  <c r="GH134" i="46"/>
  <c r="FN134" i="46"/>
  <c r="GJ134" i="46"/>
  <c r="FT134" i="46"/>
  <c r="FD134" i="46"/>
  <c r="GE134" i="46"/>
  <c r="FO134" i="46"/>
  <c r="GL134" i="46"/>
  <c r="FY134" i="46"/>
  <c r="FI134" i="46"/>
  <c r="FR134" i="46"/>
  <c r="FZ134" i="46"/>
  <c r="GG101" i="46"/>
  <c r="FQ101" i="46"/>
  <c r="FA101" i="46"/>
  <c r="FX101" i="46"/>
  <c r="FH101" i="46"/>
  <c r="GI101" i="46"/>
  <c r="FS101" i="46"/>
  <c r="FC101" i="46"/>
  <c r="GD101" i="46"/>
  <c r="FV101" i="46"/>
  <c r="GC101" i="46"/>
  <c r="FM101" i="46"/>
  <c r="GJ101" i="46"/>
  <c r="FT101" i="46"/>
  <c r="FD101" i="46"/>
  <c r="GE101" i="46"/>
  <c r="FO101" i="46"/>
  <c r="GH101" i="46"/>
  <c r="FN101" i="46"/>
  <c r="FF101" i="46"/>
  <c r="FY101" i="46"/>
  <c r="FI101" i="46"/>
  <c r="GF101" i="46"/>
  <c r="FP101" i="46"/>
  <c r="EZ101" i="46"/>
  <c r="GA101" i="46"/>
  <c r="FK101" i="46"/>
  <c r="FR101" i="46"/>
  <c r="FZ101" i="46"/>
  <c r="GL101" i="46"/>
  <c r="GK101" i="46"/>
  <c r="FU101" i="46"/>
  <c r="FE101" i="46"/>
  <c r="GB101" i="46"/>
  <c r="FL101" i="46"/>
  <c r="GM101" i="46"/>
  <c r="FW101" i="46"/>
  <c r="FG101" i="46"/>
  <c r="FB101" i="46"/>
  <c r="FJ101" i="46"/>
  <c r="EI134" i="46"/>
  <c r="DS134" i="46"/>
  <c r="EP134" i="46"/>
  <c r="DZ134" i="46"/>
  <c r="DJ134" i="46"/>
  <c r="EJ134" i="46"/>
  <c r="DT134" i="46"/>
  <c r="DU134" i="46"/>
  <c r="EC134" i="46"/>
  <c r="DY134" i="46"/>
  <c r="EU134" i="46"/>
  <c r="EE134" i="46"/>
  <c r="DO134" i="46"/>
  <c r="EL134" i="46"/>
  <c r="DV134" i="46"/>
  <c r="EV134" i="46"/>
  <c r="EF134" i="46"/>
  <c r="DP134" i="46"/>
  <c r="EG134" i="46"/>
  <c r="DM134" i="46"/>
  <c r="EQ134" i="46"/>
  <c r="EA134" i="46"/>
  <c r="DK134" i="46"/>
  <c r="EH134" i="46"/>
  <c r="DR134" i="46"/>
  <c r="ER134" i="46"/>
  <c r="EB134" i="46"/>
  <c r="DL134" i="46"/>
  <c r="DQ134" i="46"/>
  <c r="DI134" i="46"/>
  <c r="EM134" i="46"/>
  <c r="DW134" i="46"/>
  <c r="ET134" i="46"/>
  <c r="ED134" i="46"/>
  <c r="DN134" i="46"/>
  <c r="EN134" i="46"/>
  <c r="DX134" i="46"/>
  <c r="EK134" i="46"/>
  <c r="ES134" i="46"/>
  <c r="EO134" i="46"/>
  <c r="GN100" i="46"/>
  <c r="GN133" i="46"/>
  <c r="ES34" i="46"/>
  <c r="EW36" i="46"/>
  <c r="GF67" i="46"/>
  <c r="FP67" i="46"/>
  <c r="EZ67" i="46"/>
  <c r="FW67" i="46"/>
  <c r="FG67" i="46"/>
  <c r="GD67" i="46"/>
  <c r="FN67" i="46"/>
  <c r="GK67" i="46"/>
  <c r="FQ67" i="46"/>
  <c r="FY67" i="46"/>
  <c r="GB67" i="46"/>
  <c r="FL67" i="46"/>
  <c r="GI67" i="46"/>
  <c r="FS67" i="46"/>
  <c r="FC67" i="46"/>
  <c r="FZ67" i="46"/>
  <c r="FJ67" i="46"/>
  <c r="FU67" i="46"/>
  <c r="FA67" i="46"/>
  <c r="FI67" i="46"/>
  <c r="FX67" i="46"/>
  <c r="FH67" i="46"/>
  <c r="GE67" i="46"/>
  <c r="FO67" i="46"/>
  <c r="GL67" i="46"/>
  <c r="FV67" i="46"/>
  <c r="FF67" i="46"/>
  <c r="FE67" i="46"/>
  <c r="GC67" i="46"/>
  <c r="GJ67" i="46"/>
  <c r="FT67" i="46"/>
  <c r="FD67" i="46"/>
  <c r="GA67" i="46"/>
  <c r="FK67" i="46"/>
  <c r="GH67" i="46"/>
  <c r="FR67" i="46"/>
  <c r="FB67" i="46"/>
  <c r="GG67" i="46"/>
  <c r="FM67" i="46"/>
  <c r="GN103" i="46"/>
  <c r="GN36" i="46"/>
  <c r="EJ101" i="46"/>
  <c r="DT101" i="46"/>
  <c r="EQ101" i="46"/>
  <c r="EA101" i="46"/>
  <c r="DK101" i="46"/>
  <c r="EH101" i="46"/>
  <c r="DR101" i="46"/>
  <c r="DU101" i="46"/>
  <c r="EC101" i="46"/>
  <c r="DY101" i="46"/>
  <c r="EV101" i="46"/>
  <c r="EF101" i="46"/>
  <c r="DP101" i="46"/>
  <c r="EM101" i="46"/>
  <c r="DW101" i="46"/>
  <c r="ET101" i="46"/>
  <c r="ED101" i="46"/>
  <c r="DN101" i="46"/>
  <c r="EG101" i="46"/>
  <c r="DM101" i="46"/>
  <c r="ER101" i="46"/>
  <c r="EB101" i="46"/>
  <c r="DL101" i="46"/>
  <c r="EI101" i="46"/>
  <c r="DS101" i="46"/>
  <c r="EP101" i="46"/>
  <c r="DZ101" i="46"/>
  <c r="DJ101" i="46"/>
  <c r="DQ101" i="46"/>
  <c r="DI101" i="46"/>
  <c r="EN101" i="46"/>
  <c r="DX101" i="46"/>
  <c r="EU101" i="46"/>
  <c r="EE101" i="46"/>
  <c r="DO101" i="46"/>
  <c r="EL101" i="46"/>
  <c r="DV101" i="46"/>
  <c r="EK101" i="46"/>
  <c r="ES101" i="46"/>
  <c r="EO101" i="46"/>
  <c r="EP67" i="46"/>
  <c r="DZ67" i="46"/>
  <c r="DJ67" i="46"/>
  <c r="EG67" i="46"/>
  <c r="DQ67" i="46"/>
  <c r="EN67" i="46"/>
  <c r="DX67" i="46"/>
  <c r="EM67" i="46"/>
  <c r="EU67" i="46"/>
  <c r="EA67" i="46"/>
  <c r="EL67" i="46"/>
  <c r="DV67" i="46"/>
  <c r="ES67" i="46"/>
  <c r="EC67" i="46"/>
  <c r="DM67" i="46"/>
  <c r="EJ67" i="46"/>
  <c r="DT67" i="46"/>
  <c r="DW67" i="46"/>
  <c r="EE67" i="46"/>
  <c r="DK67" i="46"/>
  <c r="EH67" i="46"/>
  <c r="DR67" i="46"/>
  <c r="EO67" i="46"/>
  <c r="DY67" i="46"/>
  <c r="DI67" i="46"/>
  <c r="EF67" i="46"/>
  <c r="DP67" i="46"/>
  <c r="EI67" i="46"/>
  <c r="DO67" i="46"/>
  <c r="ET67" i="46"/>
  <c r="ED67" i="46"/>
  <c r="DN67" i="46"/>
  <c r="EK67" i="46"/>
  <c r="DU67" i="46"/>
  <c r="ER67" i="46"/>
  <c r="EB67" i="46"/>
  <c r="DL67" i="46"/>
  <c r="DS67" i="46"/>
  <c r="EQ67" i="46"/>
  <c r="EW100" i="46"/>
  <c r="GN66" i="46"/>
  <c r="EW70" i="46"/>
  <c r="EW103" i="46"/>
  <c r="GJ34" i="46"/>
  <c r="EW66" i="46"/>
  <c r="GN70" i="46"/>
  <c r="GN3" i="46" l="1"/>
  <c r="Q3" i="46" s="1"/>
  <c r="GN33" i="46"/>
  <c r="Q33" i="46" s="1"/>
  <c r="EW101" i="46"/>
  <c r="EW33" i="46"/>
  <c r="P33" i="46" s="1"/>
  <c r="EW3" i="46"/>
  <c r="P3" i="46" s="1"/>
  <c r="EW134" i="46"/>
  <c r="GN134" i="46"/>
  <c r="EW67" i="46"/>
  <c r="GN67" i="46"/>
  <c r="GN101" i="46"/>
  <c r="EW34" i="46" l="1"/>
  <c r="P34" i="46" s="1"/>
  <c r="GN34" i="46"/>
  <c r="Q34" i="46" s="1"/>
  <c r="H15" i="38"/>
  <c r="O15" i="38"/>
  <c r="N15" i="38"/>
  <c r="B15" i="38"/>
  <c r="E15" i="38"/>
  <c r="I15" i="38"/>
  <c r="J15" i="38"/>
  <c r="M15" i="38"/>
  <c r="G15" i="38"/>
  <c r="C15" i="38"/>
  <c r="L15" i="38"/>
  <c r="K15" i="38"/>
  <c r="F15" i="38"/>
  <c r="D15" i="38"/>
  <c r="N11" i="38" l="1"/>
  <c r="F11" i="38"/>
  <c r="E11" i="38"/>
  <c r="L11" i="38"/>
  <c r="M11" i="38"/>
  <c r="H11" i="38"/>
  <c r="C11" i="38"/>
  <c r="K11" i="38"/>
  <c r="J11" i="38"/>
  <c r="B11" i="38"/>
  <c r="I11" i="38"/>
  <c r="G11" i="38"/>
  <c r="D11" i="38"/>
  <c r="O11" i="38"/>
  <c r="O13" i="38" l="1"/>
  <c r="L13" i="38"/>
  <c r="E13" i="38"/>
  <c r="J13" i="38"/>
  <c r="K13" i="38"/>
  <c r="I13" i="38"/>
  <c r="N13" i="38"/>
  <c r="H13" i="38"/>
  <c r="G13" i="38"/>
  <c r="D13" i="38"/>
  <c r="Y10" i="38" s="1"/>
  <c r="M13" i="38"/>
  <c r="B13" i="38"/>
  <c r="C13" i="38"/>
  <c r="F13" i="38"/>
  <c r="O9" i="38"/>
  <c r="E9" i="38"/>
  <c r="J9" i="38"/>
  <c r="H9" i="38"/>
  <c r="K9" i="38"/>
  <c r="L9" i="38"/>
  <c r="M9" i="38"/>
  <c r="B9" i="38"/>
  <c r="F9" i="38"/>
  <c r="C9" i="38"/>
  <c r="N9" i="38"/>
  <c r="I9" i="38"/>
  <c r="G9" i="38"/>
  <c r="D9" i="38"/>
  <c r="Y6" i="38" s="1"/>
  <c r="Z6" i="38" s="1"/>
  <c r="Y7" i="38" s="1"/>
  <c r="Y8" i="38" s="1"/>
  <c r="Z8" i="38" s="1"/>
  <c r="Z10" i="38" l="1"/>
  <c r="Y11" i="38" s="1"/>
  <c r="Y9" i="38"/>
  <c r="Z9" i="38" s="1"/>
  <c r="AA8" i="38" s="1"/>
  <c r="Z7" i="38"/>
  <c r="AA6" i="38" s="1"/>
  <c r="Y12" i="38" l="1"/>
  <c r="Z12" i="38" s="1"/>
  <c r="Y13" i="38" s="1"/>
  <c r="Z13" i="38" s="1"/>
  <c r="AA12" i="38" s="1"/>
  <c r="Z11" i="38"/>
  <c r="AA10" i="38" s="1"/>
  <c r="Z14" i="38"/>
  <c r="Y15" i="38" l="1"/>
  <c r="Y16" i="38" l="1"/>
  <c r="Z16" i="38" s="1"/>
  <c r="Z15" i="38"/>
  <c r="AA14" i="38" s="1"/>
  <c r="L17" i="38" l="1"/>
  <c r="I17" i="38"/>
  <c r="H17" i="38"/>
  <c r="N17" i="38"/>
  <c r="G17" i="38"/>
  <c r="O17" i="38"/>
  <c r="C17" i="38"/>
  <c r="M17" i="38"/>
  <c r="J17" i="38"/>
  <c r="D17" i="38"/>
  <c r="Y17" i="38" s="1"/>
  <c r="E17" i="38"/>
  <c r="F17" i="38"/>
  <c r="K17" i="38"/>
  <c r="B17" i="38"/>
  <c r="Z17" i="38" l="1"/>
  <c r="AA16" i="38" s="1"/>
</calcChain>
</file>

<file path=xl/sharedStrings.xml><?xml version="1.0" encoding="utf-8"?>
<sst xmlns="http://schemas.openxmlformats.org/spreadsheetml/2006/main" count="1486" uniqueCount="648">
  <si>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</si>
  <si>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</si>
  <si>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</si>
  <si>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</si>
  <si>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</si>
  <si>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</si>
  <si>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</si>
  <si>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</si>
  <si>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</si>
  <si>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</si>
  <si>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</si>
  <si>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</si>
  <si>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</si>
  <si>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</si>
  <si>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</si>
  <si>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</si>
  <si>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</si>
  <si>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</si>
  <si>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</si>
  <si>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</si>
  <si>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</si>
  <si>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</si>
  <si>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</si>
  <si>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</si>
  <si>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</si>
  <si>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</si>
  <si>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</si>
  <si>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</si>
  <si>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</si>
  <si>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</si>
  <si>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</si>
  <si>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</si>
  <si>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</si>
  <si>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</si>
  <si>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</si>
  <si>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</si>
  <si>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</si>
  <si>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</si>
  <si>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</si>
  <si>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</si>
  <si>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</si>
  <si>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</si>
  <si>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</si>
  <si>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</si>
  <si>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</si>
  <si>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</si>
  <si>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</si>
  <si>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</si>
  <si>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</si>
  <si>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</si>
  <si>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</si>
  <si>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</si>
  <si>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</si>
  <si>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</si>
  <si>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</si>
  <si>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</si>
  <si>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</si>
  <si>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</si>
  <si>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</si>
  <si>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</si>
  <si>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</si>
  <si>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</si>
  <si>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</si>
  <si>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</si>
  <si>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</si>
  <si>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</si>
  <si>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</si>
  <si>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</si>
  <si>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</si>
  <si>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</si>
  <si>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</si>
  <si>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</si>
  <si>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</si>
  <si>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</si>
  <si>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</si>
  <si>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</si>
  <si>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</si>
  <si>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</si>
  <si>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</si>
  <si>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</si>
  <si>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</si>
  <si>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</si>
  <si>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</si>
  <si>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</si>
  <si>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</si>
  <si>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</si>
  <si>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</si>
  <si>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</si>
  <si>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</si>
  <si>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</si>
  <si>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</si>
  <si>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</si>
  <si>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</si>
  <si>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</si>
  <si>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</si>
  <si>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</si>
  <si>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</si>
  <si>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</si>
  <si>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</si>
  <si>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</si>
  <si>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</si>
  <si>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</si>
  <si>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</si>
  <si>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</si>
  <si>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</si>
  <si>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</si>
  <si>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</si>
  <si>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</si>
  <si>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</si>
  <si>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</si>
  <si>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</si>
  <si>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</si>
  <si>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</si>
  <si>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</si>
  <si>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</si>
  <si>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</si>
  <si>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</si>
  <si>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</si>
  <si>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</si>
  <si>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</si>
  <si>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</si>
  <si>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</si>
  <si>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</si>
  <si>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</si>
  <si>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</si>
  <si>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</si>
  <si>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</si>
  <si>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</si>
  <si>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</si>
  <si>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</si>
  <si>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</si>
  <si>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volume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</si>
  <si>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</si>
  <si>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</si>
  <si>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</si>
  <si>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</si>
  <si>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</si>
  <si>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</si>
  <si>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</si>
  <si>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</si>
  <si>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</si>
  <si>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</si>
  <si>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</si>
  <si>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</si>
  <si>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</si>
  <si>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</si>
  <si>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</si>
  <si>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</si>
  <si>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</si>
  <si>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</si>
  <si>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</si>
  <si>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</si>
  <si>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</si>
  <si>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</si>
  <si>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</si>
  <si>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</si>
  <si>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</si>
  <si>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</si>
  <si>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</si>
  <si>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</si>
  <si>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</si>
  <si>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</si>
  <si>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</si>
  <si>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</si>
  <si>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</si>
  <si>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</si>
  <si>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</si>
  <si>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</si>
  <si>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</si>
  <si>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</si>
  <si>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</si>
  <si>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</si>
  <si>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</si>
  <si>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</si>
  <si>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</si>
  <si>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</si>
  <si>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</si>
  <si>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</si>
  <si>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</si>
  <si>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</si>
  <si>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</si>
  <si>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</si>
  <si>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</si>
  <si>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</si>
  <si>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</si>
  <si>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</si>
  <si>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</si>
  <si>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</si>
  <si>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</si>
  <si>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</si>
  <si>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</si>
  <si>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</si>
  <si>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</si>
  <si>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</si>
  <si>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</si>
  <si>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</si>
  <si>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</si>
  <si>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</si>
  <si>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</si>
  <si>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</si>
  <si>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</si>
  <si>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</si>
  <si>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</si>
  <si>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</si>
  <si>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</si>
  <si>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</si>
  <si>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</si>
  <si>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</si>
  <si>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</si>
  <si>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</si>
  <si>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</si>
  <si>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</si>
  <si>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</si>
  <si>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</si>
  <si>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</si>
  <si>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</si>
  <si>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</si>
  <si>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</si>
  <si>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</si>
  <si>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</si>
  <si>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</si>
  <si>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</si>
  <si>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</si>
  <si>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</si>
  <si>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</si>
  <si>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</si>
  <si>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</si>
  <si>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</si>
  <si>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</si>
  <si>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</si>
  <si>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</si>
  <si>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</si>
  <si>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</si>
  <si>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</si>
  <si>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</si>
  <si>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</si>
  <si>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</si>
  <si>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</si>
  <si>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</si>
  <si>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</si>
  <si>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</si>
  <si>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</si>
  <si>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</si>
  <si>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</si>
  <si>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</si>
  <si>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</si>
  <si>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</si>
  <si>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</si>
  <si>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</si>
  <si>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</si>
  <si>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</si>
  <si>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</si>
  <si>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</si>
  <si>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</si>
  <si>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</si>
  <si>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</si>
  <si>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</si>
  <si>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</si>
  <si>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</si>
  <si>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</si>
  <si>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</si>
  <si>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</si>
  <si>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</si>
  <si>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</si>
  <si>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</si>
  <si>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</si>
  <si>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</si>
  <si>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</si>
  <si>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</si>
  <si>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</si>
  <si>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</si>
  <si>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</si>
  <si>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</si>
  <si>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</si>
  <si>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</si>
  <si>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</si>
  <si>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</si>
  <si>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</si>
  <si>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</si>
  <si>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</si>
  <si>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</si>
  <si>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</si>
  <si>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</si>
  <si>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</si>
  <si>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</si>
  <si>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</si>
  <si>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</si>
  <si>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</si>
  <si>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</si>
  <si>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</si>
  <si>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</si>
  <si>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</si>
  <si>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</si>
  <si>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</si>
  <si>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</si>
  <si>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</si>
  <si>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</si>
  <si>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</si>
  <si>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</si>
  <si>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</si>
  <si>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</si>
  <si>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</si>
  <si>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</si>
  <si>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</si>
  <si>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</si>
  <si>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</si>
  <si>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</si>
  <si>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</si>
  <si>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</si>
  <si>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</si>
  <si>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</si>
  <si>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</si>
  <si>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</si>
  <si>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</si>
  <si>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</si>
  <si>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</si>
  <si>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</si>
  <si>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</si>
  <si>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</si>
  <si>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</si>
  <si>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</si>
  <si>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</si>
  <si>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</si>
  <si>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</si>
  <si>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</si>
  <si>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</si>
  <si>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</si>
  <si>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</si>
  <si>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</si>
  <si>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</si>
  <si>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</si>
  <si>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</si>
  <si>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</si>
  <si>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</si>
  <si>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</si>
  <si>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</si>
  <si>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</si>
  <si>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</si>
  <si>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</si>
  <si>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</si>
  <si>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</si>
  <si>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</si>
  <si>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</si>
  <si>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</si>
  <si>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</si>
  <si>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</si>
  <si>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</si>
  <si>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</si>
  <si>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IN</t>
  </si>
  <si>
    <t>OUT</t>
  </si>
  <si>
    <t>%</t>
  </si>
  <si>
    <t>Precio</t>
  </si>
  <si>
    <t>Finish</t>
  </si>
  <si>
    <t>Teórico</t>
  </si>
  <si>
    <t>CALL</t>
  </si>
  <si>
    <t>TEO</t>
  </si>
  <si>
    <t>SIMBOLO</t>
  </si>
  <si>
    <t>bidSIZE</t>
  </si>
  <si>
    <t>BID</t>
  </si>
  <si>
    <t>HOY</t>
  </si>
  <si>
    <t>ASK</t>
  </si>
  <si>
    <t>askSIZE</t>
  </si>
  <si>
    <t>NOM</t>
  </si>
  <si>
    <t>PUT</t>
  </si>
  <si>
    <t>TEÓ</t>
  </si>
  <si>
    <t>Sintéticas</t>
  </si>
  <si>
    <t>VE $</t>
  </si>
  <si>
    <t>Paridad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</si>
  <si>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</si>
  <si>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</si>
  <si>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</si>
  <si>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</si>
  <si>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</si>
  <si>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</si>
  <si>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</si>
  <si>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</si>
  <si>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</si>
  <si>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</si>
  <si>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</si>
  <si>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</si>
  <si>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</si>
  <si>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</si>
  <si>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</si>
  <si>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</si>
  <si>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</si>
  <si>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</si>
  <si>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</si>
  <si>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</si>
  <si>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</si>
  <si>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</si>
  <si>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</si>
  <si>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</si>
  <si>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</si>
  <si>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</si>
  <si>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</si>
  <si>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</si>
  <si>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</si>
  <si>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</si>
  <si>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</si>
  <si>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</si>
  <si>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</si>
  <si>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</si>
  <si>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</si>
  <si>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</si>
  <si>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</si>
  <si>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</si>
  <si>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</si>
  <si>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</si>
  <si>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</si>
  <si>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</si>
  <si>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SELL</t>
  </si>
  <si>
    <t>TAPA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</si>
  <si>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</si>
  <si>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</si>
  <si>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</si>
  <si>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</si>
  <si>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</si>
  <si>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</si>
  <si>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</si>
  <si>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</si>
  <si>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</si>
  <si>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</si>
  <si>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</si>
  <si>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</si>
  <si>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</si>
  <si>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</si>
  <si>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</si>
  <si>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</si>
  <si>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</si>
  <si>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</si>
  <si>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</si>
  <si>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</si>
  <si>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</si>
  <si>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</si>
  <si>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</si>
  <si>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</si>
  <si>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</si>
  <si>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</si>
  <si>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</si>
  <si>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</si>
  <si>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</si>
  <si>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</si>
  <si>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</si>
  <si>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</si>
  <si>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</si>
  <si>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</si>
  <si>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</si>
  <si>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</si>
  <si>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</si>
  <si>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</si>
  <si>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</si>
  <si>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</si>
  <si>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</si>
  <si>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</si>
  <si>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</si>
  <si>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</si>
  <si>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</si>
  <si>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</si>
  <si>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</si>
  <si>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</si>
  <si>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</si>
  <si>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</si>
  <si>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</si>
  <si>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</si>
  <si>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</si>
  <si>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</si>
  <si>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</si>
  <si>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</si>
  <si>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</si>
  <si>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</si>
  <si>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</si>
  <si>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</si>
  <si>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</si>
  <si>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</si>
  <si>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</si>
  <si>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</si>
  <si>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</si>
  <si>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</si>
  <si>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</si>
  <si>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</si>
  <si>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</si>
  <si>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</si>
  <si>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</si>
  <si>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</si>
  <si>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</si>
  <si>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</si>
  <si>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</si>
  <si>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</si>
  <si>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</si>
  <si>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</si>
  <si>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</si>
  <si>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</si>
  <si>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</si>
  <si>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</si>
  <si>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</si>
  <si>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</si>
  <si>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</si>
  <si>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</si>
  <si>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</si>
  <si>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</si>
  <si>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</si>
  <si>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</si>
  <si>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</si>
  <si>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</si>
  <si>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</si>
  <si>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</si>
  <si>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</si>
  <si>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</si>
  <si>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</si>
  <si>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</si>
  <si>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</si>
  <si>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</si>
  <si>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</si>
  <si>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</si>
  <si>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</si>
  <si>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</si>
  <si>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</si>
  <si>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</si>
  <si>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</si>
  <si>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</si>
  <si>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</si>
  <si>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</si>
  <si>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</si>
  <si>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</si>
  <si>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</si>
  <si>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</si>
  <si>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</si>
  <si>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</si>
  <si>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</si>
  <si>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</si>
  <si>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</si>
  <si>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</si>
  <si>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</si>
  <si>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</si>
  <si>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</si>
  <si>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</si>
  <si>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</si>
  <si>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</si>
  <si>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</si>
  <si>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</si>
  <si>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</si>
  <si>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</si>
  <si>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</si>
  <si>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</si>
  <si>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</si>
  <si>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</si>
  <si>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</si>
  <si>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</si>
  <si>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</si>
  <si>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</si>
  <si>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</si>
  <si>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</si>
  <si>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</si>
  <si>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</si>
  <si>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</si>
  <si>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</si>
  <si>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</si>
  <si>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</si>
  <si>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</si>
  <si>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</si>
  <si>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</si>
  <si>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</si>
  <si>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</si>
  <si>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</si>
  <si>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</si>
  <si>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</si>
  <si>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</si>
  <si>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</si>
  <si>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</si>
  <si>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</si>
  <si>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</si>
  <si>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</si>
  <si>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</si>
  <si>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</si>
  <si>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</si>
  <si>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</si>
  <si>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</si>
  <si>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</si>
  <si>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</si>
  <si>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</si>
  <si>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</si>
  <si>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</si>
  <si>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PAMP - spot</t>
  </si>
  <si>
    <t>PAMP - 48hs</t>
  </si>
  <si>
    <t>CLSIO - spot</t>
  </si>
  <si>
    <t>CLSIO - 48hs</t>
  </si>
  <si>
    <t>CLSIC - spot</t>
  </si>
  <si>
    <t>CLSIC - 48hs</t>
  </si>
  <si>
    <t>CLSID - spot</t>
  </si>
  <si>
    <t>CLSID - 48hs</t>
  </si>
  <si>
    <t>GFGC2500FE</t>
  </si>
  <si>
    <t>GFGC2600FE</t>
  </si>
  <si>
    <t>GFGC2700FE</t>
  </si>
  <si>
    <t>GFGC2800FE</t>
  </si>
  <si>
    <t>GFGC2900FE</t>
  </si>
  <si>
    <t>GFGC3000FE</t>
  </si>
  <si>
    <t>GFGV1400FE</t>
  </si>
  <si>
    <t>GFGV1450FE</t>
  </si>
  <si>
    <t>GFGV14915F</t>
  </si>
  <si>
    <t>GFGV1570FE</t>
  </si>
  <si>
    <t>GFGV1640FE</t>
  </si>
  <si>
    <t>GFGV17015F</t>
  </si>
  <si>
    <t>GFGV17715F</t>
  </si>
  <si>
    <t>GFGV18515F</t>
  </si>
  <si>
    <t>GFGV19315F</t>
  </si>
  <si>
    <t>GFGV2020FE</t>
  </si>
  <si>
    <t>GFGV2100FE</t>
  </si>
  <si>
    <t>GFGV2200FE</t>
  </si>
  <si>
    <t>FE</t>
  </si>
  <si>
    <t>BP27C - spot</t>
  </si>
  <si>
    <t>BP27C - 48hs</t>
  </si>
  <si>
    <t>BP27D - spot</t>
  </si>
  <si>
    <t>BP27D - 48hs</t>
  </si>
  <si>
    <t>BPO27 - spot</t>
  </si>
  <si>
    <t>BPO27 - 48hs</t>
  </si>
  <si>
    <t>X20F4 - spot</t>
  </si>
  <si>
    <t>X20F4 - 48hs</t>
  </si>
  <si>
    <t>XF4C - spot</t>
  </si>
  <si>
    <t>XF4C - 48hs</t>
  </si>
  <si>
    <t>XF4D - spot</t>
  </si>
  <si>
    <t>XF4D - 48hs</t>
  </si>
  <si>
    <t>X20Y4 - spot</t>
  </si>
  <si>
    <t>X20Y4 - 48hs</t>
  </si>
  <si>
    <t>XY4C - spot</t>
  </si>
  <si>
    <t>XY4C - 48hs</t>
  </si>
  <si>
    <t>XY4D - spot</t>
  </si>
  <si>
    <t>XY4D - 48hs</t>
  </si>
  <si>
    <t xml:space="preserve"> </t>
  </si>
  <si>
    <t>galicia</t>
  </si>
  <si>
    <t>GFGC3150FE</t>
  </si>
  <si>
    <t>GFGC3300FE</t>
  </si>
  <si>
    <t>GFGC3450FE</t>
  </si>
  <si>
    <t>GFGC3600FE</t>
  </si>
  <si>
    <t>GFGC3750FE</t>
  </si>
  <si>
    <t>11:06:43 Logueo en cuenta: 49765 en: COCOS_49765</t>
  </si>
  <si>
    <t>Buy  GFGV2100FE 24hs // +2 // 2.85 // $570 // order 5861830</t>
  </si>
  <si>
    <t>Sell GFGV19315F 24hs // -2 // 1.298 // $259 // order 5861944</t>
  </si>
  <si>
    <t>Sell GFGV19315F 24hs // -2 // 1.28 // $256 // order 5862152</t>
  </si>
  <si>
    <t>Sell GFGV19315F 24hs // -2 // 1.279 // $255 // order 5862155</t>
  </si>
  <si>
    <t>Sell GFGV19315F 24hs // -2 // 1.25 // $250 // order 5862187</t>
  </si>
  <si>
    <t>Sell GFGV19315F 24hs // -2 // 1.2 // $240 // order 5862205</t>
  </si>
  <si>
    <t>Buy  GFGV19315F 24hs // +10 // 0.921 // $921 // order 5862304</t>
  </si>
  <si>
    <t>Todas las ordenes activas canceladas, verificar multiplo favor</t>
  </si>
  <si>
    <t>Sell GFGV19315F 24hs // -10 // 1.15 // $1149 // order 5863046</t>
  </si>
  <si>
    <t>Sell GFGV19315F 24hs // -8 // 1.13 // $903 // order 5863091</t>
  </si>
  <si>
    <t>GFGC2400FE</t>
  </si>
  <si>
    <t>OPC</t>
  </si>
  <si>
    <t>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</si>
</sst>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0.000"/>
    <numFmt numFmtId="166" formatCode="[$-F400]h:mm:ss\ AM/PM"/>
    <numFmt numFmtId="167" formatCode="_-* #,##0_-;\-* #,##0_-;_-* &quot;-&quot;??_-;_-@_-"/>
    <numFmt numFmtId="168" formatCode="0.0000"/>
    <numFmt numFmtId="169" formatCode="#,##0.0000"/>
    <numFmt numFmtId="170" formatCode="#,##0.000"/>
  </numFmts>
  <fonts count="135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b/>
      <sz val="8"/>
      <color rgb="FF006100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8"/>
      <color theme="9" tint="-0.499984740745262"/>
      <name val="Arial"/>
      <family val="2"/>
    </font>
    <font>
      <sz val="7"/>
      <color rgb="FFFF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color theme="0" tint="-0.249977111117893"/>
      <name val="Arial"/>
      <family val="2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b/>
      <sz val="8"/>
      <color theme="0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8"/>
      <color rgb="FF00B05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8"/>
      <color rgb="FF0000FF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  <font>
      <sz val="8"/>
      <color rgb="FFFF0000"/>
      <name val="Verdana"/>
      <family val="2"/>
    </font>
    <font>
      <b/>
      <sz val="7"/>
      <color rgb="FF000000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b/>
      <sz val="8"/>
      <color rgb="FFFF0000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b/>
      <sz val="6"/>
      <color theme="1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b/>
      <sz val="8"/>
      <color theme="1" tint="0.14999847407452621"/>
      <name val="Calibri"/>
      <family val="2"/>
      <scheme val="minor"/>
    </font>
    <font>
      <sz val="7"/>
      <color theme="0" tint="-0.499984740745262"/>
      <name val="Verdana"/>
      <family val="2"/>
    </font>
    <font>
      <u/>
      <sz val="8"/>
      <color rgb="FF00B050"/>
      <name val="Arial"/>
      <family val="2"/>
    </font>
    <font>
      <sz val="8"/>
      <color theme="4" tint="-0.499984740745262"/>
      <name val="Calibri"/>
      <family val="2"/>
      <scheme val="minor"/>
    </font>
    <font>
      <b/>
      <sz val="8"/>
      <color theme="0" tint="-0.34998626667073579"/>
      <name val="Calibri"/>
      <family val="2"/>
      <scheme val="minor"/>
    </font>
    <font>
      <sz val="8"/>
      <color rgb="FF12782D"/>
      <name val="Arial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b/>
      <sz val="8"/>
      <color theme="4" tint="-0.249977111117893"/>
      <name val="Arial"/>
      <family val="2"/>
    </font>
    <font>
      <sz val="8"/>
      <color theme="9" tint="-0.249977111117893"/>
      <name val="Arial"/>
      <family val="2"/>
    </font>
    <font>
      <b/>
      <sz val="8"/>
      <color theme="9" tint="-0.249977111117893"/>
      <name val="Arial"/>
      <family val="2"/>
    </font>
    <font>
      <b/>
      <sz val="8"/>
      <color theme="1" tint="0.14999847407452621"/>
      <name val="Arial"/>
      <family val="2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Calibri"/>
      <family val="2"/>
      <scheme val="minor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8"/>
      <color rgb="FF12782D"/>
      <name val="Bookman Old Style"/>
      <family val="1"/>
    </font>
    <font>
      <sz val="8"/>
      <color theme="9" tint="-0.499984740745262"/>
      <name val="Bookman Old Style"/>
      <family val="1"/>
    </font>
    <font>
      <sz val="8"/>
      <color theme="4" tint="-0.249977111117893"/>
      <name val="Bookman Old Style"/>
      <family val="1"/>
    </font>
    <font>
      <sz val="7"/>
      <color theme="1" tint="0.249977111117893"/>
      <name val="Bookman Old Style"/>
      <family val="1"/>
    </font>
    <font>
      <sz val="8"/>
      <color theme="1" tint="0.249977111117893"/>
      <name val="Bookman Old Style"/>
      <family val="1"/>
    </font>
    <font>
      <sz val="8"/>
      <color theme="1" tint="0.34998626667073579"/>
      <name val="Bookman Old Style"/>
      <family val="1"/>
    </font>
    <font>
      <sz val="7"/>
      <color theme="1" tint="0.34998626667073579"/>
      <name val="Bookman Old Style"/>
      <family val="1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7"/>
      <color theme="4" tint="-0.249977111117893"/>
      <name val="Bookman Old Style"/>
      <family val="1"/>
    </font>
    <font>
      <sz val="7"/>
      <color theme="9" tint="-0.499984740745262"/>
      <name val="Bookman Old Style"/>
      <family val="1"/>
    </font>
    <font>
      <sz val="7"/>
      <color rgb="FF12782D"/>
      <name val="Bookman Old Style"/>
      <family val="1"/>
    </font>
    <font>
      <sz val="8"/>
      <color theme="1" tint="0.499984740745262"/>
      <name val="Verdana"/>
      <family val="2"/>
    </font>
    <font>
      <sz val="8"/>
      <color theme="4" tint="-0.249977111117893"/>
      <name val="Arial"/>
      <family val="2"/>
    </font>
    <font>
      <sz val="8"/>
      <color theme="1" tint="0.14999847407452621"/>
      <name val="Arial"/>
      <family val="2"/>
    </font>
    <font>
      <sz val="11"/>
      <color theme="0"/>
      <name val="Calibri"/>
      <family val="2"/>
      <scheme val="minor"/>
    </font>
    <font>
      <b/>
      <sz val="8"/>
      <color theme="1" tint="0.249977111117893"/>
      <name val="Calibri"/>
      <family val="2"/>
      <scheme val="minor"/>
    </font>
    <font>
      <sz val="7"/>
      <color rgb="FF12782D"/>
      <name val="Arial"/>
      <family val="2"/>
    </font>
    <font>
      <b/>
      <sz val="8"/>
      <color rgb="FF12782D"/>
      <name val="Arial"/>
      <family val="2"/>
    </font>
    <font>
      <sz val="7"/>
      <color theme="4" tint="-0.249977111117893"/>
      <name val="Arial"/>
      <family val="2"/>
    </font>
    <font>
      <vertAlign val="superscript"/>
      <sz val="9"/>
      <color theme="1" tint="0.249977111117893"/>
      <name val="Arial"/>
      <family val="2"/>
    </font>
    <font>
      <vertAlign val="superscript"/>
      <sz val="9"/>
      <color theme="9" tint="-0.499984740745262"/>
      <name val="Arial"/>
      <family val="2"/>
    </font>
    <font>
      <sz val="7"/>
      <color theme="9" tint="-0.499984740745262"/>
      <name val="Arial"/>
      <family val="2"/>
    </font>
    <font>
      <b/>
      <sz val="8"/>
      <color theme="1" tint="0.34998626667073579"/>
      <name val="Arial"/>
      <family val="2"/>
    </font>
    <font>
      <sz val="8"/>
      <color theme="1" tint="0.499984740745262"/>
      <name val="Arial"/>
      <family val="2"/>
    </font>
    <font>
      <b/>
      <sz val="8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7"/>
      <color theme="9" tint="-0.249977111117893"/>
      <name val="Arial"/>
      <family val="2"/>
    </font>
    <font>
      <b/>
      <sz val="8"/>
      <color theme="4" tint="-0.249977111117893"/>
      <name val="Bookman Old Style"/>
      <family val="1"/>
    </font>
    <font>
      <sz val="10"/>
      <color rgb="FFFF0000"/>
      <name val="Arial"/>
      <family val="2"/>
    </font>
    <font>
      <sz val="10"/>
      <color rgb="FF12782D"/>
      <name val="Arial"/>
      <family val="2"/>
    </font>
    <font>
      <sz val="9"/>
      <color theme="1" tint="0.249977111117893"/>
      <name val="Arial"/>
      <family val="2"/>
    </font>
    <font>
      <sz val="8"/>
      <color theme="3" tint="0.249977111117893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7"/>
      <color rgb="FFFF0000"/>
      <name val="Calibri"/>
      <family val="2"/>
      <scheme val="minor"/>
    </font>
    <font>
      <sz val="7"/>
      <color rgb="FF970E03"/>
      <name val="Arial"/>
      <family val="2"/>
    </font>
    <font>
      <sz val="7"/>
      <color rgb="FFC00000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2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medium">
        <color rgb="FF000000"/>
      </right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4" tint="-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4" tint="-0.249977111117893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/>
      <right/>
      <top style="thin">
        <color indexed="64"/>
      </top>
      <bottom style="thin">
        <color theme="1" tint="0.249977111117893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4" tint="-0.499984740745262"/>
      </left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4" tint="-0.499984740745262"/>
      </left>
      <right/>
      <top/>
      <bottom style="thin">
        <color theme="0" tint="-0.249977111117893"/>
      </bottom>
      <diagonal/>
    </border>
    <border>
      <left style="thin">
        <color theme="0" tint="-0.499984740745262"/>
      </left>
      <right/>
      <top/>
      <bottom style="thin">
        <color theme="1" tint="0.14999847407452621"/>
      </bottom>
      <diagonal/>
    </border>
    <border>
      <left style="thin">
        <color theme="0" tint="-0.499984740745262"/>
      </left>
      <right/>
      <top style="thin">
        <color theme="1" tint="0.14999847407452621"/>
      </top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 style="thin">
        <color theme="0" tint="-0.499984740745262"/>
      </left>
      <right/>
      <top/>
      <bottom style="thin">
        <color theme="1"/>
      </bottom>
      <diagonal/>
    </border>
    <border>
      <left style="thin">
        <color theme="0" tint="-0.499984740745262"/>
      </left>
      <right/>
      <top/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3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indexed="64"/>
      </right>
      <top style="thin">
        <color theme="1" tint="0.14999847407452621"/>
      </top>
      <bottom/>
      <diagonal/>
    </border>
    <border>
      <left style="thin">
        <color theme="1" tint="4.9989318521683403E-2"/>
      </left>
      <right style="thin">
        <color indexed="64"/>
      </right>
      <top/>
      <bottom/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theme="4" tint="-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499984740745262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00B05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3" tint="0.14999847407452621"/>
      </top>
      <bottom style="thin">
        <color theme="1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 tint="4.9989318521683403E-2"/>
      </left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/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0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0"/>
      </top>
      <bottom style="thin">
        <color theme="3" tint="0.14999847407452621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0" tint="-0.249977111117893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theme="4" tint="-0.499984740745262"/>
      </left>
      <right/>
      <top/>
      <bottom style="thin">
        <color theme="0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/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 style="thin">
        <color theme="1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4" tint="-0.499984740745262"/>
      </left>
      <right/>
      <top style="thin">
        <color theme="0" tint="-0.249977111117893"/>
      </top>
      <bottom style="thin">
        <color theme="0" tint="-4.9989318521683403E-2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medium">
        <color indexed="64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0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 tint="4.9989318521683403E-2"/>
      </bottom>
      <diagonal/>
    </border>
    <border>
      <left/>
      <right style="medium">
        <color indexed="64"/>
      </right>
      <top/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1" tint="0.249977111117893"/>
      </left>
      <right/>
      <top style="medium">
        <color rgb="FFFF0000"/>
      </top>
      <bottom style="thin">
        <color rgb="FFFF0000"/>
      </bottom>
      <diagonal/>
    </border>
  </borders>
  <cellStyleXfs count="186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9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9" fillId="0" borderId="2"/>
    <xf numFmtId="0" fontId="29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3" fillId="0" borderId="0" applyFont="0" applyFill="0" applyBorder="0" applyAlignment="0" applyProtection="0"/>
    <xf numFmtId="0" fontId="3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5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2" borderId="0" applyNumberFormat="0" applyBorder="0" applyAlignment="0" applyProtection="0"/>
  </cellStyleXfs>
  <cellXfs count="825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7" fontId="3" fillId="0" borderId="0" xfId="55" applyNumberFormat="1" applyFont="1" applyAlignment="1">
      <alignment horizontal="right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8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7" fontId="37" fillId="10" borderId="10" xfId="55" applyNumberFormat="1" applyFont="1" applyFill="1" applyBorder="1" applyAlignment="1">
      <alignment horizontal="right" vertical="center"/>
    </xf>
    <xf numFmtId="0" fontId="13" fillId="15" borderId="12" xfId="15" applyFont="1" applyFill="1" applyBorder="1" applyAlignment="1">
      <alignment horizontal="center" vertical="center"/>
    </xf>
    <xf numFmtId="0" fontId="41" fillId="0" borderId="5" xfId="0" applyFont="1" applyBorder="1" applyAlignment="1">
      <alignment horizontal="center"/>
    </xf>
    <xf numFmtId="0" fontId="41" fillId="0" borderId="5" xfId="3" applyFont="1" applyBorder="1" applyAlignment="1">
      <alignment horizontal="center" vertical="center"/>
    </xf>
    <xf numFmtId="10" fontId="30" fillId="10" borderId="10" xfId="114" applyNumberFormat="1" applyFont="1" applyFill="1" applyBorder="1" applyAlignment="1">
      <alignment horizontal="right" vertical="center"/>
    </xf>
    <xf numFmtId="168" fontId="42" fillId="14" borderId="8" xfId="15" applyNumberFormat="1" applyFont="1" applyFill="1" applyBorder="1" applyAlignment="1">
      <alignment horizontal="center" vertical="center"/>
    </xf>
    <xf numFmtId="0" fontId="43" fillId="14" borderId="8" xfId="15" applyFont="1" applyFill="1" applyBorder="1" applyAlignment="1">
      <alignment horizontal="center" vertical="center"/>
    </xf>
    <xf numFmtId="0" fontId="44" fillId="17" borderId="13" xfId="0" applyFont="1" applyFill="1" applyBorder="1" applyAlignment="1">
      <alignment vertical="center"/>
    </xf>
    <xf numFmtId="0" fontId="45" fillId="17" borderId="14" xfId="0" applyFont="1" applyFill="1" applyBorder="1" applyAlignment="1">
      <alignment horizontal="center" vertical="center"/>
    </xf>
    <xf numFmtId="1" fontId="45" fillId="17" borderId="14" xfId="0" applyNumberFormat="1" applyFont="1" applyFill="1" applyBorder="1" applyAlignment="1">
      <alignment horizontal="center" vertical="center"/>
    </xf>
    <xf numFmtId="0" fontId="45" fillId="17" borderId="14" xfId="0" applyFont="1" applyFill="1" applyBorder="1" applyAlignment="1">
      <alignment vertical="center"/>
    </xf>
    <xf numFmtId="164" fontId="45" fillId="17" borderId="14" xfId="0" applyNumberFormat="1" applyFont="1" applyFill="1" applyBorder="1" applyAlignment="1">
      <alignment vertical="center"/>
    </xf>
    <xf numFmtId="2" fontId="45" fillId="17" borderId="14" xfId="0" applyNumberFormat="1" applyFont="1" applyFill="1" applyBorder="1" applyAlignment="1">
      <alignment vertical="center"/>
    </xf>
    <xf numFmtId="0" fontId="46" fillId="17" borderId="15" xfId="0" applyFont="1" applyFill="1" applyBorder="1" applyAlignment="1">
      <alignment vertical="center"/>
    </xf>
    <xf numFmtId="0" fontId="46" fillId="17" borderId="2" xfId="0" applyFont="1" applyFill="1" applyBorder="1" applyAlignment="1">
      <alignment vertical="center"/>
    </xf>
    <xf numFmtId="0" fontId="47" fillId="17" borderId="2" xfId="0" applyFont="1" applyFill="1" applyBorder="1" applyAlignment="1">
      <alignment vertical="center"/>
    </xf>
    <xf numFmtId="0" fontId="48" fillId="17" borderId="2" xfId="0" applyFont="1" applyFill="1" applyBorder="1" applyAlignment="1">
      <alignment horizontal="center" vertical="center"/>
    </xf>
    <xf numFmtId="0" fontId="44" fillId="17" borderId="2" xfId="0" applyFont="1" applyFill="1" applyBorder="1" applyAlignment="1">
      <alignment vertical="center"/>
    </xf>
    <xf numFmtId="0" fontId="45" fillId="17" borderId="2" xfId="0" applyFont="1" applyFill="1" applyBorder="1" applyAlignment="1">
      <alignment vertical="center"/>
    </xf>
    <xf numFmtId="0" fontId="49" fillId="17" borderId="2" xfId="0" applyFont="1" applyFill="1" applyBorder="1" applyAlignment="1">
      <alignment vertical="center"/>
    </xf>
    <xf numFmtId="0" fontId="44" fillId="17" borderId="2" xfId="0" applyFont="1" applyFill="1" applyBorder="1" applyAlignment="1">
      <alignment horizontal="center" vertical="center"/>
    </xf>
    <xf numFmtId="0" fontId="47" fillId="17" borderId="2" xfId="0" applyFont="1" applyFill="1" applyBorder="1" applyAlignment="1">
      <alignment horizontal="center" vertical="center"/>
    </xf>
    <xf numFmtId="1" fontId="47" fillId="17" borderId="2" xfId="0" applyNumberFormat="1" applyFont="1" applyFill="1" applyBorder="1" applyAlignment="1">
      <alignment horizontal="center" vertical="center"/>
    </xf>
    <xf numFmtId="2" fontId="47" fillId="17" borderId="2" xfId="0" applyNumberFormat="1" applyFont="1" applyFill="1" applyBorder="1" applyAlignment="1">
      <alignment horizontal="right" vertical="center"/>
    </xf>
    <xf numFmtId="0" fontId="46" fillId="0" borderId="0" xfId="0" applyFont="1" applyAlignment="1">
      <alignment vertical="center"/>
    </xf>
    <xf numFmtId="0" fontId="50" fillId="18" borderId="13" xfId="0" applyFont="1" applyFill="1" applyBorder="1" applyAlignment="1">
      <alignment horizontal="center" vertical="center"/>
    </xf>
    <xf numFmtId="0" fontId="51" fillId="18" borderId="16" xfId="0" applyFont="1" applyFill="1" applyBorder="1" applyAlignment="1">
      <alignment horizontal="center" vertical="center"/>
    </xf>
    <xf numFmtId="1" fontId="50" fillId="18" borderId="17" xfId="0" applyNumberFormat="1" applyFont="1" applyFill="1" applyBorder="1" applyAlignment="1">
      <alignment horizontal="center" vertical="center"/>
    </xf>
    <xf numFmtId="0" fontId="50" fillId="18" borderId="18" xfId="0" applyFont="1" applyFill="1" applyBorder="1" applyAlignment="1">
      <alignment horizontal="center" vertical="center"/>
    </xf>
    <xf numFmtId="164" fontId="50" fillId="18" borderId="19" xfId="0" applyNumberFormat="1" applyFont="1" applyFill="1" applyBorder="1" applyAlignment="1">
      <alignment horizontal="center" vertical="center"/>
    </xf>
    <xf numFmtId="164" fontId="50" fillId="18" borderId="20" xfId="0" applyNumberFormat="1" applyFont="1" applyFill="1" applyBorder="1" applyAlignment="1">
      <alignment horizontal="center" vertical="center"/>
    </xf>
    <xf numFmtId="2" fontId="51" fillId="18" borderId="19" xfId="0" applyNumberFormat="1" applyFont="1" applyFill="1" applyBorder="1" applyAlignment="1">
      <alignment horizontal="center" vertical="center"/>
    </xf>
    <xf numFmtId="0" fontId="50" fillId="18" borderId="17" xfId="0" applyFont="1" applyFill="1" applyBorder="1" applyAlignment="1">
      <alignment horizontal="center" vertical="center"/>
    </xf>
    <xf numFmtId="0" fontId="50" fillId="18" borderId="21" xfId="0" applyFont="1" applyFill="1" applyBorder="1" applyAlignment="1">
      <alignment horizontal="center" vertical="center"/>
    </xf>
    <xf numFmtId="2" fontId="50" fillId="18" borderId="16" xfId="0" applyNumberFormat="1" applyFont="1" applyFill="1" applyBorder="1" applyAlignment="1">
      <alignment horizontal="center" vertical="center"/>
    </xf>
    <xf numFmtId="2" fontId="50" fillId="18" borderId="21" xfId="0" applyNumberFormat="1" applyFont="1" applyFill="1" applyBorder="1" applyAlignment="1">
      <alignment horizontal="center" vertical="center"/>
    </xf>
    <xf numFmtId="3" fontId="51" fillId="18" borderId="22" xfId="0" applyNumberFormat="1" applyFont="1" applyFill="1" applyBorder="1" applyAlignment="1">
      <alignment horizontal="center" vertical="center"/>
    </xf>
    <xf numFmtId="3" fontId="51" fillId="18" borderId="23" xfId="0" applyNumberFormat="1" applyFont="1" applyFill="1" applyBorder="1" applyAlignment="1">
      <alignment horizontal="center" vertical="center"/>
    </xf>
    <xf numFmtId="0" fontId="53" fillId="17" borderId="2" xfId="0" applyFont="1" applyFill="1" applyBorder="1" applyAlignment="1">
      <alignment vertical="center"/>
    </xf>
    <xf numFmtId="0" fontId="50" fillId="19" borderId="24" xfId="0" applyFont="1" applyFill="1" applyBorder="1" applyAlignment="1">
      <alignment horizontal="center" vertical="center"/>
    </xf>
    <xf numFmtId="0" fontId="51" fillId="20" borderId="26" xfId="0" applyFont="1" applyFill="1" applyBorder="1" applyAlignment="1">
      <alignment horizontal="center" vertical="center"/>
    </xf>
    <xf numFmtId="0" fontId="51" fillId="18" borderId="27" xfId="0" applyFont="1" applyFill="1" applyBorder="1" applyAlignment="1">
      <alignment horizontal="center" vertical="center"/>
    </xf>
    <xf numFmtId="0" fontId="50" fillId="18" borderId="28" xfId="0" applyFont="1" applyFill="1" applyBorder="1" applyAlignment="1">
      <alignment horizontal="center" vertical="center"/>
    </xf>
    <xf numFmtId="0" fontId="51" fillId="18" borderId="19" xfId="0" applyFont="1" applyFill="1" applyBorder="1" applyAlignment="1">
      <alignment horizontal="center" vertical="center"/>
    </xf>
    <xf numFmtId="1" fontId="50" fillId="18" borderId="14" xfId="0" applyNumberFormat="1" applyFont="1" applyFill="1" applyBorder="1" applyAlignment="1">
      <alignment horizontal="center" vertical="center"/>
    </xf>
    <xf numFmtId="2" fontId="50" fillId="18" borderId="19" xfId="0" applyNumberFormat="1" applyFont="1" applyFill="1" applyBorder="1" applyAlignment="1">
      <alignment horizontal="center" vertical="center"/>
    </xf>
    <xf numFmtId="2" fontId="50" fillId="18" borderId="18" xfId="0" applyNumberFormat="1" applyFont="1" applyFill="1" applyBorder="1" applyAlignment="1">
      <alignment horizontal="center" vertical="center"/>
    </xf>
    <xf numFmtId="0" fontId="51" fillId="18" borderId="14" xfId="0" applyFont="1" applyFill="1" applyBorder="1" applyAlignment="1">
      <alignment horizontal="center" vertical="center"/>
    </xf>
    <xf numFmtId="0" fontId="51" fillId="18" borderId="18" xfId="0" applyFont="1" applyFill="1" applyBorder="1" applyAlignment="1">
      <alignment horizontal="center" vertical="center"/>
    </xf>
    <xf numFmtId="0" fontId="54" fillId="22" borderId="29" xfId="0" applyFont="1" applyFill="1" applyBorder="1" applyAlignment="1">
      <alignment horizontal="center" vertical="center"/>
    </xf>
    <xf numFmtId="0" fontId="54" fillId="22" borderId="30" xfId="0" applyFont="1" applyFill="1" applyBorder="1" applyAlignment="1">
      <alignment horizontal="center" vertical="center"/>
    </xf>
    <xf numFmtId="0" fontId="53" fillId="22" borderId="30" xfId="0" applyFont="1" applyFill="1" applyBorder="1" applyAlignment="1">
      <alignment horizontal="center" vertical="center"/>
    </xf>
    <xf numFmtId="0" fontId="54" fillId="23" borderId="30" xfId="0" applyFont="1" applyFill="1" applyBorder="1" applyAlignment="1">
      <alignment horizontal="center" vertical="center"/>
    </xf>
    <xf numFmtId="0" fontId="54" fillId="24" borderId="29" xfId="0" applyFont="1" applyFill="1" applyBorder="1" applyAlignment="1">
      <alignment horizontal="center" vertical="center"/>
    </xf>
    <xf numFmtId="0" fontId="54" fillId="24" borderId="30" xfId="0" applyFont="1" applyFill="1" applyBorder="1" applyAlignment="1">
      <alignment horizontal="center" vertical="center"/>
    </xf>
    <xf numFmtId="0" fontId="54" fillId="24" borderId="31" xfId="0" applyFont="1" applyFill="1" applyBorder="1" applyAlignment="1">
      <alignment horizontal="center" vertical="center"/>
    </xf>
    <xf numFmtId="0" fontId="53" fillId="0" borderId="0" xfId="0" applyFont="1" applyAlignment="1">
      <alignment vertical="center"/>
    </xf>
    <xf numFmtId="0" fontId="55" fillId="22" borderId="32" xfId="0" applyFont="1" applyFill="1" applyBorder="1" applyAlignment="1">
      <alignment horizontal="center" vertical="center"/>
    </xf>
    <xf numFmtId="2" fontId="57" fillId="25" borderId="34" xfId="0" applyNumberFormat="1" applyFont="1" applyFill="1" applyBorder="1" applyAlignment="1">
      <alignment horizontal="center" vertical="center"/>
    </xf>
    <xf numFmtId="9" fontId="47" fillId="27" borderId="33" xfId="0" applyNumberFormat="1" applyFont="1" applyFill="1" applyBorder="1" applyAlignment="1">
      <alignment horizontal="center" vertical="center"/>
    </xf>
    <xf numFmtId="3" fontId="58" fillId="28" borderId="40" xfId="0" applyNumberFormat="1" applyFont="1" applyFill="1" applyBorder="1" applyAlignment="1">
      <alignment horizontal="right" vertical="center"/>
    </xf>
    <xf numFmtId="2" fontId="44" fillId="29" borderId="34" xfId="2" applyNumberFormat="1" applyFont="1" applyFill="1" applyBorder="1" applyAlignment="1">
      <alignment horizontal="center" vertical="center"/>
    </xf>
    <xf numFmtId="0" fontId="59" fillId="30" borderId="34" xfId="0" applyFont="1" applyFill="1" applyBorder="1" applyAlignment="1">
      <alignment horizontal="center" vertical="center"/>
    </xf>
    <xf numFmtId="1" fontId="60" fillId="31" borderId="34" xfId="0" applyNumberFormat="1" applyFont="1" applyFill="1" applyBorder="1" applyAlignment="1">
      <alignment horizontal="center" vertical="center"/>
    </xf>
    <xf numFmtId="14" fontId="44" fillId="25" borderId="41" xfId="0" applyNumberFormat="1" applyFont="1" applyFill="1" applyBorder="1" applyAlignment="1">
      <alignment horizontal="center" vertical="center"/>
    </xf>
    <xf numFmtId="0" fontId="44" fillId="22" borderId="42" xfId="0" applyFont="1" applyFill="1" applyBorder="1" applyAlignment="1">
      <alignment horizontal="center" vertical="center"/>
    </xf>
    <xf numFmtId="0" fontId="62" fillId="25" borderId="37" xfId="0" applyFont="1" applyFill="1" applyBorder="1" applyAlignment="1">
      <alignment horizontal="center" vertical="center"/>
    </xf>
    <xf numFmtId="2" fontId="44" fillId="25" borderId="35" xfId="0" applyNumberFormat="1" applyFont="1" applyFill="1" applyBorder="1" applyAlignment="1">
      <alignment horizontal="center" vertical="center"/>
    </xf>
    <xf numFmtId="0" fontId="44" fillId="33" borderId="45" xfId="0" applyFont="1" applyFill="1" applyBorder="1" applyAlignment="1">
      <alignment horizontal="center" vertical="center"/>
    </xf>
    <xf numFmtId="0" fontId="57" fillId="25" borderId="35" xfId="0" applyFont="1" applyFill="1" applyBorder="1" applyAlignment="1">
      <alignment horizontal="center" vertical="center"/>
    </xf>
    <xf numFmtId="0" fontId="44" fillId="34" borderId="45" xfId="0" applyFont="1" applyFill="1" applyBorder="1" applyAlignment="1">
      <alignment horizontal="center" vertical="center"/>
    </xf>
    <xf numFmtId="2" fontId="48" fillId="23" borderId="47" xfId="0" applyNumberFormat="1" applyFont="1" applyFill="1" applyBorder="1" applyAlignment="1">
      <alignment horizontal="center" vertical="center"/>
    </xf>
    <xf numFmtId="1" fontId="45" fillId="23" borderId="2" xfId="0" applyNumberFormat="1" applyFont="1" applyFill="1" applyBorder="1" applyAlignment="1">
      <alignment vertical="center"/>
    </xf>
    <xf numFmtId="0" fontId="45" fillId="23" borderId="2" xfId="0" applyFont="1" applyFill="1" applyBorder="1" applyAlignment="1">
      <alignment horizontal="center" vertical="center"/>
    </xf>
    <xf numFmtId="1" fontId="45" fillId="23" borderId="2" xfId="0" applyNumberFormat="1" applyFont="1" applyFill="1" applyBorder="1" applyAlignment="1">
      <alignment horizontal="center" vertical="center"/>
    </xf>
    <xf numFmtId="4" fontId="48" fillId="24" borderId="47" xfId="0" applyNumberFormat="1" applyFont="1" applyFill="1" applyBorder="1" applyAlignment="1">
      <alignment horizontal="center" vertical="center"/>
    </xf>
    <xf numFmtId="0" fontId="45" fillId="24" borderId="2" xfId="0" applyFont="1" applyFill="1" applyBorder="1" applyAlignment="1">
      <alignment horizontal="center" vertical="center"/>
    </xf>
    <xf numFmtId="4" fontId="48" fillId="24" borderId="37" xfId="0" applyNumberFormat="1" applyFont="1" applyFill="1" applyBorder="1" applyAlignment="1">
      <alignment horizontal="center" vertical="center"/>
    </xf>
    <xf numFmtId="0" fontId="63" fillId="22" borderId="32" xfId="0" applyFont="1" applyFill="1" applyBorder="1" applyAlignment="1">
      <alignment horizontal="center" vertical="center"/>
    </xf>
    <xf numFmtId="2" fontId="62" fillId="17" borderId="2" xfId="0" applyNumberFormat="1" applyFont="1" applyFill="1" applyBorder="1" applyAlignment="1">
      <alignment horizontal="center" vertical="center"/>
    </xf>
    <xf numFmtId="2" fontId="62" fillId="17" borderId="48" xfId="0" applyNumberFormat="1" applyFont="1" applyFill="1" applyBorder="1" applyAlignment="1">
      <alignment horizontal="center" vertical="center"/>
    </xf>
    <xf numFmtId="10" fontId="62" fillId="17" borderId="2" xfId="2" applyNumberFormat="1" applyFont="1" applyFill="1" applyBorder="1" applyAlignment="1">
      <alignment horizontal="center" vertical="center"/>
    </xf>
    <xf numFmtId="164" fontId="62" fillId="17" borderId="2" xfId="2" applyNumberFormat="1" applyFont="1" applyFill="1" applyBorder="1" applyAlignment="1">
      <alignment horizontal="center" vertical="center"/>
    </xf>
    <xf numFmtId="3" fontId="58" fillId="28" borderId="50" xfId="0" applyNumberFormat="1" applyFont="1" applyFill="1" applyBorder="1" applyAlignment="1">
      <alignment horizontal="right" vertical="center"/>
    </xf>
    <xf numFmtId="0" fontId="44" fillId="22" borderId="45" xfId="0" applyFont="1" applyFill="1" applyBorder="1" applyAlignment="1">
      <alignment horizontal="center" vertical="center"/>
    </xf>
    <xf numFmtId="1" fontId="57" fillId="25" borderId="34" xfId="0" applyNumberFormat="1" applyFont="1" applyFill="1" applyBorder="1" applyAlignment="1">
      <alignment horizontal="center" vertical="center"/>
    </xf>
    <xf numFmtId="0" fontId="45" fillId="24" borderId="47" xfId="0" applyFont="1" applyFill="1" applyBorder="1" applyAlignment="1">
      <alignment horizontal="center" vertical="center"/>
    </xf>
    <xf numFmtId="0" fontId="64" fillId="22" borderId="32" xfId="0" applyFont="1" applyFill="1" applyBorder="1" applyAlignment="1">
      <alignment horizontal="center" vertical="center"/>
    </xf>
    <xf numFmtId="1" fontId="57" fillId="25" borderId="2" xfId="0" applyNumberFormat="1" applyFont="1" applyFill="1" applyBorder="1" applyAlignment="1">
      <alignment horizontal="center" vertical="center"/>
    </xf>
    <xf numFmtId="0" fontId="44" fillId="25" borderId="35" xfId="0" applyFont="1" applyFill="1" applyBorder="1" applyAlignment="1">
      <alignment horizontal="center" vertical="center"/>
    </xf>
    <xf numFmtId="3" fontId="58" fillId="28" borderId="51" xfId="0" applyNumberFormat="1" applyFont="1" applyFill="1" applyBorder="1" applyAlignment="1">
      <alignment horizontal="right" vertical="center"/>
    </xf>
    <xf numFmtId="2" fontId="57" fillId="25" borderId="2" xfId="0" applyNumberFormat="1" applyFont="1" applyFill="1" applyBorder="1" applyAlignment="1">
      <alignment horizontal="center" vertical="center"/>
    </xf>
    <xf numFmtId="9" fontId="62" fillId="27" borderId="33" xfId="0" applyNumberFormat="1" applyFont="1" applyFill="1" applyBorder="1" applyAlignment="1">
      <alignment horizontal="center" vertical="center"/>
    </xf>
    <xf numFmtId="9" fontId="62" fillId="22" borderId="52" xfId="0" applyNumberFormat="1" applyFont="1" applyFill="1" applyBorder="1" applyAlignment="1">
      <alignment horizontal="center" vertical="center"/>
    </xf>
    <xf numFmtId="9" fontId="62" fillId="22" borderId="33" xfId="0" applyNumberFormat="1" applyFont="1" applyFill="1" applyBorder="1" applyAlignment="1">
      <alignment horizontal="center" vertical="center"/>
    </xf>
    <xf numFmtId="9" fontId="62" fillId="35" borderId="52" xfId="0" applyNumberFormat="1" applyFont="1" applyFill="1" applyBorder="1" applyAlignment="1">
      <alignment horizontal="center" vertical="center"/>
    </xf>
    <xf numFmtId="9" fontId="62" fillId="35" borderId="33" xfId="0" applyNumberFormat="1" applyFont="1" applyFill="1" applyBorder="1" applyAlignment="1">
      <alignment horizontal="center" vertical="center"/>
    </xf>
    <xf numFmtId="2" fontId="60" fillId="31" borderId="34" xfId="0" applyNumberFormat="1" applyFont="1" applyFill="1" applyBorder="1" applyAlignment="1">
      <alignment horizontal="center" vertical="center"/>
    </xf>
    <xf numFmtId="9" fontId="62" fillId="36" borderId="52" xfId="0" applyNumberFormat="1" applyFont="1" applyFill="1" applyBorder="1" applyAlignment="1">
      <alignment horizontal="center" vertical="center"/>
    </xf>
    <xf numFmtId="4" fontId="66" fillId="24" borderId="37" xfId="0" applyNumberFormat="1" applyFont="1" applyFill="1" applyBorder="1" applyAlignment="1">
      <alignment horizontal="center" vertical="center"/>
    </xf>
    <xf numFmtId="9" fontId="62" fillId="22" borderId="53" xfId="0" applyNumberFormat="1" applyFont="1" applyFill="1" applyBorder="1" applyAlignment="1">
      <alignment horizontal="center" vertical="center"/>
    </xf>
    <xf numFmtId="9" fontId="47" fillId="27" borderId="54" xfId="0" applyNumberFormat="1" applyFont="1" applyFill="1" applyBorder="1" applyAlignment="1">
      <alignment horizontal="center" vertical="center"/>
    </xf>
    <xf numFmtId="3" fontId="58" fillId="28" borderId="56" xfId="0" applyNumberFormat="1" applyFont="1" applyFill="1" applyBorder="1" applyAlignment="1">
      <alignment horizontal="right" vertical="center"/>
    </xf>
    <xf numFmtId="0" fontId="68" fillId="17" borderId="2" xfId="0" applyFont="1" applyFill="1" applyBorder="1" applyAlignment="1">
      <alignment vertical="center"/>
    </xf>
    <xf numFmtId="0" fontId="45" fillId="24" borderId="57" xfId="0" applyFont="1" applyFill="1" applyBorder="1" applyAlignment="1">
      <alignment horizontal="center" vertical="center"/>
    </xf>
    <xf numFmtId="0" fontId="45" fillId="24" borderId="1" xfId="0" applyFont="1" applyFill="1" applyBorder="1" applyAlignment="1">
      <alignment horizontal="center" vertical="center"/>
    </xf>
    <xf numFmtId="4" fontId="48" fillId="24" borderId="58" xfId="0" applyNumberFormat="1" applyFont="1" applyFill="1" applyBorder="1" applyAlignment="1">
      <alignment horizontal="center" vertical="center"/>
    </xf>
    <xf numFmtId="0" fontId="46" fillId="37" borderId="0" xfId="0" applyFont="1" applyFill="1" applyAlignment="1">
      <alignment vertical="center"/>
    </xf>
    <xf numFmtId="0" fontId="48" fillId="33" borderId="47" xfId="0" applyFont="1" applyFill="1" applyBorder="1" applyAlignment="1">
      <alignment horizontal="center" vertical="center"/>
    </xf>
    <xf numFmtId="0" fontId="46" fillId="33" borderId="2" xfId="0" applyFont="1" applyFill="1" applyBorder="1" applyAlignment="1">
      <alignment vertical="center"/>
    </xf>
    <xf numFmtId="0" fontId="46" fillId="34" borderId="2" xfId="0" applyFont="1" applyFill="1" applyBorder="1" applyAlignment="1">
      <alignment vertical="center"/>
    </xf>
    <xf numFmtId="0" fontId="59" fillId="33" borderId="37" xfId="0" applyFont="1" applyFill="1" applyBorder="1" applyAlignment="1">
      <alignment horizontal="center" vertical="center"/>
    </xf>
    <xf numFmtId="0" fontId="44" fillId="22" borderId="32" xfId="0" applyFont="1" applyFill="1" applyBorder="1" applyAlignment="1">
      <alignment horizontal="center" vertical="center"/>
    </xf>
    <xf numFmtId="3" fontId="57" fillId="39" borderId="62" xfId="0" applyNumberFormat="1" applyFont="1" applyFill="1" applyBorder="1" applyAlignment="1">
      <alignment horizontal="right" vertical="center"/>
    </xf>
    <xf numFmtId="2" fontId="45" fillId="23" borderId="37" xfId="0" applyNumberFormat="1" applyFont="1" applyFill="1" applyBorder="1" applyAlignment="1">
      <alignment horizontal="center" vertical="center"/>
    </xf>
    <xf numFmtId="0" fontId="44" fillId="22" borderId="63" xfId="0" applyFont="1" applyFill="1" applyBorder="1" applyAlignment="1">
      <alignment horizontal="center" vertical="center"/>
    </xf>
    <xf numFmtId="0" fontId="47" fillId="17" borderId="69" xfId="0" applyFont="1" applyFill="1" applyBorder="1" applyAlignment="1">
      <alignment horizontal="center" vertical="center"/>
    </xf>
    <xf numFmtId="0" fontId="47" fillId="17" borderId="67" xfId="0" applyFont="1" applyFill="1" applyBorder="1" applyAlignment="1">
      <alignment horizontal="center" vertical="center"/>
    </xf>
    <xf numFmtId="0" fontId="47" fillId="17" borderId="70" xfId="0" applyFont="1" applyFill="1" applyBorder="1" applyAlignment="1">
      <alignment horizontal="center" vertical="center"/>
    </xf>
    <xf numFmtId="3" fontId="57" fillId="38" borderId="62" xfId="0" applyNumberFormat="1" applyFont="1" applyFill="1" applyBorder="1" applyAlignment="1">
      <alignment vertical="center"/>
    </xf>
    <xf numFmtId="0" fontId="55" fillId="33" borderId="32" xfId="0" applyFont="1" applyFill="1" applyBorder="1" applyAlignment="1">
      <alignment horizontal="center" vertical="center" wrapText="1"/>
    </xf>
    <xf numFmtId="0" fontId="62" fillId="25" borderId="33" xfId="0" applyFont="1" applyFill="1" applyBorder="1" applyAlignment="1">
      <alignment horizontal="center" vertical="center"/>
    </xf>
    <xf numFmtId="1" fontId="57" fillId="22" borderId="62" xfId="0" applyNumberFormat="1" applyFont="1" applyFill="1" applyBorder="1" applyAlignment="1">
      <alignment vertical="center"/>
    </xf>
    <xf numFmtId="14" fontId="44" fillId="25" borderId="41" xfId="0" applyNumberFormat="1" applyFont="1" applyFill="1" applyBorder="1" applyAlignment="1">
      <alignment horizontal="center" vertical="center" wrapText="1"/>
    </xf>
    <xf numFmtId="0" fontId="44" fillId="22" borderId="45" xfId="0" applyFont="1" applyFill="1" applyBorder="1" applyAlignment="1">
      <alignment horizontal="center" vertical="center" wrapText="1"/>
    </xf>
    <xf numFmtId="0" fontId="44" fillId="33" borderId="45" xfId="0" applyFont="1" applyFill="1" applyBorder="1" applyAlignment="1">
      <alignment horizontal="center" vertical="center" wrapText="1"/>
    </xf>
    <xf numFmtId="0" fontId="44" fillId="34" borderId="45" xfId="0" applyFont="1" applyFill="1" applyBorder="1" applyAlignment="1">
      <alignment horizontal="center" vertical="center" wrapText="1"/>
    </xf>
    <xf numFmtId="0" fontId="69" fillId="33" borderId="32" xfId="0" applyFont="1" applyFill="1" applyBorder="1" applyAlignment="1">
      <alignment horizontal="center" vertical="center" wrapText="1"/>
    </xf>
    <xf numFmtId="1" fontId="57" fillId="33" borderId="62" xfId="0" applyNumberFormat="1" applyFont="1" applyFill="1" applyBorder="1" applyAlignment="1">
      <alignment vertical="center"/>
    </xf>
    <xf numFmtId="0" fontId="61" fillId="33" borderId="32" xfId="0" applyFont="1" applyFill="1" applyBorder="1" applyAlignment="1">
      <alignment horizontal="center" vertical="center" wrapText="1"/>
    </xf>
    <xf numFmtId="1" fontId="57" fillId="34" borderId="62" xfId="0" applyNumberFormat="1" applyFont="1" applyFill="1" applyBorder="1" applyAlignment="1">
      <alignment vertical="center"/>
    </xf>
    <xf numFmtId="0" fontId="70" fillId="37" borderId="0" xfId="0" applyFont="1" applyFill="1" applyAlignment="1">
      <alignment vertical="center"/>
    </xf>
    <xf numFmtId="9" fontId="57" fillId="25" borderId="61" xfId="0" applyNumberFormat="1" applyFont="1" applyFill="1" applyBorder="1" applyAlignment="1">
      <alignment horizontal="center" vertical="center"/>
    </xf>
    <xf numFmtId="0" fontId="44" fillId="39" borderId="72" xfId="0" applyFont="1" applyFill="1" applyBorder="1" applyAlignment="1">
      <alignment horizontal="center" vertical="center"/>
    </xf>
    <xf numFmtId="0" fontId="57" fillId="26" borderId="62" xfId="0" applyFont="1" applyFill="1" applyBorder="1" applyAlignment="1">
      <alignment horizontal="center" vertical="center"/>
    </xf>
    <xf numFmtId="0" fontId="44" fillId="39" borderId="62" xfId="0" applyFont="1" applyFill="1" applyBorder="1" applyAlignment="1">
      <alignment horizontal="center" vertical="center"/>
    </xf>
    <xf numFmtId="3" fontId="57" fillId="25" borderId="62" xfId="0" applyNumberFormat="1" applyFont="1" applyFill="1" applyBorder="1" applyAlignment="1">
      <alignment horizontal="center" vertical="center"/>
    </xf>
    <xf numFmtId="4" fontId="57" fillId="25" borderId="62" xfId="0" applyNumberFormat="1" applyFont="1" applyFill="1" applyBorder="1" applyAlignment="1">
      <alignment horizontal="center" vertical="center"/>
    </xf>
    <xf numFmtId="0" fontId="47" fillId="17" borderId="0" xfId="0" applyFont="1" applyFill="1" applyAlignment="1">
      <alignment vertical="center"/>
    </xf>
    <xf numFmtId="0" fontId="46" fillId="17" borderId="0" xfId="0" applyFont="1" applyFill="1" applyAlignment="1">
      <alignment vertical="center"/>
    </xf>
    <xf numFmtId="0" fontId="49" fillId="17" borderId="0" xfId="0" applyFont="1" applyFill="1" applyAlignment="1">
      <alignment vertical="center"/>
    </xf>
    <xf numFmtId="10" fontId="57" fillId="25" borderId="62" xfId="0" applyNumberFormat="1" applyFont="1" applyFill="1" applyBorder="1" applyAlignment="1">
      <alignment horizontal="center" vertical="center"/>
    </xf>
    <xf numFmtId="14" fontId="44" fillId="38" borderId="62" xfId="0" applyNumberFormat="1" applyFont="1" applyFill="1" applyBorder="1" applyAlignment="1">
      <alignment horizontal="center" vertical="center"/>
    </xf>
    <xf numFmtId="3" fontId="44" fillId="38" borderId="62" xfId="0" applyNumberFormat="1" applyFont="1" applyFill="1" applyBorder="1" applyAlignment="1">
      <alignment horizontal="center" vertical="center"/>
    </xf>
    <xf numFmtId="169" fontId="44" fillId="38" borderId="62" xfId="0" applyNumberFormat="1" applyFont="1" applyFill="1" applyBorder="1" applyAlignment="1">
      <alignment horizontal="center" vertical="center"/>
    </xf>
    <xf numFmtId="10" fontId="57" fillId="25" borderId="76" xfId="0" applyNumberFormat="1" applyFont="1" applyFill="1" applyBorder="1" applyAlignment="1">
      <alignment horizontal="center" vertical="center"/>
    </xf>
    <xf numFmtId="0" fontId="45" fillId="17" borderId="0" xfId="0" applyFont="1" applyFill="1" applyAlignment="1">
      <alignment vertical="center"/>
    </xf>
    <xf numFmtId="2" fontId="48" fillId="23" borderId="57" xfId="0" applyNumberFormat="1" applyFont="1" applyFill="1" applyBorder="1" applyAlignment="1">
      <alignment horizontal="center" vertical="center"/>
    </xf>
    <xf numFmtId="1" fontId="45" fillId="23" borderId="1" xfId="0" applyNumberFormat="1" applyFont="1" applyFill="1" applyBorder="1" applyAlignment="1">
      <alignment vertical="center"/>
    </xf>
    <xf numFmtId="0" fontId="45" fillId="23" borderId="1" xfId="0" applyFont="1" applyFill="1" applyBorder="1" applyAlignment="1">
      <alignment horizontal="center" vertical="center"/>
    </xf>
    <xf numFmtId="2" fontId="45" fillId="23" borderId="58" xfId="0" applyNumberFormat="1" applyFont="1" applyFill="1" applyBorder="1" applyAlignment="1">
      <alignment horizontal="center" vertical="center"/>
    </xf>
    <xf numFmtId="0" fontId="71" fillId="0" borderId="0" xfId="0" applyFont="1" applyAlignment="1">
      <alignment vertical="center"/>
    </xf>
    <xf numFmtId="0" fontId="48" fillId="22" borderId="29" xfId="0" applyFont="1" applyFill="1" applyBorder="1" applyAlignment="1">
      <alignment horizontal="center" vertical="center"/>
    </xf>
    <xf numFmtId="0" fontId="46" fillId="22" borderId="30" xfId="0" applyFont="1" applyFill="1" applyBorder="1" applyAlignment="1">
      <alignment vertical="center"/>
    </xf>
    <xf numFmtId="0" fontId="71" fillId="22" borderId="30" xfId="0" applyFont="1" applyFill="1" applyBorder="1" applyAlignment="1">
      <alignment vertical="center"/>
    </xf>
    <xf numFmtId="0" fontId="59" fillId="22" borderId="31" xfId="0" applyFont="1" applyFill="1" applyBorder="1" applyAlignment="1">
      <alignment horizontal="center" vertical="center"/>
    </xf>
    <xf numFmtId="0" fontId="72" fillId="17" borderId="0" xfId="0" applyFont="1" applyFill="1" applyAlignment="1">
      <alignment vertical="center"/>
    </xf>
    <xf numFmtId="2" fontId="48" fillId="23" borderId="37" xfId="0" applyNumberFormat="1" applyFont="1" applyFill="1" applyBorder="1" applyAlignment="1">
      <alignment horizontal="center" vertical="center"/>
    </xf>
    <xf numFmtId="0" fontId="62" fillId="25" borderId="54" xfId="0" applyFont="1" applyFill="1" applyBorder="1" applyAlignment="1">
      <alignment horizontal="center" vertical="center"/>
    </xf>
    <xf numFmtId="0" fontId="62" fillId="25" borderId="80" xfId="0" applyFont="1" applyFill="1" applyBorder="1" applyAlignment="1">
      <alignment horizontal="center" vertical="center"/>
    </xf>
    <xf numFmtId="1" fontId="57" fillId="25" borderId="81" xfId="0" applyNumberFormat="1" applyFont="1" applyFill="1" applyBorder="1" applyAlignment="1">
      <alignment horizontal="center" vertical="center"/>
    </xf>
    <xf numFmtId="2" fontId="57" fillId="34" borderId="44" xfId="0" applyNumberFormat="1" applyFont="1" applyFill="1" applyBorder="1" applyAlignment="1">
      <alignment vertical="center"/>
    </xf>
    <xf numFmtId="164" fontId="57" fillId="34" borderId="43" xfId="0" applyNumberFormat="1" applyFont="1" applyFill="1" applyBorder="1" applyAlignment="1">
      <alignment vertical="center"/>
    </xf>
    <xf numFmtId="164" fontId="57" fillId="34" borderId="82" xfId="0" applyNumberFormat="1" applyFont="1" applyFill="1" applyBorder="1" applyAlignment="1">
      <alignment vertical="center"/>
    </xf>
    <xf numFmtId="1" fontId="57" fillId="34" borderId="34" xfId="0" applyNumberFormat="1" applyFont="1" applyFill="1" applyBorder="1" applyAlignment="1">
      <alignment vertical="center"/>
    </xf>
    <xf numFmtId="1" fontId="57" fillId="34" borderId="38" xfId="0" applyNumberFormat="1" applyFont="1" applyFill="1" applyBorder="1" applyAlignment="1">
      <alignment vertical="center"/>
    </xf>
    <xf numFmtId="2" fontId="57" fillId="34" borderId="35" xfId="0" applyNumberFormat="1" applyFont="1" applyFill="1" applyBorder="1" applyAlignment="1">
      <alignment vertical="center"/>
    </xf>
    <xf numFmtId="164" fontId="57" fillId="34" borderId="2" xfId="0" applyNumberFormat="1" applyFont="1" applyFill="1" applyBorder="1" applyAlignment="1">
      <alignment vertical="center"/>
    </xf>
    <xf numFmtId="164" fontId="57" fillId="34" borderId="36" xfId="0" applyNumberFormat="1" applyFont="1" applyFill="1" applyBorder="1" applyAlignment="1">
      <alignment vertical="center"/>
    </xf>
    <xf numFmtId="1" fontId="57" fillId="25" borderId="77" xfId="0" applyNumberFormat="1" applyFont="1" applyFill="1" applyBorder="1" applyAlignment="1">
      <alignment horizontal="center" vertical="center"/>
    </xf>
    <xf numFmtId="2" fontId="57" fillId="34" borderId="84" xfId="0" applyNumberFormat="1" applyFont="1" applyFill="1" applyBorder="1" applyAlignment="1">
      <alignment vertical="center"/>
    </xf>
    <xf numFmtId="164" fontId="57" fillId="34" borderId="15" xfId="0" applyNumberFormat="1" applyFont="1" applyFill="1" applyBorder="1" applyAlignment="1">
      <alignment vertical="center"/>
    </xf>
    <xf numFmtId="164" fontId="57" fillId="34" borderId="79" xfId="0" applyNumberFormat="1" applyFont="1" applyFill="1" applyBorder="1" applyAlignment="1">
      <alignment vertical="center"/>
    </xf>
    <xf numFmtId="1" fontId="57" fillId="34" borderId="65" xfId="0" applyNumberFormat="1" applyFont="1" applyFill="1" applyBorder="1" applyAlignment="1">
      <alignment vertical="center"/>
    </xf>
    <xf numFmtId="1" fontId="57" fillId="34" borderId="85" xfId="0" applyNumberFormat="1" applyFont="1" applyFill="1" applyBorder="1" applyAlignment="1">
      <alignment vertical="center"/>
    </xf>
    <xf numFmtId="0" fontId="57" fillId="38" borderId="86" xfId="0" applyFont="1" applyFill="1" applyBorder="1" applyAlignment="1">
      <alignment horizontal="center" vertical="center"/>
    </xf>
    <xf numFmtId="1" fontId="57" fillId="38" borderId="77" xfId="0" applyNumberFormat="1" applyFont="1" applyFill="1" applyBorder="1" applyAlignment="1">
      <alignment horizontal="center" vertical="center"/>
    </xf>
    <xf numFmtId="0" fontId="57" fillId="38" borderId="78" xfId="0" applyFont="1" applyFill="1" applyBorder="1" applyAlignment="1">
      <alignment horizontal="center" vertical="center"/>
    </xf>
    <xf numFmtId="164" fontId="57" fillId="38" borderId="88" xfId="0" applyNumberFormat="1" applyFont="1" applyFill="1" applyBorder="1" applyAlignment="1">
      <alignment horizontal="right" vertical="center"/>
    </xf>
    <xf numFmtId="164" fontId="57" fillId="38" borderId="89" xfId="0" applyNumberFormat="1" applyFont="1" applyFill="1" applyBorder="1" applyAlignment="1">
      <alignment horizontal="right" vertical="center"/>
    </xf>
    <xf numFmtId="2" fontId="57" fillId="38" borderId="87" xfId="0" applyNumberFormat="1" applyFont="1" applyFill="1" applyBorder="1" applyAlignment="1">
      <alignment vertical="center"/>
    </xf>
    <xf numFmtId="1" fontId="57" fillId="38" borderId="77" xfId="0" applyNumberFormat="1" applyFont="1" applyFill="1" applyBorder="1" applyAlignment="1">
      <alignment vertical="center"/>
    </xf>
    <xf numFmtId="164" fontId="57" fillId="38" borderId="89" xfId="0" applyNumberFormat="1" applyFont="1" applyFill="1" applyBorder="1" applyAlignment="1">
      <alignment horizontal="center" vertical="center"/>
    </xf>
    <xf numFmtId="0" fontId="46" fillId="33" borderId="0" xfId="0" applyFont="1" applyFill="1" applyAlignment="1">
      <alignment vertical="center"/>
    </xf>
    <xf numFmtId="2" fontId="48" fillId="23" borderId="58" xfId="0" applyNumberFormat="1" applyFont="1" applyFill="1" applyBorder="1" applyAlignment="1">
      <alignment horizontal="center" vertical="center"/>
    </xf>
    <xf numFmtId="0" fontId="3" fillId="0" borderId="90" xfId="52" applyFont="1" applyBorder="1"/>
    <xf numFmtId="0" fontId="22" fillId="0" borderId="90" xfId="52" applyFont="1" applyBorder="1" applyAlignment="1">
      <alignment horizontal="center"/>
    </xf>
    <xf numFmtId="0" fontId="60" fillId="31" borderId="34" xfId="55" applyNumberFormat="1" applyFont="1" applyFill="1" applyBorder="1" applyAlignment="1">
      <alignment horizontal="center" vertical="center"/>
    </xf>
    <xf numFmtId="0" fontId="50" fillId="21" borderId="91" xfId="0" applyFont="1" applyFill="1" applyBorder="1" applyAlignment="1">
      <alignment horizontal="center" vertical="center"/>
    </xf>
    <xf numFmtId="0" fontId="48" fillId="25" borderId="34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90" xfId="52" applyFont="1" applyBorder="1" applyAlignment="1">
      <alignment horizontal="center" vertical="center"/>
    </xf>
    <xf numFmtId="0" fontId="44" fillId="29" borderId="34" xfId="2" applyNumberFormat="1" applyFont="1" applyFill="1" applyBorder="1" applyAlignment="1">
      <alignment horizontal="center" vertical="center"/>
    </xf>
    <xf numFmtId="0" fontId="44" fillId="29" borderId="37" xfId="0" applyFont="1" applyFill="1" applyBorder="1" applyAlignment="1">
      <alignment horizontal="center" vertical="center"/>
    </xf>
    <xf numFmtId="0" fontId="57" fillId="25" borderId="34" xfId="0" applyFont="1" applyFill="1" applyBorder="1" applyAlignment="1">
      <alignment horizontal="center" vertical="center"/>
    </xf>
    <xf numFmtId="0" fontId="57" fillId="25" borderId="35" xfId="0" applyFont="1" applyFill="1" applyBorder="1" applyAlignment="1">
      <alignment vertical="center"/>
    </xf>
    <xf numFmtId="0" fontId="57" fillId="33" borderId="2" xfId="0" applyFont="1" applyFill="1" applyBorder="1" applyAlignment="1">
      <alignment vertical="center"/>
    </xf>
    <xf numFmtId="0" fontId="57" fillId="33" borderId="36" xfId="0" applyFont="1" applyFill="1" applyBorder="1" applyAlignment="1">
      <alignment vertical="center"/>
    </xf>
    <xf numFmtId="0" fontId="57" fillId="26" borderId="37" xfId="0" applyFont="1" applyFill="1" applyBorder="1" applyAlignment="1">
      <alignment vertical="center"/>
    </xf>
    <xf numFmtId="0" fontId="57" fillId="33" borderId="37" xfId="0" applyFont="1" applyFill="1" applyBorder="1" applyAlignment="1">
      <alignment vertical="center"/>
    </xf>
    <xf numFmtId="0" fontId="57" fillId="33" borderId="38" xfId="0" applyFont="1" applyFill="1" applyBorder="1" applyAlignment="1">
      <alignment vertical="center"/>
    </xf>
    <xf numFmtId="0" fontId="56" fillId="25" borderId="33" xfId="0" applyFont="1" applyFill="1" applyBorder="1" applyAlignment="1">
      <alignment horizontal="center" vertical="center"/>
    </xf>
    <xf numFmtId="0" fontId="57" fillId="22" borderId="2" xfId="0" applyFont="1" applyFill="1" applyBorder="1" applyAlignment="1">
      <alignment vertical="center"/>
    </xf>
    <xf numFmtId="0" fontId="57" fillId="22" borderId="36" xfId="0" applyFont="1" applyFill="1" applyBorder="1" applyAlignment="1">
      <alignment vertical="center"/>
    </xf>
    <xf numFmtId="0" fontId="57" fillId="22" borderId="34" xfId="0" applyFont="1" applyFill="1" applyBorder="1" applyAlignment="1">
      <alignment vertical="center"/>
    </xf>
    <xf numFmtId="0" fontId="57" fillId="22" borderId="38" xfId="0" applyFont="1" applyFill="1" applyBorder="1" applyAlignment="1">
      <alignment vertical="center"/>
    </xf>
    <xf numFmtId="0" fontId="65" fillId="25" borderId="33" xfId="0" applyFont="1" applyFill="1" applyBorder="1" applyAlignment="1">
      <alignment horizontal="center" vertical="center"/>
    </xf>
    <xf numFmtId="0" fontId="67" fillId="25" borderId="33" xfId="0" applyFont="1" applyFill="1" applyBorder="1" applyAlignment="1">
      <alignment horizontal="center" vertical="center"/>
    </xf>
    <xf numFmtId="0" fontId="67" fillId="25" borderId="64" xfId="0" applyFont="1" applyFill="1" applyBorder="1" applyAlignment="1">
      <alignment horizontal="center" vertical="center"/>
    </xf>
    <xf numFmtId="0" fontId="57" fillId="25" borderId="65" xfId="0" applyFont="1" applyFill="1" applyBorder="1" applyAlignment="1">
      <alignment horizontal="center" vertical="center"/>
    </xf>
    <xf numFmtId="0" fontId="57" fillId="25" borderId="66" xfId="0" applyFont="1" applyFill="1" applyBorder="1" applyAlignment="1">
      <alignment vertical="center"/>
    </xf>
    <xf numFmtId="0" fontId="57" fillId="22" borderId="67" xfId="0" applyFont="1" applyFill="1" applyBorder="1" applyAlignment="1">
      <alignment vertical="center"/>
    </xf>
    <xf numFmtId="0" fontId="57" fillId="22" borderId="68" xfId="0" applyFont="1" applyFill="1" applyBorder="1" applyAlignment="1">
      <alignment vertical="center"/>
    </xf>
    <xf numFmtId="0" fontId="57" fillId="26" borderId="64" xfId="0" applyFont="1" applyFill="1" applyBorder="1" applyAlignment="1">
      <alignment vertical="center"/>
    </xf>
    <xf numFmtId="0" fontId="57" fillId="22" borderId="65" xfId="0" applyFont="1" applyFill="1" applyBorder="1" applyAlignment="1">
      <alignment vertical="center"/>
    </xf>
    <xf numFmtId="0" fontId="57" fillId="25" borderId="77" xfId="0" applyFont="1" applyFill="1" applyBorder="1" applyAlignment="1">
      <alignment horizontal="center" vertical="center"/>
    </xf>
    <xf numFmtId="0" fontId="57" fillId="25" borderId="78" xfId="0" applyFont="1" applyFill="1" applyBorder="1" applyAlignment="1">
      <alignment vertical="center"/>
    </xf>
    <xf numFmtId="0" fontId="57" fillId="33" borderId="15" xfId="0" applyFont="1" applyFill="1" applyBorder="1" applyAlignment="1">
      <alignment vertical="center"/>
    </xf>
    <xf numFmtId="0" fontId="57" fillId="33" borderId="79" xfId="0" applyFont="1" applyFill="1" applyBorder="1" applyAlignment="1">
      <alignment vertical="center"/>
    </xf>
    <xf numFmtId="0" fontId="57" fillId="33" borderId="65" xfId="0" applyFont="1" applyFill="1" applyBorder="1" applyAlignment="1">
      <alignment vertical="center"/>
    </xf>
    <xf numFmtId="0" fontId="57" fillId="33" borderId="68" xfId="0" applyFont="1" applyFill="1" applyBorder="1" applyAlignment="1">
      <alignment vertical="center"/>
    </xf>
    <xf numFmtId="1" fontId="27" fillId="2" borderId="3" xfId="55" applyNumberFormat="1" applyFont="1" applyFill="1" applyBorder="1" applyAlignment="1">
      <alignment horizontal="center" vertical="center" wrapText="1"/>
    </xf>
    <xf numFmtId="1" fontId="36" fillId="16" borderId="3" xfId="55" applyNumberFormat="1" applyFont="1" applyFill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7" fillId="34" borderId="37" xfId="0" applyFont="1" applyFill="1" applyBorder="1" applyAlignment="1">
      <alignment vertical="center"/>
    </xf>
    <xf numFmtId="0" fontId="57" fillId="34" borderId="64" xfId="0" applyFont="1" applyFill="1" applyBorder="1" applyAlignment="1">
      <alignment vertical="center"/>
    </xf>
    <xf numFmtId="0" fontId="73" fillId="26" borderId="87" xfId="0" applyFont="1" applyFill="1" applyBorder="1" applyAlignment="1">
      <alignment horizontal="center" vertical="center"/>
    </xf>
    <xf numFmtId="0" fontId="44" fillId="27" borderId="39" xfId="0" applyFont="1" applyFill="1" applyBorder="1" applyAlignment="1">
      <alignment horizontal="center" vertical="center"/>
    </xf>
    <xf numFmtId="0" fontId="44" fillId="27" borderId="49" xfId="0" applyFont="1" applyFill="1" applyBorder="1" applyAlignment="1">
      <alignment horizontal="center" vertical="center"/>
    </xf>
    <xf numFmtId="0" fontId="44" fillId="22" borderId="49" xfId="0" applyFont="1" applyFill="1" applyBorder="1" applyAlignment="1">
      <alignment horizontal="center" vertical="center"/>
    </xf>
    <xf numFmtId="0" fontId="44" fillId="35" borderId="49" xfId="0" applyFont="1" applyFill="1" applyBorder="1" applyAlignment="1">
      <alignment horizontal="center" vertical="center"/>
    </xf>
    <xf numFmtId="0" fontId="57" fillId="36" borderId="49" xfId="0" applyFont="1" applyFill="1" applyBorder="1" applyAlignment="1">
      <alignment horizontal="right" vertical="center"/>
    </xf>
    <xf numFmtId="0" fontId="47" fillId="27" borderId="49" xfId="0" applyFont="1" applyFill="1" applyBorder="1" applyAlignment="1">
      <alignment horizontal="center" vertical="center"/>
    </xf>
    <xf numFmtId="0" fontId="47" fillId="27" borderId="55" xfId="0" applyFont="1" applyFill="1" applyBorder="1" applyAlignment="1">
      <alignment horizontal="center" vertical="center"/>
    </xf>
    <xf numFmtId="0" fontId="57" fillId="22" borderId="43" xfId="0" applyFont="1" applyFill="1" applyBorder="1" applyAlignment="1">
      <alignment horizontal="right" vertical="center"/>
    </xf>
    <xf numFmtId="0" fontId="57" fillId="22" borderId="44" xfId="0" applyFont="1" applyFill="1" applyBorder="1" applyAlignment="1">
      <alignment horizontal="right" vertical="center"/>
    </xf>
    <xf numFmtId="0" fontId="57" fillId="22" borderId="2" xfId="0" applyFont="1" applyFill="1" applyBorder="1" applyAlignment="1">
      <alignment horizontal="right" vertical="center"/>
    </xf>
    <xf numFmtId="0" fontId="57" fillId="22" borderId="35" xfId="0" applyFont="1" applyFill="1" applyBorder="1" applyAlignment="1">
      <alignment horizontal="right" vertical="center"/>
    </xf>
    <xf numFmtId="0" fontId="57" fillId="33" borderId="2" xfId="0" applyFont="1" applyFill="1" applyBorder="1" applyAlignment="1">
      <alignment horizontal="right" vertical="center"/>
    </xf>
    <xf numFmtId="0" fontId="57" fillId="33" borderId="46" xfId="0" applyFont="1" applyFill="1" applyBorder="1" applyAlignment="1">
      <alignment horizontal="right" vertical="center"/>
    </xf>
    <xf numFmtId="0" fontId="57" fillId="33" borderId="35" xfId="0" applyFont="1" applyFill="1" applyBorder="1" applyAlignment="1">
      <alignment horizontal="right" vertical="center"/>
    </xf>
    <xf numFmtId="0" fontId="57" fillId="34" borderId="2" xfId="0" applyFont="1" applyFill="1" applyBorder="1" applyAlignment="1">
      <alignment horizontal="right" vertical="center"/>
    </xf>
    <xf numFmtId="0" fontId="57" fillId="34" borderId="35" xfId="0" applyFont="1" applyFill="1" applyBorder="1" applyAlignment="1">
      <alignment horizontal="right" vertical="center"/>
    </xf>
    <xf numFmtId="0" fontId="50" fillId="19" borderId="25" xfId="0" applyFont="1" applyFill="1" applyBorder="1" applyAlignment="1">
      <alignment horizontal="center" vertical="center"/>
    </xf>
    <xf numFmtId="0" fontId="51" fillId="21" borderId="25" xfId="0" applyFont="1" applyFill="1" applyBorder="1" applyAlignment="1">
      <alignment horizontal="center" vertical="center"/>
    </xf>
    <xf numFmtId="0" fontId="50" fillId="21" borderId="2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9" fillId="10" borderId="100" xfId="0" applyFont="1" applyFill="1" applyBorder="1" applyAlignment="1">
      <alignment horizontal="right" vertical="center"/>
    </xf>
    <xf numFmtId="0" fontId="39" fillId="10" borderId="105" xfId="0" applyFont="1" applyFill="1" applyBorder="1" applyAlignment="1">
      <alignment horizontal="right" vertical="center"/>
    </xf>
    <xf numFmtId="0" fontId="39" fillId="10" borderId="107" xfId="0" applyFont="1" applyFill="1" applyBorder="1" applyAlignment="1">
      <alignment horizontal="right" vertical="center"/>
    </xf>
    <xf numFmtId="0" fontId="39" fillId="10" borderId="104" xfId="0" applyFont="1" applyFill="1" applyBorder="1" applyAlignment="1">
      <alignment horizontal="right" vertical="center"/>
    </xf>
    <xf numFmtId="0" fontId="37" fillId="10" borderId="100" xfId="0" applyFont="1" applyFill="1" applyBorder="1" applyAlignment="1">
      <alignment horizontal="right" vertical="center"/>
    </xf>
    <xf numFmtId="0" fontId="37" fillId="10" borderId="105" xfId="0" applyFont="1" applyFill="1" applyBorder="1" applyAlignment="1">
      <alignment horizontal="right" vertical="center"/>
    </xf>
    <xf numFmtId="0" fontId="37" fillId="10" borderId="107" xfId="0" applyFont="1" applyFill="1" applyBorder="1" applyAlignment="1">
      <alignment horizontal="right" vertical="center"/>
    </xf>
    <xf numFmtId="0" fontId="37" fillId="10" borderId="104" xfId="0" applyFont="1" applyFill="1" applyBorder="1" applyAlignment="1">
      <alignment horizontal="right" vertical="center"/>
    </xf>
    <xf numFmtId="3" fontId="37" fillId="10" borderId="105" xfId="0" applyNumberFormat="1" applyFont="1" applyFill="1" applyBorder="1" applyAlignment="1">
      <alignment horizontal="right" vertical="center"/>
    </xf>
    <xf numFmtId="0" fontId="39" fillId="10" borderId="101" xfId="0" applyFont="1" applyFill="1" applyBorder="1" applyAlignment="1">
      <alignment horizontal="right" vertical="center"/>
    </xf>
    <xf numFmtId="0" fontId="39" fillId="10" borderId="96" xfId="0" applyFont="1" applyFill="1" applyBorder="1" applyAlignment="1">
      <alignment horizontal="right" vertical="center"/>
    </xf>
    <xf numFmtId="0" fontId="39" fillId="10" borderId="3" xfId="0" applyFont="1" applyFill="1" applyBorder="1" applyAlignment="1">
      <alignment horizontal="right" vertical="center"/>
    </xf>
    <xf numFmtId="0" fontId="74" fillId="10" borderId="105" xfId="0" applyFont="1" applyFill="1" applyBorder="1" applyAlignment="1">
      <alignment horizontal="right" vertical="center"/>
    </xf>
    <xf numFmtId="0" fontId="75" fillId="10" borderId="97" xfId="55" applyNumberFormat="1" applyFont="1" applyFill="1" applyBorder="1" applyAlignment="1">
      <alignment horizontal="right" vertical="center"/>
    </xf>
    <xf numFmtId="0" fontId="30" fillId="9" borderId="97" xfId="0" applyFont="1" applyFill="1" applyBorder="1" applyAlignment="1">
      <alignment horizontal="center" vertical="center"/>
    </xf>
    <xf numFmtId="0" fontId="39" fillId="10" borderId="109" xfId="0" applyFont="1" applyFill="1" applyBorder="1" applyAlignment="1">
      <alignment horizontal="right" vertical="center"/>
    </xf>
    <xf numFmtId="0" fontId="77" fillId="10" borderId="106" xfId="0" applyFont="1" applyFill="1" applyBorder="1" applyAlignment="1">
      <alignment horizontal="left" vertical="center"/>
    </xf>
    <xf numFmtId="0" fontId="37" fillId="10" borderId="110" xfId="0" applyFont="1" applyFill="1" applyBorder="1" applyAlignment="1">
      <alignment horizontal="right" vertical="center"/>
    </xf>
    <xf numFmtId="1" fontId="25" fillId="9" borderId="112" xfId="0" applyNumberFormat="1" applyFont="1" applyFill="1" applyBorder="1" applyAlignment="1">
      <alignment horizontal="center" vertical="center"/>
    </xf>
    <xf numFmtId="1" fontId="25" fillId="9" borderId="113" xfId="0" applyNumberFormat="1" applyFont="1" applyFill="1" applyBorder="1" applyAlignment="1">
      <alignment horizontal="center" vertical="center"/>
    </xf>
    <xf numFmtId="0" fontId="39" fillId="10" borderId="115" xfId="0" applyFont="1" applyFill="1" applyBorder="1" applyAlignment="1">
      <alignment horizontal="right" vertical="center"/>
    </xf>
    <xf numFmtId="0" fontId="39" fillId="10" borderId="114" xfId="0" applyFont="1" applyFill="1" applyBorder="1" applyAlignment="1">
      <alignment horizontal="right" vertical="center"/>
    </xf>
    <xf numFmtId="0" fontId="37" fillId="10" borderId="114" xfId="0" applyFont="1" applyFill="1" applyBorder="1" applyAlignment="1">
      <alignment horizontal="right" vertical="center"/>
    </xf>
    <xf numFmtId="1" fontId="25" fillId="9" borderId="116" xfId="0" applyNumberFormat="1" applyFont="1" applyFill="1" applyBorder="1" applyAlignment="1">
      <alignment horizontal="center" vertical="center"/>
    </xf>
    <xf numFmtId="1" fontId="25" fillId="9" borderId="117" xfId="0" applyNumberFormat="1" applyFont="1" applyFill="1" applyBorder="1" applyAlignment="1">
      <alignment horizontal="center" vertical="center"/>
    </xf>
    <xf numFmtId="1" fontId="25" fillId="9" borderId="118" xfId="0" applyNumberFormat="1" applyFont="1" applyFill="1" applyBorder="1" applyAlignment="1">
      <alignment horizontal="center" vertical="center"/>
    </xf>
    <xf numFmtId="1" fontId="25" fillId="9" borderId="119" xfId="0" applyNumberFormat="1" applyFont="1" applyFill="1" applyBorder="1" applyAlignment="1">
      <alignment horizontal="center" vertical="center"/>
    </xf>
    <xf numFmtId="3" fontId="37" fillId="10" borderId="107" xfId="0" applyNumberFormat="1" applyFont="1" applyFill="1" applyBorder="1" applyAlignment="1">
      <alignment horizontal="right" vertical="center"/>
    </xf>
    <xf numFmtId="0" fontId="75" fillId="10" borderId="99" xfId="55" applyNumberFormat="1" applyFont="1" applyFill="1" applyBorder="1" applyAlignment="1">
      <alignment horizontal="right" vertical="center"/>
    </xf>
    <xf numFmtId="0" fontId="37" fillId="10" borderId="99" xfId="55" applyNumberFormat="1" applyFont="1" applyFill="1" applyBorder="1" applyAlignment="1">
      <alignment horizontal="right" vertical="center"/>
    </xf>
    <xf numFmtId="0" fontId="78" fillId="20" borderId="25" xfId="0" applyFont="1" applyFill="1" applyBorder="1" applyAlignment="1">
      <alignment horizontal="center" vertical="center"/>
    </xf>
    <xf numFmtId="0" fontId="78" fillId="20" borderId="92" xfId="0" applyFont="1" applyFill="1" applyBorder="1" applyAlignment="1">
      <alignment horizontal="center" vertical="center"/>
    </xf>
    <xf numFmtId="0" fontId="0" fillId="0" borderId="123" xfId="0" applyBorder="1" applyAlignment="1">
      <alignment horizontal="center"/>
    </xf>
    <xf numFmtId="0" fontId="74" fillId="10" borderId="104" xfId="0" applyFont="1" applyFill="1" applyBorder="1" applyAlignment="1">
      <alignment horizontal="right" vertical="center"/>
    </xf>
    <xf numFmtId="3" fontId="37" fillId="10" borderId="104" xfId="0" applyNumberFormat="1" applyFont="1" applyFill="1" applyBorder="1" applyAlignment="1">
      <alignment horizontal="right" vertical="center"/>
    </xf>
    <xf numFmtId="0" fontId="39" fillId="10" borderId="125" xfId="0" applyFont="1" applyFill="1" applyBorder="1" applyAlignment="1">
      <alignment horizontal="right" vertical="center"/>
    </xf>
    <xf numFmtId="0" fontId="39" fillId="10" borderId="124" xfId="0" applyFont="1" applyFill="1" applyBorder="1" applyAlignment="1">
      <alignment horizontal="right" vertical="center"/>
    </xf>
    <xf numFmtId="0" fontId="37" fillId="10" borderId="124" xfId="0" applyFont="1" applyFill="1" applyBorder="1" applyAlignment="1">
      <alignment horizontal="right" vertical="center"/>
    </xf>
    <xf numFmtId="1" fontId="25" fillId="9" borderId="127" xfId="0" applyNumberFormat="1" applyFont="1" applyFill="1" applyBorder="1" applyAlignment="1">
      <alignment horizontal="center" vertical="center"/>
    </xf>
    <xf numFmtId="0" fontId="74" fillId="10" borderId="99" xfId="0" applyFont="1" applyFill="1" applyBorder="1" applyAlignment="1">
      <alignment horizontal="right" vertical="center"/>
    </xf>
    <xf numFmtId="3" fontId="37" fillId="10" borderId="124" xfId="0" applyNumberFormat="1" applyFont="1" applyFill="1" applyBorder="1" applyAlignment="1">
      <alignment horizontal="right" vertical="center"/>
    </xf>
    <xf numFmtId="0" fontId="37" fillId="10" borderId="96" xfId="0" applyFont="1" applyFill="1" applyBorder="1" applyAlignment="1">
      <alignment horizontal="right" vertical="center"/>
    </xf>
    <xf numFmtId="3" fontId="37" fillId="10" borderId="100" xfId="0" applyNumberFormat="1" applyFont="1" applyFill="1" applyBorder="1" applyAlignment="1">
      <alignment horizontal="right" vertical="center"/>
    </xf>
    <xf numFmtId="0" fontId="37" fillId="10" borderId="3" xfId="0" applyFont="1" applyFill="1" applyBorder="1" applyAlignment="1">
      <alignment horizontal="right" vertical="center"/>
    </xf>
    <xf numFmtId="0" fontId="37" fillId="10" borderId="109" xfId="0" applyFont="1" applyFill="1" applyBorder="1" applyAlignment="1">
      <alignment horizontal="right" vertical="center"/>
    </xf>
    <xf numFmtId="3" fontId="37" fillId="10" borderId="114" xfId="0" applyNumberFormat="1" applyFont="1" applyFill="1" applyBorder="1" applyAlignment="1">
      <alignment horizontal="right" vertical="center"/>
    </xf>
    <xf numFmtId="0" fontId="23" fillId="9" borderId="105" xfId="0" applyFont="1" applyFill="1" applyBorder="1" applyAlignment="1">
      <alignment horizontal="center" vertical="center"/>
    </xf>
    <xf numFmtId="0" fontId="23" fillId="9" borderId="107" xfId="0" applyFont="1" applyFill="1" applyBorder="1" applyAlignment="1">
      <alignment horizontal="center" vertical="center"/>
    </xf>
    <xf numFmtId="0" fontId="23" fillId="9" borderId="124" xfId="0" applyFont="1" applyFill="1" applyBorder="1" applyAlignment="1">
      <alignment horizontal="center" vertical="center"/>
    </xf>
    <xf numFmtId="0" fontId="23" fillId="9" borderId="104" xfId="0" applyFont="1" applyFill="1" applyBorder="1" applyAlignment="1">
      <alignment horizontal="center" vertical="center"/>
    </xf>
    <xf numFmtId="0" fontId="39" fillId="10" borderId="131" xfId="0" applyFont="1" applyFill="1" applyBorder="1" applyAlignment="1">
      <alignment horizontal="right" vertical="center"/>
    </xf>
    <xf numFmtId="0" fontId="39" fillId="10" borderId="130" xfId="0" applyFont="1" applyFill="1" applyBorder="1" applyAlignment="1">
      <alignment horizontal="right" vertical="center"/>
    </xf>
    <xf numFmtId="3" fontId="37" fillId="10" borderId="130" xfId="0" applyNumberFormat="1" applyFont="1" applyFill="1" applyBorder="1" applyAlignment="1">
      <alignment horizontal="right" vertical="center"/>
    </xf>
    <xf numFmtId="0" fontId="37" fillId="10" borderId="130" xfId="0" applyFont="1" applyFill="1" applyBorder="1" applyAlignment="1">
      <alignment horizontal="right" vertical="center"/>
    </xf>
    <xf numFmtId="1" fontId="25" fillId="9" borderId="132" xfId="0" applyNumberFormat="1" applyFont="1" applyFill="1" applyBorder="1" applyAlignment="1">
      <alignment horizontal="center" vertical="center"/>
    </xf>
    <xf numFmtId="0" fontId="74" fillId="10" borderId="130" xfId="0" applyFont="1" applyFill="1" applyBorder="1" applyAlignment="1">
      <alignment horizontal="right" vertical="center"/>
    </xf>
    <xf numFmtId="0" fontId="80" fillId="12" borderId="121" xfId="55" applyNumberFormat="1" applyFont="1" applyFill="1" applyBorder="1" applyAlignment="1">
      <alignment horizontal="center" vertical="center"/>
    </xf>
    <xf numFmtId="0" fontId="80" fillId="12" borderId="120" xfId="55" applyNumberFormat="1" applyFont="1" applyFill="1" applyBorder="1" applyAlignment="1">
      <alignment horizontal="center" vertical="center"/>
    </xf>
    <xf numFmtId="1" fontId="23" fillId="11" borderId="135" xfId="77" applyNumberFormat="1" applyFont="1" applyFill="1" applyBorder="1" applyAlignment="1">
      <alignment horizontal="center" vertical="center"/>
    </xf>
    <xf numFmtId="1" fontId="23" fillId="11" borderId="137" xfId="77" applyNumberFormat="1" applyFont="1" applyFill="1" applyBorder="1" applyAlignment="1">
      <alignment horizontal="center" vertical="center"/>
    </xf>
    <xf numFmtId="168" fontId="32" fillId="13" borderId="136" xfId="0" applyNumberFormat="1" applyFont="1" applyFill="1" applyBorder="1" applyAlignment="1">
      <alignment horizontal="center" vertical="center" wrapText="1"/>
    </xf>
    <xf numFmtId="0" fontId="74" fillId="10" borderId="102" xfId="0" applyFont="1" applyFill="1" applyBorder="1" applyAlignment="1">
      <alignment horizontal="right" vertical="center"/>
    </xf>
    <xf numFmtId="0" fontId="81" fillId="10" borderId="111" xfId="0" applyFont="1" applyFill="1" applyBorder="1" applyAlignment="1">
      <alignment horizontal="left" vertical="center"/>
    </xf>
    <xf numFmtId="1" fontId="23" fillId="9" borderId="99" xfId="0" applyNumberFormat="1" applyFont="1" applyFill="1" applyBorder="1" applyAlignment="1">
      <alignment horizontal="center" vertical="center"/>
    </xf>
    <xf numFmtId="1" fontId="23" fillId="9" borderId="97" xfId="0" applyNumberFormat="1" applyFont="1" applyFill="1" applyBorder="1" applyAlignment="1">
      <alignment horizontal="center" vertical="center"/>
    </xf>
    <xf numFmtId="1" fontId="23" fillId="9" borderId="108" xfId="0" applyNumberFormat="1" applyFont="1" applyFill="1" applyBorder="1" applyAlignment="1">
      <alignment horizontal="center" vertical="center"/>
    </xf>
    <xf numFmtId="1" fontId="25" fillId="9" borderId="138" xfId="0" applyNumberFormat="1" applyFont="1" applyFill="1" applyBorder="1" applyAlignment="1">
      <alignment horizontal="center" vertical="center"/>
    </xf>
    <xf numFmtId="1" fontId="25" fillId="9" borderId="145" xfId="0" applyNumberFormat="1" applyFont="1" applyFill="1" applyBorder="1" applyAlignment="1">
      <alignment horizontal="center" vertical="center"/>
    </xf>
    <xf numFmtId="1" fontId="25" fillId="9" borderId="146" xfId="0" applyNumberFormat="1" applyFont="1" applyFill="1" applyBorder="1" applyAlignment="1">
      <alignment horizontal="center" vertical="center"/>
    </xf>
    <xf numFmtId="1" fontId="25" fillId="9" borderId="141" xfId="0" applyNumberFormat="1" applyFont="1" applyFill="1" applyBorder="1" applyAlignment="1">
      <alignment horizontal="center" vertical="center"/>
    </xf>
    <xf numFmtId="1" fontId="25" fillId="9" borderId="147" xfId="0" applyNumberFormat="1" applyFont="1" applyFill="1" applyBorder="1" applyAlignment="1">
      <alignment horizontal="center" vertical="center"/>
    </xf>
    <xf numFmtId="1" fontId="25" fillId="9" borderId="139" xfId="0" applyNumberFormat="1" applyFont="1" applyFill="1" applyBorder="1" applyAlignment="1">
      <alignment horizontal="center" vertical="center"/>
    </xf>
    <xf numFmtId="1" fontId="25" fillId="9" borderId="140" xfId="0" applyNumberFormat="1" applyFont="1" applyFill="1" applyBorder="1" applyAlignment="1">
      <alignment horizontal="center" vertical="center"/>
    </xf>
    <xf numFmtId="0" fontId="30" fillId="9" borderId="100" xfId="0" applyFont="1" applyFill="1" applyBorder="1" applyAlignment="1">
      <alignment horizontal="center" vertical="center"/>
    </xf>
    <xf numFmtId="0" fontId="84" fillId="14" borderId="8" xfId="15" applyFont="1" applyFill="1" applyBorder="1" applyAlignment="1">
      <alignment horizontal="center" vertical="center"/>
    </xf>
    <xf numFmtId="0" fontId="85" fillId="14" borderId="8" xfId="15" applyFont="1" applyFill="1" applyBorder="1" applyAlignment="1">
      <alignment horizontal="center" vertical="center"/>
    </xf>
    <xf numFmtId="0" fontId="86" fillId="14" borderId="8" xfId="15" applyFont="1" applyFill="1" applyBorder="1" applyAlignment="1">
      <alignment horizontal="center" vertical="center"/>
    </xf>
    <xf numFmtId="166" fontId="37" fillId="10" borderId="97" xfId="0" applyNumberFormat="1" applyFont="1" applyFill="1" applyBorder="1" applyAlignment="1">
      <alignment horizontal="center" vertical="center"/>
    </xf>
    <xf numFmtId="166" fontId="37" fillId="10" borderId="149" xfId="0" applyNumberFormat="1" applyFont="1" applyFill="1" applyBorder="1" applyAlignment="1">
      <alignment horizontal="center" vertical="center"/>
    </xf>
    <xf numFmtId="166" fontId="37" fillId="10" borderId="144" xfId="0" applyNumberFormat="1" applyFont="1" applyFill="1" applyBorder="1" applyAlignment="1">
      <alignment horizontal="center" vertical="center"/>
    </xf>
    <xf numFmtId="166" fontId="37" fillId="10" borderId="99" xfId="0" applyNumberFormat="1" applyFont="1" applyFill="1" applyBorder="1" applyAlignment="1">
      <alignment horizontal="center" vertical="center"/>
    </xf>
    <xf numFmtId="166" fontId="37" fillId="10" borderId="150" xfId="0" applyNumberFormat="1" applyFont="1" applyFill="1" applyBorder="1" applyAlignment="1">
      <alignment horizontal="center" vertical="center"/>
    </xf>
    <xf numFmtId="166" fontId="37" fillId="10" borderId="3" xfId="0" applyNumberFormat="1" applyFont="1" applyFill="1" applyBorder="1" applyAlignment="1">
      <alignment horizontal="center" vertical="center"/>
    </xf>
    <xf numFmtId="166" fontId="37" fillId="10" borderId="96" xfId="0" applyNumberFormat="1" applyFont="1" applyFill="1" applyBorder="1" applyAlignment="1">
      <alignment horizontal="center" vertical="center"/>
    </xf>
    <xf numFmtId="166" fontId="37" fillId="10" borderId="109" xfId="0" applyNumberFormat="1" applyFont="1" applyFill="1" applyBorder="1" applyAlignment="1">
      <alignment horizontal="center" vertical="center"/>
    </xf>
    <xf numFmtId="166" fontId="37" fillId="10" borderId="125" xfId="0" applyNumberFormat="1" applyFont="1" applyFill="1" applyBorder="1" applyAlignment="1">
      <alignment horizontal="center" vertical="center"/>
    </xf>
    <xf numFmtId="0" fontId="39" fillId="10" borderId="97" xfId="0" applyFont="1" applyFill="1" applyBorder="1" applyAlignment="1">
      <alignment horizontal="right" vertical="center"/>
    </xf>
    <xf numFmtId="0" fontId="39" fillId="10" borderId="149" xfId="0" applyFont="1" applyFill="1" applyBorder="1" applyAlignment="1">
      <alignment horizontal="right" vertical="center"/>
    </xf>
    <xf numFmtId="0" fontId="39" fillId="10" borderId="144" xfId="0" applyFont="1" applyFill="1" applyBorder="1" applyAlignment="1">
      <alignment horizontal="right" vertical="center"/>
    </xf>
    <xf numFmtId="0" fontId="39" fillId="10" borderId="99" xfId="0" applyFont="1" applyFill="1" applyBorder="1" applyAlignment="1">
      <alignment horizontal="right" vertical="center"/>
    </xf>
    <xf numFmtId="0" fontId="39" fillId="10" borderId="150" xfId="0" applyFont="1" applyFill="1" applyBorder="1" applyAlignment="1">
      <alignment horizontal="right" vertical="center"/>
    </xf>
    <xf numFmtId="0" fontId="39" fillId="10" borderId="129" xfId="0" applyFont="1" applyFill="1" applyBorder="1" applyAlignment="1">
      <alignment horizontal="right" vertical="center"/>
    </xf>
    <xf numFmtId="0" fontId="39" fillId="10" borderId="108" xfId="0" applyFont="1" applyFill="1" applyBorder="1" applyAlignment="1">
      <alignment horizontal="right" vertical="center"/>
    </xf>
    <xf numFmtId="0" fontId="26" fillId="9" borderId="97" xfId="0" applyFont="1" applyFill="1" applyBorder="1" applyAlignment="1">
      <alignment horizontal="center" vertical="center"/>
    </xf>
    <xf numFmtId="0" fontId="26" fillId="9" borderId="149" xfId="0" applyFont="1" applyFill="1" applyBorder="1" applyAlignment="1">
      <alignment horizontal="center" vertical="center"/>
    </xf>
    <xf numFmtId="0" fontId="23" fillId="9" borderId="130" xfId="0" applyFont="1" applyFill="1" applyBorder="1" applyAlignment="1">
      <alignment horizontal="center" vertical="center"/>
    </xf>
    <xf numFmtId="0" fontId="76" fillId="10" borderId="102" xfId="0" applyFont="1" applyFill="1" applyBorder="1" applyAlignment="1">
      <alignment horizontal="right" vertical="center"/>
    </xf>
    <xf numFmtId="167" fontId="37" fillId="10" borderId="152" xfId="55" applyNumberFormat="1" applyFont="1" applyFill="1" applyBorder="1" applyAlignment="1">
      <alignment horizontal="right" vertical="center"/>
    </xf>
    <xf numFmtId="10" fontId="30" fillId="10" borderId="152" xfId="114" applyNumberFormat="1" applyFont="1" applyFill="1" applyBorder="1" applyAlignment="1">
      <alignment horizontal="right" vertical="center"/>
    </xf>
    <xf numFmtId="0" fontId="13" fillId="15" borderId="153" xfId="15" applyFont="1" applyFill="1" applyBorder="1" applyAlignment="1">
      <alignment horizontal="center" vertical="center"/>
    </xf>
    <xf numFmtId="167" fontId="37" fillId="10" borderId="154" xfId="55" applyNumberFormat="1" applyFont="1" applyFill="1" applyBorder="1" applyAlignment="1">
      <alignment horizontal="right" vertical="center"/>
    </xf>
    <xf numFmtId="10" fontId="30" fillId="10" borderId="154" xfId="114" applyNumberFormat="1" applyFont="1" applyFill="1" applyBorder="1" applyAlignment="1">
      <alignment horizontal="right" vertical="center"/>
    </xf>
    <xf numFmtId="10" fontId="84" fillId="10" borderId="152" xfId="114" applyNumberFormat="1" applyFont="1" applyFill="1" applyBorder="1" applyAlignment="1">
      <alignment horizontal="right" vertical="center"/>
    </xf>
    <xf numFmtId="10" fontId="84" fillId="10" borderId="10" xfId="114" applyNumberFormat="1" applyFont="1" applyFill="1" applyBorder="1" applyAlignment="1">
      <alignment horizontal="right" vertical="center"/>
    </xf>
    <xf numFmtId="10" fontId="84" fillId="10" borderId="154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167" fontId="75" fillId="10" borderId="97" xfId="55" applyNumberFormat="1" applyFont="1" applyFill="1" applyBorder="1" applyAlignment="1">
      <alignment horizontal="right" vertical="center"/>
    </xf>
    <xf numFmtId="43" fontId="32" fillId="13" borderId="122" xfId="55" applyFont="1" applyFill="1" applyBorder="1" applyAlignment="1">
      <alignment horizontal="center" vertical="center" wrapText="1"/>
    </xf>
    <xf numFmtId="1" fontId="87" fillId="11" borderId="137" xfId="77" applyNumberFormat="1" applyFont="1" applyFill="1" applyBorder="1" applyAlignment="1">
      <alignment horizontal="center" vertical="center"/>
    </xf>
    <xf numFmtId="1" fontId="87" fillId="11" borderId="135" xfId="77" applyNumberFormat="1" applyFont="1" applyFill="1" applyBorder="1" applyAlignment="1">
      <alignment horizontal="center" vertical="center"/>
    </xf>
    <xf numFmtId="1" fontId="88" fillId="11" borderId="135" xfId="77" applyNumberFormat="1" applyFont="1" applyFill="1" applyBorder="1" applyAlignment="1">
      <alignment horizontal="center" vertical="center"/>
    </xf>
    <xf numFmtId="1" fontId="89" fillId="11" borderId="137" xfId="77" applyNumberFormat="1" applyFont="1" applyFill="1" applyBorder="1" applyAlignment="1">
      <alignment horizontal="center" vertical="center"/>
    </xf>
    <xf numFmtId="1" fontId="90" fillId="11" borderId="137" xfId="77" applyNumberFormat="1" applyFont="1" applyFill="1" applyBorder="1" applyAlignment="1">
      <alignment horizontal="center" vertical="center"/>
    </xf>
    <xf numFmtId="1" fontId="90" fillId="11" borderId="135" xfId="77" applyNumberFormat="1" applyFont="1" applyFill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83" fillId="9" borderId="104" xfId="55" applyNumberFormat="1" applyFont="1" applyFill="1" applyBorder="1" applyAlignment="1">
      <alignment horizontal="center" vertical="center"/>
    </xf>
    <xf numFmtId="2" fontId="83" fillId="9" borderId="103" xfId="55" applyNumberFormat="1" applyFont="1" applyFill="1" applyBorder="1" applyAlignment="1">
      <alignment horizontal="center" vertical="center"/>
    </xf>
    <xf numFmtId="2" fontId="83" fillId="9" borderId="107" xfId="55" applyNumberFormat="1" applyFont="1" applyFill="1" applyBorder="1" applyAlignment="1">
      <alignment horizontal="center" vertical="center"/>
    </xf>
    <xf numFmtId="0" fontId="91" fillId="9" borderId="142" xfId="55" applyNumberFormat="1" applyFont="1" applyFill="1" applyBorder="1" applyAlignment="1">
      <alignment horizontal="left" vertical="center"/>
    </xf>
    <xf numFmtId="0" fontId="74" fillId="10" borderId="100" xfId="0" applyFont="1" applyFill="1" applyBorder="1" applyAlignment="1">
      <alignment horizontal="right" vertical="center"/>
    </xf>
    <xf numFmtId="0" fontId="74" fillId="10" borderId="114" xfId="0" applyFont="1" applyFill="1" applyBorder="1" applyAlignment="1">
      <alignment horizontal="right" vertical="center"/>
    </xf>
    <xf numFmtId="0" fontId="75" fillId="10" borderId="104" xfId="55" applyNumberFormat="1" applyFont="1" applyFill="1" applyBorder="1" applyAlignment="1">
      <alignment horizontal="right" vertical="center"/>
    </xf>
    <xf numFmtId="0" fontId="83" fillId="9" borderId="142" xfId="55" applyNumberFormat="1" applyFont="1" applyFill="1" applyBorder="1" applyAlignment="1">
      <alignment horizontal="right" vertical="center"/>
    </xf>
    <xf numFmtId="0" fontId="75" fillId="10" borderId="114" xfId="55" applyNumberFormat="1" applyFont="1" applyFill="1" applyBorder="1" applyAlignment="1">
      <alignment horizontal="right" vertical="center"/>
    </xf>
    <xf numFmtId="0" fontId="83" fillId="9" borderId="103" xfId="55" applyNumberFormat="1" applyFont="1" applyFill="1" applyBorder="1" applyAlignment="1">
      <alignment horizontal="right" vertical="center"/>
    </xf>
    <xf numFmtId="0" fontId="75" fillId="10" borderId="100" xfId="55" applyNumberFormat="1" applyFont="1" applyFill="1" applyBorder="1" applyAlignment="1">
      <alignment horizontal="right" vertical="center"/>
    </xf>
    <xf numFmtId="0" fontId="75" fillId="10" borderId="130" xfId="55" applyNumberFormat="1" applyFont="1" applyFill="1" applyBorder="1" applyAlignment="1">
      <alignment horizontal="right" vertical="center"/>
    </xf>
    <xf numFmtId="0" fontId="83" fillId="9" borderId="155" xfId="55" applyNumberFormat="1" applyFont="1" applyFill="1" applyBorder="1" applyAlignment="1">
      <alignment horizontal="right" vertical="center"/>
    </xf>
    <xf numFmtId="0" fontId="92" fillId="9" borderId="103" xfId="55" applyNumberFormat="1" applyFont="1" applyFill="1" applyBorder="1" applyAlignment="1">
      <alignment horizontal="right" vertical="center"/>
    </xf>
    <xf numFmtId="0" fontId="92" fillId="9" borderId="155" xfId="55" applyNumberFormat="1" applyFont="1" applyFill="1" applyBorder="1" applyAlignment="1">
      <alignment horizontal="right" vertical="center"/>
    </xf>
    <xf numFmtId="0" fontId="92" fillId="9" borderId="142" xfId="55" applyNumberFormat="1" applyFont="1" applyFill="1" applyBorder="1" applyAlignment="1">
      <alignment horizontal="right" vertical="center"/>
    </xf>
    <xf numFmtId="0" fontId="30" fillId="9" borderId="155" xfId="0" applyFont="1" applyFill="1" applyBorder="1" applyAlignment="1">
      <alignment horizontal="center" vertical="center"/>
    </xf>
    <xf numFmtId="10" fontId="93" fillId="10" borderId="104" xfId="114" applyNumberFormat="1" applyFont="1" applyFill="1" applyBorder="1" applyAlignment="1">
      <alignment horizontal="center" vertical="center"/>
    </xf>
    <xf numFmtId="10" fontId="93" fillId="10" borderId="103" xfId="114" applyNumberFormat="1" applyFont="1" applyFill="1" applyBorder="1" applyAlignment="1">
      <alignment horizontal="center" vertical="center"/>
    </xf>
    <xf numFmtId="10" fontId="93" fillId="10" borderId="134" xfId="114" applyNumberFormat="1" applyFont="1" applyFill="1" applyBorder="1" applyAlignment="1">
      <alignment horizontal="center" vertical="center"/>
    </xf>
    <xf numFmtId="10" fontId="93" fillId="10" borderId="105" xfId="114" applyNumberFormat="1" applyFont="1" applyFill="1" applyBorder="1" applyAlignment="1">
      <alignment horizontal="center" vertical="center"/>
    </xf>
    <xf numFmtId="10" fontId="93" fillId="10" borderId="107" xfId="114" applyNumberFormat="1" applyFont="1" applyFill="1" applyBorder="1" applyAlignment="1">
      <alignment horizontal="center" vertical="center"/>
    </xf>
    <xf numFmtId="0" fontId="96" fillId="0" borderId="0" xfId="0" applyFont="1" applyAlignment="1">
      <alignment vertical="top"/>
    </xf>
    <xf numFmtId="0" fontId="36" fillId="9" borderId="151" xfId="0" applyFont="1" applyFill="1" applyBorder="1" applyAlignment="1">
      <alignment vertical="center"/>
    </xf>
    <xf numFmtId="0" fontId="36" fillId="9" borderId="105" xfId="0" applyFont="1" applyFill="1" applyBorder="1" applyAlignment="1">
      <alignment vertical="center"/>
    </xf>
    <xf numFmtId="0" fontId="91" fillId="9" borderId="142" xfId="55" applyNumberFormat="1" applyFont="1" applyFill="1" applyBorder="1" applyAlignment="1">
      <alignment horizontal="right" vertical="center"/>
    </xf>
    <xf numFmtId="0" fontId="75" fillId="10" borderId="124" xfId="55" applyNumberFormat="1" applyFont="1" applyFill="1" applyBorder="1" applyAlignment="1">
      <alignment horizontal="right" vertical="center"/>
    </xf>
    <xf numFmtId="0" fontId="74" fillId="10" borderId="124" xfId="0" applyFont="1" applyFill="1" applyBorder="1" applyAlignment="1">
      <alignment horizontal="right" vertical="center"/>
    </xf>
    <xf numFmtId="0" fontId="83" fillId="9" borderId="163" xfId="55" applyNumberFormat="1" applyFont="1" applyFill="1" applyBorder="1" applyAlignment="1">
      <alignment horizontal="right" vertical="center"/>
    </xf>
    <xf numFmtId="0" fontId="92" fillId="9" borderId="163" xfId="55" applyNumberFormat="1" applyFont="1" applyFill="1" applyBorder="1" applyAlignment="1">
      <alignment horizontal="right" vertical="center"/>
    </xf>
    <xf numFmtId="0" fontId="30" fillId="9" borderId="163" xfId="0" applyFont="1" applyFill="1" applyBorder="1" applyAlignment="1">
      <alignment horizontal="center" vertical="center"/>
    </xf>
    <xf numFmtId="10" fontId="93" fillId="10" borderId="128" xfId="114" applyNumberFormat="1" applyFont="1" applyFill="1" applyBorder="1" applyAlignment="1">
      <alignment horizontal="center" vertical="center"/>
    </xf>
    <xf numFmtId="166" fontId="37" fillId="10" borderId="129" xfId="0" applyNumberFormat="1" applyFont="1" applyFill="1" applyBorder="1" applyAlignment="1">
      <alignment horizontal="center" vertical="center"/>
    </xf>
    <xf numFmtId="0" fontId="26" fillId="9" borderId="129" xfId="0" applyFont="1" applyFill="1" applyBorder="1" applyAlignment="1">
      <alignment horizontal="center" vertical="center"/>
    </xf>
    <xf numFmtId="1" fontId="25" fillId="9" borderId="164" xfId="0" applyNumberFormat="1" applyFont="1" applyFill="1" applyBorder="1" applyAlignment="1">
      <alignment horizontal="center" vertical="center"/>
    </xf>
    <xf numFmtId="2" fontId="83" fillId="9" borderId="128" xfId="55" applyNumberFormat="1" applyFont="1" applyFill="1" applyBorder="1" applyAlignment="1">
      <alignment horizontal="center" vertical="center"/>
    </xf>
    <xf numFmtId="2" fontId="91" fillId="9" borderId="142" xfId="55" applyNumberFormat="1" applyFont="1" applyFill="1" applyBorder="1" applyAlignment="1">
      <alignment horizontal="right" vertical="center"/>
    </xf>
    <xf numFmtId="2" fontId="91" fillId="9" borderId="143" xfId="55" applyNumberFormat="1" applyFont="1" applyFill="1" applyBorder="1" applyAlignment="1">
      <alignment horizontal="right" vertical="center"/>
    </xf>
    <xf numFmtId="164" fontId="91" fillId="9" borderId="143" xfId="55" applyNumberFormat="1" applyFont="1" applyFill="1" applyBorder="1" applyAlignment="1">
      <alignment horizontal="right" vertical="center"/>
    </xf>
    <xf numFmtId="0" fontId="91" fillId="9" borderId="168" xfId="0" applyNumberFormat="1" applyFont="1" applyFill="1" applyBorder="1" applyAlignment="1">
      <alignment vertical="center"/>
    </xf>
    <xf numFmtId="0" fontId="97" fillId="9" borderId="142" xfId="55" applyNumberFormat="1" applyFont="1" applyFill="1" applyBorder="1" applyAlignment="1">
      <alignment horizontal="left" vertical="center"/>
    </xf>
    <xf numFmtId="0" fontId="97" fillId="9" borderId="143" xfId="55" applyNumberFormat="1" applyFont="1" applyFill="1" applyBorder="1" applyAlignment="1">
      <alignment horizontal="right" vertical="center"/>
    </xf>
    <xf numFmtId="0" fontId="98" fillId="9" borderId="142" xfId="55" applyNumberFormat="1" applyFont="1" applyFill="1" applyBorder="1" applyAlignment="1">
      <alignment horizontal="left" vertical="center"/>
    </xf>
    <xf numFmtId="0" fontId="99" fillId="9" borderId="142" xfId="55" applyNumberFormat="1" applyFont="1" applyFill="1" applyBorder="1" applyAlignment="1">
      <alignment horizontal="left" vertical="center"/>
    </xf>
    <xf numFmtId="0" fontId="100" fillId="9" borderId="142" xfId="55" applyNumberFormat="1" applyFont="1" applyFill="1" applyBorder="1" applyAlignment="1">
      <alignment horizontal="right" vertical="center"/>
    </xf>
    <xf numFmtId="0" fontId="101" fillId="9" borderId="142" xfId="55" applyNumberFormat="1" applyFont="1" applyFill="1" applyBorder="1" applyAlignment="1">
      <alignment horizontal="right" vertical="center"/>
    </xf>
    <xf numFmtId="0" fontId="101" fillId="10" borderId="104" xfId="0" applyFont="1" applyFill="1" applyBorder="1" applyAlignment="1">
      <alignment horizontal="right" vertical="center"/>
    </xf>
    <xf numFmtId="0" fontId="100" fillId="10" borderId="104" xfId="55" applyNumberFormat="1" applyFont="1" applyFill="1" applyBorder="1" applyAlignment="1">
      <alignment horizontal="right" vertical="center"/>
    </xf>
    <xf numFmtId="0" fontId="102" fillId="9" borderId="100" xfId="0" applyFont="1" applyFill="1" applyBorder="1" applyAlignment="1">
      <alignment horizontal="center" vertical="center"/>
    </xf>
    <xf numFmtId="10" fontId="103" fillId="10" borderId="104" xfId="114" applyNumberFormat="1" applyFont="1" applyFill="1" applyBorder="1" applyAlignment="1">
      <alignment horizontal="center" vertical="center"/>
    </xf>
    <xf numFmtId="0" fontId="104" fillId="10" borderId="3" xfId="0" applyFont="1" applyFill="1" applyBorder="1" applyAlignment="1">
      <alignment horizontal="right" vertical="center"/>
    </xf>
    <xf numFmtId="0" fontId="104" fillId="10" borderId="104" xfId="0" applyFont="1" applyFill="1" applyBorder="1" applyAlignment="1">
      <alignment horizontal="right" vertical="center"/>
    </xf>
    <xf numFmtId="0" fontId="104" fillId="10" borderId="99" xfId="0" applyFont="1" applyFill="1" applyBorder="1" applyAlignment="1">
      <alignment horizontal="right" vertical="center"/>
    </xf>
    <xf numFmtId="0" fontId="105" fillId="10" borderId="104" xfId="0" applyFont="1" applyFill="1" applyBorder="1" applyAlignment="1">
      <alignment horizontal="right" vertical="center"/>
    </xf>
    <xf numFmtId="3" fontId="105" fillId="10" borderId="104" xfId="0" applyNumberFormat="1" applyFont="1" applyFill="1" applyBorder="1" applyAlignment="1">
      <alignment horizontal="right" vertical="center"/>
    </xf>
    <xf numFmtId="0" fontId="100" fillId="10" borderId="114" xfId="55" applyNumberFormat="1" applyFont="1" applyFill="1" applyBorder="1" applyAlignment="1">
      <alignment horizontal="right" vertical="center"/>
    </xf>
    <xf numFmtId="0" fontId="101" fillId="10" borderId="114" xfId="0" applyFont="1" applyFill="1" applyBorder="1" applyAlignment="1">
      <alignment horizontal="right" vertical="center"/>
    </xf>
    <xf numFmtId="0" fontId="101" fillId="9" borderId="103" xfId="55" applyNumberFormat="1" applyFont="1" applyFill="1" applyBorder="1" applyAlignment="1">
      <alignment horizontal="right" vertical="center"/>
    </xf>
    <xf numFmtId="0" fontId="100" fillId="9" borderId="103" xfId="55" applyNumberFormat="1" applyFont="1" applyFill="1" applyBorder="1" applyAlignment="1">
      <alignment horizontal="right" vertical="center"/>
    </xf>
    <xf numFmtId="0" fontId="102" fillId="9" borderId="97" xfId="0" applyFont="1" applyFill="1" applyBorder="1" applyAlignment="1">
      <alignment horizontal="center" vertical="center"/>
    </xf>
    <xf numFmtId="10" fontId="103" fillId="10" borderId="103" xfId="114" applyNumberFormat="1" applyFont="1" applyFill="1" applyBorder="1" applyAlignment="1">
      <alignment horizontal="center" vertical="center"/>
    </xf>
    <xf numFmtId="0" fontId="104" fillId="10" borderId="115" xfId="0" applyFont="1" applyFill="1" applyBorder="1" applyAlignment="1">
      <alignment horizontal="right" vertical="center"/>
    </xf>
    <xf numFmtId="0" fontId="104" fillId="10" borderId="114" xfId="0" applyFont="1" applyFill="1" applyBorder="1" applyAlignment="1">
      <alignment horizontal="right" vertical="center"/>
    </xf>
    <xf numFmtId="0" fontId="104" fillId="10" borderId="150" xfId="0" applyFont="1" applyFill="1" applyBorder="1" applyAlignment="1">
      <alignment horizontal="right" vertical="center"/>
    </xf>
    <xf numFmtId="0" fontId="105" fillId="10" borderId="114" xfId="0" applyFont="1" applyFill="1" applyBorder="1" applyAlignment="1">
      <alignment horizontal="right" vertical="center"/>
    </xf>
    <xf numFmtId="3" fontId="105" fillId="10" borderId="114" xfId="0" applyNumberFormat="1" applyFont="1" applyFill="1" applyBorder="1" applyAlignment="1">
      <alignment horizontal="right" vertical="center"/>
    </xf>
    <xf numFmtId="0" fontId="101" fillId="10" borderId="100" xfId="0" applyFont="1" applyFill="1" applyBorder="1" applyAlignment="1">
      <alignment horizontal="right" vertical="center"/>
    </xf>
    <xf numFmtId="0" fontId="100" fillId="10" borderId="100" xfId="55" applyNumberFormat="1" applyFont="1" applyFill="1" applyBorder="1" applyAlignment="1">
      <alignment horizontal="right" vertical="center"/>
    </xf>
    <xf numFmtId="0" fontId="104" fillId="10" borderId="101" xfId="0" applyFont="1" applyFill="1" applyBorder="1" applyAlignment="1">
      <alignment horizontal="right" vertical="center"/>
    </xf>
    <xf numFmtId="0" fontId="104" fillId="10" borderId="100" xfId="0" applyFont="1" applyFill="1" applyBorder="1" applyAlignment="1">
      <alignment horizontal="right" vertical="center"/>
    </xf>
    <xf numFmtId="0" fontId="104" fillId="10" borderId="149" xfId="0" applyFont="1" applyFill="1" applyBorder="1" applyAlignment="1">
      <alignment horizontal="right" vertical="center"/>
    </xf>
    <xf numFmtId="0" fontId="105" fillId="10" borderId="100" xfId="0" applyFont="1" applyFill="1" applyBorder="1" applyAlignment="1">
      <alignment horizontal="right" vertical="center"/>
    </xf>
    <xf numFmtId="3" fontId="105" fillId="10" borderId="100" xfId="0" applyNumberFormat="1" applyFont="1" applyFill="1" applyBorder="1" applyAlignment="1">
      <alignment horizontal="right" vertical="center"/>
    </xf>
    <xf numFmtId="0" fontId="104" fillId="10" borderId="96" xfId="0" applyFont="1" applyFill="1" applyBorder="1" applyAlignment="1">
      <alignment horizontal="right" vertical="center"/>
    </xf>
    <xf numFmtId="0" fontId="104" fillId="10" borderId="105" xfId="0" applyFont="1" applyFill="1" applyBorder="1" applyAlignment="1">
      <alignment horizontal="right" vertical="center"/>
    </xf>
    <xf numFmtId="0" fontId="104" fillId="10" borderId="97" xfId="0" applyFont="1" applyFill="1" applyBorder="1" applyAlignment="1">
      <alignment horizontal="right" vertical="center"/>
    </xf>
    <xf numFmtId="0" fontId="105" fillId="10" borderId="105" xfId="0" applyFont="1" applyFill="1" applyBorder="1" applyAlignment="1">
      <alignment horizontal="right" vertical="center"/>
    </xf>
    <xf numFmtId="3" fontId="105" fillId="10" borderId="105" xfId="0" applyNumberFormat="1" applyFont="1" applyFill="1" applyBorder="1" applyAlignment="1">
      <alignment horizontal="right" vertical="center"/>
    </xf>
    <xf numFmtId="2" fontId="106" fillId="9" borderId="104" xfId="55" applyNumberFormat="1" applyFont="1" applyFill="1" applyBorder="1" applyAlignment="1">
      <alignment horizontal="left" vertical="center"/>
    </xf>
    <xf numFmtId="164" fontId="107" fillId="9" borderId="104" xfId="55" applyNumberFormat="1" applyFont="1" applyFill="1" applyBorder="1" applyAlignment="1">
      <alignment horizontal="left" vertical="center"/>
    </xf>
    <xf numFmtId="2" fontId="106" fillId="9" borderId="103" xfId="55" applyNumberFormat="1" applyFont="1" applyFill="1" applyBorder="1" applyAlignment="1">
      <alignment horizontal="right" vertical="center"/>
    </xf>
    <xf numFmtId="164" fontId="107" fillId="9" borderId="103" xfId="55" applyNumberFormat="1" applyFont="1" applyFill="1" applyBorder="1" applyAlignment="1">
      <alignment horizontal="right" vertical="center"/>
    </xf>
    <xf numFmtId="164" fontId="108" fillId="9" borderId="104" xfId="55" applyNumberFormat="1" applyFont="1" applyFill="1" applyBorder="1" applyAlignment="1">
      <alignment horizontal="left" vertical="center"/>
    </xf>
    <xf numFmtId="2" fontId="108" fillId="9" borderId="104" xfId="55" applyNumberFormat="1" applyFont="1" applyFill="1" applyBorder="1" applyAlignment="1">
      <alignment horizontal="left" vertical="center"/>
    </xf>
    <xf numFmtId="165" fontId="107" fillId="9" borderId="104" xfId="55" applyNumberFormat="1" applyFont="1" applyFill="1" applyBorder="1" applyAlignment="1">
      <alignment horizontal="left" vertical="center"/>
    </xf>
    <xf numFmtId="2" fontId="108" fillId="9" borderId="103" xfId="55" applyNumberFormat="1" applyFont="1" applyFill="1" applyBorder="1" applyAlignment="1">
      <alignment horizontal="right" vertical="center"/>
    </xf>
    <xf numFmtId="165" fontId="107" fillId="9" borderId="103" xfId="55" applyNumberFormat="1" applyFont="1" applyFill="1" applyBorder="1" applyAlignment="1">
      <alignment horizontal="right" vertical="center"/>
    </xf>
    <xf numFmtId="2" fontId="107" fillId="9" borderId="107" xfId="55" applyNumberFormat="1" applyFont="1" applyFill="1" applyBorder="1" applyAlignment="1">
      <alignment vertical="center"/>
    </xf>
    <xf numFmtId="165" fontId="108" fillId="9" borderId="104" xfId="55" applyNumberFormat="1" applyFont="1" applyFill="1" applyBorder="1" applyAlignment="1">
      <alignment vertical="center"/>
    </xf>
    <xf numFmtId="0" fontId="109" fillId="29" borderId="34" xfId="0" applyFont="1" applyFill="1" applyBorder="1" applyAlignment="1">
      <alignment horizontal="center" vertical="center"/>
    </xf>
    <xf numFmtId="4" fontId="109" fillId="32" borderId="34" xfId="0" applyNumberFormat="1" applyFont="1" applyFill="1" applyBorder="1" applyAlignment="1">
      <alignment horizontal="center" vertical="center"/>
    </xf>
    <xf numFmtId="0" fontId="109" fillId="25" borderId="34" xfId="0" applyFont="1" applyFill="1" applyBorder="1" applyAlignment="1">
      <alignment horizontal="center" vertical="center"/>
    </xf>
    <xf numFmtId="0" fontId="109" fillId="29" borderId="93" xfId="0" applyFont="1" applyFill="1" applyBorder="1" applyAlignment="1">
      <alignment horizontal="center" vertical="center"/>
    </xf>
    <xf numFmtId="1" fontId="109" fillId="29" borderId="34" xfId="0" applyNumberFormat="1" applyFont="1" applyFill="1" applyBorder="1" applyAlignment="1">
      <alignment horizontal="center" vertical="center"/>
    </xf>
    <xf numFmtId="165" fontId="83" fillId="9" borderId="104" xfId="55" applyNumberFormat="1" applyFont="1" applyFill="1" applyBorder="1" applyAlignment="1">
      <alignment horizontal="center" vertical="center"/>
    </xf>
    <xf numFmtId="165" fontId="83" fillId="9" borderId="103" xfId="55" applyNumberFormat="1" applyFont="1" applyFill="1" applyBorder="1" applyAlignment="1">
      <alignment horizontal="center" vertical="center"/>
    </xf>
    <xf numFmtId="2" fontId="74" fillId="9" borderId="107" xfId="0" applyNumberFormat="1" applyFont="1" applyFill="1" applyBorder="1" applyAlignment="1">
      <alignment horizontal="center" vertical="center"/>
    </xf>
    <xf numFmtId="2" fontId="74" fillId="9" borderId="104" xfId="0" applyNumberFormat="1" applyFont="1" applyFill="1" applyBorder="1" applyAlignment="1">
      <alignment horizontal="center" vertical="center"/>
    </xf>
    <xf numFmtId="2" fontId="74" fillId="9" borderId="103" xfId="0" applyNumberFormat="1" applyFont="1" applyFill="1" applyBorder="1" applyAlignment="1">
      <alignment horizontal="center" vertical="center"/>
    </xf>
    <xf numFmtId="0" fontId="26" fillId="9" borderId="144" xfId="0" applyFont="1" applyFill="1" applyBorder="1" applyAlignment="1">
      <alignment horizontal="center" vertical="center"/>
    </xf>
    <xf numFmtId="2" fontId="83" fillId="9" borderId="134" xfId="55" applyNumberFormat="1" applyFont="1" applyFill="1" applyBorder="1" applyAlignment="1">
      <alignment horizontal="center" vertical="center"/>
    </xf>
    <xf numFmtId="0" fontId="83" fillId="9" borderId="148" xfId="55" applyNumberFormat="1" applyFont="1" applyFill="1" applyBorder="1" applyAlignment="1">
      <alignment horizontal="right" vertical="center"/>
    </xf>
    <xf numFmtId="164" fontId="91" fillId="9" borderId="161" xfId="0" applyNumberFormat="1" applyFont="1" applyFill="1" applyBorder="1" applyAlignment="1">
      <alignment horizontal="left" vertical="center"/>
    </xf>
    <xf numFmtId="0" fontId="98" fillId="9" borderId="162" xfId="0" applyNumberFormat="1" applyFont="1" applyFill="1" applyBorder="1" applyAlignment="1">
      <alignment horizontal="right" vertical="center"/>
    </xf>
    <xf numFmtId="0" fontId="100" fillId="10" borderId="124" xfId="55" applyNumberFormat="1" applyFont="1" applyFill="1" applyBorder="1" applyAlignment="1">
      <alignment horizontal="right" vertical="center"/>
    </xf>
    <xf numFmtId="0" fontId="101" fillId="10" borderId="124" xfId="0" applyFont="1" applyFill="1" applyBorder="1" applyAlignment="1">
      <alignment horizontal="right" vertical="center"/>
    </xf>
    <xf numFmtId="0" fontId="101" fillId="9" borderId="128" xfId="55" applyNumberFormat="1" applyFont="1" applyFill="1" applyBorder="1" applyAlignment="1">
      <alignment horizontal="right" vertical="center"/>
    </xf>
    <xf numFmtId="0" fontId="100" fillId="9" borderId="128" xfId="55" applyNumberFormat="1" applyFont="1" applyFill="1" applyBorder="1" applyAlignment="1">
      <alignment horizontal="right" vertical="center"/>
    </xf>
    <xf numFmtId="0" fontId="102" fillId="9" borderId="163" xfId="0" applyFont="1" applyFill="1" applyBorder="1" applyAlignment="1">
      <alignment horizontal="center" vertical="center"/>
    </xf>
    <xf numFmtId="10" fontId="103" fillId="10" borderId="128" xfId="114" applyNumberFormat="1" applyFont="1" applyFill="1" applyBorder="1" applyAlignment="1">
      <alignment horizontal="center" vertical="center"/>
    </xf>
    <xf numFmtId="0" fontId="104" fillId="10" borderId="125" xfId="0" applyFont="1" applyFill="1" applyBorder="1" applyAlignment="1">
      <alignment horizontal="right" vertical="center"/>
    </xf>
    <xf numFmtId="0" fontId="104" fillId="10" borderId="124" xfId="0" applyFont="1" applyFill="1" applyBorder="1" applyAlignment="1">
      <alignment horizontal="right" vertical="center"/>
    </xf>
    <xf numFmtId="0" fontId="104" fillId="10" borderId="129" xfId="0" applyFont="1" applyFill="1" applyBorder="1" applyAlignment="1">
      <alignment horizontal="right" vertical="center"/>
    </xf>
    <xf numFmtId="0" fontId="105" fillId="10" borderId="124" xfId="0" applyFont="1" applyFill="1" applyBorder="1" applyAlignment="1">
      <alignment horizontal="right" vertical="center"/>
    </xf>
    <xf numFmtId="3" fontId="105" fillId="10" borderId="124" xfId="0" applyNumberFormat="1" applyFont="1" applyFill="1" applyBorder="1" applyAlignment="1">
      <alignment horizontal="right" vertical="center"/>
    </xf>
    <xf numFmtId="2" fontId="106" fillId="9" borderId="128" xfId="55" applyNumberFormat="1" applyFont="1" applyFill="1" applyBorder="1" applyAlignment="1">
      <alignment horizontal="right" vertical="center"/>
    </xf>
    <xf numFmtId="164" fontId="108" fillId="9" borderId="128" xfId="55" applyNumberFormat="1" applyFont="1" applyFill="1" applyBorder="1" applyAlignment="1">
      <alignment horizontal="right" vertical="center"/>
    </xf>
    <xf numFmtId="0" fontId="110" fillId="9" borderId="142" xfId="55" applyNumberFormat="1" applyFont="1" applyFill="1" applyBorder="1" applyAlignment="1">
      <alignment horizontal="left" vertical="center"/>
    </xf>
    <xf numFmtId="0" fontId="110" fillId="9" borderId="143" xfId="55" applyNumberFormat="1" applyFont="1" applyFill="1" applyBorder="1" applyAlignment="1">
      <alignment horizontal="right" vertical="center"/>
    </xf>
    <xf numFmtId="0" fontId="111" fillId="9" borderId="142" xfId="55" applyNumberFormat="1" applyFont="1" applyFill="1" applyBorder="1" applyAlignment="1">
      <alignment horizontal="center" vertical="center"/>
    </xf>
    <xf numFmtId="0" fontId="111" fillId="9" borderId="143" xfId="55" applyNumberFormat="1" applyFont="1" applyFill="1" applyBorder="1" applyAlignment="1">
      <alignment horizontal="center" vertical="center"/>
    </xf>
    <xf numFmtId="1" fontId="23" fillId="9" borderId="3" xfId="0" applyNumberFormat="1" applyFont="1" applyFill="1" applyBorder="1" applyAlignment="1">
      <alignment horizontal="center" vertical="center"/>
    </xf>
    <xf numFmtId="1" fontId="23" fillId="9" borderId="96" xfId="0" applyNumberFormat="1" applyFont="1" applyFill="1" applyBorder="1" applyAlignment="1">
      <alignment horizontal="center" vertical="center"/>
    </xf>
    <xf numFmtId="1" fontId="23" fillId="9" borderId="101" xfId="0" applyNumberFormat="1" applyFont="1" applyFill="1" applyBorder="1" applyAlignment="1">
      <alignment horizontal="center" vertical="center"/>
    </xf>
    <xf numFmtId="1" fontId="23" fillId="9" borderId="125" xfId="0" applyNumberFormat="1" applyFont="1" applyFill="1" applyBorder="1" applyAlignment="1">
      <alignment horizontal="center" vertical="center"/>
    </xf>
    <xf numFmtId="1" fontId="23" fillId="9" borderId="115" xfId="0" applyNumberFormat="1" applyFont="1" applyFill="1" applyBorder="1" applyAlignment="1">
      <alignment horizontal="center" vertical="center"/>
    </xf>
    <xf numFmtId="1" fontId="23" fillId="9" borderId="131" xfId="0" applyNumberFormat="1" applyFont="1" applyFill="1" applyBorder="1" applyAlignment="1">
      <alignment horizontal="center" vertical="center"/>
    </xf>
    <xf numFmtId="1" fontId="79" fillId="9" borderId="170" xfId="0" applyNumberFormat="1" applyFont="1" applyFill="1" applyBorder="1" applyAlignment="1">
      <alignment horizontal="center" vertical="center"/>
    </xf>
    <xf numFmtId="0" fontId="23" fillId="9" borderId="171" xfId="0" applyFont="1" applyFill="1" applyBorder="1" applyAlignment="1">
      <alignment horizontal="center" vertical="center"/>
    </xf>
    <xf numFmtId="0" fontId="23" fillId="9" borderId="100" xfId="0" applyFont="1" applyFill="1" applyBorder="1" applyAlignment="1">
      <alignment horizontal="center" vertical="center"/>
    </xf>
    <xf numFmtId="0" fontId="23" fillId="9" borderId="114" xfId="0" applyFont="1" applyFill="1" applyBorder="1" applyAlignment="1">
      <alignment horizontal="center" vertical="center"/>
    </xf>
    <xf numFmtId="0" fontId="23" fillId="9" borderId="172" xfId="0" applyFont="1" applyFill="1" applyBorder="1" applyAlignment="1">
      <alignment horizontal="center" vertical="center"/>
    </xf>
    <xf numFmtId="167" fontId="75" fillId="10" borderId="99" xfId="55" applyNumberFormat="1" applyFont="1" applyFill="1" applyBorder="1" applyAlignment="1">
      <alignment horizontal="right" vertical="center"/>
    </xf>
    <xf numFmtId="167" fontId="75" fillId="10" borderId="104" xfId="55" applyNumberFormat="1" applyFont="1" applyFill="1" applyBorder="1" applyAlignment="1">
      <alignment horizontal="right" vertical="center"/>
    </xf>
    <xf numFmtId="167" fontId="75" fillId="10" borderId="107" xfId="55" applyNumberFormat="1" applyFont="1" applyFill="1" applyBorder="1" applyAlignment="1">
      <alignment horizontal="right" vertical="center"/>
    </xf>
    <xf numFmtId="1" fontId="91" fillId="9" borderId="173" xfId="55" applyNumberFormat="1" applyFont="1" applyFill="1" applyBorder="1" applyAlignment="1">
      <alignment vertical="center"/>
    </xf>
    <xf numFmtId="164" fontId="111" fillId="9" borderId="143" xfId="55" applyNumberFormat="1" applyFont="1" applyFill="1" applyBorder="1" applyAlignment="1">
      <alignment horizontal="center" vertical="center"/>
    </xf>
    <xf numFmtId="164" fontId="111" fillId="9" borderId="104" xfId="55" applyNumberFormat="1" applyFont="1" applyFill="1" applyBorder="1" applyAlignment="1">
      <alignment horizontal="center" vertical="center"/>
    </xf>
    <xf numFmtId="164" fontId="111" fillId="9" borderId="107" xfId="55" applyNumberFormat="1" applyFont="1" applyFill="1" applyBorder="1" applyAlignment="1">
      <alignment horizontal="center" vertical="center"/>
    </xf>
    <xf numFmtId="0" fontId="80" fillId="12" borderId="159" xfId="55" applyNumberFormat="1" applyFont="1" applyFill="1" applyBorder="1" applyAlignment="1">
      <alignment horizontal="center" vertical="center"/>
    </xf>
    <xf numFmtId="0" fontId="80" fillId="12" borderId="160" xfId="55" applyNumberFormat="1" applyFont="1" applyFill="1" applyBorder="1" applyAlignment="1">
      <alignment horizontal="center" vertical="center"/>
    </xf>
    <xf numFmtId="167" fontId="13" fillId="40" borderId="3" xfId="183" applyNumberFormat="1" applyFont="1" applyBorder="1" applyAlignment="1">
      <alignment horizontal="center" vertical="center"/>
    </xf>
    <xf numFmtId="0" fontId="36" fillId="42" borderId="0" xfId="185" applyFont="1" applyAlignment="1">
      <alignment horizontal="center" vertical="center"/>
    </xf>
    <xf numFmtId="0" fontId="113" fillId="10" borderId="106" xfId="0" applyFont="1" applyFill="1" applyBorder="1" applyAlignment="1">
      <alignment horizontal="left" vertical="center"/>
    </xf>
    <xf numFmtId="0" fontId="100" fillId="10" borderId="175" xfId="55" applyNumberFormat="1" applyFont="1" applyFill="1" applyBorder="1" applyAlignment="1">
      <alignment horizontal="right" vertical="center"/>
    </xf>
    <xf numFmtId="0" fontId="101" fillId="10" borderId="175" xfId="0" applyFont="1" applyFill="1" applyBorder="1" applyAlignment="1">
      <alignment horizontal="right" vertical="center"/>
    </xf>
    <xf numFmtId="0" fontId="101" fillId="9" borderId="176" xfId="55" applyNumberFormat="1" applyFont="1" applyFill="1" applyBorder="1" applyAlignment="1">
      <alignment horizontal="right" vertical="center"/>
    </xf>
    <xf numFmtId="0" fontId="100" fillId="9" borderId="176" xfId="55" applyNumberFormat="1" applyFont="1" applyFill="1" applyBorder="1" applyAlignment="1">
      <alignment horizontal="right" vertical="center"/>
    </xf>
    <xf numFmtId="0" fontId="102" fillId="9" borderId="177" xfId="0" applyFont="1" applyFill="1" applyBorder="1" applyAlignment="1">
      <alignment horizontal="center" vertical="center"/>
    </xf>
    <xf numFmtId="10" fontId="103" fillId="10" borderId="176" xfId="114" applyNumberFormat="1" applyFont="1" applyFill="1" applyBorder="1" applyAlignment="1">
      <alignment horizontal="center" vertical="center"/>
    </xf>
    <xf numFmtId="0" fontId="104" fillId="10" borderId="178" xfId="0" applyFont="1" applyFill="1" applyBorder="1" applyAlignment="1">
      <alignment horizontal="right" vertical="center"/>
    </xf>
    <xf numFmtId="0" fontId="104" fillId="10" borderId="175" xfId="0" applyFont="1" applyFill="1" applyBorder="1" applyAlignment="1">
      <alignment horizontal="right" vertical="center"/>
    </xf>
    <xf numFmtId="0" fontId="104" fillId="10" borderId="179" xfId="0" applyFont="1" applyFill="1" applyBorder="1" applyAlignment="1">
      <alignment horizontal="right" vertical="center"/>
    </xf>
    <xf numFmtId="0" fontId="105" fillId="10" borderId="175" xfId="0" applyFont="1" applyFill="1" applyBorder="1" applyAlignment="1">
      <alignment horizontal="right" vertical="center"/>
    </xf>
    <xf numFmtId="3" fontId="105" fillId="10" borderId="175" xfId="0" applyNumberFormat="1" applyFont="1" applyFill="1" applyBorder="1" applyAlignment="1">
      <alignment horizontal="right" vertical="center"/>
    </xf>
    <xf numFmtId="3" fontId="37" fillId="10" borderId="175" xfId="0" applyNumberFormat="1" applyFont="1" applyFill="1" applyBorder="1" applyAlignment="1">
      <alignment horizontal="right" vertical="center"/>
    </xf>
    <xf numFmtId="166" fontId="37" fillId="10" borderId="178" xfId="0" applyNumberFormat="1" applyFont="1" applyFill="1" applyBorder="1" applyAlignment="1">
      <alignment horizontal="center" vertical="center"/>
    </xf>
    <xf numFmtId="0" fontId="26" fillId="9" borderId="179" xfId="0" applyFont="1" applyFill="1" applyBorder="1" applyAlignment="1">
      <alignment horizontal="center" vertical="center"/>
    </xf>
    <xf numFmtId="0" fontId="23" fillId="9" borderId="175" xfId="0" applyFont="1" applyFill="1" applyBorder="1" applyAlignment="1">
      <alignment horizontal="center" vertical="center"/>
    </xf>
    <xf numFmtId="1" fontId="23" fillId="9" borderId="180" xfId="0" applyNumberFormat="1" applyFont="1" applyFill="1" applyBorder="1" applyAlignment="1">
      <alignment horizontal="center" vertical="center"/>
    </xf>
    <xf numFmtId="1" fontId="25" fillId="9" borderId="181" xfId="0" applyNumberFormat="1" applyFont="1" applyFill="1" applyBorder="1" applyAlignment="1">
      <alignment horizontal="center" vertical="center"/>
    </xf>
    <xf numFmtId="1" fontId="25" fillId="9" borderId="182" xfId="0" applyNumberFormat="1" applyFont="1" applyFill="1" applyBorder="1" applyAlignment="1">
      <alignment horizontal="center" vertical="center"/>
    </xf>
    <xf numFmtId="2" fontId="107" fillId="9" borderId="176" xfId="55" applyNumberFormat="1" applyFont="1" applyFill="1" applyBorder="1" applyAlignment="1">
      <alignment horizontal="right" vertical="center"/>
    </xf>
    <xf numFmtId="165" fontId="108" fillId="9" borderId="176" xfId="55" applyNumberFormat="1" applyFont="1" applyFill="1" applyBorder="1" applyAlignment="1">
      <alignment horizontal="right" vertical="center"/>
    </xf>
    <xf numFmtId="0" fontId="110" fillId="9" borderId="184" xfId="55" applyNumberFormat="1" applyFont="1" applyFill="1" applyBorder="1" applyAlignment="1">
      <alignment horizontal="right" vertical="center"/>
    </xf>
    <xf numFmtId="167" fontId="75" fillId="10" borderId="176" xfId="55" applyNumberFormat="1" applyFont="1" applyFill="1" applyBorder="1" applyAlignment="1">
      <alignment horizontal="right" vertical="center"/>
    </xf>
    <xf numFmtId="0" fontId="74" fillId="10" borderId="175" xfId="0" applyFont="1" applyFill="1" applyBorder="1" applyAlignment="1">
      <alignment horizontal="right" vertical="center"/>
    </xf>
    <xf numFmtId="0" fontId="83" fillId="9" borderId="177" xfId="55" applyNumberFormat="1" applyFont="1" applyFill="1" applyBorder="1" applyAlignment="1">
      <alignment horizontal="right" vertical="center"/>
    </xf>
    <xf numFmtId="0" fontId="30" fillId="9" borderId="177" xfId="0" applyFont="1" applyFill="1" applyBorder="1" applyAlignment="1">
      <alignment horizontal="center" vertical="center"/>
    </xf>
    <xf numFmtId="10" fontId="93" fillId="10" borderId="176" xfId="114" applyNumberFormat="1" applyFont="1" applyFill="1" applyBorder="1" applyAlignment="1">
      <alignment horizontal="center" vertical="center"/>
    </xf>
    <xf numFmtId="0" fontId="39" fillId="10" borderId="178" xfId="0" applyFont="1" applyFill="1" applyBorder="1" applyAlignment="1">
      <alignment horizontal="right" vertical="center"/>
    </xf>
    <xf numFmtId="0" fontId="39" fillId="10" borderId="175" xfId="0" applyFont="1" applyFill="1" applyBorder="1" applyAlignment="1">
      <alignment horizontal="right" vertical="center"/>
    </xf>
    <xf numFmtId="0" fontId="39" fillId="10" borderId="179" xfId="0" applyFont="1" applyFill="1" applyBorder="1" applyAlignment="1">
      <alignment horizontal="right" vertical="center"/>
    </xf>
    <xf numFmtId="0" fontId="37" fillId="10" borderId="175" xfId="0" applyFont="1" applyFill="1" applyBorder="1" applyAlignment="1">
      <alignment horizontal="right" vertical="center"/>
    </xf>
    <xf numFmtId="166" fontId="37" fillId="10" borderId="179" xfId="0" applyNumberFormat="1" applyFont="1" applyFill="1" applyBorder="1" applyAlignment="1">
      <alignment horizontal="center" vertical="center"/>
    </xf>
    <xf numFmtId="1" fontId="23" fillId="9" borderId="178" xfId="0" applyNumberFormat="1" applyFont="1" applyFill="1" applyBorder="1" applyAlignment="1">
      <alignment horizontal="center" vertical="center"/>
    </xf>
    <xf numFmtId="1" fontId="25" fillId="9" borderId="185" xfId="0" applyNumberFormat="1" applyFont="1" applyFill="1" applyBorder="1" applyAlignment="1">
      <alignment horizontal="center" vertical="center"/>
    </xf>
    <xf numFmtId="0" fontId="91" fillId="9" borderId="183" xfId="0" applyNumberFormat="1" applyFont="1" applyFill="1" applyBorder="1" applyAlignment="1">
      <alignment vertical="center"/>
    </xf>
    <xf numFmtId="0" fontId="111" fillId="9" borderId="184" xfId="55" applyNumberFormat="1" applyFont="1" applyFill="1" applyBorder="1" applyAlignment="1">
      <alignment horizontal="center" vertical="center"/>
    </xf>
    <xf numFmtId="164" fontId="111" fillId="9" borderId="184" xfId="55" applyNumberFormat="1" applyFont="1" applyFill="1" applyBorder="1" applyAlignment="1">
      <alignment horizontal="center" vertical="center"/>
    </xf>
    <xf numFmtId="2" fontId="91" fillId="9" borderId="184" xfId="0" applyNumberFormat="1" applyFont="1" applyFill="1" applyBorder="1" applyAlignment="1">
      <alignment horizontal="left" vertical="center"/>
    </xf>
    <xf numFmtId="0" fontId="75" fillId="10" borderId="175" xfId="55" applyNumberFormat="1" applyFont="1" applyFill="1" applyBorder="1" applyAlignment="1">
      <alignment horizontal="right" vertical="center"/>
    </xf>
    <xf numFmtId="0" fontId="92" fillId="9" borderId="177" xfId="55" applyNumberFormat="1" applyFont="1" applyFill="1" applyBorder="1" applyAlignment="1">
      <alignment horizontal="right" vertical="center"/>
    </xf>
    <xf numFmtId="3" fontId="37" fillId="10" borderId="176" xfId="0" applyNumberFormat="1" applyFont="1" applyFill="1" applyBorder="1" applyAlignment="1">
      <alignment horizontal="right" vertical="center"/>
    </xf>
    <xf numFmtId="2" fontId="83" fillId="9" borderId="176" xfId="55" applyNumberFormat="1" applyFont="1" applyFill="1" applyBorder="1" applyAlignment="1">
      <alignment horizontal="center" vertical="center"/>
    </xf>
    <xf numFmtId="1" fontId="23" fillId="11" borderId="178" xfId="77" applyNumberFormat="1" applyFont="1" applyFill="1" applyBorder="1" applyAlignment="1">
      <alignment horizontal="center" vertical="center"/>
    </xf>
    <xf numFmtId="1" fontId="90" fillId="11" borderId="178" xfId="77" applyNumberFormat="1" applyFont="1" applyFill="1" applyBorder="1" applyAlignment="1">
      <alignment horizontal="center" vertical="center"/>
    </xf>
    <xf numFmtId="1" fontId="23" fillId="11" borderId="2" xfId="77" applyNumberFormat="1" applyFont="1" applyFill="1" applyBorder="1" applyAlignment="1">
      <alignment horizontal="center" vertical="center"/>
    </xf>
    <xf numFmtId="0" fontId="80" fillId="12" borderId="187" xfId="55" applyNumberFormat="1" applyFont="1" applyFill="1" applyBorder="1" applyAlignment="1">
      <alignment horizontal="center" vertical="center"/>
    </xf>
    <xf numFmtId="0" fontId="36" fillId="41" borderId="0" xfId="184" applyNumberFormat="1" applyFont="1" applyAlignment="1">
      <alignment horizontal="center" vertical="center"/>
    </xf>
    <xf numFmtId="0" fontId="74" fillId="10" borderId="189" xfId="0" applyFont="1" applyFill="1" applyBorder="1" applyAlignment="1">
      <alignment horizontal="right" vertical="center"/>
    </xf>
    <xf numFmtId="0" fontId="75" fillId="10" borderId="179" xfId="55" applyNumberFormat="1" applyFont="1" applyFill="1" applyBorder="1" applyAlignment="1">
      <alignment horizontal="right" vertical="center"/>
    </xf>
    <xf numFmtId="10" fontId="93" fillId="10" borderId="175" xfId="114" applyNumberFormat="1" applyFont="1" applyFill="1" applyBorder="1" applyAlignment="1">
      <alignment horizontal="center" vertical="center"/>
    </xf>
    <xf numFmtId="1" fontId="23" fillId="9" borderId="179" xfId="0" applyNumberFormat="1" applyFont="1" applyFill="1" applyBorder="1" applyAlignment="1">
      <alignment horizontal="center" vertical="center"/>
    </xf>
    <xf numFmtId="2" fontId="74" fillId="9" borderId="176" xfId="0" applyNumberFormat="1" applyFont="1" applyFill="1" applyBorder="1" applyAlignment="1">
      <alignment horizontal="center" vertical="center"/>
    </xf>
    <xf numFmtId="0" fontId="37" fillId="10" borderId="178" xfId="0" applyFont="1" applyFill="1" applyBorder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1" fontId="115" fillId="11" borderId="137" xfId="77" applyNumberFormat="1" applyFont="1" applyFill="1" applyBorder="1" applyAlignment="1">
      <alignment horizontal="center" vertical="center"/>
    </xf>
    <xf numFmtId="1" fontId="82" fillId="11" borderId="190" xfId="77" applyNumberFormat="1" applyFont="1" applyFill="1" applyBorder="1" applyAlignment="1">
      <alignment horizontal="center" vertical="center"/>
    </xf>
    <xf numFmtId="1" fontId="110" fillId="11" borderId="135" xfId="77" applyNumberFormat="1" applyFont="1" applyFill="1" applyBorder="1" applyAlignment="1">
      <alignment horizontal="center" vertical="center"/>
    </xf>
    <xf numFmtId="1" fontId="87" fillId="11" borderId="188" xfId="77" applyNumberFormat="1" applyFont="1" applyFill="1" applyBorder="1" applyAlignment="1">
      <alignment horizontal="center" vertical="center"/>
    </xf>
    <xf numFmtId="1" fontId="25" fillId="9" borderId="191" xfId="0" applyNumberFormat="1" applyFont="1" applyFill="1" applyBorder="1" applyAlignment="1">
      <alignment horizontal="center" vertical="center"/>
    </xf>
    <xf numFmtId="3" fontId="37" fillId="10" borderId="128" xfId="0" applyNumberFormat="1" applyFont="1" applyFill="1" applyBorder="1" applyAlignment="1">
      <alignment horizontal="right" vertical="center"/>
    </xf>
    <xf numFmtId="1" fontId="23" fillId="9" borderId="126" xfId="0" applyNumberFormat="1" applyFont="1" applyFill="1" applyBorder="1" applyAlignment="1">
      <alignment horizontal="center" vertical="center"/>
    </xf>
    <xf numFmtId="1" fontId="25" fillId="9" borderId="192" xfId="0" applyNumberFormat="1" applyFont="1" applyFill="1" applyBorder="1" applyAlignment="1">
      <alignment horizontal="center" vertical="center"/>
    </xf>
    <xf numFmtId="0" fontId="91" fillId="9" borderId="165" xfId="55" applyNumberFormat="1" applyFont="1" applyFill="1" applyBorder="1" applyAlignment="1">
      <alignment vertical="center"/>
    </xf>
    <xf numFmtId="2" fontId="120" fillId="9" borderId="143" xfId="55" applyNumberFormat="1" applyFont="1" applyFill="1" applyBorder="1" applyAlignment="1">
      <alignment horizontal="right" vertical="center"/>
    </xf>
    <xf numFmtId="0" fontId="121" fillId="9" borderId="142" xfId="55" applyNumberFormat="1" applyFont="1" applyFill="1" applyBorder="1" applyAlignment="1">
      <alignment horizontal="left" vertical="center"/>
    </xf>
    <xf numFmtId="2" fontId="121" fillId="9" borderId="167" xfId="0" applyNumberFormat="1" applyFont="1" applyFill="1" applyBorder="1" applyAlignment="1">
      <alignment horizontal="left" vertical="center"/>
    </xf>
    <xf numFmtId="0" fontId="74" fillId="10" borderId="9" xfId="0" applyFont="1" applyFill="1" applyBorder="1" applyAlignment="1">
      <alignment horizontal="right" vertical="center"/>
    </xf>
    <xf numFmtId="0" fontId="80" fillId="12" borderId="193" xfId="55" applyNumberFormat="1" applyFont="1" applyFill="1" applyBorder="1" applyAlignment="1">
      <alignment horizontal="center" vertical="center"/>
    </xf>
    <xf numFmtId="2" fontId="83" fillId="9" borderId="194" xfId="55" applyNumberFormat="1" applyFont="1" applyFill="1" applyBorder="1" applyAlignment="1">
      <alignment horizontal="center" vertical="center"/>
    </xf>
    <xf numFmtId="2" fontId="74" fillId="9" borderId="19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1" fontId="123" fillId="9" borderId="0" xfId="0" applyNumberFormat="1" applyFont="1" applyFill="1"/>
    <xf numFmtId="0" fontId="123" fillId="9" borderId="0" xfId="0" applyFont="1" applyFill="1" applyAlignment="1">
      <alignment horizontal="center"/>
    </xf>
    <xf numFmtId="1" fontId="116" fillId="11" borderId="135" xfId="77" applyNumberFormat="1" applyFont="1" applyFill="1" applyBorder="1" applyAlignment="1">
      <alignment horizontal="center" vertical="center"/>
    </xf>
    <xf numFmtId="1" fontId="125" fillId="11" borderId="135" xfId="77" applyNumberFormat="1" applyFont="1" applyFill="1" applyBorder="1" applyAlignment="1">
      <alignment horizontal="center" vertical="center"/>
    </xf>
    <xf numFmtId="1" fontId="114" fillId="11" borderId="190" xfId="77" applyNumberFormat="1" applyFont="1" applyFill="1" applyBorder="1" applyAlignment="1">
      <alignment horizontal="center" vertical="center"/>
    </xf>
    <xf numFmtId="1" fontId="116" fillId="11" borderId="188" xfId="77" applyNumberFormat="1" applyFont="1" applyFill="1" applyBorder="1" applyAlignment="1">
      <alignment horizontal="center" vertical="center"/>
    </xf>
    <xf numFmtId="1" fontId="125" fillId="11" borderId="137" xfId="77" applyNumberFormat="1" applyFont="1" applyFill="1" applyBorder="1" applyAlignment="1">
      <alignment horizontal="center" vertical="center"/>
    </xf>
    <xf numFmtId="1" fontId="114" fillId="11" borderId="137" xfId="77" applyNumberFormat="1" applyFont="1" applyFill="1" applyBorder="1" applyAlignment="1">
      <alignment horizontal="center" vertical="center"/>
    </xf>
    <xf numFmtId="0" fontId="126" fillId="9" borderId="143" xfId="55" applyNumberFormat="1" applyFont="1" applyFill="1" applyBorder="1" applyAlignment="1">
      <alignment horizontal="right" vertical="center"/>
    </xf>
    <xf numFmtId="0" fontId="126" fillId="9" borderId="174" xfId="0" applyNumberFormat="1" applyFont="1" applyFill="1" applyBorder="1" applyAlignment="1">
      <alignment horizontal="right" vertical="center"/>
    </xf>
    <xf numFmtId="0" fontId="113" fillId="10" borderId="102" xfId="0" applyFont="1" applyFill="1" applyBorder="1" applyAlignment="1">
      <alignment horizontal="right" vertical="center"/>
    </xf>
    <xf numFmtId="2" fontId="91" fillId="9" borderId="197" xfId="55" applyNumberFormat="1" applyFont="1" applyFill="1" applyBorder="1" applyAlignment="1">
      <alignment horizontal="center" vertical="center"/>
    </xf>
    <xf numFmtId="0" fontId="74" fillId="10" borderId="179" xfId="0" applyFont="1" applyFill="1" applyBorder="1" applyAlignment="1">
      <alignment horizontal="right" vertical="center"/>
    </xf>
    <xf numFmtId="0" fontId="74" fillId="10" borderId="97" xfId="0" applyFont="1" applyFill="1" applyBorder="1" applyAlignment="1">
      <alignment horizontal="right" vertical="center"/>
    </xf>
    <xf numFmtId="0" fontId="75" fillId="10" borderId="105" xfId="55" applyNumberFormat="1" applyFont="1" applyFill="1" applyBorder="1" applyAlignment="1">
      <alignment horizontal="right" vertical="center"/>
    </xf>
    <xf numFmtId="0" fontId="127" fillId="0" borderId="0" xfId="0" applyFont="1"/>
    <xf numFmtId="0" fontId="128" fillId="0" borderId="0" xfId="0" applyFont="1"/>
    <xf numFmtId="0" fontId="2" fillId="0" borderId="0" xfId="0" applyFont="1"/>
    <xf numFmtId="0" fontId="8" fillId="4" borderId="98" xfId="31" applyFont="1" applyFill="1" applyBorder="1" applyAlignment="1">
      <alignment horizontal="center"/>
    </xf>
    <xf numFmtId="0" fontId="74" fillId="10" borderId="198" xfId="0" applyFont="1" applyFill="1" applyBorder="1" applyAlignment="1">
      <alignment horizontal="right" vertical="center"/>
    </xf>
    <xf numFmtId="0" fontId="37" fillId="10" borderId="179" xfId="55" applyNumberFormat="1" applyFont="1" applyFill="1" applyBorder="1" applyAlignment="1">
      <alignment horizontal="right" vertical="center"/>
    </xf>
    <xf numFmtId="166" fontId="37" fillId="10" borderId="199" xfId="0" applyNumberFormat="1" applyFont="1" applyFill="1" applyBorder="1" applyAlignment="1">
      <alignment horizontal="center" vertical="center"/>
    </xf>
    <xf numFmtId="2" fontId="91" fillId="9" borderId="200" xfId="55" applyNumberFormat="1" applyFont="1" applyFill="1" applyBorder="1" applyAlignment="1">
      <alignment horizontal="center" vertical="center"/>
    </xf>
    <xf numFmtId="1" fontId="91" fillId="9" borderId="201" xfId="55" applyNumberFormat="1" applyFont="1" applyFill="1" applyBorder="1" applyAlignment="1">
      <alignment vertical="center"/>
    </xf>
    <xf numFmtId="2" fontId="91" fillId="9" borderId="202" xfId="55" applyNumberFormat="1" applyFont="1" applyFill="1" applyBorder="1" applyAlignment="1">
      <alignment horizontal="center" vertical="center"/>
    </xf>
    <xf numFmtId="0" fontId="130" fillId="10" borderId="111" xfId="0" applyFont="1" applyFill="1" applyBorder="1" applyAlignment="1">
      <alignment horizontal="left" vertical="center"/>
    </xf>
    <xf numFmtId="0" fontId="130" fillId="10" borderId="204" xfId="0" applyFont="1" applyFill="1" applyBorder="1" applyAlignment="1">
      <alignment horizontal="left" vertical="center"/>
    </xf>
    <xf numFmtId="0" fontId="130" fillId="10" borderId="198" xfId="0" applyFont="1" applyFill="1" applyBorder="1" applyAlignment="1">
      <alignment horizontal="left" vertical="center"/>
    </xf>
    <xf numFmtId="0" fontId="40" fillId="9" borderId="148" xfId="0" applyNumberFormat="1" applyFont="1" applyFill="1" applyBorder="1" applyAlignment="1">
      <alignment vertical="center"/>
    </xf>
    <xf numFmtId="0" fontId="40" fillId="9" borderId="199" xfId="0" applyNumberFormat="1" applyFont="1" applyFill="1" applyBorder="1" applyAlignment="1">
      <alignment vertical="center"/>
    </xf>
    <xf numFmtId="3" fontId="122" fillId="7" borderId="195" xfId="0" applyNumberFormat="1" applyFont="1" applyFill="1" applyBorder="1" applyAlignment="1">
      <alignment horizontal="center" vertical="center"/>
    </xf>
    <xf numFmtId="3" fontId="95" fillId="7" borderId="195" xfId="0" applyNumberFormat="1" applyFont="1" applyFill="1" applyBorder="1" applyAlignment="1">
      <alignment horizontal="center" vertical="center"/>
    </xf>
    <xf numFmtId="3" fontId="95" fillId="7" borderId="196" xfId="0" applyNumberFormat="1" applyFont="1" applyFill="1" applyBorder="1" applyAlignment="1">
      <alignment horizontal="center" vertical="center"/>
    </xf>
    <xf numFmtId="0" fontId="74" fillId="10" borderId="100" xfId="0" applyNumberFormat="1" applyFont="1" applyFill="1" applyBorder="1" applyAlignment="1">
      <alignment horizontal="right" vertical="center"/>
    </xf>
    <xf numFmtId="0" fontId="74" fillId="10" borderId="99" xfId="0" applyNumberFormat="1" applyFont="1" applyFill="1" applyBorder="1" applyAlignment="1">
      <alignment horizontal="right" vertical="center"/>
    </xf>
    <xf numFmtId="0" fontId="74" fillId="10" borderId="179" xfId="0" applyNumberFormat="1" applyFont="1" applyFill="1" applyBorder="1" applyAlignment="1">
      <alignment horizontal="right" vertical="center"/>
    </xf>
    <xf numFmtId="1" fontId="91" fillId="9" borderId="199" xfId="55" applyNumberFormat="1" applyFont="1" applyFill="1" applyBorder="1" applyAlignment="1">
      <alignment vertical="center"/>
    </xf>
    <xf numFmtId="1" fontId="82" fillId="11" borderId="205" xfId="77" applyNumberFormat="1" applyFont="1" applyFill="1" applyBorder="1" applyAlignment="1">
      <alignment horizontal="center" vertical="center"/>
    </xf>
    <xf numFmtId="0" fontId="8" fillId="4" borderId="207" xfId="31" applyFont="1" applyFill="1" applyBorder="1" applyAlignment="1">
      <alignment horizontal="center"/>
    </xf>
    <xf numFmtId="0" fontId="28" fillId="4" borderId="2" xfId="31" applyFont="1" applyFill="1" applyAlignment="1">
      <alignment horizontal="center"/>
    </xf>
    <xf numFmtId="0" fontId="59" fillId="30" borderId="34" xfId="0" applyNumberFormat="1" applyFont="1" applyFill="1" applyBorder="1" applyAlignment="1">
      <alignment horizontal="center" vertical="center"/>
    </xf>
    <xf numFmtId="0" fontId="109" fillId="32" borderId="34" xfId="0" applyNumberFormat="1" applyFont="1" applyFill="1" applyBorder="1" applyAlignment="1">
      <alignment horizontal="center" vertical="center"/>
    </xf>
    <xf numFmtId="0" fontId="60" fillId="31" borderId="34" xfId="0" applyNumberFormat="1" applyFont="1" applyFill="1" applyBorder="1" applyAlignment="1">
      <alignment horizontal="center" vertical="center"/>
    </xf>
    <xf numFmtId="0" fontId="109" fillId="29" borderId="34" xfId="0" applyNumberFormat="1" applyFont="1" applyFill="1" applyBorder="1" applyAlignment="1">
      <alignment horizontal="center" vertical="center"/>
    </xf>
    <xf numFmtId="0" fontId="48" fillId="25" borderId="34" xfId="0" applyNumberFormat="1" applyFont="1" applyFill="1" applyBorder="1" applyAlignment="1">
      <alignment horizontal="center" vertical="center"/>
    </xf>
    <xf numFmtId="2" fontId="91" fillId="9" borderId="210" xfId="55" applyNumberFormat="1" applyFont="1" applyFill="1" applyBorder="1" applyAlignment="1">
      <alignment horizontal="center" vertical="center"/>
    </xf>
    <xf numFmtId="0" fontId="91" fillId="9" borderId="178" xfId="55" applyNumberFormat="1" applyFont="1" applyFill="1" applyBorder="1" applyAlignment="1">
      <alignment horizontal="center" vertical="center"/>
    </xf>
    <xf numFmtId="0" fontId="91" fillId="9" borderId="211" xfId="55" applyNumberFormat="1" applyFont="1" applyFill="1" applyBorder="1" applyAlignment="1">
      <alignment horizontal="center" vertical="center"/>
    </xf>
    <xf numFmtId="0" fontId="110" fillId="9" borderId="96" xfId="55" applyNumberFormat="1" applyFont="1" applyFill="1" applyBorder="1" applyAlignment="1">
      <alignment horizontal="center" vertical="center"/>
    </xf>
    <xf numFmtId="2" fontId="31" fillId="9" borderId="212" xfId="55" applyNumberFormat="1" applyFont="1" applyFill="1" applyBorder="1" applyAlignment="1">
      <alignment vertical="center"/>
    </xf>
    <xf numFmtId="0" fontId="31" fillId="9" borderId="173" xfId="55" applyNumberFormat="1" applyFont="1" applyFill="1" applyBorder="1" applyAlignment="1">
      <alignment horizontal="center" vertical="center"/>
    </xf>
    <xf numFmtId="2" fontId="82" fillId="9" borderId="212" xfId="55" applyNumberFormat="1" applyFont="1" applyFill="1" applyBorder="1" applyAlignment="1">
      <alignment horizontal="center" vertical="center"/>
    </xf>
    <xf numFmtId="0" fontId="82" fillId="9" borderId="199" xfId="55" applyNumberFormat="1" applyFont="1" applyFill="1" applyBorder="1" applyAlignment="1">
      <alignment horizontal="center" vertical="center"/>
    </xf>
    <xf numFmtId="0" fontId="95" fillId="9" borderId="199" xfId="0" applyNumberFormat="1" applyFont="1" applyFill="1" applyBorder="1" applyAlignment="1">
      <alignment vertical="top"/>
    </xf>
    <xf numFmtId="0" fontId="95" fillId="9" borderId="148" xfId="0" applyNumberFormat="1" applyFont="1" applyFill="1" applyBorder="1" applyAlignment="1">
      <alignment vertical="top"/>
    </xf>
    <xf numFmtId="0" fontId="116" fillId="9" borderId="148" xfId="0" applyNumberFormat="1" applyFont="1" applyFill="1" applyBorder="1" applyAlignment="1">
      <alignment vertical="top"/>
    </xf>
    <xf numFmtId="0" fontId="116" fillId="9" borderId="213" xfId="0" applyNumberFormat="1" applyFont="1" applyFill="1" applyBorder="1" applyAlignment="1">
      <alignment vertical="top"/>
    </xf>
    <xf numFmtId="0" fontId="119" fillId="9" borderId="208" xfId="0" applyNumberFormat="1" applyFont="1" applyFill="1" applyBorder="1" applyAlignment="1">
      <alignment vertical="top"/>
    </xf>
    <xf numFmtId="0" fontId="119" fillId="9" borderId="213" xfId="0" applyNumberFormat="1" applyFont="1" applyFill="1" applyBorder="1" applyAlignment="1">
      <alignment vertical="top"/>
    </xf>
    <xf numFmtId="0" fontId="114" fillId="9" borderId="208" xfId="0" applyNumberFormat="1" applyFont="1" applyFill="1" applyBorder="1" applyAlignment="1">
      <alignment vertical="top"/>
    </xf>
    <xf numFmtId="0" fontId="114" fillId="9" borderId="183" xfId="0" applyNumberFormat="1" applyFont="1" applyFill="1" applyBorder="1" applyAlignment="1">
      <alignment vertical="top"/>
    </xf>
    <xf numFmtId="0" fontId="82" fillId="9" borderId="148" xfId="55" applyNumberFormat="1" applyFont="1" applyFill="1" applyBorder="1" applyAlignment="1">
      <alignment horizontal="center" vertical="center"/>
    </xf>
    <xf numFmtId="0" fontId="116" fillId="9" borderId="208" xfId="0" applyNumberFormat="1" applyFont="1" applyFill="1" applyBorder="1" applyAlignment="1">
      <alignment vertical="top"/>
    </xf>
    <xf numFmtId="0" fontId="114" fillId="9" borderId="214" xfId="0" applyNumberFormat="1" applyFont="1" applyFill="1" applyBorder="1" applyAlignment="1">
      <alignment vertical="top"/>
    </xf>
    <xf numFmtId="0" fontId="75" fillId="10" borderId="215" xfId="55" applyNumberFormat="1" applyFont="1" applyFill="1" applyBorder="1" applyAlignment="1">
      <alignment horizontal="right" vertical="center"/>
    </xf>
    <xf numFmtId="0" fontId="74" fillId="10" borderId="200" xfId="0" applyFont="1" applyFill="1" applyBorder="1" applyAlignment="1">
      <alignment horizontal="right" vertical="center"/>
    </xf>
    <xf numFmtId="0" fontId="74" fillId="10" borderId="215" xfId="0" applyFont="1" applyFill="1" applyBorder="1" applyAlignment="1">
      <alignment horizontal="right" vertical="center"/>
    </xf>
    <xf numFmtId="0" fontId="75" fillId="10" borderId="200" xfId="55" applyNumberFormat="1" applyFont="1" applyFill="1" applyBorder="1" applyAlignment="1">
      <alignment horizontal="right" vertical="center"/>
    </xf>
    <xf numFmtId="0" fontId="91" fillId="9" borderId="148" xfId="55" applyNumberFormat="1" applyFont="1" applyFill="1" applyBorder="1" applyAlignment="1">
      <alignment horizontal="center" vertical="center"/>
    </xf>
    <xf numFmtId="0" fontId="91" fillId="9" borderId="96" xfId="0" applyNumberFormat="1" applyFont="1" applyFill="1" applyBorder="1" applyAlignment="1">
      <alignment horizontal="center" vertical="center"/>
    </xf>
    <xf numFmtId="0" fontId="91" fillId="9" borderId="209" xfId="0" applyNumberFormat="1" applyFont="1" applyFill="1" applyBorder="1" applyAlignment="1">
      <alignment horizontal="center" vertical="center"/>
    </xf>
    <xf numFmtId="2" fontId="91" fillId="9" borderId="126" xfId="0" applyNumberFormat="1" applyFont="1" applyFill="1" applyBorder="1" applyAlignment="1">
      <alignment horizontal="center" vertical="center"/>
    </xf>
    <xf numFmtId="2" fontId="91" fillId="9" borderId="180" xfId="0" applyNumberFormat="1" applyFont="1" applyFill="1" applyBorder="1" applyAlignment="1">
      <alignment horizontal="center" vertical="center"/>
    </xf>
    <xf numFmtId="0" fontId="94" fillId="9" borderId="148" xfId="55" applyNumberFormat="1" applyFont="1" applyFill="1" applyBorder="1" applyAlignment="1">
      <alignment vertical="top"/>
    </xf>
    <xf numFmtId="0" fontId="94" fillId="9" borderId="213" xfId="55" applyNumberFormat="1" applyFont="1" applyFill="1" applyBorder="1" applyAlignment="1">
      <alignment vertical="top"/>
    </xf>
    <xf numFmtId="0" fontId="94" fillId="9" borderId="209" xfId="55" applyNumberFormat="1" applyFont="1" applyFill="1" applyBorder="1" applyAlignment="1">
      <alignment vertical="top"/>
    </xf>
    <xf numFmtId="0" fontId="94" fillId="9" borderId="183" xfId="55" applyNumberFormat="1" applyFont="1" applyFill="1" applyBorder="1" applyAlignment="1">
      <alignment vertical="top"/>
    </xf>
    <xf numFmtId="2" fontId="91" fillId="9" borderId="133" xfId="0" applyNumberFormat="1" applyFont="1" applyFill="1" applyBorder="1" applyAlignment="1">
      <alignment horizontal="center" vertical="center"/>
    </xf>
    <xf numFmtId="0" fontId="83" fillId="9" borderId="148" xfId="55" applyNumberFormat="1" applyFont="1" applyFill="1" applyBorder="1" applyAlignment="1">
      <alignment horizontal="center" vertical="center"/>
    </xf>
    <xf numFmtId="1" fontId="83" fillId="9" borderId="213" xfId="55" applyNumberFormat="1" applyFont="1" applyFill="1" applyBorder="1" applyAlignment="1">
      <alignment horizontal="center" vertical="center"/>
    </xf>
    <xf numFmtId="1" fontId="83" fillId="9" borderId="183" xfId="55" applyNumberFormat="1" applyFont="1" applyFill="1" applyBorder="1" applyAlignment="1">
      <alignment horizontal="center" vertical="center"/>
    </xf>
    <xf numFmtId="2" fontId="97" fillId="9" borderId="148" xfId="55" applyNumberFormat="1" applyFont="1" applyFill="1" applyBorder="1" applyAlignment="1">
      <alignment horizontal="left" vertical="center"/>
    </xf>
    <xf numFmtId="2" fontId="97" fillId="9" borderId="96" xfId="0" applyNumberFormat="1" applyFont="1" applyFill="1" applyBorder="1" applyAlignment="1">
      <alignment horizontal="right" vertical="center"/>
    </xf>
    <xf numFmtId="2" fontId="98" fillId="9" borderId="209" xfId="0" applyNumberFormat="1" applyFont="1" applyFill="1" applyBorder="1" applyAlignment="1">
      <alignment horizontal="left" vertical="center"/>
    </xf>
    <xf numFmtId="2" fontId="98" fillId="9" borderId="165" xfId="0" applyNumberFormat="1" applyFont="1" applyFill="1" applyBorder="1" applyAlignment="1">
      <alignment horizontal="right" vertical="center"/>
    </xf>
    <xf numFmtId="1" fontId="99" fillId="9" borderId="148" xfId="55" applyNumberFormat="1" applyFont="1" applyFill="1" applyBorder="1" applyAlignment="1">
      <alignment horizontal="left" vertical="center"/>
    </xf>
    <xf numFmtId="1" fontId="99" fillId="9" borderId="96" xfId="0" applyNumberFormat="1" applyFont="1" applyFill="1" applyBorder="1" applyAlignment="1">
      <alignment horizontal="right" vertical="center"/>
    </xf>
    <xf numFmtId="1" fontId="99" fillId="9" borderId="209" xfId="0" applyNumberFormat="1" applyFont="1" applyFill="1" applyBorder="1" applyAlignment="1">
      <alignment horizontal="left" vertical="center"/>
    </xf>
    <xf numFmtId="1" fontId="99" fillId="9" borderId="180" xfId="0" applyNumberFormat="1" applyFont="1" applyFill="1" applyBorder="1" applyAlignment="1">
      <alignment horizontal="right" vertical="center"/>
    </xf>
    <xf numFmtId="0" fontId="94" fillId="9" borderId="208" xfId="55" applyNumberFormat="1" applyFont="1" applyFill="1" applyBorder="1" applyAlignment="1">
      <alignment vertical="top"/>
    </xf>
    <xf numFmtId="0" fontId="94" fillId="9" borderId="168" xfId="55" applyNumberFormat="1" applyFont="1" applyFill="1" applyBorder="1" applyAlignment="1">
      <alignment vertical="top"/>
    </xf>
    <xf numFmtId="0" fontId="95" fillId="9" borderId="173" xfId="0" applyNumberFormat="1" applyFont="1" applyFill="1" applyBorder="1" applyAlignment="1">
      <alignment vertical="top"/>
    </xf>
    <xf numFmtId="0" fontId="95" fillId="9" borderId="209" xfId="0" applyNumberFormat="1" applyFont="1" applyFill="1" applyBorder="1" applyAlignment="1">
      <alignment vertical="top"/>
    </xf>
    <xf numFmtId="0" fontId="95" fillId="9" borderId="183" xfId="0" applyNumberFormat="1" applyFont="1" applyFill="1" applyBorder="1" applyAlignment="1">
      <alignment vertical="top"/>
    </xf>
    <xf numFmtId="0" fontId="40" fillId="9" borderId="208" xfId="0" applyNumberFormat="1" applyFont="1" applyFill="1" applyBorder="1" applyAlignment="1">
      <alignment horizontal="right" vertical="center"/>
    </xf>
    <xf numFmtId="0" fontId="40" fillId="9" borderId="173" xfId="0" applyNumberFormat="1" applyFont="1" applyFill="1" applyBorder="1" applyAlignment="1">
      <alignment horizontal="right" vertical="center"/>
    </xf>
    <xf numFmtId="0" fontId="40" fillId="9" borderId="209" xfId="0" applyNumberFormat="1" applyFont="1" applyFill="1" applyBorder="1" applyAlignment="1">
      <alignment horizontal="right" vertical="center"/>
    </xf>
    <xf numFmtId="0" fontId="40" fillId="9" borderId="183" xfId="0" applyNumberFormat="1" applyFont="1" applyFill="1" applyBorder="1" applyAlignment="1">
      <alignment horizontal="right" vertical="center"/>
    </xf>
    <xf numFmtId="0" fontId="40" fillId="9" borderId="148" xfId="0" applyNumberFormat="1" applyFont="1" applyFill="1" applyBorder="1" applyAlignment="1">
      <alignment horizontal="right" vertical="center"/>
    </xf>
    <xf numFmtId="0" fontId="94" fillId="9" borderId="214" xfId="55" applyNumberFormat="1" applyFont="1" applyFill="1" applyBorder="1" applyAlignment="1">
      <alignment vertical="top"/>
    </xf>
    <xf numFmtId="0" fontId="94" fillId="9" borderId="165" xfId="55" applyNumberFormat="1" applyFont="1" applyFill="1" applyBorder="1" applyAlignment="1">
      <alignment vertical="top"/>
    </xf>
    <xf numFmtId="0" fontId="91" fillId="9" borderId="214" xfId="55" applyNumberFormat="1" applyFont="1" applyFill="1" applyBorder="1" applyAlignment="1">
      <alignment vertical="center"/>
    </xf>
    <xf numFmtId="0" fontId="91" fillId="9" borderId="213" xfId="55" applyNumberFormat="1" applyFont="1" applyFill="1" applyBorder="1" applyAlignment="1">
      <alignment vertical="center"/>
    </xf>
    <xf numFmtId="0" fontId="91" fillId="9" borderId="209" xfId="55" applyNumberFormat="1" applyFont="1" applyFill="1" applyBorder="1" applyAlignment="1">
      <alignment vertical="center"/>
    </xf>
    <xf numFmtId="0" fontId="91" fillId="9" borderId="148" xfId="55" applyNumberFormat="1" applyFont="1" applyFill="1" applyBorder="1" applyAlignment="1">
      <alignment vertical="center"/>
    </xf>
    <xf numFmtId="0" fontId="91" fillId="9" borderId="183" xfId="55" applyNumberFormat="1" applyFont="1" applyFill="1" applyBorder="1" applyAlignment="1">
      <alignment vertical="center"/>
    </xf>
    <xf numFmtId="0" fontId="91" fillId="9" borderId="148" xfId="0" applyNumberFormat="1" applyFont="1" applyFill="1" applyBorder="1" applyAlignment="1">
      <alignment vertical="center"/>
    </xf>
    <xf numFmtId="0" fontId="91" fillId="9" borderId="173" xfId="0" applyNumberFormat="1" applyFont="1" applyFill="1" applyBorder="1" applyAlignment="1">
      <alignment vertical="center"/>
    </xf>
    <xf numFmtId="0" fontId="91" fillId="9" borderId="209" xfId="0" applyNumberFormat="1" applyFont="1" applyFill="1" applyBorder="1" applyAlignment="1">
      <alignment vertical="center"/>
    </xf>
    <xf numFmtId="0" fontId="40" fillId="9" borderId="173" xfId="0" applyNumberFormat="1" applyFont="1" applyFill="1" applyBorder="1" applyAlignment="1">
      <alignment vertical="center"/>
    </xf>
    <xf numFmtId="0" fontId="40" fillId="9" borderId="209" xfId="0" applyNumberFormat="1" applyFont="1" applyFill="1" applyBorder="1" applyAlignment="1">
      <alignment vertical="center"/>
    </xf>
    <xf numFmtId="0" fontId="40" fillId="9" borderId="183" xfId="0" applyNumberFormat="1" applyFont="1" applyFill="1" applyBorder="1" applyAlignment="1">
      <alignment vertical="center"/>
    </xf>
    <xf numFmtId="0" fontId="110" fillId="9" borderId="208" xfId="0" applyNumberFormat="1" applyFont="1" applyFill="1" applyBorder="1" applyAlignment="1">
      <alignment vertical="center"/>
    </xf>
    <xf numFmtId="0" fontId="116" fillId="9" borderId="173" xfId="0" applyNumberFormat="1" applyFont="1" applyFill="1" applyBorder="1" applyAlignment="1">
      <alignment vertical="top"/>
    </xf>
    <xf numFmtId="0" fontId="31" fillId="9" borderId="148" xfId="0" applyNumberFormat="1" applyFont="1" applyFill="1" applyBorder="1" applyAlignment="1">
      <alignment vertical="center"/>
    </xf>
    <xf numFmtId="2" fontId="118" fillId="9" borderId="173" xfId="0" applyNumberFormat="1" applyFont="1" applyFill="1" applyBorder="1" applyAlignment="1">
      <alignment vertical="center"/>
    </xf>
    <xf numFmtId="0" fontId="82" fillId="9" borderId="148" xfId="0" applyNumberFormat="1" applyFont="1" applyFill="1" applyBorder="1" applyAlignment="1">
      <alignment vertical="center"/>
    </xf>
    <xf numFmtId="2" fontId="83" fillId="9" borderId="183" xfId="0" applyNumberFormat="1" applyFont="1" applyFill="1" applyBorder="1" applyAlignment="1">
      <alignment horizontal="center" vertical="top"/>
    </xf>
    <xf numFmtId="0" fontId="110" fillId="9" borderId="148" xfId="0" applyNumberFormat="1" applyFont="1" applyFill="1" applyBorder="1" applyAlignment="1">
      <alignment vertical="center"/>
    </xf>
    <xf numFmtId="2" fontId="117" fillId="9" borderId="183" xfId="0" applyNumberFormat="1" applyFont="1" applyFill="1" applyBorder="1" applyAlignment="1">
      <alignment vertical="center"/>
    </xf>
    <xf numFmtId="2" fontId="129" fillId="9" borderId="183" xfId="0" applyNumberFormat="1" applyFont="1" applyFill="1" applyBorder="1" applyAlignment="1">
      <alignment vertical="center"/>
    </xf>
    <xf numFmtId="2" fontId="117" fillId="9" borderId="214" xfId="0" applyNumberFormat="1" applyFont="1" applyFill="1" applyBorder="1" applyAlignment="1">
      <alignment vertical="center"/>
    </xf>
    <xf numFmtId="1" fontId="115" fillId="11" borderId="135" xfId="77" applyNumberFormat="1" applyFont="1" applyFill="1" applyBorder="1" applyAlignment="1">
      <alignment horizontal="center" vertical="center"/>
    </xf>
    <xf numFmtId="0" fontId="8" fillId="4" borderId="216" xfId="31" applyFont="1" applyFill="1" applyBorder="1" applyAlignment="1">
      <alignment horizontal="center"/>
    </xf>
    <xf numFmtId="1" fontId="40" fillId="9" borderId="209" xfId="0" applyNumberFormat="1" applyFont="1" applyFill="1" applyBorder="1" applyAlignment="1">
      <alignment horizontal="right" vertical="center"/>
    </xf>
    <xf numFmtId="0" fontId="94" fillId="9" borderId="148" xfId="0" applyNumberFormat="1" applyFont="1" applyFill="1" applyBorder="1" applyAlignment="1">
      <alignment horizontal="center" vertical="top"/>
    </xf>
    <xf numFmtId="0" fontId="94" fillId="9" borderId="103" xfId="0" applyNumberFormat="1" applyFont="1" applyFill="1" applyBorder="1" applyAlignment="1">
      <alignment horizontal="center" vertical="top"/>
    </xf>
    <xf numFmtId="0" fontId="94" fillId="9" borderId="176" xfId="0" applyNumberFormat="1" applyFont="1" applyFill="1" applyBorder="1" applyAlignment="1">
      <alignment horizontal="center" vertical="top"/>
    </xf>
    <xf numFmtId="0" fontId="131" fillId="9" borderId="100" xfId="0" applyFont="1" applyFill="1" applyBorder="1" applyAlignment="1">
      <alignment horizontal="center" vertical="center"/>
    </xf>
    <xf numFmtId="0" fontId="131" fillId="9" borderId="105" xfId="0" applyFont="1" applyFill="1" applyBorder="1" applyAlignment="1">
      <alignment horizontal="center" vertical="center"/>
    </xf>
    <xf numFmtId="0" fontId="131" fillId="9" borderId="175" xfId="0" applyFont="1" applyFill="1" applyBorder="1" applyAlignment="1">
      <alignment horizontal="center" vertical="center"/>
    </xf>
    <xf numFmtId="0" fontId="131" fillId="9" borderId="97" xfId="0" applyFont="1" applyFill="1" applyBorder="1" applyAlignment="1">
      <alignment horizontal="center" vertical="center"/>
    </xf>
    <xf numFmtId="0" fontId="131" fillId="9" borderId="177" xfId="0" applyFont="1" applyFill="1" applyBorder="1" applyAlignment="1">
      <alignment horizontal="center" vertical="center"/>
    </xf>
    <xf numFmtId="0" fontId="131" fillId="9" borderId="179" xfId="0" applyFont="1" applyFill="1" applyBorder="1" applyAlignment="1">
      <alignment horizontal="center" vertical="center"/>
    </xf>
    <xf numFmtId="0" fontId="131" fillId="9" borderId="108" xfId="0" applyFont="1" applyFill="1" applyBorder="1" applyAlignment="1">
      <alignment horizontal="center" vertical="center"/>
    </xf>
    <xf numFmtId="0" fontId="131" fillId="9" borderId="99" xfId="0" applyFont="1" applyFill="1" applyBorder="1" applyAlignment="1">
      <alignment horizontal="center" vertical="center"/>
    </xf>
    <xf numFmtId="0" fontId="95" fillId="9" borderId="3" xfId="0" applyNumberFormat="1" applyFont="1" applyFill="1" applyBorder="1" applyAlignment="1">
      <alignment horizontal="center"/>
    </xf>
    <xf numFmtId="0" fontId="95" fillId="9" borderId="96" xfId="0" applyNumberFormat="1" applyFont="1" applyFill="1" applyBorder="1" applyAlignment="1">
      <alignment horizontal="center"/>
    </xf>
    <xf numFmtId="0" fontId="95" fillId="9" borderId="109" xfId="0" applyNumberFormat="1" applyFont="1" applyFill="1" applyBorder="1" applyAlignment="1">
      <alignment horizontal="center"/>
    </xf>
    <xf numFmtId="0" fontId="95" fillId="9" borderId="203" xfId="0" applyNumberFormat="1" applyFont="1" applyFill="1" applyBorder="1" applyAlignment="1">
      <alignment horizontal="center"/>
    </xf>
    <xf numFmtId="0" fontId="95" fillId="9" borderId="217" xfId="0" applyNumberFormat="1" applyFont="1" applyFill="1" applyBorder="1" applyAlignment="1">
      <alignment horizontal="center"/>
    </xf>
    <xf numFmtId="0" fontId="83" fillId="9" borderId="3" xfId="0" applyNumberFormat="1" applyFont="1" applyFill="1" applyBorder="1" applyAlignment="1">
      <alignment horizontal="center"/>
    </xf>
    <xf numFmtId="0" fontId="83" fillId="9" borderId="96" xfId="0" applyNumberFormat="1" applyFont="1" applyFill="1" applyBorder="1" applyAlignment="1">
      <alignment horizontal="center"/>
    </xf>
    <xf numFmtId="0" fontId="83" fillId="9" borderId="109" xfId="0" applyNumberFormat="1" applyFont="1" applyFill="1" applyBorder="1" applyAlignment="1">
      <alignment horizontal="center"/>
    </xf>
    <xf numFmtId="0" fontId="83" fillId="9" borderId="180" xfId="0" applyNumberFormat="1" applyFont="1" applyFill="1" applyBorder="1" applyAlignment="1">
      <alignment horizontal="center"/>
    </xf>
    <xf numFmtId="0" fontId="83" fillId="9" borderId="104" xfId="0" applyNumberFormat="1" applyFont="1" applyFill="1" applyBorder="1" applyAlignment="1">
      <alignment horizontal="center"/>
    </xf>
    <xf numFmtId="0" fontId="83" fillId="9" borderId="105" xfId="0" applyNumberFormat="1" applyFont="1" applyFill="1" applyBorder="1" applyAlignment="1">
      <alignment horizontal="center"/>
    </xf>
    <xf numFmtId="0" fontId="83" fillId="9" borderId="107" xfId="0" applyNumberFormat="1" applyFont="1" applyFill="1" applyBorder="1" applyAlignment="1">
      <alignment horizontal="center"/>
    </xf>
    <xf numFmtId="0" fontId="83" fillId="9" borderId="176" xfId="0" applyNumberFormat="1" applyFont="1" applyFill="1" applyBorder="1" applyAlignment="1">
      <alignment horizontal="center"/>
    </xf>
    <xf numFmtId="3" fontId="132" fillId="7" borderId="218" xfId="0" applyNumberFormat="1" applyFont="1" applyFill="1" applyBorder="1" applyAlignment="1">
      <alignment horizontal="center" vertical="center"/>
    </xf>
    <xf numFmtId="3" fontId="133" fillId="7" borderId="196" xfId="0" applyNumberFormat="1" applyFont="1" applyFill="1" applyBorder="1" applyAlignment="1">
      <alignment horizontal="center" vertical="center"/>
    </xf>
    <xf numFmtId="170" fontId="133" fillId="7" borderId="206" xfId="0" applyNumberFormat="1" applyFont="1" applyFill="1" applyBorder="1" applyAlignment="1">
      <alignment horizontal="center" vertical="center"/>
    </xf>
    <xf numFmtId="0" fontId="124" fillId="0" borderId="3" xfId="0" applyFont="1" applyBorder="1" applyAlignment="1">
      <alignment horizontal="center"/>
    </xf>
    <xf numFmtId="2" fontId="83" fillId="9" borderId="157" xfId="0" applyNumberFormat="1" applyFont="1" applyFill="1" applyBorder="1" applyAlignment="1">
      <alignment horizontal="center" vertical="center"/>
    </xf>
    <xf numFmtId="2" fontId="83" fillId="9" borderId="158" xfId="0" applyNumberFormat="1" applyFont="1" applyFill="1" applyBorder="1" applyAlignment="1">
      <alignment horizontal="center" vertical="center"/>
    </xf>
    <xf numFmtId="2" fontId="83" fillId="9" borderId="156" xfId="0" applyNumberFormat="1" applyFont="1" applyFill="1" applyBorder="1" applyAlignment="1">
      <alignment horizontal="center" vertical="center"/>
    </xf>
    <xf numFmtId="2" fontId="83" fillId="9" borderId="186" xfId="0" applyNumberFormat="1" applyFont="1" applyFill="1" applyBorder="1" applyAlignment="1">
      <alignment horizontal="center" vertical="center"/>
    </xf>
    <xf numFmtId="2" fontId="83" fillId="9" borderId="166" xfId="0" applyNumberFormat="1" applyFont="1" applyFill="1" applyBorder="1" applyAlignment="1">
      <alignment horizontal="center" vertical="center"/>
    </xf>
    <xf numFmtId="0" fontId="13" fillId="9" borderId="151" xfId="0" applyFont="1" applyFill="1" applyBorder="1" applyAlignment="1">
      <alignment horizontal="center" vertical="center"/>
    </xf>
    <xf numFmtId="0" fontId="13" fillId="9" borderId="175" xfId="0" applyFont="1" applyFill="1" applyBorder="1" applyAlignment="1">
      <alignment horizontal="center" vertical="center"/>
    </xf>
    <xf numFmtId="0" fontId="36" fillId="9" borderId="151" xfId="0" applyFont="1" applyFill="1" applyBorder="1" applyAlignment="1">
      <alignment horizontal="center" vertical="center"/>
    </xf>
    <xf numFmtId="0" fontId="36" fillId="9" borderId="175" xfId="0" applyFont="1" applyFill="1" applyBorder="1" applyAlignment="1">
      <alignment horizontal="center" vertical="center"/>
    </xf>
    <xf numFmtId="2" fontId="83" fillId="9" borderId="169" xfId="0" applyNumberFormat="1" applyFont="1" applyFill="1" applyBorder="1" applyAlignment="1">
      <alignment horizontal="center" vertical="center"/>
    </xf>
    <xf numFmtId="0" fontId="44" fillId="34" borderId="59" xfId="0" applyFont="1" applyFill="1" applyBorder="1" applyAlignment="1">
      <alignment horizontal="center" vertical="center"/>
    </xf>
    <xf numFmtId="0" fontId="16" fillId="0" borderId="60" xfId="0" applyFont="1" applyBorder="1"/>
    <xf numFmtId="0" fontId="16" fillId="0" borderId="61" xfId="0" applyFont="1" applyBorder="1"/>
    <xf numFmtId="0" fontId="44" fillId="38" borderId="71" xfId="0" applyFont="1" applyFill="1" applyBorder="1" applyAlignment="1">
      <alignment horizontal="center" vertical="center"/>
    </xf>
    <xf numFmtId="164" fontId="52" fillId="18" borderId="13" xfId="0" applyNumberFormat="1" applyFont="1" applyFill="1" applyBorder="1" applyAlignment="1">
      <alignment horizontal="center" vertical="center"/>
    </xf>
    <xf numFmtId="0" fontId="52" fillId="18" borderId="21" xfId="0" applyFont="1" applyFill="1" applyBorder="1" applyAlignment="1">
      <alignment horizontal="center" vertical="center"/>
    </xf>
    <xf numFmtId="0" fontId="44" fillId="38" borderId="59" xfId="0" applyFont="1" applyFill="1" applyBorder="1" applyAlignment="1">
      <alignment horizontal="center" vertical="center"/>
    </xf>
    <xf numFmtId="0" fontId="57" fillId="22" borderId="59" xfId="0" applyFont="1" applyFill="1" applyBorder="1" applyAlignment="1">
      <alignment horizontal="center" vertical="center"/>
    </xf>
    <xf numFmtId="0" fontId="57" fillId="33" borderId="71" xfId="0" applyFont="1" applyFill="1" applyBorder="1" applyAlignment="1">
      <alignment horizontal="center" vertical="center"/>
    </xf>
    <xf numFmtId="0" fontId="57" fillId="34" borderId="73" xfId="0" applyFont="1" applyFill="1" applyBorder="1" applyAlignment="1">
      <alignment horizontal="center" vertical="center"/>
    </xf>
    <xf numFmtId="0" fontId="57" fillId="34" borderId="11" xfId="0" applyFont="1" applyFill="1" applyBorder="1" applyAlignment="1">
      <alignment horizontal="center" vertical="center"/>
    </xf>
    <xf numFmtId="0" fontId="57" fillId="34" borderId="94" xfId="0" applyFont="1" applyFill="1" applyBorder="1" applyAlignment="1">
      <alignment horizontal="center" vertical="center"/>
    </xf>
    <xf numFmtId="0" fontId="57" fillId="34" borderId="9" xfId="0" applyFont="1" applyFill="1" applyBorder="1" applyAlignment="1">
      <alignment horizontal="center" vertical="center"/>
    </xf>
    <xf numFmtId="0" fontId="57" fillId="34" borderId="3" xfId="0" applyFont="1" applyFill="1" applyBorder="1" applyAlignment="1">
      <alignment horizontal="center" vertical="center"/>
    </xf>
    <xf numFmtId="0" fontId="57" fillId="34" borderId="95" xfId="0" applyFont="1" applyFill="1" applyBorder="1" applyAlignment="1">
      <alignment horizontal="center" vertical="center"/>
    </xf>
    <xf numFmtId="1" fontId="57" fillId="31" borderId="11" xfId="0" applyNumberFormat="1" applyFont="1" applyFill="1" applyBorder="1" applyAlignment="1">
      <alignment horizontal="center" vertical="center"/>
    </xf>
    <xf numFmtId="1" fontId="57" fillId="31" borderId="74" xfId="0" applyNumberFormat="1" applyFont="1" applyFill="1" applyBorder="1" applyAlignment="1">
      <alignment horizontal="center" vertical="center"/>
    </xf>
    <xf numFmtId="1" fontId="57" fillId="31" borderId="3" xfId="0" applyNumberFormat="1" applyFont="1" applyFill="1" applyBorder="1" applyAlignment="1">
      <alignment horizontal="center" vertical="center"/>
    </xf>
    <xf numFmtId="1" fontId="57" fillId="31" borderId="12" xfId="0" applyNumberFormat="1" applyFont="1" applyFill="1" applyBorder="1" applyAlignment="1">
      <alignment horizontal="center" vertical="center"/>
    </xf>
    <xf numFmtId="0" fontId="62" fillId="38" borderId="71" xfId="0" applyFont="1" applyFill="1" applyBorder="1" applyAlignment="1">
      <alignment horizontal="center" vertical="center"/>
    </xf>
    <xf numFmtId="0" fontId="62" fillId="34" borderId="71" xfId="0" applyFont="1" applyFill="1" applyBorder="1" applyAlignment="1">
      <alignment horizontal="center" vertical="center"/>
    </xf>
    <xf numFmtId="0" fontId="44" fillId="38" borderId="75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8" xfId="0" applyFont="1" applyBorder="1"/>
    <xf numFmtId="0" fontId="62" fillId="22" borderId="71" xfId="0" applyFont="1" applyFill="1" applyBorder="1" applyAlignment="1">
      <alignment horizontal="center" vertical="center"/>
    </xf>
    <xf numFmtId="0" fontId="44" fillId="34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83" xfId="0" applyFont="1" applyBorder="1"/>
    <xf numFmtId="0" fontId="62" fillId="33" borderId="71" xfId="0" applyFont="1" applyFill="1" applyBorder="1" applyAlignment="1">
      <alignment horizontal="center" vertical="center"/>
    </xf>
    <xf numFmtId="0" fontId="47" fillId="38" borderId="71" xfId="0" applyFont="1" applyFill="1" applyBorder="1" applyAlignment="1">
      <alignment horizontal="center" vertical="center"/>
    </xf>
    <xf numFmtId="170" fontId="134" fillId="7" borderId="206" xfId="0" applyNumberFormat="1" applyFont="1" applyFill="1" applyBorder="1" applyAlignment="1">
      <alignment vertical="center"/>
    </xf>
  </cellXfs>
  <cellStyles count="186">
    <cellStyle name="Bueno" xfId="77" builtinId="26"/>
    <cellStyle name="Bueno 2" xfId="4" xr:uid="{2B65DC3D-1600-486B-824E-C83A09601FA4}"/>
    <cellStyle name="Bueno 3" xfId="49" xr:uid="{F7B6B3B2-A40D-42F3-B8C2-525EF764364A}"/>
    <cellStyle name="Énfasis1" xfId="183" builtinId="29"/>
    <cellStyle name="Énfasis3" xfId="184" builtinId="37"/>
    <cellStyle name="Énfasis4 2" xfId="50" xr:uid="{D6B53603-268E-47C5-AD40-8F0B87492632}"/>
    <cellStyle name="Énfasis6" xfId="185" builtinId="49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061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b/>
        <i val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b/>
        <i val="0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FCFFC1"/>
        </patternFill>
      </fill>
    </dxf>
    <dxf>
      <fill>
        <patternFill>
          <bgColor rgb="FFF4D8E1"/>
        </patternFill>
      </fill>
    </dxf>
    <dxf>
      <font>
        <b val="0"/>
        <i val="0"/>
      </font>
      <fill>
        <patternFill>
          <bgColor rgb="FFFDFFDD"/>
        </patternFill>
      </fill>
    </dxf>
    <dxf>
      <fill>
        <patternFill>
          <bgColor rgb="FFF4D8E1"/>
        </patternFill>
      </fill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59996337778862885"/>
      </font>
    </dxf>
    <dxf>
      <font>
        <b/>
        <i val="0"/>
      </font>
    </dxf>
    <dxf>
      <font>
        <b val="0"/>
        <i val="0"/>
      </font>
      <fill>
        <patternFill>
          <bgColor rgb="FFDCF4DE"/>
        </patternFill>
      </fill>
    </dxf>
    <dxf>
      <font>
        <b/>
        <i val="0"/>
      </font>
    </dxf>
    <dxf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color theme="8" tint="0.79998168889431442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</dxfs>
  <tableStyles count="0" defaultTableStyle="TableStyleMedium2" defaultPivotStyle="PivotStyleLight16"/>
  <colors>
    <mruColors>
      <color rgb="FF970E03"/>
      <color rgb="FF480000"/>
      <color rgb="FF12782D"/>
      <color rgb="FFFF5050"/>
      <color rgb="FFFD999B"/>
      <color rgb="FFFFFF99"/>
      <color rgb="FFCFFDA5"/>
      <color rgb="FFB9FFD9"/>
      <color rgb="FFB7FFD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Q165"/>
  <sheetViews>
    <sheetView tabSelected="1" zoomScale="85" zoomScaleNormal="85" workbookViewId="0">
      <pane ySplit="1" topLeftCell="A2" activePane="bottomLeft" state="frozen"/>
      <selection pane="bottomLeft" activeCell="J13" sqref="J13"/>
    </sheetView>
  </sheetViews>
  <sheetFormatPr baseColWidth="10" defaultRowHeight="12.75" customHeight="1"/>
  <cols>
    <col min="1" max="1" width="14.140625" style="38" bestFit="1" customWidth="1"/>
    <col min="2" max="2" width="8.7109375" style="33" bestFit="1" customWidth="1"/>
    <col min="3" max="4" width="7.5703125" style="13" bestFit="1" customWidth="1"/>
    <col min="5" max="5" width="8.7109375" style="33" bestFit="1" customWidth="1"/>
    <col min="6" max="6" width="8.140625" style="40" bestFit="1" customWidth="1"/>
    <col min="7" max="7" width="6.140625" style="38" bestFit="1" customWidth="1"/>
    <col min="8" max="8" width="5.28515625" style="12" hidden="1" customWidth="1"/>
    <col min="9" max="9" width="5.28515625" style="12" bestFit="1" customWidth="1"/>
    <col min="10" max="10" width="6" style="12" customWidth="1"/>
    <col min="11" max="11" width="10.42578125" style="12" hidden="1" customWidth="1"/>
    <col min="12" max="12" width="6.140625" style="12" hidden="1" customWidth="1"/>
    <col min="13" max="13" width="9.5703125" style="12" bestFit="1" customWidth="1"/>
    <col min="14" max="14" width="5.140625" style="12" hidden="1" customWidth="1"/>
    <col min="15" max="15" width="7.7109375" style="38" hidden="1" customWidth="1"/>
    <col min="16" max="16" width="3.7109375" style="44" hidden="1" customWidth="1"/>
    <col min="17" max="17" width="4.140625" style="10" customWidth="1"/>
    <col min="18" max="18" width="4.85546875" style="39" bestFit="1" customWidth="1"/>
    <col min="19" max="19" width="5.5703125" style="34" bestFit="1" customWidth="1"/>
    <col min="20" max="20" width="4.85546875" style="11" bestFit="1" customWidth="1"/>
    <col min="21" max="21" width="4.5703125" style="11" customWidth="1"/>
    <col min="22" max="22" width="6.140625" style="11" customWidth="1"/>
    <col min="23" max="23" width="6.28515625" customWidth="1"/>
    <col min="24" max="24" width="7.85546875" style="436" bestFit="1" customWidth="1"/>
    <col min="25" max="25" width="9" style="412" bestFit="1" customWidth="1"/>
    <col min="26" max="26" width="10.28515625" style="413" bestFit="1" customWidth="1"/>
    <col min="27" max="27" width="9.5703125" style="40" bestFit="1" customWidth="1"/>
    <col min="28" max="28" width="7" style="47" bestFit="1" customWidth="1"/>
    <col min="29" max="29" width="8.7109375" style="47" customWidth="1"/>
    <col min="30" max="30" width="5.7109375" style="47" bestFit="1" customWidth="1"/>
    <col min="31" max="31" width="8.5703125" style="47" bestFit="1" customWidth="1"/>
    <col min="32" max="32" width="10.7109375" style="47" bestFit="1" customWidth="1"/>
    <col min="33" max="33" width="7" style="47" customWidth="1"/>
    <col min="34" max="34" width="7" style="47" bestFit="1" customWidth="1"/>
    <col min="35" max="35" width="9.85546875" style="47" customWidth="1"/>
    <col min="36" max="36" width="8.5703125" bestFit="1" customWidth="1"/>
    <col min="37" max="37" width="12.7109375" bestFit="1" customWidth="1"/>
    <col min="38" max="38" width="7.140625" bestFit="1" customWidth="1"/>
    <col min="40" max="40" width="55.140625" bestFit="1" customWidth="1"/>
  </cols>
  <sheetData>
    <row r="1" spans="1:43" s="1" customFormat="1" ht="12.75" customHeight="1">
      <c r="A1" s="661" t="s">
        <v>126</v>
      </c>
      <c r="B1" s="662" t="s">
        <v>337</v>
      </c>
      <c r="C1" s="661" t="s">
        <v>306</v>
      </c>
      <c r="D1" s="661" t="s">
        <v>307</v>
      </c>
      <c r="E1" s="662" t="s">
        <v>338</v>
      </c>
      <c r="F1" s="661" t="s">
        <v>127</v>
      </c>
      <c r="G1" s="662" t="s">
        <v>304</v>
      </c>
      <c r="H1" s="662" t="s">
        <v>128</v>
      </c>
      <c r="I1" s="662" t="s">
        <v>129</v>
      </c>
      <c r="J1" s="662" t="s">
        <v>130</v>
      </c>
      <c r="K1" s="662" t="s">
        <v>308</v>
      </c>
      <c r="L1" s="662" t="s">
        <v>305</v>
      </c>
      <c r="M1" s="662" t="s">
        <v>131</v>
      </c>
      <c r="N1" s="662" t="s">
        <v>132</v>
      </c>
      <c r="O1" s="662" t="s">
        <v>133</v>
      </c>
      <c r="P1" s="663"/>
      <c r="Q1" s="781" t="s">
        <v>646</v>
      </c>
      <c r="R1" s="782" t="s">
        <v>647</v>
      </c>
      <c r="S1" s="780" t="s">
        <v>627</v>
      </c>
      <c r="T1" s="824">
        <v>0.25</v>
      </c>
      <c r="U1" s="404">
        <v>0</v>
      </c>
      <c r="V1" s="356">
        <v>0</v>
      </c>
      <c r="W1" s="269">
        <v>1</v>
      </c>
      <c r="X1" s="270">
        <f>W1</f>
        <v>1</v>
      </c>
      <c r="Y1" s="555">
        <v>120000</v>
      </c>
      <c r="Z1" s="603">
        <v>100</v>
      </c>
      <c r="AA1" s="556">
        <v>100</v>
      </c>
      <c r="AB1" s="411">
        <f>Y1*($AE$1*$AD$1)</f>
        <v>1746.7397260273974</v>
      </c>
      <c r="AC1" s="38">
        <f>AD1</f>
        <v>6</v>
      </c>
      <c r="AD1" s="54">
        <f>IF(AJ3&lt;&gt;0,2,IF(AJ4&lt;&gt;0,4,IF(AJ5&lt;&gt;0,5,IF(AJ6&lt;&gt;0,6,IF(AJ7&lt;&gt;0,7,IF(AJ8&lt;&gt;0,8,30))))))</f>
        <v>6</v>
      </c>
      <c r="AE1" s="53">
        <f>IF(AJ3&lt;&gt;0,AJ3/365,IF(AJ4&lt;&gt;0,AJ5/365,IF(AJ5&lt;&gt;0,AJ6/365,IF(AJ6&lt;&gt;0,AJ7/365,IF(AJ7&lt;&gt;0,AJ8/365,IF(AJ8&lt;&gt;0,AJ9/365,110/365))))))</f>
        <v>2.426027397260274E-3</v>
      </c>
      <c r="AF1" s="371" t="s">
        <v>315</v>
      </c>
      <c r="AG1" s="371" t="s">
        <v>316</v>
      </c>
      <c r="AH1" s="371" t="s">
        <v>317</v>
      </c>
      <c r="AI1" s="371" t="s">
        <v>318</v>
      </c>
      <c r="AJ1" s="372" t="s">
        <v>313</v>
      </c>
      <c r="AK1" s="370" t="s">
        <v>314</v>
      </c>
      <c r="AL1" s="271" t="s">
        <v>312</v>
      </c>
    </row>
    <row r="2" spans="1:43" ht="12.75" hidden="1" customHeight="1">
      <c r="A2" s="621" t="str">
        <f>IF(A22&lt;&gt;"",A22,"")</f>
        <v>GD30D - spot</v>
      </c>
      <c r="B2" s="429">
        <f t="shared" ref="B2:B29" si="0">IF(A2&lt;&gt;"",VLOOKUP($A2,$A$58:$N$169,2,0),"")</f>
        <v>3000</v>
      </c>
      <c r="C2" s="421">
        <f t="shared" ref="C2:C29" si="1">IF(A2&lt;&gt;"",VLOOKUP($A2,$A$54:$N$169,3,0),"")</f>
        <v>43.59</v>
      </c>
      <c r="D2" s="329">
        <f t="shared" ref="D2:D29" si="2">IF(A2&lt;&gt;"",VLOOKUP($A2,$A$54:$N$169,4,0),"")</f>
        <v>43.9</v>
      </c>
      <c r="E2" s="420">
        <f t="shared" ref="E2:E29" si="3">IF(A2&lt;&gt;"",VLOOKUP($A2,$A$54:$N$169,5,0),"")</f>
        <v>50738</v>
      </c>
      <c r="F2" s="369">
        <f t="shared" ref="F2:F29" si="4">IF($A2&lt;&gt;"",VLOOKUP($A2,$A$54:$N$169,6,0),"")</f>
        <v>43.78</v>
      </c>
      <c r="G2" s="431">
        <f t="shared" ref="G2:G29" si="5">IF($A2&lt;&gt;"",VLOOKUP($A2,$A$54:$N$169,7,0),"")</f>
        <v>-1.1699999999999999E-2</v>
      </c>
      <c r="H2" s="307">
        <f t="shared" ref="H2:H29" si="6">IF($A2&lt;&gt;"",VLOOKUP($A2,$A$54:$N$169,8,0),"")</f>
        <v>44.298999999999999</v>
      </c>
      <c r="I2" s="299">
        <f t="shared" ref="I2:I29" si="7">IF($A2&lt;&gt;"",VLOOKUP($A2,$A$54:$N$169,9,0),"")</f>
        <v>44.98</v>
      </c>
      <c r="J2" s="385">
        <f t="shared" ref="J2:J29" si="8">IF($A2&lt;&gt;"",VLOOKUP($A2,$A$54:$N$169,10,0),"")</f>
        <v>43.5</v>
      </c>
      <c r="K2" s="303">
        <f t="shared" ref="K2:K29" si="9">IF($A2&lt;&gt;"",VLOOKUP($A2,$A$54:$N$169,11,0),"")</f>
        <v>44.3</v>
      </c>
      <c r="L2" s="330">
        <f t="shared" ref="L2:L29" si="10">IF($A2&lt;&gt;"",VLOOKUP($A2,$A$54:$N$169,12,0),"")</f>
        <v>3144405</v>
      </c>
      <c r="M2" s="303">
        <f t="shared" ref="M2:M29" si="11">IF($A2&lt;&gt;"",VLOOKUP($A2,$A$54:$N$169,13,0),"")</f>
        <v>7152671</v>
      </c>
      <c r="N2" s="330">
        <f t="shared" ref="N2:N29" si="12">IF($A2&lt;&gt;"",VLOOKUP($A2,$A$54:$N$169,14,0),"")</f>
        <v>4660</v>
      </c>
      <c r="O2" s="378">
        <f t="shared" ref="O2:O29" si="13">IF($A2&lt;&gt;"",VLOOKUP($A2,$A$54:$O$169,15,0),"")</f>
        <v>45331.687627314815</v>
      </c>
      <c r="P2" s="390">
        <v>1</v>
      </c>
      <c r="Q2" s="542">
        <v>0</v>
      </c>
      <c r="R2" s="535">
        <v>0</v>
      </c>
      <c r="S2" s="365">
        <v>0</v>
      </c>
      <c r="T2" s="322">
        <v>0</v>
      </c>
      <c r="U2" s="352">
        <v>0</v>
      </c>
      <c r="V2" s="409">
        <v>0</v>
      </c>
      <c r="W2" s="732">
        <v>0</v>
      </c>
      <c r="X2" s="730">
        <v>0</v>
      </c>
      <c r="Y2" s="699">
        <f>IFERROR(IF($Y$1&lt;&gt;"",INT($Y$1/(D5/100)),100),100)</f>
        <v>236</v>
      </c>
      <c r="Z2" s="508">
        <f>IFERROR($C2*(1-$V$1)/100*$Y2,"")</f>
        <v>102.8724</v>
      </c>
      <c r="AA2" s="784">
        <f>IFERROR($Z2-$Z3,"")</f>
        <v>5.6400000000010664E-2</v>
      </c>
      <c r="AD2" s="395" t="s">
        <v>319</v>
      </c>
      <c r="AE2" s="401">
        <v>45332</v>
      </c>
      <c r="AF2" s="393"/>
      <c r="AG2" s="394"/>
      <c r="AH2" s="394"/>
      <c r="AI2" s="393"/>
      <c r="AJ2" s="398"/>
      <c r="AK2" s="393"/>
      <c r="AN2" t="s">
        <v>634</v>
      </c>
    </row>
    <row r="3" spans="1:43" ht="12.75" hidden="1" customHeight="1">
      <c r="A3" s="620" t="s">
        <v>14</v>
      </c>
      <c r="B3" s="422">
        <f t="shared" si="0"/>
        <v>124211</v>
      </c>
      <c r="C3" s="419">
        <f t="shared" si="1"/>
        <v>40.6</v>
      </c>
      <c r="D3" s="423">
        <f t="shared" si="2"/>
        <v>40.799999999999997</v>
      </c>
      <c r="E3" s="427">
        <f t="shared" si="3"/>
        <v>174311</v>
      </c>
      <c r="F3" s="310">
        <f t="shared" si="4"/>
        <v>40.799999999999997</v>
      </c>
      <c r="G3" s="432">
        <f t="shared" si="5"/>
        <v>-4.0000000000000002E-4</v>
      </c>
      <c r="H3" s="306">
        <f t="shared" si="6"/>
        <v>40.6</v>
      </c>
      <c r="I3" s="297">
        <f t="shared" si="7"/>
        <v>40.999000000000002</v>
      </c>
      <c r="J3" s="382">
        <f t="shared" si="8"/>
        <v>40.549999999999997</v>
      </c>
      <c r="K3" s="301">
        <f t="shared" si="9"/>
        <v>40.82</v>
      </c>
      <c r="L3" s="304">
        <f t="shared" si="10"/>
        <v>39604362</v>
      </c>
      <c r="M3" s="301">
        <f t="shared" si="11"/>
        <v>97048244</v>
      </c>
      <c r="N3" s="304">
        <f t="shared" si="12"/>
        <v>48328</v>
      </c>
      <c r="O3" s="379">
        <f t="shared" si="13"/>
        <v>45331.687708333331</v>
      </c>
      <c r="P3" s="389">
        <v>2</v>
      </c>
      <c r="Q3" s="342">
        <v>0</v>
      </c>
      <c r="R3" s="536">
        <v>0</v>
      </c>
      <c r="S3" s="362">
        <v>0</v>
      </c>
      <c r="T3" s="321">
        <v>0</v>
      </c>
      <c r="U3" s="353">
        <v>0</v>
      </c>
      <c r="V3" s="410">
        <v>0</v>
      </c>
      <c r="W3" s="733">
        <v>0</v>
      </c>
      <c r="X3" s="705">
        <v>0</v>
      </c>
      <c r="Y3" s="700">
        <f>IFERROR(INT($Z2/($D3*(1+$V$1)/100)),0)</f>
        <v>252</v>
      </c>
      <c r="Z3" s="509">
        <f>$D3/100*INT($Y3)</f>
        <v>102.81599999999999</v>
      </c>
      <c r="AA3" s="785"/>
      <c r="AD3" s="49" t="s">
        <v>320</v>
      </c>
      <c r="AE3" s="402">
        <v>45333</v>
      </c>
      <c r="AF3" s="48"/>
      <c r="AG3" s="52"/>
      <c r="AH3" s="52"/>
      <c r="AI3" s="48"/>
      <c r="AJ3" s="399"/>
      <c r="AK3" s="48"/>
      <c r="AN3" t="s">
        <v>635</v>
      </c>
    </row>
    <row r="4" spans="1:43" ht="12.75" hidden="1" customHeight="1">
      <c r="A4" s="450" t="s">
        <v>13</v>
      </c>
      <c r="B4" s="429">
        <f t="shared" si="0"/>
        <v>1292</v>
      </c>
      <c r="C4" s="421">
        <f t="shared" si="1"/>
        <v>46900</v>
      </c>
      <c r="D4" s="418">
        <f t="shared" si="2"/>
        <v>46905</v>
      </c>
      <c r="E4" s="424">
        <f t="shared" si="3"/>
        <v>200</v>
      </c>
      <c r="F4" s="369">
        <f t="shared" si="4"/>
        <v>46900</v>
      </c>
      <c r="G4" s="431">
        <f t="shared" si="5"/>
        <v>-2.1700000000000001E-2</v>
      </c>
      <c r="H4" s="307">
        <f t="shared" si="6"/>
        <v>49375</v>
      </c>
      <c r="I4" s="299">
        <f t="shared" si="7"/>
        <v>49375</v>
      </c>
      <c r="J4" s="385">
        <f t="shared" si="8"/>
        <v>46810</v>
      </c>
      <c r="K4" s="303">
        <f t="shared" si="9"/>
        <v>47945</v>
      </c>
      <c r="L4" s="330">
        <f t="shared" si="10"/>
        <v>63258598812</v>
      </c>
      <c r="M4" s="303">
        <f t="shared" si="11"/>
        <v>132410733</v>
      </c>
      <c r="N4" s="330">
        <f t="shared" si="12"/>
        <v>58987</v>
      </c>
      <c r="O4" s="378">
        <f t="shared" si="13"/>
        <v>45331.687511574077</v>
      </c>
      <c r="P4" s="390">
        <v>3</v>
      </c>
      <c r="Q4" s="345">
        <v>0</v>
      </c>
      <c r="R4" s="535">
        <v>0</v>
      </c>
      <c r="S4" s="365">
        <v>0</v>
      </c>
      <c r="T4" s="322">
        <v>0</v>
      </c>
      <c r="U4" s="352">
        <v>0</v>
      </c>
      <c r="V4" s="409">
        <v>0</v>
      </c>
      <c r="W4" s="734">
        <v>0</v>
      </c>
      <c r="X4" s="706">
        <v>0</v>
      </c>
      <c r="Y4" s="701">
        <f t="shared" ref="Y4:Y12" si="14">Y3</f>
        <v>252</v>
      </c>
      <c r="Z4" s="416">
        <f>$C4*(1-$V$1)/100*INT($Y4)</f>
        <v>118188</v>
      </c>
      <c r="AA4" s="786">
        <f>IFERROR($Z4-$Z5,"")</f>
        <v>33.69999999999709</v>
      </c>
      <c r="AD4" s="395" t="s">
        <v>321</v>
      </c>
      <c r="AE4" s="402">
        <v>45334</v>
      </c>
      <c r="AF4" s="393"/>
      <c r="AG4" s="394"/>
      <c r="AH4" s="394"/>
      <c r="AI4" s="393"/>
      <c r="AJ4" s="398"/>
      <c r="AK4" s="393"/>
      <c r="AL4" s="47"/>
      <c r="AN4" s="648" t="s">
        <v>636</v>
      </c>
    </row>
    <row r="5" spans="1:43" ht="12.75" hidden="1" customHeight="1">
      <c r="A5" s="622" t="str">
        <f>IF(A2&lt;&gt;"",Z22,"")</f>
        <v>GD30 - spot</v>
      </c>
      <c r="B5" s="440">
        <f t="shared" si="0"/>
        <v>1988</v>
      </c>
      <c r="C5" s="441">
        <f t="shared" si="1"/>
        <v>50300</v>
      </c>
      <c r="D5" s="442">
        <f t="shared" si="2"/>
        <v>50710</v>
      </c>
      <c r="E5" s="443">
        <f t="shared" si="3"/>
        <v>30350</v>
      </c>
      <c r="F5" s="444">
        <f t="shared" si="4"/>
        <v>50400</v>
      </c>
      <c r="G5" s="445">
        <f t="shared" si="5"/>
        <v>-2.6200000000000001E-2</v>
      </c>
      <c r="H5" s="331">
        <f t="shared" si="6"/>
        <v>52430</v>
      </c>
      <c r="I5" s="332">
        <f t="shared" si="7"/>
        <v>53000</v>
      </c>
      <c r="J5" s="387">
        <f t="shared" si="8"/>
        <v>50130</v>
      </c>
      <c r="K5" s="333">
        <f t="shared" si="9"/>
        <v>51760</v>
      </c>
      <c r="L5" s="336">
        <f t="shared" si="10"/>
        <v>8199152744</v>
      </c>
      <c r="M5" s="333">
        <f t="shared" si="11"/>
        <v>15959159</v>
      </c>
      <c r="N5" s="616">
        <f t="shared" si="12"/>
        <v>7035</v>
      </c>
      <c r="O5" s="381">
        <f t="shared" si="13"/>
        <v>45331.687743055554</v>
      </c>
      <c r="P5" s="447">
        <v>4</v>
      </c>
      <c r="Q5" s="344">
        <v>0</v>
      </c>
      <c r="R5" s="617">
        <v>0</v>
      </c>
      <c r="S5" s="368">
        <v>0</v>
      </c>
      <c r="T5" s="618">
        <v>0</v>
      </c>
      <c r="U5" s="554">
        <v>0</v>
      </c>
      <c r="V5" s="410">
        <v>0</v>
      </c>
      <c r="W5" s="619">
        <v>0</v>
      </c>
      <c r="X5" s="731">
        <v>0</v>
      </c>
      <c r="Y5" s="702">
        <f>IFERROR($Z4/($D5*(1+$V$1)/100),0)</f>
        <v>233.0664563202524</v>
      </c>
      <c r="Z5" s="449">
        <f>IFERROR($D5/100*INT($Y5),"")</f>
        <v>118154.3</v>
      </c>
      <c r="AA5" s="788"/>
      <c r="AD5" s="49" t="s">
        <v>322</v>
      </c>
      <c r="AE5" s="402">
        <v>45335</v>
      </c>
      <c r="AF5" s="48"/>
      <c r="AG5" s="52"/>
      <c r="AH5" s="52"/>
      <c r="AI5" s="48"/>
      <c r="AJ5" s="399"/>
      <c r="AK5" s="48"/>
      <c r="AL5" s="47"/>
      <c r="AN5" t="s">
        <v>637</v>
      </c>
    </row>
    <row r="6" spans="1:43" ht="12.75" hidden="1" customHeight="1">
      <c r="A6" s="417" t="str">
        <f>IF(A22&lt;&gt;"",A22,"")</f>
        <v>GD30D - spot</v>
      </c>
      <c r="B6" s="429">
        <f t="shared" si="0"/>
        <v>3000</v>
      </c>
      <c r="C6" s="421">
        <f t="shared" si="1"/>
        <v>43.59</v>
      </c>
      <c r="D6" s="329">
        <f t="shared" si="2"/>
        <v>43.9</v>
      </c>
      <c r="E6" s="420">
        <f t="shared" si="3"/>
        <v>50738</v>
      </c>
      <c r="F6" s="369">
        <f t="shared" si="4"/>
        <v>43.78</v>
      </c>
      <c r="G6" s="431">
        <f t="shared" si="5"/>
        <v>-1.1699999999999999E-2</v>
      </c>
      <c r="H6" s="305">
        <f t="shared" si="6"/>
        <v>44.298999999999999</v>
      </c>
      <c r="I6" s="296">
        <f t="shared" si="7"/>
        <v>44.98</v>
      </c>
      <c r="J6" s="383">
        <f t="shared" si="8"/>
        <v>43.5</v>
      </c>
      <c r="K6" s="300">
        <f t="shared" si="9"/>
        <v>44.3</v>
      </c>
      <c r="L6" s="338">
        <f t="shared" si="10"/>
        <v>3144405</v>
      </c>
      <c r="M6" s="300">
        <f t="shared" si="11"/>
        <v>7152671</v>
      </c>
      <c r="N6" s="338">
        <f t="shared" si="12"/>
        <v>4660</v>
      </c>
      <c r="O6" s="374">
        <f t="shared" si="13"/>
        <v>45331.687627314815</v>
      </c>
      <c r="P6" s="390">
        <v>5</v>
      </c>
      <c r="Q6" s="543">
        <v>0</v>
      </c>
      <c r="R6" s="537">
        <v>0</v>
      </c>
      <c r="S6" s="363">
        <v>0</v>
      </c>
      <c r="T6" s="315">
        <v>0</v>
      </c>
      <c r="U6" s="553">
        <v>0</v>
      </c>
      <c r="V6" s="409">
        <v>0</v>
      </c>
      <c r="W6" s="735">
        <v>0</v>
      </c>
      <c r="X6" s="704">
        <v>0</v>
      </c>
      <c r="Y6" s="699">
        <f>IFERROR(IF($Y$1&lt;&gt;"",INT($Y$1/(D9/100)),100),100)</f>
        <v>236</v>
      </c>
      <c r="Z6" s="414">
        <f>IFERROR($C6*(1-$V$1)/100*$Y6,"")</f>
        <v>102.8724</v>
      </c>
      <c r="AA6" s="784">
        <f>IFERROR($Z6-$Z7,"")</f>
        <v>0.14639999999999986</v>
      </c>
      <c r="AB6" s="295"/>
      <c r="AD6" s="395" t="s">
        <v>323</v>
      </c>
      <c r="AE6" s="402">
        <v>45336</v>
      </c>
      <c r="AF6" s="393">
        <v>850000</v>
      </c>
      <c r="AG6" s="394">
        <v>0.88</v>
      </c>
      <c r="AH6" s="394">
        <v>0.89</v>
      </c>
      <c r="AI6" s="393">
        <v>8758064548.2700005</v>
      </c>
      <c r="AJ6" s="398">
        <v>0.88</v>
      </c>
      <c r="AK6" s="393"/>
      <c r="AN6" t="s">
        <v>638</v>
      </c>
    </row>
    <row r="7" spans="1:43" ht="12.75" hidden="1" customHeight="1">
      <c r="A7" s="620" t="s">
        <v>18</v>
      </c>
      <c r="B7" s="422">
        <f t="shared" si="0"/>
        <v>3000</v>
      </c>
      <c r="C7" s="419">
        <f t="shared" si="1"/>
        <v>43.59</v>
      </c>
      <c r="D7" s="423">
        <f t="shared" si="2"/>
        <v>43.9</v>
      </c>
      <c r="E7" s="427">
        <f t="shared" si="3"/>
        <v>50738</v>
      </c>
      <c r="F7" s="310">
        <f t="shared" si="4"/>
        <v>43.78</v>
      </c>
      <c r="G7" s="432">
        <f t="shared" si="5"/>
        <v>-1.1699999999999999E-2</v>
      </c>
      <c r="H7" s="306">
        <f t="shared" si="6"/>
        <v>44.298999999999999</v>
      </c>
      <c r="I7" s="297">
        <f t="shared" si="7"/>
        <v>44.98</v>
      </c>
      <c r="J7" s="382">
        <f t="shared" si="8"/>
        <v>43.5</v>
      </c>
      <c r="K7" s="301">
        <f t="shared" si="9"/>
        <v>44.3</v>
      </c>
      <c r="L7" s="304">
        <f t="shared" si="10"/>
        <v>3144405</v>
      </c>
      <c r="M7" s="313">
        <f t="shared" si="11"/>
        <v>7152671</v>
      </c>
      <c r="N7" s="304">
        <f t="shared" si="12"/>
        <v>4660</v>
      </c>
      <c r="O7" s="373">
        <f t="shared" si="13"/>
        <v>45331.687627314815</v>
      </c>
      <c r="P7" s="389">
        <v>6</v>
      </c>
      <c r="Q7" s="342">
        <v>0</v>
      </c>
      <c r="R7" s="536">
        <v>0</v>
      </c>
      <c r="S7" s="362">
        <v>0</v>
      </c>
      <c r="T7" s="314">
        <v>0</v>
      </c>
      <c r="U7" s="353">
        <v>0</v>
      </c>
      <c r="V7" s="410">
        <v>0</v>
      </c>
      <c r="W7" s="733">
        <v>0</v>
      </c>
      <c r="X7" s="705">
        <v>0</v>
      </c>
      <c r="Y7" s="700">
        <f>IFERROR(INT($Z6/($D7*(1+$V$1)/100)),0)</f>
        <v>234</v>
      </c>
      <c r="Z7" s="415">
        <f>IFERROR($D7/100*INT($Y7),"")</f>
        <v>102.726</v>
      </c>
      <c r="AA7" s="785"/>
      <c r="AD7" s="49" t="s">
        <v>324</v>
      </c>
      <c r="AE7" s="402">
        <v>45337</v>
      </c>
      <c r="AF7" s="48">
        <v>2655000</v>
      </c>
      <c r="AG7" s="52">
        <v>0.88549999999999995</v>
      </c>
      <c r="AH7" s="52">
        <v>0.89500000000000002</v>
      </c>
      <c r="AI7" s="48">
        <v>250845.49</v>
      </c>
      <c r="AJ7" s="399">
        <v>0.88549999999999995</v>
      </c>
      <c r="AK7" s="48">
        <v>10015850404</v>
      </c>
      <c r="AN7" t="s">
        <v>639</v>
      </c>
    </row>
    <row r="8" spans="1:43" hidden="1">
      <c r="A8" s="450" t="s">
        <v>16</v>
      </c>
      <c r="B8" s="429">
        <f t="shared" si="0"/>
        <v>1988</v>
      </c>
      <c r="C8" s="421">
        <f t="shared" si="1"/>
        <v>50300</v>
      </c>
      <c r="D8" s="418">
        <f t="shared" si="2"/>
        <v>50710</v>
      </c>
      <c r="E8" s="424">
        <f t="shared" si="3"/>
        <v>30350</v>
      </c>
      <c r="F8" s="369">
        <f t="shared" si="4"/>
        <v>50400</v>
      </c>
      <c r="G8" s="431">
        <f t="shared" si="5"/>
        <v>-2.6200000000000001E-2</v>
      </c>
      <c r="H8" s="305">
        <f t="shared" si="6"/>
        <v>52430</v>
      </c>
      <c r="I8" s="296">
        <f t="shared" si="7"/>
        <v>53000</v>
      </c>
      <c r="J8" s="383">
        <f t="shared" si="8"/>
        <v>50130</v>
      </c>
      <c r="K8" s="300">
        <f t="shared" si="9"/>
        <v>51760</v>
      </c>
      <c r="L8" s="338">
        <f t="shared" si="10"/>
        <v>8199152744</v>
      </c>
      <c r="M8" s="300">
        <f t="shared" si="11"/>
        <v>15959159</v>
      </c>
      <c r="N8" s="338">
        <f t="shared" si="12"/>
        <v>7035</v>
      </c>
      <c r="O8" s="374">
        <f t="shared" si="13"/>
        <v>45331.687743055554</v>
      </c>
      <c r="P8" s="390">
        <v>7</v>
      </c>
      <c r="Q8" s="543">
        <v>0</v>
      </c>
      <c r="R8" s="537">
        <v>0</v>
      </c>
      <c r="S8" s="363">
        <v>0</v>
      </c>
      <c r="T8" s="315">
        <v>0</v>
      </c>
      <c r="U8" s="352">
        <v>0</v>
      </c>
      <c r="V8" s="409">
        <v>0</v>
      </c>
      <c r="W8" s="734">
        <v>0</v>
      </c>
      <c r="X8" s="706">
        <v>0</v>
      </c>
      <c r="Y8" s="701">
        <f t="shared" si="14"/>
        <v>234</v>
      </c>
      <c r="Z8" s="416">
        <f>IFERROR($C8*(1-$V$1)/100*INT($Y8),"")</f>
        <v>117702</v>
      </c>
      <c r="AA8" s="786">
        <f>IFERROR($Z8-$Z9,"")</f>
        <v>54.799999999988358</v>
      </c>
      <c r="AD8" s="395" t="s">
        <v>325</v>
      </c>
      <c r="AE8" s="402">
        <v>45338</v>
      </c>
      <c r="AF8" s="393">
        <v>1000000</v>
      </c>
      <c r="AG8" s="394">
        <v>0.8859999999999999</v>
      </c>
      <c r="AH8" s="394">
        <v>0.91</v>
      </c>
      <c r="AI8" s="393">
        <v>37122187.359999999</v>
      </c>
      <c r="AJ8" s="398">
        <v>0.88500000000000001</v>
      </c>
      <c r="AK8" s="393">
        <v>26653502203</v>
      </c>
      <c r="AN8" t="s">
        <v>640</v>
      </c>
    </row>
    <row r="9" spans="1:43" ht="12.75" hidden="1" customHeight="1">
      <c r="A9" s="594" t="str">
        <f>IF(A6&lt;&gt;"",Z22,"")</f>
        <v>GD30 - spot</v>
      </c>
      <c r="B9" s="595">
        <f t="shared" si="0"/>
        <v>1988</v>
      </c>
      <c r="C9" s="580">
        <f t="shared" si="1"/>
        <v>50300</v>
      </c>
      <c r="D9" s="581">
        <f t="shared" si="2"/>
        <v>50710</v>
      </c>
      <c r="E9" s="596">
        <f t="shared" si="3"/>
        <v>30350</v>
      </c>
      <c r="F9" s="582">
        <f t="shared" si="4"/>
        <v>50400</v>
      </c>
      <c r="G9" s="583">
        <f t="shared" si="5"/>
        <v>-2.6200000000000001E-2</v>
      </c>
      <c r="H9" s="584">
        <f t="shared" si="6"/>
        <v>52430</v>
      </c>
      <c r="I9" s="585">
        <f t="shared" si="7"/>
        <v>53000</v>
      </c>
      <c r="J9" s="586">
        <f t="shared" si="8"/>
        <v>50130</v>
      </c>
      <c r="K9" s="587">
        <f t="shared" si="9"/>
        <v>51760</v>
      </c>
      <c r="L9" s="569">
        <f t="shared" si="10"/>
        <v>8199152744</v>
      </c>
      <c r="M9" s="587">
        <f t="shared" si="11"/>
        <v>15959159</v>
      </c>
      <c r="N9" s="569">
        <f t="shared" si="12"/>
        <v>7035</v>
      </c>
      <c r="O9" s="588">
        <f t="shared" si="13"/>
        <v>45331.687743055554</v>
      </c>
      <c r="P9" s="571">
        <v>8</v>
      </c>
      <c r="Q9" s="572">
        <v>0</v>
      </c>
      <c r="R9" s="589">
        <v>0</v>
      </c>
      <c r="S9" s="574">
        <v>0</v>
      </c>
      <c r="T9" s="615">
        <v>0</v>
      </c>
      <c r="U9" s="554">
        <v>0</v>
      </c>
      <c r="V9" s="600">
        <v>0</v>
      </c>
      <c r="W9" s="736">
        <v>0</v>
      </c>
      <c r="X9" s="707">
        <v>0</v>
      </c>
      <c r="Y9" s="703">
        <f>IFERROR($Z8/($D9*(1+$V$1)/100),0)</f>
        <v>232.10806547032143</v>
      </c>
      <c r="Z9" s="598">
        <f>IFERROR($D9/100*INT($Y9),"")</f>
        <v>117647.20000000001</v>
      </c>
      <c r="AA9" s="787"/>
      <c r="AD9" s="49"/>
      <c r="AE9" s="402"/>
      <c r="AF9" s="396"/>
      <c r="AG9" s="397"/>
      <c r="AH9" s="397"/>
      <c r="AI9" s="396"/>
      <c r="AJ9" s="400"/>
      <c r="AK9" s="396"/>
      <c r="AN9" t="s">
        <v>641</v>
      </c>
    </row>
    <row r="10" spans="1:43" ht="12.75" customHeight="1">
      <c r="A10" s="417" t="s">
        <v>18</v>
      </c>
      <c r="B10" s="429">
        <f t="shared" si="0"/>
        <v>3000</v>
      </c>
      <c r="C10" s="421">
        <f t="shared" si="1"/>
        <v>43.59</v>
      </c>
      <c r="D10" s="329">
        <f t="shared" si="2"/>
        <v>43.9</v>
      </c>
      <c r="E10" s="420">
        <f t="shared" si="3"/>
        <v>50738</v>
      </c>
      <c r="F10" s="759">
        <f t="shared" si="4"/>
        <v>43.78</v>
      </c>
      <c r="G10" s="431">
        <f t="shared" si="5"/>
        <v>-1.1699999999999999E-2</v>
      </c>
      <c r="H10" s="305">
        <f t="shared" si="6"/>
        <v>44.298999999999999</v>
      </c>
      <c r="I10" s="296">
        <f t="shared" si="7"/>
        <v>44.98</v>
      </c>
      <c r="J10" s="383">
        <f t="shared" si="8"/>
        <v>43.5</v>
      </c>
      <c r="K10" s="300">
        <f t="shared" si="9"/>
        <v>44.3</v>
      </c>
      <c r="L10" s="338">
        <f t="shared" si="10"/>
        <v>3144405</v>
      </c>
      <c r="M10" s="300">
        <f t="shared" si="11"/>
        <v>7152671</v>
      </c>
      <c r="N10" s="338">
        <f t="shared" si="12"/>
        <v>4660</v>
      </c>
      <c r="O10" s="374">
        <f t="shared" si="13"/>
        <v>45331.687627314815</v>
      </c>
      <c r="P10" s="390">
        <v>9</v>
      </c>
      <c r="Q10" s="543">
        <v>0</v>
      </c>
      <c r="R10" s="537">
        <v>0</v>
      </c>
      <c r="S10" s="363">
        <v>0</v>
      </c>
      <c r="T10" s="315">
        <v>0</v>
      </c>
      <c r="U10" s="553">
        <v>0</v>
      </c>
      <c r="V10" s="409">
        <v>0</v>
      </c>
      <c r="W10" s="737">
        <v>0</v>
      </c>
      <c r="X10" s="704">
        <v>0</v>
      </c>
      <c r="Y10" s="699">
        <f>IFERROR(IF($Y$1&lt;&gt;"",INT($Y$1/(D13/100)),100),100)</f>
        <v>236</v>
      </c>
      <c r="Z10" s="414">
        <f>IFERROR($C10*(1-$V$1)/100*$Y10,"")</f>
        <v>102.8724</v>
      </c>
      <c r="AA10" s="784">
        <f>IFERROR($Z10-$Z11,"")</f>
        <v>2.6399999999995316E-2</v>
      </c>
      <c r="AB10" s="295"/>
      <c r="AF10" s="272"/>
      <c r="AH10" s="272"/>
      <c r="AJ10" s="47"/>
      <c r="AK10" s="47"/>
    </row>
    <row r="11" spans="1:43" ht="12.75" customHeight="1">
      <c r="A11" s="451" t="s">
        <v>580</v>
      </c>
      <c r="B11" s="422">
        <f t="shared" si="0"/>
        <v>19885</v>
      </c>
      <c r="C11" s="419">
        <f t="shared" si="1"/>
        <v>83.8</v>
      </c>
      <c r="D11" s="423">
        <f t="shared" si="2"/>
        <v>84.3</v>
      </c>
      <c r="E11" s="427">
        <f t="shared" si="3"/>
        <v>5075</v>
      </c>
      <c r="F11" s="762">
        <f t="shared" si="4"/>
        <v>84.1</v>
      </c>
      <c r="G11" s="432">
        <f t="shared" si="5"/>
        <v>-6.6E-3</v>
      </c>
      <c r="H11" s="306">
        <f t="shared" si="6"/>
        <v>85</v>
      </c>
      <c r="I11" s="297">
        <f t="shared" si="7"/>
        <v>85</v>
      </c>
      <c r="J11" s="382">
        <f t="shared" si="8"/>
        <v>83.2</v>
      </c>
      <c r="K11" s="301">
        <f t="shared" si="9"/>
        <v>84.66</v>
      </c>
      <c r="L11" s="304">
        <f t="shared" si="10"/>
        <v>27154</v>
      </c>
      <c r="M11" s="301">
        <f t="shared" si="11"/>
        <v>32217</v>
      </c>
      <c r="N11" s="304">
        <f t="shared" si="12"/>
        <v>76</v>
      </c>
      <c r="O11" s="373">
        <f t="shared" si="13"/>
        <v>45331.684016203704</v>
      </c>
      <c r="P11" s="389">
        <v>10</v>
      </c>
      <c r="Q11" s="342">
        <v>0</v>
      </c>
      <c r="R11" s="536">
        <v>0</v>
      </c>
      <c r="S11" s="362">
        <v>0</v>
      </c>
      <c r="T11" s="314">
        <v>0</v>
      </c>
      <c r="U11" s="353">
        <v>0</v>
      </c>
      <c r="V11" s="410">
        <v>0</v>
      </c>
      <c r="W11" s="738">
        <v>0</v>
      </c>
      <c r="X11" s="705">
        <v>0</v>
      </c>
      <c r="Y11" s="700">
        <f>IFERROR(INT($Z10/($D11*(1+$V$1)/100)),0)</f>
        <v>122</v>
      </c>
      <c r="Z11" s="415">
        <f>IFERROR($D11/100*INT($Y11),"")</f>
        <v>102.846</v>
      </c>
      <c r="AA11" s="785"/>
    </row>
    <row r="12" spans="1:43" ht="12.75" customHeight="1">
      <c r="A12" s="450" t="s">
        <v>576</v>
      </c>
      <c r="B12" s="429">
        <f t="shared" si="0"/>
        <v>5000</v>
      </c>
      <c r="C12" s="421">
        <f t="shared" si="1"/>
        <v>96800</v>
      </c>
      <c r="D12" s="418">
        <f t="shared" si="2"/>
        <v>99580</v>
      </c>
      <c r="E12" s="424">
        <f t="shared" si="3"/>
        <v>500</v>
      </c>
      <c r="F12" s="759">
        <f t="shared" si="4"/>
        <v>99390</v>
      </c>
      <c r="G12" s="431">
        <f t="shared" si="5"/>
        <v>-3.0999999999999999E-3</v>
      </c>
      <c r="H12" s="305">
        <f t="shared" si="6"/>
        <v>99800</v>
      </c>
      <c r="I12" s="296">
        <f t="shared" si="7"/>
        <v>101790</v>
      </c>
      <c r="J12" s="383">
        <f t="shared" si="8"/>
        <v>97000</v>
      </c>
      <c r="K12" s="300">
        <f t="shared" si="9"/>
        <v>99700</v>
      </c>
      <c r="L12" s="338">
        <f t="shared" si="10"/>
        <v>57531294</v>
      </c>
      <c r="M12" s="300">
        <f t="shared" si="11"/>
        <v>58383</v>
      </c>
      <c r="N12" s="338">
        <f t="shared" si="12"/>
        <v>358</v>
      </c>
      <c r="O12" s="374">
        <f t="shared" si="13"/>
        <v>45331.687662037039</v>
      </c>
      <c r="P12" s="390">
        <v>11</v>
      </c>
      <c r="Q12" s="543">
        <v>0</v>
      </c>
      <c r="R12" s="537">
        <v>0</v>
      </c>
      <c r="S12" s="363">
        <v>0</v>
      </c>
      <c r="T12" s="315">
        <v>0</v>
      </c>
      <c r="U12" s="352">
        <v>0</v>
      </c>
      <c r="V12" s="409">
        <v>0</v>
      </c>
      <c r="W12" s="739">
        <v>0</v>
      </c>
      <c r="X12" s="706">
        <v>0</v>
      </c>
      <c r="Y12" s="701">
        <f t="shared" si="14"/>
        <v>122</v>
      </c>
      <c r="Z12" s="416">
        <f>IFERROR($C12*(1-$V$1)/100*INT($Y12),"")</f>
        <v>118096</v>
      </c>
      <c r="AA12" s="786">
        <f>IFERROR($Z12-$Z13,"")</f>
        <v>448.79999999998836</v>
      </c>
    </row>
    <row r="13" spans="1:43" ht="12.75" customHeight="1">
      <c r="A13" s="594" t="s">
        <v>16</v>
      </c>
      <c r="B13" s="595">
        <f t="shared" si="0"/>
        <v>1988</v>
      </c>
      <c r="C13" s="580">
        <f t="shared" si="1"/>
        <v>50300</v>
      </c>
      <c r="D13" s="581">
        <f t="shared" si="2"/>
        <v>50710</v>
      </c>
      <c r="E13" s="596">
        <f t="shared" si="3"/>
        <v>30350</v>
      </c>
      <c r="F13" s="763">
        <f t="shared" si="4"/>
        <v>50400</v>
      </c>
      <c r="G13" s="583">
        <f t="shared" si="5"/>
        <v>-2.6200000000000001E-2</v>
      </c>
      <c r="H13" s="584">
        <f t="shared" si="6"/>
        <v>52430</v>
      </c>
      <c r="I13" s="585">
        <f t="shared" si="7"/>
        <v>53000</v>
      </c>
      <c r="J13" s="586">
        <f t="shared" si="8"/>
        <v>50130</v>
      </c>
      <c r="K13" s="587">
        <f t="shared" si="9"/>
        <v>51760</v>
      </c>
      <c r="L13" s="569">
        <f t="shared" si="10"/>
        <v>8199152744</v>
      </c>
      <c r="M13" s="587">
        <f t="shared" si="11"/>
        <v>15959159</v>
      </c>
      <c r="N13" s="569">
        <f t="shared" si="12"/>
        <v>7035</v>
      </c>
      <c r="O13" s="588">
        <f t="shared" si="13"/>
        <v>45331.687743055554</v>
      </c>
      <c r="P13" s="571">
        <v>12</v>
      </c>
      <c r="Q13" s="572">
        <v>0</v>
      </c>
      <c r="R13" s="589">
        <v>0</v>
      </c>
      <c r="S13" s="574">
        <v>0</v>
      </c>
      <c r="T13" s="615">
        <v>0</v>
      </c>
      <c r="U13" s="353">
        <v>0</v>
      </c>
      <c r="V13" s="410">
        <v>0</v>
      </c>
      <c r="W13" s="591">
        <v>0</v>
      </c>
      <c r="X13" s="707">
        <v>0</v>
      </c>
      <c r="Y13" s="703">
        <f>IFERROR($Z12/($D13*(1+$V$1)/100),0)</f>
        <v>232.88503253796094</v>
      </c>
      <c r="Z13" s="598">
        <f>IFERROR($D13/100*INT($Y13),"")</f>
        <v>117647.20000000001</v>
      </c>
      <c r="AA13" s="787"/>
    </row>
    <row r="14" spans="1:43" ht="12.75" hidden="1" customHeight="1">
      <c r="A14" s="417" t="s">
        <v>18</v>
      </c>
      <c r="B14" s="429">
        <f t="shared" si="0"/>
        <v>3000</v>
      </c>
      <c r="C14" s="421">
        <f t="shared" si="1"/>
        <v>43.59</v>
      </c>
      <c r="D14" s="329">
        <f t="shared" si="2"/>
        <v>43.9</v>
      </c>
      <c r="E14" s="420">
        <f t="shared" si="3"/>
        <v>50738</v>
      </c>
      <c r="F14" s="369">
        <f t="shared" si="4"/>
        <v>43.78</v>
      </c>
      <c r="G14" s="431">
        <f t="shared" si="5"/>
        <v>-1.1699999999999999E-2</v>
      </c>
      <c r="H14" s="307">
        <f t="shared" si="6"/>
        <v>44.298999999999999</v>
      </c>
      <c r="I14" s="299">
        <f t="shared" si="7"/>
        <v>44.98</v>
      </c>
      <c r="J14" s="385">
        <f t="shared" si="8"/>
        <v>43.5</v>
      </c>
      <c r="K14" s="303">
        <f t="shared" si="9"/>
        <v>44.3</v>
      </c>
      <c r="L14" s="330">
        <f t="shared" si="10"/>
        <v>3144405</v>
      </c>
      <c r="M14" s="303">
        <f t="shared" si="11"/>
        <v>7152671</v>
      </c>
      <c r="N14" s="330">
        <f t="shared" si="12"/>
        <v>4660</v>
      </c>
      <c r="O14" s="376">
        <f t="shared" si="13"/>
        <v>45331.687627314815</v>
      </c>
      <c r="P14" s="390">
        <v>13</v>
      </c>
      <c r="Q14" s="345">
        <v>0</v>
      </c>
      <c r="R14" s="535">
        <v>0</v>
      </c>
      <c r="S14" s="365">
        <v>0</v>
      </c>
      <c r="T14" s="334">
        <v>0</v>
      </c>
      <c r="U14" s="352">
        <v>0</v>
      </c>
      <c r="V14" s="409">
        <v>0</v>
      </c>
      <c r="W14" s="737">
        <v>0</v>
      </c>
      <c r="X14" s="720">
        <v>0</v>
      </c>
      <c r="Y14" s="699">
        <v>100</v>
      </c>
      <c r="Z14" s="414">
        <f>IFERROR($C14*(1-$V$1)/100*$Y14,"")</f>
        <v>43.59</v>
      </c>
      <c r="AA14" s="784">
        <f>IFERROR($Z14-$Z15,"")</f>
        <v>0.34200000000000585</v>
      </c>
      <c r="AN14" t="s">
        <v>642</v>
      </c>
      <c r="AO14" s="47"/>
      <c r="AP14" s="47"/>
      <c r="AQ14" s="47"/>
    </row>
    <row r="15" spans="1:43" ht="12.75" hidden="1" customHeight="1">
      <c r="A15" s="452" t="s">
        <v>14</v>
      </c>
      <c r="B15" s="422">
        <f t="shared" si="0"/>
        <v>124211</v>
      </c>
      <c r="C15" s="419">
        <f t="shared" si="1"/>
        <v>40.6</v>
      </c>
      <c r="D15" s="423">
        <f t="shared" si="2"/>
        <v>40.799999999999997</v>
      </c>
      <c r="E15" s="427">
        <f t="shared" si="3"/>
        <v>174311</v>
      </c>
      <c r="F15" s="310">
        <f t="shared" si="4"/>
        <v>40.799999999999997</v>
      </c>
      <c r="G15" s="432">
        <f t="shared" si="5"/>
        <v>-4.0000000000000002E-4</v>
      </c>
      <c r="H15" s="316">
        <f t="shared" si="6"/>
        <v>40.6</v>
      </c>
      <c r="I15" s="317">
        <f t="shared" si="7"/>
        <v>40.999000000000002</v>
      </c>
      <c r="J15" s="386">
        <f t="shared" si="8"/>
        <v>40.549999999999997</v>
      </c>
      <c r="K15" s="318">
        <f t="shared" si="9"/>
        <v>40.82</v>
      </c>
      <c r="L15" s="341">
        <f t="shared" si="10"/>
        <v>39604362</v>
      </c>
      <c r="M15" s="318">
        <f t="shared" si="11"/>
        <v>97048244</v>
      </c>
      <c r="N15" s="341">
        <f t="shared" si="12"/>
        <v>48328</v>
      </c>
      <c r="O15" s="377">
        <f t="shared" si="13"/>
        <v>45331.687708333331</v>
      </c>
      <c r="P15" s="389">
        <v>14</v>
      </c>
      <c r="Q15" s="544">
        <v>0</v>
      </c>
      <c r="R15" s="539">
        <v>0</v>
      </c>
      <c r="S15" s="366">
        <v>0</v>
      </c>
      <c r="T15" s="319">
        <v>0</v>
      </c>
      <c r="U15" s="353">
        <v>0</v>
      </c>
      <c r="V15" s="410">
        <v>0</v>
      </c>
      <c r="W15" s="738">
        <v>0</v>
      </c>
      <c r="X15" s="705">
        <v>0</v>
      </c>
      <c r="Y15" s="700">
        <f>IFERROR(INT($Z14/($D15*(1+$V$1)/100)),0)</f>
        <v>106</v>
      </c>
      <c r="Z15" s="415">
        <f>IFERROR($D15/100*INT($Y15),"")</f>
        <v>43.247999999999998</v>
      </c>
      <c r="AA15" s="785"/>
      <c r="AN15" t="s">
        <v>643</v>
      </c>
    </row>
    <row r="16" spans="1:43" ht="12.75" hidden="1" customHeight="1">
      <c r="A16" s="439" t="s">
        <v>15</v>
      </c>
      <c r="B16" s="429">
        <f t="shared" si="0"/>
        <v>291363</v>
      </c>
      <c r="C16" s="421">
        <f t="shared" si="1"/>
        <v>38.4</v>
      </c>
      <c r="D16" s="418">
        <f t="shared" si="2"/>
        <v>38.6</v>
      </c>
      <c r="E16" s="424">
        <f t="shared" si="3"/>
        <v>25000</v>
      </c>
      <c r="F16" s="369">
        <f t="shared" si="4"/>
        <v>38.4</v>
      </c>
      <c r="G16" s="431">
        <f t="shared" si="5"/>
        <v>-5.6000000000000008E-3</v>
      </c>
      <c r="H16" s="305">
        <f t="shared" si="6"/>
        <v>38.799999999999997</v>
      </c>
      <c r="I16" s="296">
        <f t="shared" si="7"/>
        <v>40</v>
      </c>
      <c r="J16" s="296">
        <f t="shared" si="8"/>
        <v>38.4</v>
      </c>
      <c r="K16" s="300">
        <f t="shared" si="9"/>
        <v>38.619999999999997</v>
      </c>
      <c r="L16" s="338">
        <f t="shared" si="10"/>
        <v>9408962</v>
      </c>
      <c r="M16" s="300">
        <f t="shared" si="11"/>
        <v>24264734</v>
      </c>
      <c r="N16" s="338">
        <f t="shared" si="12"/>
        <v>7030</v>
      </c>
      <c r="O16" s="374">
        <f t="shared" si="13"/>
        <v>45331.685335648152</v>
      </c>
      <c r="P16" s="390">
        <v>15</v>
      </c>
      <c r="Q16" s="545">
        <v>0</v>
      </c>
      <c r="R16" s="537">
        <v>0</v>
      </c>
      <c r="S16" s="363">
        <v>0</v>
      </c>
      <c r="T16" s="315">
        <v>0</v>
      </c>
      <c r="U16" s="352">
        <v>0</v>
      </c>
      <c r="V16" s="409">
        <v>0</v>
      </c>
      <c r="W16" s="739">
        <v>0</v>
      </c>
      <c r="X16" s="706">
        <v>0</v>
      </c>
      <c r="Y16" s="701">
        <f t="shared" ref="Y16" si="15">Y15</f>
        <v>106</v>
      </c>
      <c r="Z16" s="416">
        <f>IFERROR($C16*(1-$V$1)/100*INT($Y16),"")</f>
        <v>40.704000000000001</v>
      </c>
      <c r="AA16" s="786">
        <f>IFERROR($Z16-$Z17,"")</f>
        <v>0.35297000000000622</v>
      </c>
      <c r="AN16" t="s">
        <v>644</v>
      </c>
    </row>
    <row r="17" spans="1:42" ht="12.75" hidden="1" customHeight="1">
      <c r="A17" s="516" t="s">
        <v>17</v>
      </c>
      <c r="B17" s="425">
        <f t="shared" si="0"/>
        <v>90341</v>
      </c>
      <c r="C17" s="351">
        <f t="shared" si="1"/>
        <v>41.2</v>
      </c>
      <c r="D17" s="426">
        <f t="shared" si="2"/>
        <v>41.598999999999997</v>
      </c>
      <c r="E17" s="428">
        <f t="shared" si="3"/>
        <v>5709</v>
      </c>
      <c r="F17" s="430">
        <f t="shared" si="4"/>
        <v>41.598999999999997</v>
      </c>
      <c r="G17" s="433">
        <f t="shared" si="5"/>
        <v>-1.2E-2</v>
      </c>
      <c r="H17" s="346">
        <f t="shared" si="6"/>
        <v>42.25</v>
      </c>
      <c r="I17" s="347">
        <f t="shared" si="7"/>
        <v>42.25</v>
      </c>
      <c r="J17" s="384">
        <f t="shared" si="8"/>
        <v>41.238999999999997</v>
      </c>
      <c r="K17" s="349">
        <f t="shared" si="9"/>
        <v>42.106999999999999</v>
      </c>
      <c r="L17" s="348">
        <f t="shared" si="10"/>
        <v>287573</v>
      </c>
      <c r="M17" s="349">
        <f t="shared" si="11"/>
        <v>690413</v>
      </c>
      <c r="N17" s="348">
        <f t="shared" si="12"/>
        <v>252</v>
      </c>
      <c r="O17" s="375">
        <f t="shared" si="13"/>
        <v>45331.683645833335</v>
      </c>
      <c r="P17" s="513">
        <v>16</v>
      </c>
      <c r="Q17" s="391">
        <v>0</v>
      </c>
      <c r="R17" s="540">
        <v>0</v>
      </c>
      <c r="S17" s="364">
        <v>0</v>
      </c>
      <c r="T17" s="350">
        <v>0</v>
      </c>
      <c r="U17" s="353">
        <v>0</v>
      </c>
      <c r="V17" s="410">
        <v>0</v>
      </c>
      <c r="W17" s="453">
        <v>0</v>
      </c>
      <c r="X17" s="721">
        <v>0</v>
      </c>
      <c r="Y17" s="708">
        <f>IFERROR($Z16/($D17*(1+$V$1)/100),0)</f>
        <v>97.848505973701293</v>
      </c>
      <c r="Z17" s="514">
        <f>IFERROR($D17/100*INT($Y17),"")</f>
        <v>40.351029999999994</v>
      </c>
      <c r="AA17" s="793"/>
      <c r="AP17" s="648" t="s">
        <v>628</v>
      </c>
    </row>
    <row r="18" spans="1:42" ht="12.75" hidden="1" customHeight="1">
      <c r="A18" s="531" t="s">
        <v>13</v>
      </c>
      <c r="B18" s="547">
        <f t="shared" si="0"/>
        <v>1292</v>
      </c>
      <c r="C18" s="515">
        <f t="shared" si="1"/>
        <v>46900</v>
      </c>
      <c r="D18" s="329">
        <f t="shared" si="2"/>
        <v>46905</v>
      </c>
      <c r="E18" s="546">
        <f t="shared" si="3"/>
        <v>200</v>
      </c>
      <c r="F18" s="369">
        <f t="shared" si="4"/>
        <v>46900</v>
      </c>
      <c r="G18" s="431">
        <f t="shared" si="5"/>
        <v>-2.1700000000000001E-2</v>
      </c>
      <c r="H18" s="307">
        <f t="shared" si="6"/>
        <v>49375</v>
      </c>
      <c r="I18" s="299">
        <f t="shared" si="7"/>
        <v>49375</v>
      </c>
      <c r="J18" s="385">
        <f t="shared" si="8"/>
        <v>46810</v>
      </c>
      <c r="K18" s="303">
        <f t="shared" si="9"/>
        <v>47945</v>
      </c>
      <c r="L18" s="330">
        <f t="shared" si="10"/>
        <v>63258598812</v>
      </c>
      <c r="M18" s="303">
        <f t="shared" si="11"/>
        <v>132410733</v>
      </c>
      <c r="N18" s="330">
        <f t="shared" si="12"/>
        <v>58987</v>
      </c>
      <c r="O18" s="376">
        <f t="shared" si="13"/>
        <v>45331.687511574077</v>
      </c>
      <c r="P18" s="390">
        <v>17</v>
      </c>
      <c r="Q18" s="345">
        <v>0</v>
      </c>
      <c r="R18" s="535">
        <v>0</v>
      </c>
      <c r="S18" s="365">
        <v>0</v>
      </c>
      <c r="T18" s="322">
        <v>0</v>
      </c>
      <c r="U18" s="352">
        <v>0</v>
      </c>
      <c r="V18" s="409">
        <v>0</v>
      </c>
      <c r="W18" s="737">
        <v>0</v>
      </c>
      <c r="X18" s="704">
        <v>0</v>
      </c>
      <c r="Y18" s="709">
        <f>IFERROR(IF($Y$1&lt;&gt;"",INT($Y$1/(D18/100)),100),100)</f>
        <v>255</v>
      </c>
      <c r="Z18" s="533" t="str">
        <f>A19</f>
        <v>GD30 - spot</v>
      </c>
      <c r="AA18" s="551">
        <f>IFERROR(INT(VLOOKUP($A18,$A$54:$N$169,6,0)*$Y18/100)/(VLOOKUP($Z18,$A$54:$N$169,6,0)/100),"")</f>
        <v>237.29166666666666</v>
      </c>
      <c r="AC18" s="295"/>
    </row>
    <row r="19" spans="1:42" ht="12.75" hidden="1" customHeight="1">
      <c r="A19" s="532" t="s">
        <v>16</v>
      </c>
      <c r="B19" s="403">
        <f t="shared" si="0"/>
        <v>1988</v>
      </c>
      <c r="C19" s="419">
        <f t="shared" si="1"/>
        <v>50300</v>
      </c>
      <c r="D19" s="423">
        <f t="shared" si="2"/>
        <v>50710</v>
      </c>
      <c r="E19" s="403">
        <f t="shared" si="3"/>
        <v>30350</v>
      </c>
      <c r="F19" s="310">
        <f t="shared" si="4"/>
        <v>50400</v>
      </c>
      <c r="G19" s="432">
        <f t="shared" si="5"/>
        <v>-2.6200000000000001E-2</v>
      </c>
      <c r="H19" s="316">
        <f t="shared" si="6"/>
        <v>52430</v>
      </c>
      <c r="I19" s="317">
        <f t="shared" si="7"/>
        <v>53000</v>
      </c>
      <c r="J19" s="386">
        <f t="shared" si="8"/>
        <v>50130</v>
      </c>
      <c r="K19" s="318">
        <f t="shared" si="9"/>
        <v>51760</v>
      </c>
      <c r="L19" s="341">
        <f t="shared" si="10"/>
        <v>8199152744</v>
      </c>
      <c r="M19" s="318">
        <f t="shared" si="11"/>
        <v>15959159</v>
      </c>
      <c r="N19" s="341">
        <f t="shared" si="12"/>
        <v>7035</v>
      </c>
      <c r="O19" s="377">
        <f t="shared" si="13"/>
        <v>45331.687743055554</v>
      </c>
      <c r="P19" s="389">
        <v>18</v>
      </c>
      <c r="Q19" s="544">
        <v>0</v>
      </c>
      <c r="R19" s="539">
        <v>0</v>
      </c>
      <c r="S19" s="362">
        <v>0</v>
      </c>
      <c r="T19" s="321">
        <v>0</v>
      </c>
      <c r="U19" s="353">
        <v>0</v>
      </c>
      <c r="V19" s="410">
        <v>0</v>
      </c>
      <c r="W19" s="738">
        <v>0</v>
      </c>
      <c r="X19" s="705">
        <v>0</v>
      </c>
      <c r="Y19" s="710">
        <f>IFERROR(IF($Y$1&lt;&gt;"",INT($Y$1/(D19/100)),100),100)</f>
        <v>236</v>
      </c>
      <c r="Z19" s="534" t="str">
        <f>A18</f>
        <v>AL30 - spot</v>
      </c>
      <c r="AA19" s="550">
        <f>IFERROR(INT(VLOOKUP($A19,$A$54:$N$169,6,0)*$Y19/100)/(VLOOKUP($Z19,$A$54:$N$169,6,0)/100),"")</f>
        <v>253.61194029850745</v>
      </c>
    </row>
    <row r="20" spans="1:42" ht="12.75" hidden="1" customHeight="1">
      <c r="A20" s="531" t="s">
        <v>2</v>
      </c>
      <c r="B20" s="548">
        <f t="shared" si="0"/>
        <v>372911</v>
      </c>
      <c r="C20" s="515">
        <f t="shared" si="1"/>
        <v>47435</v>
      </c>
      <c r="D20" s="418">
        <f t="shared" si="2"/>
        <v>47485</v>
      </c>
      <c r="E20" s="546">
        <f t="shared" si="3"/>
        <v>25000</v>
      </c>
      <c r="F20" s="369">
        <f t="shared" si="4"/>
        <v>47435</v>
      </c>
      <c r="G20" s="431">
        <f t="shared" si="5"/>
        <v>-2.3900000000000001E-2</v>
      </c>
      <c r="H20" s="305">
        <f t="shared" si="6"/>
        <v>48515</v>
      </c>
      <c r="I20" s="296">
        <f t="shared" si="7"/>
        <v>49000</v>
      </c>
      <c r="J20" s="296">
        <f t="shared" si="8"/>
        <v>47195</v>
      </c>
      <c r="K20" s="300">
        <f t="shared" si="9"/>
        <v>48600</v>
      </c>
      <c r="L20" s="338">
        <f t="shared" si="10"/>
        <v>51355001481</v>
      </c>
      <c r="M20" s="300">
        <f t="shared" si="11"/>
        <v>106026893</v>
      </c>
      <c r="N20" s="338">
        <f t="shared" si="12"/>
        <v>25564</v>
      </c>
      <c r="O20" s="374">
        <f t="shared" si="13"/>
        <v>45331.708622685182</v>
      </c>
      <c r="P20" s="390">
        <v>19</v>
      </c>
      <c r="Q20" s="545">
        <v>0</v>
      </c>
      <c r="R20" s="537">
        <v>0</v>
      </c>
      <c r="S20" s="367">
        <v>0</v>
      </c>
      <c r="T20" s="320">
        <v>0</v>
      </c>
      <c r="U20" s="352">
        <v>0</v>
      </c>
      <c r="V20" s="409">
        <v>0</v>
      </c>
      <c r="W20" s="739">
        <v>0</v>
      </c>
      <c r="X20" s="706">
        <v>0</v>
      </c>
      <c r="Y20" s="709">
        <f t="shared" ref="Y20:Y21" si="16">IFERROR(IF($Y$1&lt;&gt;"",INT($Y$1/(D20/100)),100),100)</f>
        <v>252</v>
      </c>
      <c r="Z20" s="533" t="str">
        <f>A21</f>
        <v>GD30 - 48hs</v>
      </c>
      <c r="AA20" s="552">
        <f>IFERROR(INT(VLOOKUP($A20,$A$54:$N$169,6,0)*$Y20/100)/(VLOOKUP($Z20,$A$54:$N$169,6,0)/100),"")</f>
        <v>233.92563600782779</v>
      </c>
    </row>
    <row r="21" spans="1:42" ht="12.75" hidden="1" customHeight="1">
      <c r="A21" s="578" t="s">
        <v>5</v>
      </c>
      <c r="B21" s="579">
        <f t="shared" si="0"/>
        <v>319488</v>
      </c>
      <c r="C21" s="580">
        <f t="shared" si="1"/>
        <v>51000</v>
      </c>
      <c r="D21" s="581">
        <f t="shared" si="2"/>
        <v>51100</v>
      </c>
      <c r="E21" s="579">
        <f t="shared" si="3"/>
        <v>43461</v>
      </c>
      <c r="F21" s="582">
        <f t="shared" si="4"/>
        <v>51100</v>
      </c>
      <c r="G21" s="583">
        <f t="shared" si="5"/>
        <v>-2.53E-2</v>
      </c>
      <c r="H21" s="584">
        <f t="shared" si="6"/>
        <v>52400</v>
      </c>
      <c r="I21" s="585">
        <f t="shared" si="7"/>
        <v>53000</v>
      </c>
      <c r="J21" s="586">
        <f t="shared" si="8"/>
        <v>50100</v>
      </c>
      <c r="K21" s="587">
        <f t="shared" si="9"/>
        <v>52430</v>
      </c>
      <c r="L21" s="569">
        <f t="shared" si="10"/>
        <v>19823532065</v>
      </c>
      <c r="M21" s="587">
        <f t="shared" si="11"/>
        <v>38118978</v>
      </c>
      <c r="N21" s="569">
        <f t="shared" si="12"/>
        <v>5958</v>
      </c>
      <c r="O21" s="588">
        <f t="shared" si="13"/>
        <v>45331.708344907405</v>
      </c>
      <c r="P21" s="389">
        <v>20</v>
      </c>
      <c r="Q21" s="572">
        <v>0</v>
      </c>
      <c r="R21" s="589">
        <v>0</v>
      </c>
      <c r="S21" s="574">
        <v>0</v>
      </c>
      <c r="T21" s="590">
        <v>0</v>
      </c>
      <c r="U21" s="353">
        <v>0</v>
      </c>
      <c r="V21" s="600">
        <v>0</v>
      </c>
      <c r="W21" s="591">
        <v>0</v>
      </c>
      <c r="X21" s="707">
        <v>0</v>
      </c>
      <c r="Y21" s="711">
        <f t="shared" si="16"/>
        <v>234</v>
      </c>
      <c r="Z21" s="592" t="str">
        <f>A20</f>
        <v>AL30 - 48hs</v>
      </c>
      <c r="AA21" s="593">
        <f>IFERROR(INT(VLOOKUP($A21,$A$54:$N$169,6,0)*$Y21/100)/(VLOOKUP($Z21,$A$54:$N$169,6,0)/100),"")</f>
        <v>252.07968799409718</v>
      </c>
    </row>
    <row r="22" spans="1:42" ht="12.75" hidden="1" customHeight="1">
      <c r="A22" s="454" t="s">
        <v>18</v>
      </c>
      <c r="B22" s="458">
        <f t="shared" si="0"/>
        <v>3000</v>
      </c>
      <c r="C22" s="459">
        <f t="shared" si="1"/>
        <v>43.59</v>
      </c>
      <c r="D22" s="460">
        <f t="shared" si="2"/>
        <v>43.9</v>
      </c>
      <c r="E22" s="461">
        <f t="shared" si="3"/>
        <v>50738</v>
      </c>
      <c r="F22" s="462">
        <f t="shared" si="4"/>
        <v>43.78</v>
      </c>
      <c r="G22" s="463">
        <f t="shared" si="5"/>
        <v>-1.1699999999999999E-2</v>
      </c>
      <c r="H22" s="464">
        <f t="shared" si="6"/>
        <v>44.298999999999999</v>
      </c>
      <c r="I22" s="465">
        <f t="shared" si="7"/>
        <v>44.98</v>
      </c>
      <c r="J22" s="466">
        <f t="shared" si="8"/>
        <v>43.5</v>
      </c>
      <c r="K22" s="467">
        <f t="shared" si="9"/>
        <v>44.3</v>
      </c>
      <c r="L22" s="468">
        <f t="shared" si="10"/>
        <v>3144405</v>
      </c>
      <c r="M22" s="467">
        <f t="shared" si="11"/>
        <v>7152671</v>
      </c>
      <c r="N22" s="330">
        <f t="shared" si="12"/>
        <v>4660</v>
      </c>
      <c r="O22" s="376">
        <f t="shared" si="13"/>
        <v>45331.687627314815</v>
      </c>
      <c r="P22" s="390">
        <v>21</v>
      </c>
      <c r="Q22" s="345">
        <v>0</v>
      </c>
      <c r="R22" s="541">
        <v>0</v>
      </c>
      <c r="S22" s="365">
        <v>0</v>
      </c>
      <c r="T22" s="334">
        <v>0</v>
      </c>
      <c r="U22" s="553">
        <v>0</v>
      </c>
      <c r="V22" s="405">
        <v>0</v>
      </c>
      <c r="W22" s="735">
        <v>0</v>
      </c>
      <c r="X22" s="704">
        <v>0</v>
      </c>
      <c r="Y22" s="712">
        <v>102.38743455497379</v>
      </c>
      <c r="Z22" s="492" t="s">
        <v>16</v>
      </c>
      <c r="AA22" s="493" t="s">
        <v>17</v>
      </c>
    </row>
    <row r="23" spans="1:42" ht="12.75" hidden="1" customHeight="1">
      <c r="A23" s="455" t="s">
        <v>235</v>
      </c>
      <c r="B23" s="469">
        <f t="shared" si="0"/>
        <v>8224</v>
      </c>
      <c r="C23" s="470">
        <f t="shared" si="1"/>
        <v>40.1</v>
      </c>
      <c r="D23" s="471">
        <f t="shared" si="2"/>
        <v>40.75</v>
      </c>
      <c r="E23" s="472">
        <f t="shared" si="3"/>
        <v>7508</v>
      </c>
      <c r="F23" s="473">
        <f t="shared" si="4"/>
        <v>41</v>
      </c>
      <c r="G23" s="474">
        <f t="shared" si="5"/>
        <v>1.03E-2</v>
      </c>
      <c r="H23" s="475">
        <f t="shared" si="6"/>
        <v>39.4</v>
      </c>
      <c r="I23" s="476">
        <f t="shared" si="7"/>
        <v>41.79</v>
      </c>
      <c r="J23" s="477">
        <f t="shared" si="8"/>
        <v>39.4</v>
      </c>
      <c r="K23" s="478">
        <f t="shared" si="9"/>
        <v>40.581000000000003</v>
      </c>
      <c r="L23" s="479">
        <f t="shared" si="10"/>
        <v>62970</v>
      </c>
      <c r="M23" s="478">
        <f t="shared" si="11"/>
        <v>153931</v>
      </c>
      <c r="N23" s="341">
        <f t="shared" si="12"/>
        <v>203</v>
      </c>
      <c r="O23" s="377">
        <f t="shared" si="13"/>
        <v>45331.699618055558</v>
      </c>
      <c r="P23" s="389">
        <v>22</v>
      </c>
      <c r="Q23" s="544">
        <v>0</v>
      </c>
      <c r="R23" s="539">
        <v>0</v>
      </c>
      <c r="S23" s="366">
        <v>0</v>
      </c>
      <c r="T23" s="319">
        <v>0</v>
      </c>
      <c r="U23" s="554">
        <v>0</v>
      </c>
      <c r="V23" s="406">
        <v>0</v>
      </c>
      <c r="W23" s="733">
        <v>0</v>
      </c>
      <c r="X23" s="705">
        <v>0</v>
      </c>
      <c r="Y23" s="713">
        <v>101.67389956602604</v>
      </c>
      <c r="Z23" s="494" t="s">
        <v>190</v>
      </c>
      <c r="AA23" s="495" t="s">
        <v>234</v>
      </c>
    </row>
    <row r="24" spans="1:42" ht="12.75" hidden="1" customHeight="1">
      <c r="A24" s="456" t="s">
        <v>15</v>
      </c>
      <c r="B24" s="458">
        <f t="shared" si="0"/>
        <v>291363</v>
      </c>
      <c r="C24" s="459">
        <f t="shared" si="1"/>
        <v>38.4</v>
      </c>
      <c r="D24" s="480">
        <f t="shared" si="2"/>
        <v>38.6</v>
      </c>
      <c r="E24" s="481">
        <f t="shared" si="3"/>
        <v>25000</v>
      </c>
      <c r="F24" s="462">
        <f t="shared" si="4"/>
        <v>38.4</v>
      </c>
      <c r="G24" s="463">
        <f t="shared" si="5"/>
        <v>-5.6000000000000008E-3</v>
      </c>
      <c r="H24" s="482">
        <f t="shared" si="6"/>
        <v>38.799999999999997</v>
      </c>
      <c r="I24" s="483">
        <f t="shared" si="7"/>
        <v>40</v>
      </c>
      <c r="J24" s="484">
        <f t="shared" si="8"/>
        <v>38.4</v>
      </c>
      <c r="K24" s="485">
        <f t="shared" si="9"/>
        <v>38.619999999999997</v>
      </c>
      <c r="L24" s="486">
        <f t="shared" si="10"/>
        <v>9408962</v>
      </c>
      <c r="M24" s="485">
        <f t="shared" si="11"/>
        <v>24264734</v>
      </c>
      <c r="N24" s="338">
        <f t="shared" si="12"/>
        <v>7030</v>
      </c>
      <c r="O24" s="374">
        <f t="shared" si="13"/>
        <v>45331.685335648152</v>
      </c>
      <c r="P24" s="390">
        <v>23</v>
      </c>
      <c r="Q24" s="545">
        <v>0</v>
      </c>
      <c r="R24" s="537">
        <v>0</v>
      </c>
      <c r="S24" s="363">
        <v>0</v>
      </c>
      <c r="T24" s="315">
        <v>0</v>
      </c>
      <c r="U24" s="553">
        <v>0</v>
      </c>
      <c r="V24" s="405">
        <v>0</v>
      </c>
      <c r="W24" s="734">
        <v>0</v>
      </c>
      <c r="X24" s="706">
        <v>0</v>
      </c>
      <c r="Y24" s="714">
        <v>97.140950792326919</v>
      </c>
      <c r="Z24" s="492" t="s">
        <v>13</v>
      </c>
      <c r="AA24" s="496" t="s">
        <v>14</v>
      </c>
    </row>
    <row r="25" spans="1:42" ht="12.75" hidden="1" customHeight="1">
      <c r="A25" s="517" t="s">
        <v>3</v>
      </c>
      <c r="B25" s="518">
        <f t="shared" si="0"/>
        <v>100000</v>
      </c>
      <c r="C25" s="519">
        <f t="shared" si="1"/>
        <v>38.25</v>
      </c>
      <c r="D25" s="520">
        <f t="shared" si="2"/>
        <v>38.799999999999997</v>
      </c>
      <c r="E25" s="521">
        <f t="shared" si="3"/>
        <v>43987</v>
      </c>
      <c r="F25" s="522">
        <f t="shared" si="4"/>
        <v>38.6</v>
      </c>
      <c r="G25" s="523">
        <f t="shared" si="5"/>
        <v>-5.1000000000000004E-3</v>
      </c>
      <c r="H25" s="524">
        <f t="shared" si="6"/>
        <v>39.999000000000002</v>
      </c>
      <c r="I25" s="525">
        <f t="shared" si="7"/>
        <v>39.999000000000002</v>
      </c>
      <c r="J25" s="526">
        <f t="shared" si="8"/>
        <v>38</v>
      </c>
      <c r="K25" s="527">
        <f t="shared" si="9"/>
        <v>38.799999999999997</v>
      </c>
      <c r="L25" s="528">
        <f t="shared" si="10"/>
        <v>138632</v>
      </c>
      <c r="M25" s="527">
        <f t="shared" si="11"/>
        <v>357616</v>
      </c>
      <c r="N25" s="336">
        <f t="shared" si="12"/>
        <v>117</v>
      </c>
      <c r="O25" s="446">
        <f t="shared" si="13"/>
        <v>45331.702847222223</v>
      </c>
      <c r="P25" s="389">
        <v>24</v>
      </c>
      <c r="Q25" s="344">
        <v>0</v>
      </c>
      <c r="R25" s="538">
        <v>0</v>
      </c>
      <c r="S25" s="368">
        <v>0</v>
      </c>
      <c r="T25" s="448">
        <v>0</v>
      </c>
      <c r="U25" s="353">
        <v>0</v>
      </c>
      <c r="V25" s="406">
        <v>0</v>
      </c>
      <c r="W25" s="619">
        <v>0</v>
      </c>
      <c r="X25" s="731">
        <v>0</v>
      </c>
      <c r="Y25" s="715">
        <v>95.236139630390142</v>
      </c>
      <c r="Z25" s="529" t="s">
        <v>2</v>
      </c>
      <c r="AA25" s="530" t="s">
        <v>4</v>
      </c>
    </row>
    <row r="26" spans="1:42" ht="12.75" hidden="1" customHeight="1">
      <c r="A26" s="457" t="s">
        <v>576</v>
      </c>
      <c r="B26" s="458">
        <f t="shared" si="0"/>
        <v>5000</v>
      </c>
      <c r="C26" s="459">
        <f t="shared" si="1"/>
        <v>96800</v>
      </c>
      <c r="D26" s="460">
        <f t="shared" si="2"/>
        <v>99580</v>
      </c>
      <c r="E26" s="461">
        <f t="shared" si="3"/>
        <v>500</v>
      </c>
      <c r="F26" s="462">
        <f t="shared" si="4"/>
        <v>99390</v>
      </c>
      <c r="G26" s="463">
        <f t="shared" si="5"/>
        <v>-3.0999999999999999E-3</v>
      </c>
      <c r="H26" s="464">
        <f t="shared" si="6"/>
        <v>99800</v>
      </c>
      <c r="I26" s="465">
        <f t="shared" si="7"/>
        <v>101790</v>
      </c>
      <c r="J26" s="466">
        <f t="shared" si="8"/>
        <v>97000</v>
      </c>
      <c r="K26" s="467">
        <f t="shared" si="9"/>
        <v>99700</v>
      </c>
      <c r="L26" s="468">
        <f t="shared" si="10"/>
        <v>57531294</v>
      </c>
      <c r="M26" s="467">
        <f t="shared" si="11"/>
        <v>58383</v>
      </c>
      <c r="N26" s="330">
        <f t="shared" si="12"/>
        <v>358</v>
      </c>
      <c r="O26" s="378">
        <f t="shared" si="13"/>
        <v>45331.687662037039</v>
      </c>
      <c r="P26" s="390">
        <v>25</v>
      </c>
      <c r="Q26" s="345">
        <v>0</v>
      </c>
      <c r="R26" s="535">
        <v>0</v>
      </c>
      <c r="S26" s="365">
        <v>0</v>
      </c>
      <c r="T26" s="322">
        <v>0</v>
      </c>
      <c r="U26" s="352">
        <v>0</v>
      </c>
      <c r="V26" s="355">
        <v>0</v>
      </c>
      <c r="W26" s="659">
        <v>0</v>
      </c>
      <c r="X26" s="685">
        <v>0</v>
      </c>
      <c r="Y26" s="716">
        <v>117394.40809042237</v>
      </c>
      <c r="Z26" s="497" t="s">
        <v>580</v>
      </c>
      <c r="AA26" s="498" t="s">
        <v>578</v>
      </c>
    </row>
    <row r="27" spans="1:42" ht="12.75" hidden="1" customHeight="1">
      <c r="A27" s="639" t="s">
        <v>616</v>
      </c>
      <c r="B27" s="469">
        <f t="shared" si="0"/>
        <v>5875647</v>
      </c>
      <c r="C27" s="470">
        <f t="shared" si="1"/>
        <v>174.11500000000001</v>
      </c>
      <c r="D27" s="471">
        <f t="shared" si="2"/>
        <v>174.16499999999999</v>
      </c>
      <c r="E27" s="472">
        <f t="shared" si="3"/>
        <v>14589800</v>
      </c>
      <c r="F27" s="473">
        <f t="shared" si="4"/>
        <v>174.11500000000001</v>
      </c>
      <c r="G27" s="474">
        <f t="shared" si="5"/>
        <v>2.0999999999999999E-3</v>
      </c>
      <c r="H27" s="487">
        <f t="shared" si="6"/>
        <v>172.5</v>
      </c>
      <c r="I27" s="488">
        <f t="shared" si="7"/>
        <v>174.5</v>
      </c>
      <c r="J27" s="489">
        <f t="shared" si="8"/>
        <v>172.5</v>
      </c>
      <c r="K27" s="490">
        <f t="shared" si="9"/>
        <v>173.75</v>
      </c>
      <c r="L27" s="491">
        <f t="shared" si="10"/>
        <v>10509562102</v>
      </c>
      <c r="M27" s="490">
        <f t="shared" si="11"/>
        <v>6034774109</v>
      </c>
      <c r="N27" s="304">
        <f t="shared" si="12"/>
        <v>2559</v>
      </c>
      <c r="O27" s="379">
        <f t="shared" si="13"/>
        <v>45331.708437499998</v>
      </c>
      <c r="P27" s="389">
        <v>26</v>
      </c>
      <c r="Q27" s="342">
        <v>0</v>
      </c>
      <c r="R27" s="536">
        <v>0</v>
      </c>
      <c r="S27" s="362">
        <v>0</v>
      </c>
      <c r="T27" s="321">
        <v>0</v>
      </c>
      <c r="U27" s="353">
        <v>0</v>
      </c>
      <c r="V27" s="354">
        <v>0</v>
      </c>
      <c r="W27" s="740">
        <v>0</v>
      </c>
      <c r="X27" s="722">
        <v>0</v>
      </c>
      <c r="Y27" s="717">
        <v>119315.75342465752</v>
      </c>
      <c r="Z27" s="499" t="s">
        <v>620</v>
      </c>
      <c r="AA27" s="500" t="s">
        <v>618</v>
      </c>
    </row>
    <row r="28" spans="1:42" ht="12.75" hidden="1" customHeight="1">
      <c r="A28" s="457" t="s">
        <v>613</v>
      </c>
      <c r="B28" s="458">
        <f t="shared" si="0"/>
        <v>170</v>
      </c>
      <c r="C28" s="459">
        <f t="shared" si="1"/>
        <v>79910</v>
      </c>
      <c r="D28" s="480">
        <f t="shared" si="2"/>
        <v>80000</v>
      </c>
      <c r="E28" s="481">
        <f t="shared" si="3"/>
        <v>100000</v>
      </c>
      <c r="F28" s="462">
        <f t="shared" si="4"/>
        <v>79910</v>
      </c>
      <c r="G28" s="463">
        <f t="shared" si="5"/>
        <v>-1.95E-2</v>
      </c>
      <c r="H28" s="464">
        <f t="shared" si="6"/>
        <v>81840</v>
      </c>
      <c r="I28" s="465">
        <f t="shared" si="7"/>
        <v>83360</v>
      </c>
      <c r="J28" s="466">
        <f t="shared" si="8"/>
        <v>78580</v>
      </c>
      <c r="K28" s="467">
        <f t="shared" si="9"/>
        <v>81500</v>
      </c>
      <c r="L28" s="468">
        <f t="shared" si="10"/>
        <v>750179930</v>
      </c>
      <c r="M28" s="467">
        <f t="shared" si="11"/>
        <v>936230</v>
      </c>
      <c r="N28" s="330">
        <f t="shared" si="12"/>
        <v>485</v>
      </c>
      <c r="O28" s="378">
        <f t="shared" si="13"/>
        <v>45331.687673611108</v>
      </c>
      <c r="P28" s="390">
        <v>27</v>
      </c>
      <c r="Q28" s="345">
        <v>0</v>
      </c>
      <c r="R28" s="535">
        <v>0</v>
      </c>
      <c r="S28" s="365">
        <v>0</v>
      </c>
      <c r="T28" s="322">
        <v>0</v>
      </c>
      <c r="U28" s="352">
        <v>0</v>
      </c>
      <c r="V28" s="355">
        <v>0</v>
      </c>
      <c r="W28" s="741">
        <v>0</v>
      </c>
      <c r="X28" s="723">
        <v>0</v>
      </c>
      <c r="Y28" s="718">
        <v>123661.53846153845</v>
      </c>
      <c r="Z28" s="501" t="s">
        <v>609</v>
      </c>
      <c r="AA28" s="502" t="s">
        <v>611</v>
      </c>
    </row>
    <row r="29" spans="1:42" ht="12.75" hidden="1" customHeight="1">
      <c r="A29" s="640" t="s">
        <v>614</v>
      </c>
      <c r="B29" s="558">
        <f t="shared" si="0"/>
        <v>84360</v>
      </c>
      <c r="C29" s="559">
        <f t="shared" si="1"/>
        <v>79900</v>
      </c>
      <c r="D29" s="560">
        <f t="shared" si="2"/>
        <v>80760</v>
      </c>
      <c r="E29" s="561">
        <f t="shared" si="3"/>
        <v>220</v>
      </c>
      <c r="F29" s="562">
        <f t="shared" si="4"/>
        <v>79900</v>
      </c>
      <c r="G29" s="563">
        <f t="shared" si="5"/>
        <v>-2.0799999999999999E-2</v>
      </c>
      <c r="H29" s="564">
        <f t="shared" si="6"/>
        <v>83000</v>
      </c>
      <c r="I29" s="565">
        <f t="shared" si="7"/>
        <v>84410</v>
      </c>
      <c r="J29" s="566">
        <f t="shared" si="8"/>
        <v>79010</v>
      </c>
      <c r="K29" s="567">
        <f t="shared" si="9"/>
        <v>81600</v>
      </c>
      <c r="L29" s="568">
        <f t="shared" si="10"/>
        <v>16823058559</v>
      </c>
      <c r="M29" s="567">
        <f t="shared" si="11"/>
        <v>20687580</v>
      </c>
      <c r="N29" s="569">
        <f t="shared" si="12"/>
        <v>2338</v>
      </c>
      <c r="O29" s="570">
        <f t="shared" si="13"/>
        <v>45331.708541666667</v>
      </c>
      <c r="P29" s="389">
        <v>28</v>
      </c>
      <c r="Q29" s="572">
        <v>0</v>
      </c>
      <c r="R29" s="573">
        <v>0</v>
      </c>
      <c r="S29" s="574">
        <v>0</v>
      </c>
      <c r="T29" s="575">
        <v>0</v>
      </c>
      <c r="U29" s="554">
        <v>0</v>
      </c>
      <c r="V29" s="599">
        <v>0</v>
      </c>
      <c r="W29" s="742">
        <v>0</v>
      </c>
      <c r="X29" s="724">
        <v>0</v>
      </c>
      <c r="Y29" s="719">
        <v>125593.22033898305</v>
      </c>
      <c r="Z29" s="576" t="s">
        <v>610</v>
      </c>
      <c r="AA29" s="577" t="s">
        <v>612</v>
      </c>
    </row>
    <row r="30" spans="1:42" ht="12.75" customHeight="1">
      <c r="A30" s="656" t="s">
        <v>645</v>
      </c>
      <c r="B30" s="324">
        <v>10</v>
      </c>
      <c r="C30" s="418">
        <v>40</v>
      </c>
      <c r="D30" s="335">
        <v>40.5</v>
      </c>
      <c r="E30" s="324">
        <v>100</v>
      </c>
      <c r="F30" s="759">
        <v>41</v>
      </c>
      <c r="G30" s="431">
        <v>-0.23480000000000001</v>
      </c>
      <c r="H30" s="307">
        <v>60</v>
      </c>
      <c r="I30" s="299">
        <v>62</v>
      </c>
      <c r="J30" s="385">
        <v>38</v>
      </c>
      <c r="K30" s="303">
        <v>52.933999999999997</v>
      </c>
      <c r="L30" s="330">
        <v>176274103</v>
      </c>
      <c r="M30" s="330">
        <v>34950</v>
      </c>
      <c r="N30" s="330">
        <v>3063</v>
      </c>
      <c r="O30" s="378">
        <v>45331.708240740743</v>
      </c>
      <c r="P30" s="390">
        <v>29</v>
      </c>
      <c r="Q30" s="345">
        <v>0</v>
      </c>
      <c r="R30" s="359">
        <v>0</v>
      </c>
      <c r="S30" s="365">
        <v>0</v>
      </c>
      <c r="T30" s="322">
        <v>0</v>
      </c>
      <c r="U30" s="553">
        <v>0</v>
      </c>
      <c r="V30" s="611">
        <v>0</v>
      </c>
      <c r="W30" s="725">
        <v>0</v>
      </c>
      <c r="X30" s="756">
        <v>0</v>
      </c>
      <c r="Y30" s="772">
        <v>10</v>
      </c>
      <c r="Z30" s="767">
        <f>Y30*F30*100</f>
        <v>41000</v>
      </c>
      <c r="AA30" s="328"/>
    </row>
    <row r="31" spans="1:42" ht="12.75" customHeight="1">
      <c r="A31" s="657" t="s">
        <v>590</v>
      </c>
      <c r="B31" s="309">
        <v>32</v>
      </c>
      <c r="C31" s="308">
        <v>19</v>
      </c>
      <c r="D31" s="308">
        <v>23</v>
      </c>
      <c r="E31" s="309">
        <v>200</v>
      </c>
      <c r="F31" s="760">
        <v>19</v>
      </c>
      <c r="G31" s="434">
        <v>-0.39840000000000003</v>
      </c>
      <c r="H31" s="306">
        <v>21</v>
      </c>
      <c r="I31" s="297">
        <v>40</v>
      </c>
      <c r="J31" s="382">
        <v>18.201000000000001</v>
      </c>
      <c r="K31" s="301">
        <v>31.585999999999999</v>
      </c>
      <c r="L31" s="304">
        <v>79923862</v>
      </c>
      <c r="M31" s="304">
        <v>28705</v>
      </c>
      <c r="N31" s="304">
        <v>2044</v>
      </c>
      <c r="O31" s="379">
        <v>45331.708310185182</v>
      </c>
      <c r="P31" s="389">
        <v>30</v>
      </c>
      <c r="Q31" s="342">
        <v>0</v>
      </c>
      <c r="R31" s="360">
        <v>0</v>
      </c>
      <c r="S31" s="362">
        <v>0</v>
      </c>
      <c r="T31" s="321">
        <v>0</v>
      </c>
      <c r="U31" s="353">
        <v>0</v>
      </c>
      <c r="V31" s="753">
        <v>0</v>
      </c>
      <c r="W31" s="726">
        <v>0</v>
      </c>
      <c r="X31" s="757">
        <v>0</v>
      </c>
      <c r="Y31" s="773">
        <v>10</v>
      </c>
      <c r="Z31" s="768">
        <f t="shared" ref="Z31:Z53" si="17">Y31*F31*100</f>
        <v>19000</v>
      </c>
      <c r="AA31" s="328"/>
    </row>
    <row r="32" spans="1:42" ht="12.75" customHeight="1">
      <c r="A32" s="656" t="s">
        <v>591</v>
      </c>
      <c r="B32" s="324">
        <v>3</v>
      </c>
      <c r="C32" s="418">
        <v>8.1199999999999992</v>
      </c>
      <c r="D32" s="335">
        <v>10</v>
      </c>
      <c r="E32" s="324">
        <v>55</v>
      </c>
      <c r="F32" s="759">
        <v>9</v>
      </c>
      <c r="G32" s="431">
        <v>-0.52670000000000006</v>
      </c>
      <c r="H32" s="311">
        <v>15.5</v>
      </c>
      <c r="I32" s="298">
        <v>25</v>
      </c>
      <c r="J32" s="388">
        <v>9</v>
      </c>
      <c r="K32" s="302">
        <v>19.015999999999998</v>
      </c>
      <c r="L32" s="323">
        <v>25134135</v>
      </c>
      <c r="M32" s="323">
        <v>17205</v>
      </c>
      <c r="N32" s="323">
        <v>1418</v>
      </c>
      <c r="O32" s="380">
        <v>45331.708310185182</v>
      </c>
      <c r="P32" s="390">
        <v>31</v>
      </c>
      <c r="Q32" s="343">
        <v>0</v>
      </c>
      <c r="R32" s="361">
        <v>0</v>
      </c>
      <c r="S32" s="367">
        <v>0</v>
      </c>
      <c r="T32" s="320">
        <v>0</v>
      </c>
      <c r="U32" s="352">
        <v>0</v>
      </c>
      <c r="V32" s="611">
        <v>0</v>
      </c>
      <c r="W32" s="727">
        <v>0</v>
      </c>
      <c r="X32" s="756">
        <v>0</v>
      </c>
      <c r="Y32" s="774">
        <v>10</v>
      </c>
      <c r="Z32" s="769">
        <f t="shared" si="17"/>
        <v>9000</v>
      </c>
      <c r="AA32" s="328"/>
    </row>
    <row r="33" spans="1:27" ht="12.75" customHeight="1">
      <c r="A33" s="657" t="s">
        <v>592</v>
      </c>
      <c r="B33" s="309">
        <v>21</v>
      </c>
      <c r="C33" s="308">
        <v>4.0999999999999996</v>
      </c>
      <c r="D33" s="308">
        <v>5</v>
      </c>
      <c r="E33" s="309">
        <v>10</v>
      </c>
      <c r="F33" s="760">
        <v>4.0999999999999996</v>
      </c>
      <c r="G33" s="434">
        <v>-0.60580000000000001</v>
      </c>
      <c r="H33" s="306">
        <v>6</v>
      </c>
      <c r="I33" s="297">
        <v>11.9</v>
      </c>
      <c r="J33" s="382">
        <v>3.7</v>
      </c>
      <c r="K33" s="301">
        <v>10.401999999999999</v>
      </c>
      <c r="L33" s="304">
        <v>7877559</v>
      </c>
      <c r="M33" s="304">
        <v>12172</v>
      </c>
      <c r="N33" s="304">
        <v>1168</v>
      </c>
      <c r="O33" s="379">
        <v>45331.708310185182</v>
      </c>
      <c r="P33" s="389">
        <v>32</v>
      </c>
      <c r="Q33" s="342">
        <v>0</v>
      </c>
      <c r="R33" s="360">
        <v>0</v>
      </c>
      <c r="S33" s="362">
        <v>0</v>
      </c>
      <c r="T33" s="321">
        <v>0</v>
      </c>
      <c r="U33" s="353">
        <v>0</v>
      </c>
      <c r="V33" s="753">
        <v>0</v>
      </c>
      <c r="W33" s="726">
        <v>0</v>
      </c>
      <c r="X33" s="757">
        <v>0</v>
      </c>
      <c r="Y33" s="773">
        <v>10</v>
      </c>
      <c r="Z33" s="768">
        <f t="shared" si="17"/>
        <v>4100</v>
      </c>
      <c r="AA33" s="328"/>
    </row>
    <row r="34" spans="1:27" ht="12.75" customHeight="1">
      <c r="A34" s="656" t="s">
        <v>593</v>
      </c>
      <c r="B34" s="324">
        <v>797</v>
      </c>
      <c r="C34" s="418">
        <v>1.3</v>
      </c>
      <c r="D34" s="335">
        <v>1.95</v>
      </c>
      <c r="E34" s="324">
        <v>1</v>
      </c>
      <c r="F34" s="759">
        <v>1.35</v>
      </c>
      <c r="G34" s="431">
        <v>-0.78</v>
      </c>
      <c r="H34" s="311">
        <v>6</v>
      </c>
      <c r="I34" s="298">
        <v>7</v>
      </c>
      <c r="J34" s="388">
        <v>1.35</v>
      </c>
      <c r="K34" s="302">
        <v>6.1369999999999996</v>
      </c>
      <c r="L34" s="323">
        <v>4400954</v>
      </c>
      <c r="M34" s="323">
        <v>12870</v>
      </c>
      <c r="N34" s="323">
        <v>919</v>
      </c>
      <c r="O34" s="380">
        <v>45331.708229166667</v>
      </c>
      <c r="P34" s="390">
        <v>33</v>
      </c>
      <c r="Q34" s="343">
        <v>0</v>
      </c>
      <c r="R34" s="361">
        <v>0</v>
      </c>
      <c r="S34" s="367">
        <v>0</v>
      </c>
      <c r="T34" s="320">
        <v>0</v>
      </c>
      <c r="U34" s="352">
        <v>0</v>
      </c>
      <c r="V34" s="611">
        <v>0</v>
      </c>
      <c r="W34" s="755">
        <v>0</v>
      </c>
      <c r="X34" s="756">
        <v>0</v>
      </c>
      <c r="Y34" s="774">
        <v>10</v>
      </c>
      <c r="Z34" s="769">
        <f t="shared" si="17"/>
        <v>1350</v>
      </c>
      <c r="AA34" s="328"/>
    </row>
    <row r="35" spans="1:27" ht="12.75" customHeight="1">
      <c r="A35" s="657" t="s">
        <v>594</v>
      </c>
      <c r="B35" s="309">
        <v>10</v>
      </c>
      <c r="C35" s="308">
        <v>1.3</v>
      </c>
      <c r="D35" s="308">
        <v>1.22</v>
      </c>
      <c r="E35" s="309">
        <v>55</v>
      </c>
      <c r="F35" s="760">
        <v>1.7</v>
      </c>
      <c r="G35" s="434">
        <v>-0.70849999999999991</v>
      </c>
      <c r="H35" s="306">
        <v>2.9</v>
      </c>
      <c r="I35" s="297">
        <v>4.7</v>
      </c>
      <c r="J35" s="382">
        <v>1.05</v>
      </c>
      <c r="K35" s="301">
        <v>3.6030000000000002</v>
      </c>
      <c r="L35" s="304">
        <v>1523105</v>
      </c>
      <c r="M35" s="304">
        <v>7671</v>
      </c>
      <c r="N35" s="304">
        <v>842</v>
      </c>
      <c r="O35" s="379">
        <v>45331.70820601852</v>
      </c>
      <c r="P35" s="389">
        <v>34</v>
      </c>
      <c r="Q35" s="342">
        <v>0</v>
      </c>
      <c r="R35" s="360">
        <v>0</v>
      </c>
      <c r="S35" s="362">
        <v>0</v>
      </c>
      <c r="T35" s="321">
        <v>0</v>
      </c>
      <c r="U35" s="353">
        <v>0</v>
      </c>
      <c r="V35" s="753">
        <v>0</v>
      </c>
      <c r="W35" s="726">
        <v>0</v>
      </c>
      <c r="X35" s="757">
        <v>0</v>
      </c>
      <c r="Y35" s="773">
        <v>10</v>
      </c>
      <c r="Z35" s="768">
        <f t="shared" si="17"/>
        <v>1700</v>
      </c>
      <c r="AA35" s="328"/>
    </row>
    <row r="36" spans="1:27" ht="12.75" customHeight="1">
      <c r="A36" s="656" t="s">
        <v>595</v>
      </c>
      <c r="B36" s="324">
        <v>75</v>
      </c>
      <c r="C36" s="418">
        <v>2</v>
      </c>
      <c r="D36" s="335">
        <v>1</v>
      </c>
      <c r="E36" s="324">
        <v>40</v>
      </c>
      <c r="F36" s="759">
        <v>1</v>
      </c>
      <c r="G36" s="431">
        <v>-0.39350000000000002</v>
      </c>
      <c r="H36" s="311">
        <v>1.59</v>
      </c>
      <c r="I36" s="298">
        <v>1.9</v>
      </c>
      <c r="J36" s="388">
        <v>0.70299999999999996</v>
      </c>
      <c r="K36" s="302">
        <v>1.649</v>
      </c>
      <c r="L36" s="323">
        <v>3196667</v>
      </c>
      <c r="M36" s="323">
        <v>23665</v>
      </c>
      <c r="N36" s="323">
        <v>1427</v>
      </c>
      <c r="O36" s="380">
        <v>45331.708182870374</v>
      </c>
      <c r="P36" s="390">
        <v>35</v>
      </c>
      <c r="Q36" s="343">
        <v>0</v>
      </c>
      <c r="R36" s="361">
        <v>0</v>
      </c>
      <c r="S36" s="367">
        <v>0</v>
      </c>
      <c r="T36" s="320">
        <v>0</v>
      </c>
      <c r="U36" s="352">
        <v>0</v>
      </c>
      <c r="V36" s="611">
        <v>0</v>
      </c>
      <c r="W36" s="727">
        <v>0</v>
      </c>
      <c r="X36" s="756">
        <v>0</v>
      </c>
      <c r="Y36" s="774">
        <v>10</v>
      </c>
      <c r="Z36" s="769">
        <f t="shared" si="17"/>
        <v>1000</v>
      </c>
      <c r="AA36" s="328"/>
    </row>
    <row r="37" spans="1:27" ht="12.75" customHeight="1">
      <c r="A37" s="657" t="s">
        <v>629</v>
      </c>
      <c r="B37" s="309">
        <v>30</v>
      </c>
      <c r="C37" s="308">
        <v>0.56000000000000005</v>
      </c>
      <c r="D37" s="308">
        <v>1.1990000000000001</v>
      </c>
      <c r="E37" s="309">
        <v>30</v>
      </c>
      <c r="F37" s="760">
        <v>0.6</v>
      </c>
      <c r="G37" s="434">
        <v>-0.4849</v>
      </c>
      <c r="H37" s="306">
        <v>1.2</v>
      </c>
      <c r="I37" s="297">
        <v>1.5</v>
      </c>
      <c r="J37" s="382">
        <v>0.6</v>
      </c>
      <c r="K37" s="301">
        <v>1.165</v>
      </c>
      <c r="L37" s="304">
        <v>698426</v>
      </c>
      <c r="M37" s="304">
        <v>7637</v>
      </c>
      <c r="N37" s="304">
        <v>800</v>
      </c>
      <c r="O37" s="379">
        <v>45331.707800925928</v>
      </c>
      <c r="P37" s="389">
        <v>36</v>
      </c>
      <c r="Q37" s="342">
        <v>0</v>
      </c>
      <c r="R37" s="360">
        <v>0</v>
      </c>
      <c r="S37" s="362">
        <v>0</v>
      </c>
      <c r="T37" s="321">
        <v>0</v>
      </c>
      <c r="U37" s="353">
        <v>0</v>
      </c>
      <c r="V37" s="753">
        <v>0</v>
      </c>
      <c r="W37" s="726">
        <v>0</v>
      </c>
      <c r="X37" s="757">
        <v>0</v>
      </c>
      <c r="Y37" s="773">
        <v>10</v>
      </c>
      <c r="Z37" s="768">
        <f t="shared" si="17"/>
        <v>600</v>
      </c>
      <c r="AA37" s="328"/>
    </row>
    <row r="38" spans="1:27" ht="12.75" customHeight="1">
      <c r="A38" s="656" t="s">
        <v>630</v>
      </c>
      <c r="B38" s="324">
        <v>36</v>
      </c>
      <c r="C38" s="418">
        <v>0.35</v>
      </c>
      <c r="D38" s="335">
        <v>0.78400000000000003</v>
      </c>
      <c r="E38" s="324">
        <v>16</v>
      </c>
      <c r="F38" s="759">
        <v>0.35</v>
      </c>
      <c r="G38" s="431">
        <v>-0.64680000000000004</v>
      </c>
      <c r="H38" s="311">
        <v>0.6</v>
      </c>
      <c r="I38" s="298">
        <v>1</v>
      </c>
      <c r="J38" s="388">
        <v>0.30099999999999999</v>
      </c>
      <c r="K38" s="302">
        <v>0.99099999999999999</v>
      </c>
      <c r="L38" s="323">
        <v>97051</v>
      </c>
      <c r="M38" s="323">
        <v>1304</v>
      </c>
      <c r="N38" s="323">
        <v>309</v>
      </c>
      <c r="O38" s="380">
        <v>45331.706875000003</v>
      </c>
      <c r="P38" s="390">
        <v>37</v>
      </c>
      <c r="Q38" s="343">
        <v>0</v>
      </c>
      <c r="R38" s="361">
        <v>0</v>
      </c>
      <c r="S38" s="367">
        <v>0</v>
      </c>
      <c r="T38" s="320">
        <v>0</v>
      </c>
      <c r="U38" s="352">
        <v>0</v>
      </c>
      <c r="V38" s="611">
        <v>0</v>
      </c>
      <c r="W38" s="727">
        <v>0</v>
      </c>
      <c r="X38" s="756">
        <v>0</v>
      </c>
      <c r="Y38" s="774">
        <v>10</v>
      </c>
      <c r="Z38" s="769">
        <f t="shared" si="17"/>
        <v>350</v>
      </c>
      <c r="AA38" s="328"/>
    </row>
    <row r="39" spans="1:27" ht="12.75" customHeight="1">
      <c r="A39" s="657" t="s">
        <v>631</v>
      </c>
      <c r="B39" s="309">
        <v>5</v>
      </c>
      <c r="C39" s="308">
        <v>0.35</v>
      </c>
      <c r="D39" s="308">
        <v>0.79900000000000004</v>
      </c>
      <c r="E39" s="309">
        <v>13</v>
      </c>
      <c r="F39" s="760">
        <v>0.79900000000000004</v>
      </c>
      <c r="G39" s="434">
        <v>0.1681</v>
      </c>
      <c r="H39" s="306">
        <v>0.46</v>
      </c>
      <c r="I39" s="297">
        <v>0.89700000000000002</v>
      </c>
      <c r="J39" s="382">
        <v>0.26</v>
      </c>
      <c r="K39" s="301">
        <v>0.68400000000000005</v>
      </c>
      <c r="L39" s="304">
        <v>26249</v>
      </c>
      <c r="M39" s="304">
        <v>462</v>
      </c>
      <c r="N39" s="304">
        <v>159</v>
      </c>
      <c r="O39" s="379">
        <v>45331.704317129632</v>
      </c>
      <c r="P39" s="389">
        <v>38</v>
      </c>
      <c r="Q39" s="342">
        <v>0</v>
      </c>
      <c r="R39" s="360">
        <v>0</v>
      </c>
      <c r="S39" s="362">
        <v>0</v>
      </c>
      <c r="T39" s="321">
        <v>0</v>
      </c>
      <c r="U39" s="353">
        <v>0</v>
      </c>
      <c r="V39" s="753">
        <v>0</v>
      </c>
      <c r="W39" s="726">
        <v>0</v>
      </c>
      <c r="X39" s="757">
        <v>0</v>
      </c>
      <c r="Y39" s="773">
        <v>10</v>
      </c>
      <c r="Z39" s="768">
        <f t="shared" si="17"/>
        <v>799</v>
      </c>
      <c r="AA39" s="328"/>
    </row>
    <row r="40" spans="1:27" ht="12.75" customHeight="1">
      <c r="A40" s="656" t="s">
        <v>632</v>
      </c>
      <c r="B40" s="324">
        <v>8</v>
      </c>
      <c r="C40" s="418">
        <v>0.12</v>
      </c>
      <c r="D40" s="335">
        <v>0.31</v>
      </c>
      <c r="E40" s="324">
        <v>49</v>
      </c>
      <c r="F40" s="759">
        <v>0.31</v>
      </c>
      <c r="G40" s="431">
        <v>-0.40490000000000004</v>
      </c>
      <c r="H40" s="311">
        <v>0.31</v>
      </c>
      <c r="I40" s="298">
        <v>0.6</v>
      </c>
      <c r="J40" s="388">
        <v>0.25</v>
      </c>
      <c r="K40" s="302">
        <v>0.52100000000000002</v>
      </c>
      <c r="L40" s="323">
        <v>211632</v>
      </c>
      <c r="M40" s="323">
        <v>6406</v>
      </c>
      <c r="N40" s="323">
        <v>423</v>
      </c>
      <c r="O40" s="380">
        <v>45331.708078703705</v>
      </c>
      <c r="P40" s="390">
        <v>39</v>
      </c>
      <c r="Q40" s="343">
        <v>0</v>
      </c>
      <c r="R40" s="361">
        <v>0</v>
      </c>
      <c r="S40" s="367">
        <v>0</v>
      </c>
      <c r="T40" s="320">
        <v>0</v>
      </c>
      <c r="U40" s="352">
        <v>0</v>
      </c>
      <c r="V40" s="611">
        <v>0</v>
      </c>
      <c r="W40" s="727">
        <v>0</v>
      </c>
      <c r="X40" s="756">
        <v>0</v>
      </c>
      <c r="Y40" s="774">
        <v>10</v>
      </c>
      <c r="Z40" s="769">
        <f t="shared" si="17"/>
        <v>310</v>
      </c>
      <c r="AA40" s="328"/>
    </row>
    <row r="41" spans="1:27" ht="12.75" customHeight="1">
      <c r="A41" s="658" t="s">
        <v>633</v>
      </c>
      <c r="B41" s="605">
        <v>287</v>
      </c>
      <c r="C41" s="580">
        <v>0.15</v>
      </c>
      <c r="D41" s="580">
        <v>0.44</v>
      </c>
      <c r="E41" s="605">
        <v>50</v>
      </c>
      <c r="F41" s="761">
        <v>0.15</v>
      </c>
      <c r="G41" s="606">
        <v>-0.57020000000000004</v>
      </c>
      <c r="H41" s="584">
        <v>0.46</v>
      </c>
      <c r="I41" s="585">
        <v>0.46</v>
      </c>
      <c r="J41" s="586">
        <v>0.1</v>
      </c>
      <c r="K41" s="587">
        <v>0.34899999999999998</v>
      </c>
      <c r="L41" s="569">
        <v>19072</v>
      </c>
      <c r="M41" s="569">
        <v>732</v>
      </c>
      <c r="N41" s="569">
        <v>108</v>
      </c>
      <c r="O41" s="570">
        <v>45331.708078703705</v>
      </c>
      <c r="P41" s="389">
        <v>40</v>
      </c>
      <c r="Q41" s="572">
        <v>0</v>
      </c>
      <c r="R41" s="607">
        <v>0</v>
      </c>
      <c r="S41" s="574">
        <v>0</v>
      </c>
      <c r="T41" s="590">
        <v>0</v>
      </c>
      <c r="U41" s="353">
        <v>0</v>
      </c>
      <c r="V41" s="753">
        <v>0</v>
      </c>
      <c r="W41" s="728">
        <v>0</v>
      </c>
      <c r="X41" s="758">
        <v>0</v>
      </c>
      <c r="Y41" s="775">
        <v>10</v>
      </c>
      <c r="Z41" s="771">
        <f t="shared" si="17"/>
        <v>150</v>
      </c>
      <c r="AA41" s="328"/>
    </row>
    <row r="42" spans="1:27" ht="12.75" customHeight="1">
      <c r="A42" s="656" t="s">
        <v>596</v>
      </c>
      <c r="B42" s="324">
        <v>67</v>
      </c>
      <c r="C42" s="418">
        <v>0.02</v>
      </c>
      <c r="D42" s="335">
        <v>0.05</v>
      </c>
      <c r="E42" s="324">
        <v>37</v>
      </c>
      <c r="F42" s="759">
        <v>0.02</v>
      </c>
      <c r="G42" s="431">
        <v>-0.5</v>
      </c>
      <c r="H42" s="307">
        <v>0.02</v>
      </c>
      <c r="I42" s="299">
        <v>0.02</v>
      </c>
      <c r="J42" s="385">
        <v>0.02</v>
      </c>
      <c r="K42" s="303">
        <v>0.04</v>
      </c>
      <c r="L42" s="330">
        <v>84</v>
      </c>
      <c r="M42" s="330">
        <v>42</v>
      </c>
      <c r="N42" s="330">
        <v>7</v>
      </c>
      <c r="O42" s="378">
        <v>45331.687789351854</v>
      </c>
      <c r="P42" s="390">
        <v>41</v>
      </c>
      <c r="Q42" s="345">
        <v>0</v>
      </c>
      <c r="R42" s="359">
        <v>0</v>
      </c>
      <c r="S42" s="365">
        <v>0</v>
      </c>
      <c r="T42" s="322">
        <v>0</v>
      </c>
      <c r="U42" s="553">
        <v>0</v>
      </c>
      <c r="V42" s="611">
        <v>0</v>
      </c>
      <c r="W42" s="729">
        <v>0</v>
      </c>
      <c r="X42" s="756">
        <v>0</v>
      </c>
      <c r="Y42" s="776">
        <v>10</v>
      </c>
      <c r="Z42" s="767">
        <f t="shared" si="17"/>
        <v>20</v>
      </c>
      <c r="AA42" s="328"/>
    </row>
    <row r="43" spans="1:27" ht="12.75" customHeight="1">
      <c r="A43" s="657" t="s">
        <v>597</v>
      </c>
      <c r="B43" s="309"/>
      <c r="C43" s="308"/>
      <c r="D43" s="308">
        <v>0.04</v>
      </c>
      <c r="E43" s="309">
        <v>1</v>
      </c>
      <c r="F43" s="760"/>
      <c r="G43" s="434"/>
      <c r="H43" s="306"/>
      <c r="I43" s="297"/>
      <c r="J43" s="382"/>
      <c r="K43" s="301">
        <v>7.3999999999999996E-2</v>
      </c>
      <c r="L43" s="304"/>
      <c r="M43" s="304"/>
      <c r="N43" s="304"/>
      <c r="O43" s="379"/>
      <c r="P43" s="389">
        <v>42</v>
      </c>
      <c r="Q43" s="342">
        <v>0</v>
      </c>
      <c r="R43" s="360">
        <v>0</v>
      </c>
      <c r="S43" s="362">
        <v>0</v>
      </c>
      <c r="T43" s="321">
        <v>0</v>
      </c>
      <c r="U43" s="353">
        <v>0</v>
      </c>
      <c r="V43" s="753">
        <v>0</v>
      </c>
      <c r="W43" s="726">
        <v>0</v>
      </c>
      <c r="X43" s="757">
        <v>0</v>
      </c>
      <c r="Y43" s="777">
        <v>10</v>
      </c>
      <c r="Z43" s="768">
        <f t="shared" si="17"/>
        <v>0</v>
      </c>
      <c r="AA43" s="328"/>
    </row>
    <row r="44" spans="1:27" ht="12.75" customHeight="1">
      <c r="A44" s="656" t="s">
        <v>598</v>
      </c>
      <c r="B44" s="324">
        <v>150</v>
      </c>
      <c r="C44" s="418">
        <v>0.04</v>
      </c>
      <c r="D44" s="335">
        <v>7.9000000000000001E-2</v>
      </c>
      <c r="E44" s="324">
        <v>4</v>
      </c>
      <c r="F44" s="759">
        <v>0.08</v>
      </c>
      <c r="G44" s="431">
        <v>-0.57889999999999997</v>
      </c>
      <c r="H44" s="311">
        <v>0.1</v>
      </c>
      <c r="I44" s="298">
        <v>0.1</v>
      </c>
      <c r="J44" s="388">
        <v>0.08</v>
      </c>
      <c r="K44" s="302">
        <v>0.19</v>
      </c>
      <c r="L44" s="323">
        <v>3177</v>
      </c>
      <c r="M44" s="323">
        <v>395</v>
      </c>
      <c r="N44" s="323">
        <v>14</v>
      </c>
      <c r="O44" s="380">
        <v>45331.684733796297</v>
      </c>
      <c r="P44" s="390">
        <v>43</v>
      </c>
      <c r="Q44" s="343">
        <v>0</v>
      </c>
      <c r="R44" s="361">
        <v>0</v>
      </c>
      <c r="S44" s="367">
        <v>0</v>
      </c>
      <c r="T44" s="320">
        <v>0</v>
      </c>
      <c r="U44" s="352">
        <v>0</v>
      </c>
      <c r="V44" s="611">
        <v>0</v>
      </c>
      <c r="W44" s="727">
        <v>0</v>
      </c>
      <c r="X44" s="756">
        <v>0</v>
      </c>
      <c r="Y44" s="778">
        <v>10</v>
      </c>
      <c r="Z44" s="769">
        <f t="shared" si="17"/>
        <v>80</v>
      </c>
      <c r="AA44" s="328"/>
    </row>
    <row r="45" spans="1:27" ht="12.75" customHeight="1">
      <c r="A45" s="657" t="s">
        <v>599</v>
      </c>
      <c r="B45" s="309">
        <v>19</v>
      </c>
      <c r="C45" s="308">
        <v>0.05</v>
      </c>
      <c r="D45" s="308">
        <v>0.09</v>
      </c>
      <c r="E45" s="309">
        <v>50</v>
      </c>
      <c r="F45" s="760">
        <v>0.05</v>
      </c>
      <c r="G45" s="434">
        <v>-0.66659999999999997</v>
      </c>
      <c r="H45" s="306">
        <v>0.1</v>
      </c>
      <c r="I45" s="297">
        <v>0.1</v>
      </c>
      <c r="J45" s="382">
        <v>0.05</v>
      </c>
      <c r="K45" s="301">
        <v>0.15</v>
      </c>
      <c r="L45" s="304">
        <v>575</v>
      </c>
      <c r="M45" s="304">
        <v>84</v>
      </c>
      <c r="N45" s="304">
        <v>12</v>
      </c>
      <c r="O45" s="379">
        <v>45331.700856481482</v>
      </c>
      <c r="P45" s="389">
        <v>44</v>
      </c>
      <c r="Q45" s="342">
        <v>0</v>
      </c>
      <c r="R45" s="360">
        <v>0</v>
      </c>
      <c r="S45" s="362">
        <v>0</v>
      </c>
      <c r="T45" s="321">
        <v>0</v>
      </c>
      <c r="U45" s="353">
        <v>0</v>
      </c>
      <c r="V45" s="753">
        <v>0</v>
      </c>
      <c r="W45" s="726">
        <v>0</v>
      </c>
      <c r="X45" s="757">
        <v>0</v>
      </c>
      <c r="Y45" s="777">
        <v>10</v>
      </c>
      <c r="Z45" s="768">
        <f t="shared" si="17"/>
        <v>50</v>
      </c>
      <c r="AA45" s="328"/>
    </row>
    <row r="46" spans="1:27" ht="12.75" customHeight="1">
      <c r="A46" s="656" t="s">
        <v>600</v>
      </c>
      <c r="B46" s="324">
        <v>20</v>
      </c>
      <c r="C46" s="418">
        <v>0.05</v>
      </c>
      <c r="D46" s="335">
        <v>0.105</v>
      </c>
      <c r="E46" s="324">
        <v>174</v>
      </c>
      <c r="F46" s="759">
        <v>0.105</v>
      </c>
      <c r="G46" s="431">
        <v>-0.36359999999999998</v>
      </c>
      <c r="H46" s="311">
        <v>0.105</v>
      </c>
      <c r="I46" s="298">
        <v>0.121</v>
      </c>
      <c r="J46" s="388">
        <v>0.1</v>
      </c>
      <c r="K46" s="302">
        <v>0.16500000000000001</v>
      </c>
      <c r="L46" s="323">
        <v>10972</v>
      </c>
      <c r="M46" s="323">
        <v>1012</v>
      </c>
      <c r="N46" s="323">
        <v>42</v>
      </c>
      <c r="O46" s="380">
        <v>45331.678530092591</v>
      </c>
      <c r="P46" s="390">
        <v>45</v>
      </c>
      <c r="Q46" s="343">
        <v>0</v>
      </c>
      <c r="R46" s="361">
        <v>0</v>
      </c>
      <c r="S46" s="367">
        <v>0</v>
      </c>
      <c r="T46" s="320">
        <v>0</v>
      </c>
      <c r="U46" s="352">
        <v>0</v>
      </c>
      <c r="V46" s="611">
        <v>0</v>
      </c>
      <c r="W46" s="727">
        <v>0</v>
      </c>
      <c r="X46" s="756">
        <v>0</v>
      </c>
      <c r="Y46" s="778">
        <v>10</v>
      </c>
      <c r="Z46" s="769">
        <f t="shared" si="17"/>
        <v>105</v>
      </c>
      <c r="AA46" s="328"/>
    </row>
    <row r="47" spans="1:27" ht="12.75" customHeight="1">
      <c r="A47" s="657" t="s">
        <v>601</v>
      </c>
      <c r="B47" s="309">
        <v>10</v>
      </c>
      <c r="C47" s="308">
        <v>0.1</v>
      </c>
      <c r="D47" s="308">
        <v>0.23</v>
      </c>
      <c r="E47" s="309">
        <v>255</v>
      </c>
      <c r="F47" s="760">
        <v>0.23</v>
      </c>
      <c r="G47" s="434">
        <v>-0.43200000000000005</v>
      </c>
      <c r="H47" s="306">
        <v>0.4</v>
      </c>
      <c r="I47" s="297">
        <v>0.4</v>
      </c>
      <c r="J47" s="382">
        <v>0.15</v>
      </c>
      <c r="K47" s="301">
        <v>0.40500000000000003</v>
      </c>
      <c r="L47" s="304">
        <v>9680</v>
      </c>
      <c r="M47" s="304">
        <v>431</v>
      </c>
      <c r="N47" s="304">
        <v>91</v>
      </c>
      <c r="O47" s="379">
        <v>45331.687928240739</v>
      </c>
      <c r="P47" s="389">
        <v>46</v>
      </c>
      <c r="Q47" s="342">
        <v>0</v>
      </c>
      <c r="R47" s="360">
        <v>0</v>
      </c>
      <c r="S47" s="362">
        <v>0</v>
      </c>
      <c r="T47" s="321">
        <v>0</v>
      </c>
      <c r="U47" s="353">
        <v>0</v>
      </c>
      <c r="V47" s="753">
        <v>0</v>
      </c>
      <c r="W47" s="726">
        <v>0</v>
      </c>
      <c r="X47" s="757">
        <v>0</v>
      </c>
      <c r="Y47" s="777">
        <v>10</v>
      </c>
      <c r="Z47" s="768">
        <f t="shared" si="17"/>
        <v>230.00000000000003</v>
      </c>
      <c r="AA47" s="328"/>
    </row>
    <row r="48" spans="1:27" ht="12.75" customHeight="1">
      <c r="A48" s="656" t="s">
        <v>602</v>
      </c>
      <c r="B48" s="324">
        <v>213</v>
      </c>
      <c r="C48" s="418">
        <v>0.13</v>
      </c>
      <c r="D48" s="335">
        <v>0.249</v>
      </c>
      <c r="E48" s="324">
        <v>16</v>
      </c>
      <c r="F48" s="759">
        <v>0.14099999999999999</v>
      </c>
      <c r="G48" s="431">
        <v>-0.75930000000000009</v>
      </c>
      <c r="H48" s="311">
        <v>0.748</v>
      </c>
      <c r="I48" s="298">
        <v>0.748</v>
      </c>
      <c r="J48" s="388">
        <v>0.12</v>
      </c>
      <c r="K48" s="302">
        <v>0.58599999999999997</v>
      </c>
      <c r="L48" s="323">
        <v>16521</v>
      </c>
      <c r="M48" s="323">
        <v>780</v>
      </c>
      <c r="N48" s="323">
        <v>117</v>
      </c>
      <c r="O48" s="380">
        <v>45331.704340277778</v>
      </c>
      <c r="P48" s="390">
        <v>47</v>
      </c>
      <c r="Q48" s="343">
        <v>0</v>
      </c>
      <c r="R48" s="361">
        <v>0</v>
      </c>
      <c r="S48" s="367">
        <v>0</v>
      </c>
      <c r="T48" s="320">
        <v>0</v>
      </c>
      <c r="U48" s="352">
        <v>0</v>
      </c>
      <c r="V48" s="611">
        <v>0</v>
      </c>
      <c r="W48" s="727">
        <v>0</v>
      </c>
      <c r="X48" s="756">
        <v>0</v>
      </c>
      <c r="Y48" s="778">
        <v>10</v>
      </c>
      <c r="Z48" s="769">
        <f t="shared" si="17"/>
        <v>141</v>
      </c>
      <c r="AA48" s="328"/>
    </row>
    <row r="49" spans="1:41" ht="12.75" customHeight="1">
      <c r="A49" s="657" t="s">
        <v>603</v>
      </c>
      <c r="B49" s="309">
        <v>15</v>
      </c>
      <c r="C49" s="308">
        <v>0.20499999999999999</v>
      </c>
      <c r="D49" s="308">
        <v>0.39</v>
      </c>
      <c r="E49" s="309">
        <v>28</v>
      </c>
      <c r="F49" s="760">
        <v>0.22</v>
      </c>
      <c r="G49" s="434">
        <v>-0.74939999999999996</v>
      </c>
      <c r="H49" s="306">
        <v>0.6</v>
      </c>
      <c r="I49" s="297">
        <v>0.85</v>
      </c>
      <c r="J49" s="382">
        <v>0.121</v>
      </c>
      <c r="K49" s="301">
        <v>0.878</v>
      </c>
      <c r="L49" s="304">
        <v>114822</v>
      </c>
      <c r="M49" s="304">
        <v>3509</v>
      </c>
      <c r="N49" s="304">
        <v>383</v>
      </c>
      <c r="O49" s="379">
        <v>45331.691423611112</v>
      </c>
      <c r="P49" s="389">
        <v>48</v>
      </c>
      <c r="Q49" s="342">
        <v>0</v>
      </c>
      <c r="R49" s="360">
        <v>0</v>
      </c>
      <c r="S49" s="362">
        <v>0</v>
      </c>
      <c r="T49" s="321">
        <v>0</v>
      </c>
      <c r="U49" s="353">
        <v>0</v>
      </c>
      <c r="V49" s="753">
        <v>0</v>
      </c>
      <c r="W49" s="726">
        <v>0</v>
      </c>
      <c r="X49" s="757">
        <v>0</v>
      </c>
      <c r="Y49" s="777">
        <v>10</v>
      </c>
      <c r="Z49" s="768">
        <f t="shared" si="17"/>
        <v>220.00000000000003</v>
      </c>
      <c r="AA49" s="328"/>
    </row>
    <row r="50" spans="1:41" ht="12.75" customHeight="1">
      <c r="A50" s="656" t="s">
        <v>604</v>
      </c>
      <c r="B50" s="324">
        <v>49</v>
      </c>
      <c r="C50" s="418">
        <v>0.39</v>
      </c>
      <c r="D50" s="335">
        <v>0.75</v>
      </c>
      <c r="E50" s="324">
        <v>5</v>
      </c>
      <c r="F50" s="759">
        <v>0.39</v>
      </c>
      <c r="G50" s="431">
        <v>-0.76489999999999991</v>
      </c>
      <c r="H50" s="311">
        <v>1.79</v>
      </c>
      <c r="I50" s="298">
        <v>1.9750000000000001</v>
      </c>
      <c r="J50" s="388">
        <v>0.39</v>
      </c>
      <c r="K50" s="302">
        <v>1.659</v>
      </c>
      <c r="L50" s="323">
        <v>313213</v>
      </c>
      <c r="M50" s="323">
        <v>3456</v>
      </c>
      <c r="N50" s="323">
        <v>348</v>
      </c>
      <c r="O50" s="380">
        <v>45331.70821759259</v>
      </c>
      <c r="P50" s="390">
        <v>49</v>
      </c>
      <c r="Q50" s="343">
        <v>0</v>
      </c>
      <c r="R50" s="361">
        <v>0</v>
      </c>
      <c r="S50" s="367">
        <v>0</v>
      </c>
      <c r="T50" s="320">
        <v>0</v>
      </c>
      <c r="U50" s="352">
        <v>0</v>
      </c>
      <c r="V50" s="611">
        <v>0</v>
      </c>
      <c r="W50" s="727">
        <v>0</v>
      </c>
      <c r="X50" s="756">
        <v>0</v>
      </c>
      <c r="Y50" s="778">
        <v>10</v>
      </c>
      <c r="Z50" s="769">
        <f t="shared" si="17"/>
        <v>390.00000000000006</v>
      </c>
      <c r="AA50" s="328"/>
    </row>
    <row r="51" spans="1:41" ht="12.75" customHeight="1">
      <c r="A51" s="657" t="s">
        <v>605</v>
      </c>
      <c r="B51" s="309">
        <v>15</v>
      </c>
      <c r="C51" s="308">
        <v>1.71</v>
      </c>
      <c r="D51" s="308">
        <v>2</v>
      </c>
      <c r="E51" s="309">
        <v>16</v>
      </c>
      <c r="F51" s="760">
        <v>1.7</v>
      </c>
      <c r="G51" s="434">
        <v>-0.59460000000000002</v>
      </c>
      <c r="H51" s="306">
        <v>4.5449999999999999</v>
      </c>
      <c r="I51" s="297">
        <v>5</v>
      </c>
      <c r="J51" s="382">
        <v>1.51</v>
      </c>
      <c r="K51" s="301">
        <v>4.194</v>
      </c>
      <c r="L51" s="304">
        <v>2269670</v>
      </c>
      <c r="M51" s="304">
        <v>9516</v>
      </c>
      <c r="N51" s="304">
        <v>1567</v>
      </c>
      <c r="O51" s="379">
        <v>45331.708298611113</v>
      </c>
      <c r="P51" s="389">
        <v>50</v>
      </c>
      <c r="Q51" s="342">
        <v>0</v>
      </c>
      <c r="R51" s="360">
        <v>0</v>
      </c>
      <c r="S51" s="362">
        <v>0</v>
      </c>
      <c r="T51" s="321">
        <v>0</v>
      </c>
      <c r="U51" s="353">
        <v>0</v>
      </c>
      <c r="V51" s="753">
        <v>0</v>
      </c>
      <c r="W51" s="726">
        <v>0</v>
      </c>
      <c r="X51" s="757">
        <v>0</v>
      </c>
      <c r="Y51" s="777">
        <v>10</v>
      </c>
      <c r="Z51" s="768">
        <f t="shared" si="17"/>
        <v>1700</v>
      </c>
      <c r="AA51" s="328"/>
    </row>
    <row r="52" spans="1:41" ht="12.75" customHeight="1">
      <c r="A52" s="656" t="s">
        <v>606</v>
      </c>
      <c r="B52" s="324">
        <v>10</v>
      </c>
      <c r="C52" s="418">
        <v>4.1100000000000003</v>
      </c>
      <c r="D52" s="335">
        <v>5.49</v>
      </c>
      <c r="E52" s="324">
        <v>40</v>
      </c>
      <c r="F52" s="759">
        <v>4.0999999999999996</v>
      </c>
      <c r="G52" s="431">
        <v>-0.46619999999999995</v>
      </c>
      <c r="H52" s="311">
        <v>8.5500000000000007</v>
      </c>
      <c r="I52" s="298">
        <v>11</v>
      </c>
      <c r="J52" s="388">
        <v>3</v>
      </c>
      <c r="K52" s="302">
        <v>7.681</v>
      </c>
      <c r="L52" s="323">
        <v>8597403</v>
      </c>
      <c r="M52" s="323">
        <v>16291</v>
      </c>
      <c r="N52" s="323">
        <v>1545</v>
      </c>
      <c r="O52" s="380">
        <v>45331.707905092589</v>
      </c>
      <c r="P52" s="390">
        <v>51</v>
      </c>
      <c r="Q52" s="343">
        <v>0</v>
      </c>
      <c r="R52" s="361">
        <v>0</v>
      </c>
      <c r="S52" s="367">
        <v>0</v>
      </c>
      <c r="T52" s="320">
        <v>0</v>
      </c>
      <c r="U52" s="352">
        <v>0</v>
      </c>
      <c r="V52" s="611">
        <v>0</v>
      </c>
      <c r="W52" s="727">
        <f>V52*X52</f>
        <v>0</v>
      </c>
      <c r="X52" s="756">
        <v>409</v>
      </c>
      <c r="Y52" s="778">
        <v>10</v>
      </c>
      <c r="Z52" s="769">
        <f t="shared" si="17"/>
        <v>4100</v>
      </c>
      <c r="AA52" s="328"/>
    </row>
    <row r="53" spans="1:41" ht="12.75" customHeight="1">
      <c r="A53" s="658" t="s">
        <v>607</v>
      </c>
      <c r="B53" s="605">
        <v>4</v>
      </c>
      <c r="C53" s="580">
        <v>12</v>
      </c>
      <c r="D53" s="580">
        <v>13.89</v>
      </c>
      <c r="E53" s="605">
        <v>40</v>
      </c>
      <c r="F53" s="761">
        <v>12</v>
      </c>
      <c r="G53" s="606">
        <v>-0.33700000000000002</v>
      </c>
      <c r="H53" s="584">
        <v>21</v>
      </c>
      <c r="I53" s="585">
        <v>35</v>
      </c>
      <c r="J53" s="586">
        <v>7.7770000000000001</v>
      </c>
      <c r="K53" s="587">
        <v>18.100000000000001</v>
      </c>
      <c r="L53" s="569">
        <v>19234507</v>
      </c>
      <c r="M53" s="569">
        <v>12915</v>
      </c>
      <c r="N53" s="569">
        <v>1636</v>
      </c>
      <c r="O53" s="570">
        <v>45331.708298611113</v>
      </c>
      <c r="P53" s="389">
        <v>52</v>
      </c>
      <c r="Q53" s="572">
        <v>0</v>
      </c>
      <c r="R53" s="607">
        <v>0</v>
      </c>
      <c r="S53" s="574">
        <v>0</v>
      </c>
      <c r="T53" s="590">
        <v>0</v>
      </c>
      <c r="U53" s="353">
        <v>0</v>
      </c>
      <c r="V53" s="753">
        <v>0</v>
      </c>
      <c r="W53" s="728">
        <v>0</v>
      </c>
      <c r="X53" s="758">
        <v>0</v>
      </c>
      <c r="Y53" s="779">
        <v>10</v>
      </c>
      <c r="Z53" s="770">
        <f t="shared" si="17"/>
        <v>12000</v>
      </c>
      <c r="AA53" s="328"/>
    </row>
    <row r="54" spans="1:41" ht="12.75" customHeight="1">
      <c r="A54" s="358" t="s">
        <v>335</v>
      </c>
      <c r="B54" s="324">
        <v>2</v>
      </c>
      <c r="C54" s="418">
        <v>2295</v>
      </c>
      <c r="D54" s="335">
        <v>2310</v>
      </c>
      <c r="E54" s="324">
        <v>90</v>
      </c>
      <c r="F54" s="759">
        <v>2310</v>
      </c>
      <c r="G54" s="431">
        <v>2.46E-2</v>
      </c>
      <c r="H54" s="307">
        <v>2250</v>
      </c>
      <c r="I54" s="299">
        <v>2346.85</v>
      </c>
      <c r="J54" s="385">
        <v>2240</v>
      </c>
      <c r="K54" s="303">
        <v>2254.35</v>
      </c>
      <c r="L54" s="330">
        <v>148154633</v>
      </c>
      <c r="M54" s="303">
        <v>64266</v>
      </c>
      <c r="N54" s="330">
        <v>849</v>
      </c>
      <c r="O54" s="378">
        <v>45331.686979166669</v>
      </c>
      <c r="P54" s="390">
        <v>53</v>
      </c>
      <c r="Q54" s="345">
        <v>0</v>
      </c>
      <c r="R54" s="359">
        <v>0</v>
      </c>
      <c r="S54" s="365">
        <v>0</v>
      </c>
      <c r="T54" s="322">
        <v>0</v>
      </c>
      <c r="U54" s="352">
        <v>0</v>
      </c>
      <c r="V54" s="355">
        <v>0</v>
      </c>
      <c r="W54" s="659">
        <v>0</v>
      </c>
      <c r="X54" s="685">
        <v>0</v>
      </c>
      <c r="Y54" s="676">
        <f>IF(D54&lt;&gt;0,($C55*(1-$V$1))-$D54,0)</f>
        <v>20</v>
      </c>
      <c r="Z54" s="655">
        <f>$F55*($AE$1*$AD$1)</f>
        <v>33.915863013698633</v>
      </c>
      <c r="AA54" s="791" t="str">
        <f>MID($A54,1,5)</f>
        <v xml:space="preserve">GGAL </v>
      </c>
    </row>
    <row r="55" spans="1:41" ht="12.75" customHeight="1">
      <c r="A55" s="650" t="s">
        <v>336</v>
      </c>
      <c r="B55" s="605">
        <v>1120</v>
      </c>
      <c r="C55" s="580">
        <v>2330</v>
      </c>
      <c r="D55" s="643">
        <v>2335</v>
      </c>
      <c r="E55" s="595">
        <v>97</v>
      </c>
      <c r="F55" s="761">
        <v>2330</v>
      </c>
      <c r="G55" s="606">
        <v>1.1299999999999999E-2</v>
      </c>
      <c r="H55" s="584">
        <v>2300</v>
      </c>
      <c r="I55" s="585">
        <v>2372</v>
      </c>
      <c r="J55" s="586">
        <v>2279</v>
      </c>
      <c r="K55" s="587">
        <v>2303.9499999999998</v>
      </c>
      <c r="L55" s="569">
        <v>4881495920</v>
      </c>
      <c r="M55" s="587">
        <v>2091383</v>
      </c>
      <c r="N55" s="569">
        <v>4514</v>
      </c>
      <c r="O55" s="570">
        <v>45331.70821759259</v>
      </c>
      <c r="P55" s="571">
        <v>54</v>
      </c>
      <c r="Q55" s="572">
        <v>0</v>
      </c>
      <c r="R55" s="607">
        <v>0</v>
      </c>
      <c r="S55" s="574">
        <v>0</v>
      </c>
      <c r="T55" s="590">
        <v>0</v>
      </c>
      <c r="U55" s="353">
        <v>0</v>
      </c>
      <c r="V55" s="354">
        <v>0</v>
      </c>
      <c r="W55" s="660">
        <v>0</v>
      </c>
      <c r="X55" s="684">
        <v>0</v>
      </c>
      <c r="Y55" s="677">
        <f>IFERROR(IF($Y$1&lt;&gt;"",INT($Y$1/(D54)),100),100)</f>
        <v>51</v>
      </c>
      <c r="Z55" s="667"/>
      <c r="AA55" s="792"/>
    </row>
    <row r="56" spans="1:41" ht="12.75" hidden="1" customHeight="1">
      <c r="A56" s="358" t="s">
        <v>582</v>
      </c>
      <c r="B56" s="325">
        <v>602</v>
      </c>
      <c r="C56" s="664">
        <v>2150</v>
      </c>
      <c r="D56" s="665">
        <v>2194</v>
      </c>
      <c r="E56" s="325">
        <v>9</v>
      </c>
      <c r="F56" s="759">
        <v>2190</v>
      </c>
      <c r="G56" s="431">
        <v>3.4200000000000001E-2</v>
      </c>
      <c r="H56" s="307">
        <v>2197.65</v>
      </c>
      <c r="I56" s="299">
        <v>2245.4</v>
      </c>
      <c r="J56" s="385">
        <v>2100.0500000000002</v>
      </c>
      <c r="K56" s="303">
        <v>2117.4</v>
      </c>
      <c r="L56" s="330">
        <v>131290454</v>
      </c>
      <c r="M56" s="303">
        <v>60151</v>
      </c>
      <c r="N56" s="330">
        <v>1392</v>
      </c>
      <c r="O56" s="378">
        <v>45331.687152777777</v>
      </c>
      <c r="P56" s="390">
        <v>55</v>
      </c>
      <c r="Q56" s="345">
        <v>0</v>
      </c>
      <c r="R56" s="359">
        <v>0</v>
      </c>
      <c r="S56" s="365">
        <v>0</v>
      </c>
      <c r="T56" s="322">
        <v>0</v>
      </c>
      <c r="U56" s="352">
        <v>0</v>
      </c>
      <c r="V56" s="355">
        <v>0</v>
      </c>
      <c r="W56" s="659">
        <v>0</v>
      </c>
      <c r="X56" s="685">
        <v>0</v>
      </c>
      <c r="Y56" s="676">
        <f>IF(D56&lt;&gt;0,($C57*(1-$V$1))-$D56,0)</f>
        <v>-9</v>
      </c>
      <c r="Z56" s="655">
        <f>$F57*($AE$1*$AD$1)</f>
        <v>32.000999589041093</v>
      </c>
      <c r="AA56" s="789" t="str">
        <f>MID($A56,1,5)</f>
        <v xml:space="preserve">PAMP </v>
      </c>
    </row>
    <row r="57" spans="1:41" ht="12.75" hidden="1" customHeight="1">
      <c r="A57" s="650" t="s">
        <v>583</v>
      </c>
      <c r="B57" s="651">
        <v>20</v>
      </c>
      <c r="C57" s="666">
        <v>2185</v>
      </c>
      <c r="D57" s="666">
        <v>2198.4499999999998</v>
      </c>
      <c r="E57" s="651">
        <v>455</v>
      </c>
      <c r="F57" s="764">
        <v>2198.4499999999998</v>
      </c>
      <c r="G57" s="606">
        <v>2.9999999999999997E-4</v>
      </c>
      <c r="H57" s="584">
        <v>2197.65</v>
      </c>
      <c r="I57" s="585">
        <v>2244.4</v>
      </c>
      <c r="J57" s="586">
        <v>2133</v>
      </c>
      <c r="K57" s="587">
        <v>2197.65</v>
      </c>
      <c r="L57" s="569">
        <v>2740131727</v>
      </c>
      <c r="M57" s="587">
        <v>1245899</v>
      </c>
      <c r="N57" s="569">
        <v>6665</v>
      </c>
      <c r="O57" s="652">
        <v>45331.708055555559</v>
      </c>
      <c r="P57" s="389">
        <v>56</v>
      </c>
      <c r="Q57" s="572">
        <v>0</v>
      </c>
      <c r="R57" s="607">
        <v>0</v>
      </c>
      <c r="S57" s="574">
        <v>0</v>
      </c>
      <c r="T57" s="590">
        <v>0</v>
      </c>
      <c r="U57" s="554">
        <v>0</v>
      </c>
      <c r="V57" s="601">
        <v>0</v>
      </c>
      <c r="W57" s="660">
        <v>0</v>
      </c>
      <c r="X57" s="684">
        <v>0</v>
      </c>
      <c r="Y57" s="678">
        <f>IFERROR(IF($Y$1&lt;&gt;"",INT($Y$1/(D56)),100),100)</f>
        <v>54</v>
      </c>
      <c r="Z57" s="654"/>
      <c r="AA57" s="790"/>
    </row>
    <row r="58" spans="1:41" ht="12.75" customHeight="1">
      <c r="A58" s="358" t="s">
        <v>13</v>
      </c>
      <c r="B58" s="324">
        <v>1292</v>
      </c>
      <c r="C58" s="418">
        <v>46900</v>
      </c>
      <c r="D58" s="335">
        <v>46905</v>
      </c>
      <c r="E58" s="324">
        <v>200</v>
      </c>
      <c r="F58" s="759">
        <v>46900</v>
      </c>
      <c r="G58" s="431">
        <v>-2.1700000000000001E-2</v>
      </c>
      <c r="H58" s="307">
        <v>49375</v>
      </c>
      <c r="I58" s="299">
        <v>49375</v>
      </c>
      <c r="J58" s="385">
        <v>46810</v>
      </c>
      <c r="K58" s="303">
        <v>47945</v>
      </c>
      <c r="L58" s="330">
        <v>63258598812</v>
      </c>
      <c r="M58" s="303">
        <v>132410733</v>
      </c>
      <c r="N58" s="330">
        <v>58987</v>
      </c>
      <c r="O58" s="378">
        <v>45331.687511574077</v>
      </c>
      <c r="P58" s="390">
        <v>57</v>
      </c>
      <c r="Q58" s="345">
        <v>0</v>
      </c>
      <c r="R58" s="359">
        <v>0</v>
      </c>
      <c r="S58" s="365">
        <v>0</v>
      </c>
      <c r="T58" s="322">
        <v>0</v>
      </c>
      <c r="U58" s="553">
        <v>0</v>
      </c>
      <c r="V58" s="614">
        <v>0</v>
      </c>
      <c r="W58" s="743">
        <f t="shared" ref="W58:W62" si="18">(V58*X58)</f>
        <v>0</v>
      </c>
      <c r="X58" s="686">
        <v>495</v>
      </c>
      <c r="Y58" s="676">
        <f>IF(D58&lt;&gt;0,($C59*(1-$V$1))-$D58,0)</f>
        <v>530</v>
      </c>
      <c r="Z58" s="653"/>
      <c r="AA58" s="437"/>
      <c r="AB58" s="38"/>
      <c r="AC58" s="628">
        <v>108</v>
      </c>
      <c r="AE58" s="47">
        <v>0.41599999999999998</v>
      </c>
      <c r="AF58" s="47">
        <f>AC58*AE58</f>
        <v>44.927999999999997</v>
      </c>
      <c r="AI58" s="47">
        <v>412616</v>
      </c>
      <c r="AJ58">
        <v>424259</v>
      </c>
      <c r="AN58" s="646"/>
      <c r="AO58" s="647"/>
    </row>
    <row r="59" spans="1:41" ht="12.75" customHeight="1">
      <c r="A59" s="641" t="s">
        <v>2</v>
      </c>
      <c r="B59" s="309">
        <v>372911</v>
      </c>
      <c r="C59" s="308">
        <v>47435</v>
      </c>
      <c r="D59" s="644">
        <v>47485</v>
      </c>
      <c r="E59" s="645">
        <v>25000</v>
      </c>
      <c r="F59" s="762">
        <v>47435</v>
      </c>
      <c r="G59" s="434">
        <v>-2.3900000000000001E-2</v>
      </c>
      <c r="H59" s="306">
        <v>48515</v>
      </c>
      <c r="I59" s="297">
        <v>49000</v>
      </c>
      <c r="J59" s="382">
        <v>47195</v>
      </c>
      <c r="K59" s="301">
        <v>48600</v>
      </c>
      <c r="L59" s="304">
        <v>51355001481</v>
      </c>
      <c r="M59" s="301">
        <v>106026893</v>
      </c>
      <c r="N59" s="304">
        <v>25564</v>
      </c>
      <c r="O59" s="379">
        <v>45331.708622685182</v>
      </c>
      <c r="P59" s="389">
        <v>58</v>
      </c>
      <c r="Q59" s="342">
        <v>0</v>
      </c>
      <c r="R59" s="360">
        <v>0</v>
      </c>
      <c r="S59" s="362">
        <v>0</v>
      </c>
      <c r="T59" s="321">
        <v>0</v>
      </c>
      <c r="U59" s="353">
        <v>0</v>
      </c>
      <c r="V59" s="613">
        <v>0</v>
      </c>
      <c r="W59" s="744">
        <f>V58*(F58/100)</f>
        <v>0</v>
      </c>
      <c r="X59" s="687"/>
      <c r="Y59" s="679">
        <f>IFERROR(INT($Y$1/(F58/100)),"")</f>
        <v>255</v>
      </c>
      <c r="Z59" s="549"/>
      <c r="AA59" s="438"/>
      <c r="AB59" s="38"/>
      <c r="AC59" s="628">
        <v>111</v>
      </c>
      <c r="AE59" s="47">
        <v>0.41034999999999999</v>
      </c>
      <c r="AF59" s="47">
        <f t="shared" ref="AF59:AF61" si="19">AC59*AE59</f>
        <v>45.548850000000002</v>
      </c>
      <c r="AI59" s="47">
        <v>416994</v>
      </c>
      <c r="AN59" s="646"/>
      <c r="AO59" s="647"/>
    </row>
    <row r="60" spans="1:41" ht="12.75" customHeight="1">
      <c r="A60" s="312" t="s">
        <v>15</v>
      </c>
      <c r="B60" s="324">
        <v>291363</v>
      </c>
      <c r="C60" s="418">
        <v>38.4</v>
      </c>
      <c r="D60" s="335">
        <v>38.6</v>
      </c>
      <c r="E60" s="324">
        <v>25000</v>
      </c>
      <c r="F60" s="765">
        <v>38.4</v>
      </c>
      <c r="G60" s="435">
        <v>-5.6000000000000008E-3</v>
      </c>
      <c r="H60" s="311">
        <v>38.799999999999997</v>
      </c>
      <c r="I60" s="298">
        <v>40</v>
      </c>
      <c r="J60" s="388">
        <v>38.4</v>
      </c>
      <c r="K60" s="302">
        <v>38.619999999999997</v>
      </c>
      <c r="L60" s="323">
        <v>9408962</v>
      </c>
      <c r="M60" s="302">
        <v>24264734</v>
      </c>
      <c r="N60" s="323">
        <v>7030</v>
      </c>
      <c r="O60" s="380">
        <v>45331.685335648152</v>
      </c>
      <c r="P60" s="390">
        <v>59</v>
      </c>
      <c r="Q60" s="343">
        <v>0</v>
      </c>
      <c r="R60" s="361">
        <v>0</v>
      </c>
      <c r="S60" s="367">
        <v>0</v>
      </c>
      <c r="T60" s="320">
        <v>0</v>
      </c>
      <c r="U60" s="352">
        <v>0</v>
      </c>
      <c r="V60" s="408">
        <v>0</v>
      </c>
      <c r="W60" s="745">
        <f t="shared" si="18"/>
        <v>0</v>
      </c>
      <c r="X60" s="688"/>
      <c r="Y60" s="680">
        <f>IF(D60&lt;&gt;0,($C61*(1-$V$1))-$D60,0)</f>
        <v>-0.35000000000000142</v>
      </c>
      <c r="Z60" s="416">
        <f>IFERROR(IF(C60&lt;&gt;"",$Y$1/(D58/100)*(C60/100),""),"")</f>
        <v>98.241125679565073</v>
      </c>
      <c r="AA60" s="510">
        <f>IFERROR($AA$1/(D60/100)*(C58/100),"")</f>
        <v>121502.59067357513</v>
      </c>
      <c r="AB60" s="38"/>
      <c r="AC60" s="629"/>
      <c r="AF60" s="47">
        <f t="shared" si="19"/>
        <v>0</v>
      </c>
      <c r="AN60" s="646"/>
      <c r="AO60" s="647"/>
    </row>
    <row r="61" spans="1:41" ht="12.75" customHeight="1">
      <c r="A61" s="392" t="s">
        <v>3</v>
      </c>
      <c r="B61" s="309">
        <v>100000</v>
      </c>
      <c r="C61" s="308">
        <v>38.25</v>
      </c>
      <c r="D61" s="644">
        <v>38.799999999999997</v>
      </c>
      <c r="E61" s="645">
        <v>43987</v>
      </c>
      <c r="F61" s="762">
        <v>38.6</v>
      </c>
      <c r="G61" s="434">
        <v>-5.1000000000000004E-3</v>
      </c>
      <c r="H61" s="306">
        <v>39.999000000000002</v>
      </c>
      <c r="I61" s="297">
        <v>39.999000000000002</v>
      </c>
      <c r="J61" s="382">
        <v>38</v>
      </c>
      <c r="K61" s="301">
        <v>38.799999999999997</v>
      </c>
      <c r="L61" s="304">
        <v>138632</v>
      </c>
      <c r="M61" s="301">
        <v>357616</v>
      </c>
      <c r="N61" s="304">
        <v>117</v>
      </c>
      <c r="O61" s="379">
        <v>45331.702847222223</v>
      </c>
      <c r="P61" s="389">
        <v>60</v>
      </c>
      <c r="Q61" s="342">
        <v>0</v>
      </c>
      <c r="R61" s="360">
        <v>0</v>
      </c>
      <c r="S61" s="362">
        <v>0</v>
      </c>
      <c r="T61" s="321">
        <v>0</v>
      </c>
      <c r="U61" s="353">
        <v>0</v>
      </c>
      <c r="V61" s="407">
        <v>0</v>
      </c>
      <c r="W61" s="746">
        <f>V60*(F60/100)</f>
        <v>0</v>
      </c>
      <c r="X61" s="689"/>
      <c r="Y61" s="681">
        <f>IFERROR(INT($AA$1/(F60/100)),"")</f>
        <v>260</v>
      </c>
      <c r="Z61" s="415">
        <f>IFERROR(IF(C61&lt;&gt;"",$Y$1/(D59/100)*(C61/100),""),"")</f>
        <v>96.662103822259652</v>
      </c>
      <c r="AA61" s="512">
        <f>IFERROR($AA$1/(D61/100)*(C59/100),"")</f>
        <v>122255.15463917528</v>
      </c>
      <c r="AB61" s="38"/>
      <c r="AC61" s="630"/>
      <c r="AD61" s="627"/>
      <c r="AE61" s="627"/>
      <c r="AF61" s="627">
        <f t="shared" si="19"/>
        <v>0</v>
      </c>
      <c r="AN61" s="646"/>
      <c r="AO61" s="647"/>
    </row>
    <row r="62" spans="1:41" ht="12.75" customHeight="1">
      <c r="A62" s="557" t="s">
        <v>14</v>
      </c>
      <c r="B62" s="324">
        <v>124211</v>
      </c>
      <c r="C62" s="418">
        <v>40.6</v>
      </c>
      <c r="D62" s="335">
        <v>40.799999999999997</v>
      </c>
      <c r="E62" s="324">
        <v>174311</v>
      </c>
      <c r="F62" s="765">
        <v>40.799999999999997</v>
      </c>
      <c r="G62" s="435">
        <v>-4.0000000000000002E-4</v>
      </c>
      <c r="H62" s="311">
        <v>40.6</v>
      </c>
      <c r="I62" s="298">
        <v>40.999000000000002</v>
      </c>
      <c r="J62" s="388">
        <v>40.549999999999997</v>
      </c>
      <c r="K62" s="302">
        <v>40.82</v>
      </c>
      <c r="L62" s="323">
        <v>39604362</v>
      </c>
      <c r="M62" s="302">
        <v>97048244</v>
      </c>
      <c r="N62" s="323">
        <v>48328</v>
      </c>
      <c r="O62" s="380">
        <v>45331.687708333331</v>
      </c>
      <c r="P62" s="390">
        <v>61</v>
      </c>
      <c r="Q62" s="343">
        <v>0</v>
      </c>
      <c r="R62" s="361">
        <v>0</v>
      </c>
      <c r="S62" s="367">
        <v>0</v>
      </c>
      <c r="T62" s="320">
        <v>0</v>
      </c>
      <c r="U62" s="352">
        <v>0</v>
      </c>
      <c r="V62" s="611">
        <v>219</v>
      </c>
      <c r="W62" s="747">
        <f t="shared" si="18"/>
        <v>90.468900000000005</v>
      </c>
      <c r="X62" s="690">
        <v>0.41310000000000002</v>
      </c>
      <c r="Y62" s="682">
        <f>IF(D62&lt;&gt;0,($C63*(1-$V$1))-$D62,0)</f>
        <v>-9.9999999999980105E-3</v>
      </c>
      <c r="Z62" s="414">
        <f>IFERROR(IF(C62&lt;&gt;"",$Y$1/(D58/100)*(C62/100),""),"")</f>
        <v>103.86952350495683</v>
      </c>
      <c r="AA62" s="511">
        <f>IFERROR($Z$1/(D62/100)*(C58/100),"")</f>
        <v>114950.98039215687</v>
      </c>
      <c r="AB62" s="38"/>
      <c r="AC62" s="631">
        <f>SUM(AC58:AC61)</f>
        <v>219</v>
      </c>
      <c r="AD62" s="632"/>
      <c r="AE62" s="632"/>
      <c r="AF62" s="632">
        <f>SUM(AF58:AF61)</f>
        <v>90.476849999999999</v>
      </c>
    </row>
    <row r="63" spans="1:41" ht="12.75" customHeight="1">
      <c r="A63" s="604" t="s">
        <v>4</v>
      </c>
      <c r="B63" s="605">
        <v>7354</v>
      </c>
      <c r="C63" s="580">
        <v>40.79</v>
      </c>
      <c r="D63" s="643">
        <v>40.82</v>
      </c>
      <c r="E63" s="595">
        <v>23975</v>
      </c>
      <c r="F63" s="764">
        <v>40.799999999999997</v>
      </c>
      <c r="G63" s="606">
        <v>2.3999999999999998E-3</v>
      </c>
      <c r="H63" s="584">
        <v>40.409999999999997</v>
      </c>
      <c r="I63" s="585">
        <v>40.997</v>
      </c>
      <c r="J63" s="586">
        <v>40.409999999999997</v>
      </c>
      <c r="K63" s="587">
        <v>40.700000000000003</v>
      </c>
      <c r="L63" s="569">
        <v>6762342</v>
      </c>
      <c r="M63" s="587">
        <v>16578384</v>
      </c>
      <c r="N63" s="569">
        <v>8888</v>
      </c>
      <c r="O63" s="570">
        <v>45331.708622685182</v>
      </c>
      <c r="P63" s="389">
        <v>62</v>
      </c>
      <c r="Q63" s="572">
        <v>0</v>
      </c>
      <c r="R63" s="607">
        <v>0</v>
      </c>
      <c r="S63" s="574">
        <v>0</v>
      </c>
      <c r="T63" s="590">
        <v>0</v>
      </c>
      <c r="U63" s="554">
        <v>0</v>
      </c>
      <c r="V63" s="668">
        <v>0</v>
      </c>
      <c r="W63" s="748">
        <f>V62*(F62/100)</f>
        <v>89.35199999999999</v>
      </c>
      <c r="X63" s="691"/>
      <c r="Y63" s="683">
        <f>IFERROR(INT($Z$1/(F62/100)),"")</f>
        <v>245</v>
      </c>
      <c r="Z63" s="598">
        <f>IFERROR(IF(C63&lt;&gt;"",$Y$1/(D59/100)*(C63/100),""),"")</f>
        <v>103.08097293882277</v>
      </c>
      <c r="AA63" s="608">
        <f>IFERROR($Z$1/(D63/100)*(C59/100),"")</f>
        <v>116205.29152376286</v>
      </c>
      <c r="AB63" s="38"/>
      <c r="AC63" s="783">
        <f>AF62/AC62</f>
        <v>0.41313630136986301</v>
      </c>
      <c r="AD63" s="783"/>
      <c r="AE63" s="783"/>
      <c r="AF63" s="783"/>
    </row>
    <row r="64" spans="1:41" ht="12.75" customHeight="1">
      <c r="A64" s="358" t="s">
        <v>16</v>
      </c>
      <c r="B64" s="324">
        <v>1988</v>
      </c>
      <c r="C64" s="418">
        <v>50300</v>
      </c>
      <c r="D64" s="335">
        <v>50710</v>
      </c>
      <c r="E64" s="324">
        <v>30350</v>
      </c>
      <c r="F64" s="759">
        <v>50400</v>
      </c>
      <c r="G64" s="431">
        <v>-2.6200000000000001E-2</v>
      </c>
      <c r="H64" s="307">
        <v>52430</v>
      </c>
      <c r="I64" s="299">
        <v>53000</v>
      </c>
      <c r="J64" s="385">
        <v>50130</v>
      </c>
      <c r="K64" s="303">
        <v>51760</v>
      </c>
      <c r="L64" s="330">
        <v>8199152744</v>
      </c>
      <c r="M64" s="303">
        <v>15959159</v>
      </c>
      <c r="N64" s="330">
        <v>7035</v>
      </c>
      <c r="O64" s="378">
        <v>45331.687743055554</v>
      </c>
      <c r="P64" s="390">
        <v>63</v>
      </c>
      <c r="Q64" s="345">
        <v>0</v>
      </c>
      <c r="R64" s="359">
        <v>0</v>
      </c>
      <c r="S64" s="365">
        <v>0</v>
      </c>
      <c r="T64" s="322">
        <v>0</v>
      </c>
      <c r="U64" s="602">
        <v>0</v>
      </c>
      <c r="V64" s="405">
        <v>0</v>
      </c>
      <c r="W64" s="749">
        <f t="shared" ref="W64:W76" si="20">(V64*X64)</f>
        <v>0</v>
      </c>
      <c r="X64" s="693">
        <v>541</v>
      </c>
      <c r="Y64" s="676">
        <f>IF(D64&lt;&gt;0,($C65*(1-$V$1))-$D64,0)</f>
        <v>290</v>
      </c>
      <c r="Z64" s="642"/>
      <c r="AA64" s="437"/>
      <c r="AB64" s="38"/>
      <c r="AC64" s="610">
        <v>74227</v>
      </c>
      <c r="AE64" s="47">
        <v>1.3799999999999999E-3</v>
      </c>
      <c r="AF64" s="47">
        <f>AC64*AE64</f>
        <v>102.43325999999999</v>
      </c>
    </row>
    <row r="65" spans="1:32" ht="12.75" customHeight="1">
      <c r="A65" s="641" t="s">
        <v>5</v>
      </c>
      <c r="B65" s="309">
        <v>319488</v>
      </c>
      <c r="C65" s="308">
        <v>51000</v>
      </c>
      <c r="D65" s="644">
        <v>51100</v>
      </c>
      <c r="E65" s="645">
        <v>43461</v>
      </c>
      <c r="F65" s="762">
        <v>51100</v>
      </c>
      <c r="G65" s="434">
        <v>-2.53E-2</v>
      </c>
      <c r="H65" s="306">
        <v>52400</v>
      </c>
      <c r="I65" s="297">
        <v>53000</v>
      </c>
      <c r="J65" s="382">
        <v>50100</v>
      </c>
      <c r="K65" s="301">
        <v>52430</v>
      </c>
      <c r="L65" s="304">
        <v>19823532065</v>
      </c>
      <c r="M65" s="301">
        <v>38118978</v>
      </c>
      <c r="N65" s="304">
        <v>5958</v>
      </c>
      <c r="O65" s="379">
        <v>45331.708344907405</v>
      </c>
      <c r="P65" s="389">
        <v>64</v>
      </c>
      <c r="Q65" s="342">
        <v>0</v>
      </c>
      <c r="R65" s="360">
        <v>0</v>
      </c>
      <c r="S65" s="362">
        <v>0</v>
      </c>
      <c r="T65" s="321">
        <v>0</v>
      </c>
      <c r="U65" s="353">
        <v>0</v>
      </c>
      <c r="V65" s="613">
        <v>0</v>
      </c>
      <c r="W65" s="744">
        <f>V64*(F64/100)</f>
        <v>0</v>
      </c>
      <c r="X65" s="687"/>
      <c r="Y65" s="679">
        <f>IFERROR(INT($Y$1/(F64/100)),"")</f>
        <v>238</v>
      </c>
      <c r="Z65" s="549"/>
      <c r="AA65" s="438"/>
      <c r="AB65" s="38"/>
      <c r="AC65" s="610">
        <v>64423</v>
      </c>
      <c r="AE65" s="47">
        <v>1.4400000000000001E-3</v>
      </c>
      <c r="AF65" s="47">
        <f t="shared" ref="AF65:AF67" si="21">AC65*AE65</f>
        <v>92.769120000000001</v>
      </c>
    </row>
    <row r="66" spans="1:32" ht="12.75" customHeight="1">
      <c r="A66" s="312" t="s">
        <v>17</v>
      </c>
      <c r="B66" s="324">
        <v>90341</v>
      </c>
      <c r="C66" s="418">
        <v>41.2</v>
      </c>
      <c r="D66" s="335">
        <v>41.598999999999997</v>
      </c>
      <c r="E66" s="324">
        <v>5709</v>
      </c>
      <c r="F66" s="765">
        <v>41.598999999999997</v>
      </c>
      <c r="G66" s="435">
        <v>-1.2E-2</v>
      </c>
      <c r="H66" s="311">
        <v>42.25</v>
      </c>
      <c r="I66" s="298">
        <v>42.25</v>
      </c>
      <c r="J66" s="388">
        <v>41.238999999999997</v>
      </c>
      <c r="K66" s="302">
        <v>42.106999999999999</v>
      </c>
      <c r="L66" s="323">
        <v>287573</v>
      </c>
      <c r="M66" s="302">
        <v>690413</v>
      </c>
      <c r="N66" s="323">
        <v>252</v>
      </c>
      <c r="O66" s="380">
        <v>45331.683645833335</v>
      </c>
      <c r="P66" s="390">
        <v>65</v>
      </c>
      <c r="Q66" s="343">
        <v>0</v>
      </c>
      <c r="R66" s="361">
        <v>0</v>
      </c>
      <c r="S66" s="367">
        <v>0</v>
      </c>
      <c r="T66" s="320">
        <v>0</v>
      </c>
      <c r="U66" s="352">
        <v>0</v>
      </c>
      <c r="V66" s="408">
        <v>0</v>
      </c>
      <c r="W66" s="745">
        <f t="shared" ref="W66" si="22">(V66*X66)</f>
        <v>0</v>
      </c>
      <c r="X66" s="688"/>
      <c r="Y66" s="680">
        <f>IF(D66&lt;&gt;0,($C67*(1-$V$1))-$D66,0)</f>
        <v>-0.44899999999999807</v>
      </c>
      <c r="Z66" s="416">
        <f>IFERROR(IF(C66&lt;&gt;"",$Y$1/(D64/100)*(C66/100),""),"")</f>
        <v>97.495563005324399</v>
      </c>
      <c r="AA66" s="510">
        <f>IFERROR($AA$1/(D66/100)*(C64/100),"")</f>
        <v>120916.36818192745</v>
      </c>
      <c r="AB66" s="38"/>
      <c r="AC66" s="610"/>
      <c r="AF66" s="47">
        <f t="shared" si="21"/>
        <v>0</v>
      </c>
    </row>
    <row r="67" spans="1:32" ht="12.75" customHeight="1">
      <c r="A67" s="392" t="s">
        <v>6</v>
      </c>
      <c r="B67" s="309">
        <v>97636</v>
      </c>
      <c r="C67" s="308">
        <v>41.15</v>
      </c>
      <c r="D67" s="644">
        <v>41.6</v>
      </c>
      <c r="E67" s="645">
        <v>97636</v>
      </c>
      <c r="F67" s="762">
        <v>41.6</v>
      </c>
      <c r="G67" s="434">
        <v>-1.3000000000000001E-2</v>
      </c>
      <c r="H67" s="306">
        <v>42.25</v>
      </c>
      <c r="I67" s="297">
        <v>42.25</v>
      </c>
      <c r="J67" s="382">
        <v>41.35</v>
      </c>
      <c r="K67" s="301">
        <v>42.15</v>
      </c>
      <c r="L67" s="304">
        <v>4829</v>
      </c>
      <c r="M67" s="301">
        <v>11560</v>
      </c>
      <c r="N67" s="304">
        <v>6</v>
      </c>
      <c r="O67" s="379">
        <v>45331.679884259262</v>
      </c>
      <c r="P67" s="389">
        <v>66</v>
      </c>
      <c r="Q67" s="342">
        <v>0</v>
      </c>
      <c r="R67" s="360">
        <v>0</v>
      </c>
      <c r="S67" s="362">
        <v>0</v>
      </c>
      <c r="T67" s="321">
        <v>0</v>
      </c>
      <c r="U67" s="353">
        <v>0</v>
      </c>
      <c r="V67" s="407">
        <v>0</v>
      </c>
      <c r="W67" s="746">
        <f>V66*(F66/100)</f>
        <v>0</v>
      </c>
      <c r="X67" s="689"/>
      <c r="Y67" s="681">
        <f>IFERROR(INT($AA$1/(F66/100)),"")</f>
        <v>240</v>
      </c>
      <c r="Z67" s="415">
        <f>IFERROR(IF(C67&lt;&gt;"",$Y$1/(D65/100)*(C67/100),""),"")</f>
        <v>96.634050880626219</v>
      </c>
      <c r="AA67" s="512">
        <f>IFERROR($AA$1/(D67/100)*(C65/100),"")</f>
        <v>122596.15384615383</v>
      </c>
      <c r="AB67" s="38"/>
      <c r="AC67" s="627"/>
      <c r="AD67" s="627"/>
      <c r="AE67" s="627"/>
      <c r="AF67" s="627">
        <f t="shared" si="21"/>
        <v>0</v>
      </c>
    </row>
    <row r="68" spans="1:32" ht="12.75" customHeight="1">
      <c r="A68" s="557" t="s">
        <v>18</v>
      </c>
      <c r="B68" s="324">
        <v>3000</v>
      </c>
      <c r="C68" s="418">
        <v>43.59</v>
      </c>
      <c r="D68" s="335">
        <v>43.9</v>
      </c>
      <c r="E68" s="324">
        <v>50738</v>
      </c>
      <c r="F68" s="765">
        <v>43.78</v>
      </c>
      <c r="G68" s="435">
        <v>-1.1699999999999999E-2</v>
      </c>
      <c r="H68" s="311">
        <v>44.298999999999999</v>
      </c>
      <c r="I68" s="298">
        <v>44.98</v>
      </c>
      <c r="J68" s="388">
        <v>43.5</v>
      </c>
      <c r="K68" s="302">
        <v>44.3</v>
      </c>
      <c r="L68" s="323">
        <v>3144405</v>
      </c>
      <c r="M68" s="302">
        <v>7152671</v>
      </c>
      <c r="N68" s="323">
        <v>4660</v>
      </c>
      <c r="O68" s="380">
        <v>45331.687627314815</v>
      </c>
      <c r="P68" s="390">
        <v>67</v>
      </c>
      <c r="Q68" s="343">
        <v>0</v>
      </c>
      <c r="R68" s="361">
        <v>0</v>
      </c>
      <c r="S68" s="367">
        <v>0</v>
      </c>
      <c r="T68" s="320">
        <v>0</v>
      </c>
      <c r="U68" s="352">
        <v>0</v>
      </c>
      <c r="V68" s="611">
        <v>0</v>
      </c>
      <c r="W68" s="747">
        <f t="shared" si="20"/>
        <v>0</v>
      </c>
      <c r="X68" s="690">
        <v>0.44901000000000002</v>
      </c>
      <c r="Y68" s="682">
        <f>IF(D68&lt;&gt;0,($C69*(1-$V$1))-$D68,0)</f>
        <v>-0.35000000000000142</v>
      </c>
      <c r="Z68" s="414">
        <f>IFERROR(IF(C68&lt;&gt;"",$Y$1/(D64/100)*(C68/100),""),"")</f>
        <v>103.15125221849733</v>
      </c>
      <c r="AA68" s="511">
        <f>IFERROR($Z$1/(D68/100)*(C64/100),"")</f>
        <v>114578.58769931663</v>
      </c>
      <c r="AB68" s="38"/>
      <c r="AC68" s="631">
        <f>SUM(AC64:AC67)</f>
        <v>138650</v>
      </c>
      <c r="AD68" s="632"/>
      <c r="AE68" s="632" t="s">
        <v>627</v>
      </c>
      <c r="AF68" s="632">
        <f>SUM(AF64:AF67)</f>
        <v>195.20238000000001</v>
      </c>
    </row>
    <row r="69" spans="1:32" ht="12.75" customHeight="1">
      <c r="A69" s="604" t="s">
        <v>7</v>
      </c>
      <c r="B69" s="605">
        <v>1500</v>
      </c>
      <c r="C69" s="580">
        <v>43.55</v>
      </c>
      <c r="D69" s="643">
        <v>43.94</v>
      </c>
      <c r="E69" s="595">
        <v>656</v>
      </c>
      <c r="F69" s="764">
        <v>43.55</v>
      </c>
      <c r="G69" s="606">
        <v>-1.6899999999999998E-2</v>
      </c>
      <c r="H69" s="584">
        <v>44</v>
      </c>
      <c r="I69" s="585">
        <v>44.8</v>
      </c>
      <c r="J69" s="586">
        <v>43.502000000000002</v>
      </c>
      <c r="K69" s="587">
        <v>44.298999999999999</v>
      </c>
      <c r="L69" s="597">
        <v>650269</v>
      </c>
      <c r="M69" s="587">
        <v>1482734</v>
      </c>
      <c r="N69" s="569">
        <v>925</v>
      </c>
      <c r="O69" s="570">
        <v>45331.708437499998</v>
      </c>
      <c r="P69" s="389">
        <v>68</v>
      </c>
      <c r="Q69" s="572">
        <v>0</v>
      </c>
      <c r="R69" s="607">
        <v>0</v>
      </c>
      <c r="S69" s="574">
        <v>0</v>
      </c>
      <c r="T69" s="590">
        <v>0</v>
      </c>
      <c r="U69" s="554">
        <v>0</v>
      </c>
      <c r="V69" s="612">
        <v>0</v>
      </c>
      <c r="W69" s="748">
        <f>V68*(F68/100)</f>
        <v>0</v>
      </c>
      <c r="X69" s="691"/>
      <c r="Y69" s="683">
        <f>IFERROR(INT($Z$1/(F68/100)),"")</f>
        <v>228</v>
      </c>
      <c r="Z69" s="598">
        <f>IFERROR(IF(C69&lt;&gt;"",$Y$1/(D65/100)*(C69/100),""),"")</f>
        <v>102.27005870841488</v>
      </c>
      <c r="AA69" s="608">
        <f>IFERROR($Z$1/(D69/100)*(C65/100),"")</f>
        <v>116067.36458807466</v>
      </c>
      <c r="AB69" s="38"/>
      <c r="AC69" s="783">
        <f>AF68/AC68</f>
        <v>1.4078786873422287E-3</v>
      </c>
      <c r="AD69" s="783"/>
      <c r="AE69" s="783"/>
      <c r="AF69" s="783"/>
    </row>
    <row r="70" spans="1:32" ht="12.75" customHeight="1">
      <c r="A70" s="358" t="s">
        <v>615</v>
      </c>
      <c r="B70" s="324">
        <v>2562</v>
      </c>
      <c r="C70" s="418">
        <v>171.69900000000001</v>
      </c>
      <c r="D70" s="335">
        <v>171.7</v>
      </c>
      <c r="E70" s="324">
        <v>24589632</v>
      </c>
      <c r="F70" s="759">
        <v>171.7</v>
      </c>
      <c r="G70" s="431">
        <v>4.0000000000000001E-3</v>
      </c>
      <c r="H70" s="307">
        <v>172</v>
      </c>
      <c r="I70" s="299">
        <v>175.751</v>
      </c>
      <c r="J70" s="385">
        <v>171</v>
      </c>
      <c r="K70" s="303">
        <v>171.01300000000001</v>
      </c>
      <c r="L70" s="330">
        <v>16098186503</v>
      </c>
      <c r="M70" s="303">
        <v>9380427133</v>
      </c>
      <c r="N70" s="330">
        <v>4155</v>
      </c>
      <c r="O70" s="378">
        <v>45331.6875462963</v>
      </c>
      <c r="P70" s="390">
        <v>69</v>
      </c>
      <c r="Q70" s="345">
        <v>0</v>
      </c>
      <c r="R70" s="359">
        <v>0</v>
      </c>
      <c r="S70" s="365">
        <v>0</v>
      </c>
      <c r="T70" s="322">
        <v>0</v>
      </c>
      <c r="U70" s="602">
        <v>0</v>
      </c>
      <c r="V70" s="636">
        <v>0</v>
      </c>
      <c r="W70" s="749"/>
      <c r="X70" s="693">
        <v>1.702</v>
      </c>
      <c r="Y70" s="676">
        <f>IF(D70&lt;&gt;0,($C71*(1-$V$1))-$D70,0)</f>
        <v>2.4150000000000205</v>
      </c>
      <c r="Z70" s="642"/>
      <c r="AA70" s="437"/>
      <c r="AB70" s="38"/>
    </row>
    <row r="71" spans="1:32" ht="12.75" customHeight="1">
      <c r="A71" s="641" t="s">
        <v>616</v>
      </c>
      <c r="B71" s="309">
        <v>5875647</v>
      </c>
      <c r="C71" s="308">
        <v>174.11500000000001</v>
      </c>
      <c r="D71" s="644">
        <v>174.16499999999999</v>
      </c>
      <c r="E71" s="645">
        <v>14589800</v>
      </c>
      <c r="F71" s="762">
        <v>174.11500000000001</v>
      </c>
      <c r="G71" s="434">
        <v>2.0999999999999999E-3</v>
      </c>
      <c r="H71" s="306">
        <v>172.5</v>
      </c>
      <c r="I71" s="297">
        <v>174.5</v>
      </c>
      <c r="J71" s="382">
        <v>172.5</v>
      </c>
      <c r="K71" s="301">
        <v>173.75</v>
      </c>
      <c r="L71" s="304">
        <v>10509562102</v>
      </c>
      <c r="M71" s="301">
        <v>6034774109</v>
      </c>
      <c r="N71" s="304">
        <v>2559</v>
      </c>
      <c r="O71" s="379">
        <v>45331.708437499998</v>
      </c>
      <c r="P71" s="389">
        <v>70</v>
      </c>
      <c r="Q71" s="342">
        <v>0</v>
      </c>
      <c r="R71" s="360">
        <v>0</v>
      </c>
      <c r="S71" s="362">
        <v>0</v>
      </c>
      <c r="T71" s="321">
        <v>0</v>
      </c>
      <c r="U71" s="353">
        <v>0</v>
      </c>
      <c r="V71" s="633">
        <v>0</v>
      </c>
      <c r="W71" s="744">
        <f>V70*(F70/100)</f>
        <v>0</v>
      </c>
      <c r="X71" s="687"/>
      <c r="Y71" s="679">
        <f>IFERROR(INT($Y$1/(F70/100)),"")</f>
        <v>69889</v>
      </c>
      <c r="Z71" s="549"/>
      <c r="AA71" s="438"/>
      <c r="AB71" s="38"/>
    </row>
    <row r="72" spans="1:32" ht="12.75" hidden="1" customHeight="1">
      <c r="A72" s="312" t="s">
        <v>617</v>
      </c>
      <c r="B72" s="324">
        <v>100000000</v>
      </c>
      <c r="C72" s="418">
        <v>0.14000000000000001</v>
      </c>
      <c r="D72" s="335">
        <v>0.14199999999999999</v>
      </c>
      <c r="E72" s="324">
        <v>29927750</v>
      </c>
      <c r="F72" s="765">
        <v>0.14199999999999999</v>
      </c>
      <c r="G72" s="435">
        <v>2.8900000000000002E-2</v>
      </c>
      <c r="H72" s="311">
        <v>0.14000000000000001</v>
      </c>
      <c r="I72" s="298">
        <v>0.14199999999999999</v>
      </c>
      <c r="J72" s="388">
        <v>0.13800000000000001</v>
      </c>
      <c r="K72" s="302">
        <v>0.13800000000000001</v>
      </c>
      <c r="L72" s="323">
        <v>7128485</v>
      </c>
      <c r="M72" s="302">
        <v>5111241356</v>
      </c>
      <c r="N72" s="323">
        <v>1457</v>
      </c>
      <c r="O72" s="380">
        <v>45331.684745370374</v>
      </c>
      <c r="P72" s="390">
        <v>71</v>
      </c>
      <c r="Q72" s="343">
        <v>0</v>
      </c>
      <c r="R72" s="361">
        <v>0</v>
      </c>
      <c r="S72" s="367">
        <v>0</v>
      </c>
      <c r="T72" s="320">
        <v>0</v>
      </c>
      <c r="U72" s="352">
        <v>0</v>
      </c>
      <c r="V72" s="637">
        <v>0</v>
      </c>
      <c r="W72" s="745">
        <f t="shared" ref="W72" si="23">(V72*X72)</f>
        <v>0</v>
      </c>
      <c r="X72" s="688"/>
      <c r="Y72" s="680">
        <f>IF(D72&lt;&gt;0,($C73*(1-$V$1))-$D72,0)</f>
        <v>-1.999999999999974E-3</v>
      </c>
      <c r="Z72" s="416">
        <f>IFERROR(IF(C72&lt;&gt;"",$Y$1/(D70/100)*(C72/100),""),"")</f>
        <v>97.845078625509629</v>
      </c>
      <c r="AA72" s="510">
        <f>IFERROR($AA$1/(D72/100)*(C70/100),"")</f>
        <v>120914.78873239439</v>
      </c>
      <c r="AB72" s="38"/>
    </row>
    <row r="73" spans="1:32" ht="12.75" hidden="1" customHeight="1">
      <c r="A73" s="392" t="s">
        <v>618</v>
      </c>
      <c r="B73" s="309">
        <v>50000000</v>
      </c>
      <c r="C73" s="308">
        <v>0.14000000000000001</v>
      </c>
      <c r="D73" s="644"/>
      <c r="E73" s="645"/>
      <c r="F73" s="762"/>
      <c r="G73" s="434"/>
      <c r="H73" s="306"/>
      <c r="I73" s="297"/>
      <c r="J73" s="382"/>
      <c r="K73" s="301">
        <v>0.13700000000000001</v>
      </c>
      <c r="L73" s="304"/>
      <c r="M73" s="301"/>
      <c r="N73" s="304"/>
      <c r="O73" s="379"/>
      <c r="P73" s="389">
        <v>72</v>
      </c>
      <c r="Q73" s="342">
        <v>0</v>
      </c>
      <c r="R73" s="360">
        <v>0</v>
      </c>
      <c r="S73" s="362">
        <v>0</v>
      </c>
      <c r="T73" s="321">
        <v>0</v>
      </c>
      <c r="U73" s="353">
        <v>0</v>
      </c>
      <c r="V73" s="634">
        <v>0</v>
      </c>
      <c r="W73" s="746">
        <f>V72*(F72/100)</f>
        <v>0</v>
      </c>
      <c r="X73" s="689"/>
      <c r="Y73" s="681">
        <f>IFERROR(INT($AA$1/(F72/100)),"")</f>
        <v>70422</v>
      </c>
      <c r="Z73" s="415">
        <f>IFERROR(IF(C73&lt;&gt;"",$Y$1/(D71/100)*(C73/100),""),"")</f>
        <v>96.460253208164687</v>
      </c>
      <c r="AA73" s="512" t="str">
        <f>IFERROR($AA$1/(D73/100)*(C71/100),"")</f>
        <v/>
      </c>
      <c r="AB73" s="38"/>
    </row>
    <row r="74" spans="1:32" ht="12.75" customHeight="1">
      <c r="A74" s="557" t="s">
        <v>619</v>
      </c>
      <c r="B74" s="324">
        <v>96832909</v>
      </c>
      <c r="C74" s="418">
        <v>0.14799999999999999</v>
      </c>
      <c r="D74" s="335">
        <v>0.151</v>
      </c>
      <c r="E74" s="324">
        <v>10000</v>
      </c>
      <c r="F74" s="765">
        <v>0.15</v>
      </c>
      <c r="G74" s="435">
        <v>2.0400000000000001E-2</v>
      </c>
      <c r="H74" s="311">
        <v>0.14699999999999999</v>
      </c>
      <c r="I74" s="298">
        <v>0.15</v>
      </c>
      <c r="J74" s="388">
        <v>0.14499999999999999</v>
      </c>
      <c r="K74" s="302">
        <v>0.14699999999999999</v>
      </c>
      <c r="L74" s="323">
        <v>7422944</v>
      </c>
      <c r="M74" s="302">
        <v>5052000986</v>
      </c>
      <c r="N74" s="323">
        <v>1080</v>
      </c>
      <c r="O74" s="380">
        <v>45331.687604166669</v>
      </c>
      <c r="P74" s="390">
        <v>73</v>
      </c>
      <c r="Q74" s="343">
        <v>0</v>
      </c>
      <c r="R74" s="361">
        <v>0</v>
      </c>
      <c r="S74" s="367">
        <v>0</v>
      </c>
      <c r="T74" s="320">
        <v>0</v>
      </c>
      <c r="U74" s="352">
        <v>0</v>
      </c>
      <c r="V74" s="638">
        <v>138650</v>
      </c>
      <c r="W74" s="747">
        <f t="shared" si="20"/>
        <v>195.08055000000002</v>
      </c>
      <c r="X74" s="690">
        <v>1.407E-3</v>
      </c>
      <c r="Y74" s="682">
        <f>IF(D74&lt;&gt;0,($C75*(1-$V$1))-$D74,0)</f>
        <v>-3.0000000000000027E-3</v>
      </c>
      <c r="Z74" s="414">
        <f>IFERROR(IF(C74&lt;&gt;"",$Y$1/(D70/100)*(C74/100),""),"")</f>
        <v>103.43622597553873</v>
      </c>
      <c r="AA74" s="511">
        <f>IFERROR($Z$1/(D74/100)*(C70/100),"")</f>
        <v>113707.94701986754</v>
      </c>
      <c r="AB74" s="38"/>
      <c r="AC74"/>
    </row>
    <row r="75" spans="1:32" ht="12.75" customHeight="1">
      <c r="A75" s="604" t="s">
        <v>620</v>
      </c>
      <c r="B75" s="605">
        <v>322297</v>
      </c>
      <c r="C75" s="580">
        <v>0.14799999999999999</v>
      </c>
      <c r="D75" s="643">
        <v>1</v>
      </c>
      <c r="E75" s="595">
        <v>1</v>
      </c>
      <c r="F75" s="764">
        <v>0.14799999999999999</v>
      </c>
      <c r="G75" s="606">
        <v>6.8000000000000005E-3</v>
      </c>
      <c r="H75" s="584">
        <v>0.14799999999999999</v>
      </c>
      <c r="I75" s="585">
        <v>0.14799999999999999</v>
      </c>
      <c r="J75" s="586">
        <v>0.14499999999999999</v>
      </c>
      <c r="K75" s="587">
        <v>0.14699999999999999</v>
      </c>
      <c r="L75" s="569">
        <v>86617</v>
      </c>
      <c r="M75" s="587">
        <v>58637217</v>
      </c>
      <c r="N75" s="569">
        <v>97</v>
      </c>
      <c r="O75" s="570">
        <v>45331.677060185182</v>
      </c>
      <c r="P75" s="389">
        <v>74</v>
      </c>
      <c r="Q75" s="572">
        <v>0</v>
      </c>
      <c r="R75" s="607">
        <v>0</v>
      </c>
      <c r="S75" s="574">
        <v>0</v>
      </c>
      <c r="T75" s="590">
        <v>0</v>
      </c>
      <c r="U75" s="554">
        <v>0</v>
      </c>
      <c r="V75" s="635">
        <v>0</v>
      </c>
      <c r="W75" s="748">
        <f>V74*(F74/100)</f>
        <v>207.97499999999999</v>
      </c>
      <c r="X75" s="691"/>
      <c r="Y75" s="683">
        <f>IFERROR(INT($Z$1/(F74/100)),"")</f>
        <v>66666</v>
      </c>
      <c r="Z75" s="598">
        <f>IFERROR(IF(C75&lt;&gt;"",$Y$1/(D71/100)*(C75/100),""),"")</f>
        <v>101.97226767720265</v>
      </c>
      <c r="AA75" s="608">
        <f>IFERROR($Z$1/(D75/100)*(C71/100),"")</f>
        <v>17411.500000000004</v>
      </c>
      <c r="AB75" s="38"/>
      <c r="AC75"/>
    </row>
    <row r="76" spans="1:32" ht="12.75" customHeight="1">
      <c r="A76" s="358" t="s">
        <v>543</v>
      </c>
      <c r="B76" s="324">
        <v>577</v>
      </c>
      <c r="C76" s="418">
        <v>51940</v>
      </c>
      <c r="D76" s="335">
        <v>52150</v>
      </c>
      <c r="E76" s="324">
        <v>4008</v>
      </c>
      <c r="F76" s="759">
        <v>51870</v>
      </c>
      <c r="G76" s="431">
        <v>-8.199999999999999E-3</v>
      </c>
      <c r="H76" s="307">
        <v>52310</v>
      </c>
      <c r="I76" s="299">
        <v>53500</v>
      </c>
      <c r="J76" s="385">
        <v>51680</v>
      </c>
      <c r="K76" s="303">
        <v>52300</v>
      </c>
      <c r="L76" s="330">
        <v>37362997</v>
      </c>
      <c r="M76" s="303">
        <v>71428</v>
      </c>
      <c r="N76" s="330">
        <v>156</v>
      </c>
      <c r="O76" s="378">
        <v>45331.677164351851</v>
      </c>
      <c r="P76" s="390">
        <v>75</v>
      </c>
      <c r="Q76" s="345">
        <v>0</v>
      </c>
      <c r="R76" s="359">
        <v>0</v>
      </c>
      <c r="S76" s="365">
        <v>0</v>
      </c>
      <c r="T76" s="322">
        <v>0</v>
      </c>
      <c r="U76" s="602">
        <v>0</v>
      </c>
      <c r="V76" s="614"/>
      <c r="W76" s="749">
        <f t="shared" si="20"/>
        <v>0</v>
      </c>
      <c r="X76" s="693"/>
      <c r="Y76" s="676">
        <f>IF(D76&lt;&gt;0,($C77*(1-$V$1))-$D76,0)</f>
        <v>270</v>
      </c>
      <c r="Z76" s="642"/>
      <c r="AA76" s="437"/>
      <c r="AB76" s="38"/>
      <c r="AC76"/>
    </row>
    <row r="77" spans="1:32" ht="12.75" customHeight="1">
      <c r="A77" s="357" t="s">
        <v>544</v>
      </c>
      <c r="B77" s="309">
        <v>119</v>
      </c>
      <c r="C77" s="308">
        <v>52420</v>
      </c>
      <c r="D77" s="644">
        <v>52500</v>
      </c>
      <c r="E77" s="645">
        <v>9930</v>
      </c>
      <c r="F77" s="762">
        <v>52420</v>
      </c>
      <c r="G77" s="434">
        <v>-1.18E-2</v>
      </c>
      <c r="H77" s="306">
        <v>52900</v>
      </c>
      <c r="I77" s="297">
        <v>53890</v>
      </c>
      <c r="J77" s="382">
        <v>52410</v>
      </c>
      <c r="K77" s="301">
        <v>53050</v>
      </c>
      <c r="L77" s="304">
        <v>136299133</v>
      </c>
      <c r="M77" s="301">
        <v>257079</v>
      </c>
      <c r="N77" s="304">
        <v>523</v>
      </c>
      <c r="O77" s="379">
        <v>45331.708402777775</v>
      </c>
      <c r="P77" s="389">
        <v>76</v>
      </c>
      <c r="Q77" s="342">
        <v>0</v>
      </c>
      <c r="R77" s="360">
        <v>0</v>
      </c>
      <c r="S77" s="362">
        <v>0</v>
      </c>
      <c r="T77" s="321">
        <v>0</v>
      </c>
      <c r="U77" s="353">
        <v>0</v>
      </c>
      <c r="V77" s="613">
        <v>0</v>
      </c>
      <c r="W77" s="744">
        <f>V76*(F76/100)</f>
        <v>0</v>
      </c>
      <c r="X77" s="687"/>
      <c r="Y77" s="679">
        <f>IFERROR(INT($Y$1/(F76/100)),"")</f>
        <v>231</v>
      </c>
      <c r="Z77" s="549"/>
      <c r="AA77" s="438"/>
      <c r="AB77" s="38"/>
      <c r="AC77"/>
    </row>
    <row r="78" spans="1:32" ht="12.75" hidden="1" customHeight="1">
      <c r="A78" s="312" t="s">
        <v>545</v>
      </c>
      <c r="B78" s="324"/>
      <c r="C78" s="418"/>
      <c r="D78" s="335"/>
      <c r="E78" s="324"/>
      <c r="F78" s="765"/>
      <c r="G78" s="435"/>
      <c r="H78" s="311"/>
      <c r="I78" s="298"/>
      <c r="J78" s="388"/>
      <c r="K78" s="302">
        <v>42.7</v>
      </c>
      <c r="L78" s="323"/>
      <c r="M78" s="302"/>
      <c r="N78" s="323"/>
      <c r="O78" s="380"/>
      <c r="P78" s="390">
        <v>77</v>
      </c>
      <c r="Q78" s="343">
        <v>0</v>
      </c>
      <c r="R78" s="361">
        <v>0</v>
      </c>
      <c r="S78" s="367">
        <v>0</v>
      </c>
      <c r="T78" s="320">
        <v>0</v>
      </c>
      <c r="U78" s="352">
        <v>0</v>
      </c>
      <c r="V78" s="408"/>
      <c r="W78" s="745">
        <f t="shared" ref="W78" si="24">(V78*X78)</f>
        <v>0</v>
      </c>
      <c r="X78" s="688"/>
      <c r="Y78" s="680">
        <f>IF(D78&lt;&gt;0,($C79*(1-$V$1))-$D78,0)</f>
        <v>0</v>
      </c>
      <c r="Z78" s="416" t="str">
        <f>IFERROR(IF(C78&lt;&gt;"",$Y$1/(D76/100)*(C78/100),""),"")</f>
        <v/>
      </c>
      <c r="AA78" s="510" t="str">
        <f>IFERROR($AA$1/(D78/100)*(C76/100),"")</f>
        <v/>
      </c>
      <c r="AB78" s="38"/>
      <c r="AC78"/>
    </row>
    <row r="79" spans="1:32" ht="12.75" hidden="1" customHeight="1">
      <c r="A79" s="392" t="s">
        <v>546</v>
      </c>
      <c r="B79" s="309"/>
      <c r="C79" s="308"/>
      <c r="D79" s="644"/>
      <c r="E79" s="645"/>
      <c r="F79" s="762"/>
      <c r="G79" s="434"/>
      <c r="H79" s="306"/>
      <c r="I79" s="297"/>
      <c r="J79" s="382"/>
      <c r="K79" s="301">
        <v>36.005000000000003</v>
      </c>
      <c r="L79" s="304"/>
      <c r="M79" s="301"/>
      <c r="N79" s="304"/>
      <c r="O79" s="379"/>
      <c r="P79" s="389">
        <v>78</v>
      </c>
      <c r="Q79" s="342">
        <v>0</v>
      </c>
      <c r="R79" s="360">
        <v>0</v>
      </c>
      <c r="S79" s="362">
        <v>0</v>
      </c>
      <c r="T79" s="321">
        <v>0</v>
      </c>
      <c r="U79" s="353">
        <v>0</v>
      </c>
      <c r="V79" s="407">
        <v>0</v>
      </c>
      <c r="W79" s="746">
        <f>V78*(F78/100)</f>
        <v>0</v>
      </c>
      <c r="X79" s="689"/>
      <c r="Y79" s="681" t="str">
        <f>IFERROR(INT($AA$1/(F78/100)),"")</f>
        <v/>
      </c>
      <c r="Z79" s="415" t="str">
        <f>IFERROR(IF(C79&lt;&gt;"",$Y$1/(D77/100)*(C79/100),""),"")</f>
        <v/>
      </c>
      <c r="AA79" s="512" t="str">
        <f>IFERROR($AA$1/(D79/100)*(C77/100),"")</f>
        <v/>
      </c>
      <c r="AB79" s="38"/>
      <c r="AC79"/>
    </row>
    <row r="80" spans="1:32" ht="12.75" customHeight="1">
      <c r="A80" s="557" t="s">
        <v>547</v>
      </c>
      <c r="B80" s="324">
        <v>5000</v>
      </c>
      <c r="C80" s="418">
        <v>44.4</v>
      </c>
      <c r="D80" s="335">
        <v>45.5</v>
      </c>
      <c r="E80" s="324">
        <v>100</v>
      </c>
      <c r="F80" s="765">
        <v>46.249000000000002</v>
      </c>
      <c r="G80" s="435">
        <v>3.5799999999999998E-2</v>
      </c>
      <c r="H80" s="311">
        <v>44.6</v>
      </c>
      <c r="I80" s="298">
        <v>46.249000000000002</v>
      </c>
      <c r="J80" s="388">
        <v>44.201000000000001</v>
      </c>
      <c r="K80" s="302">
        <v>44.65</v>
      </c>
      <c r="L80" s="323">
        <v>1614</v>
      </c>
      <c r="M80" s="302">
        <v>3635</v>
      </c>
      <c r="N80" s="323">
        <v>5</v>
      </c>
      <c r="O80" s="380">
        <v>45331.584918981483</v>
      </c>
      <c r="P80" s="390">
        <v>79</v>
      </c>
      <c r="Q80" s="343">
        <v>0</v>
      </c>
      <c r="R80" s="361">
        <v>0</v>
      </c>
      <c r="S80" s="367">
        <v>0</v>
      </c>
      <c r="T80" s="320">
        <v>0</v>
      </c>
      <c r="U80" s="352">
        <v>0</v>
      </c>
      <c r="V80" s="611">
        <v>0</v>
      </c>
      <c r="W80" s="747">
        <f t="shared" ref="W80" si="25">(V80*X80)</f>
        <v>0</v>
      </c>
      <c r="X80" s="690"/>
      <c r="Y80" s="682">
        <f>IF(D80&lt;&gt;0,($C81*(1-$V$1))-$D80,0)</f>
        <v>-0.49900000000000233</v>
      </c>
      <c r="Z80" s="414">
        <f>IFERROR(IF(C80&lt;&gt;"",$Y$1/(D76/100)*(C80/100),""),"")</f>
        <v>102.16682646212848</v>
      </c>
      <c r="AA80" s="511">
        <f>IFERROR($Z$1/(D80/100)*(C76/100),"")</f>
        <v>114153.84615384614</v>
      </c>
      <c r="AB80" s="38"/>
      <c r="AC80"/>
    </row>
    <row r="81" spans="1:29" ht="12.75" customHeight="1">
      <c r="A81" s="604" t="s">
        <v>548</v>
      </c>
      <c r="B81" s="605">
        <v>533</v>
      </c>
      <c r="C81" s="580">
        <v>45.000999999999998</v>
      </c>
      <c r="D81" s="643">
        <v>45.298999999999999</v>
      </c>
      <c r="E81" s="595">
        <v>500</v>
      </c>
      <c r="F81" s="764">
        <v>45.5</v>
      </c>
      <c r="G81" s="606">
        <v>2.2400000000000003E-2</v>
      </c>
      <c r="H81" s="584">
        <v>45</v>
      </c>
      <c r="I81" s="585">
        <v>45.999000000000002</v>
      </c>
      <c r="J81" s="586">
        <v>44.6</v>
      </c>
      <c r="K81" s="587">
        <v>44.5</v>
      </c>
      <c r="L81" s="569">
        <v>27880</v>
      </c>
      <c r="M81" s="587">
        <v>62038</v>
      </c>
      <c r="N81" s="569">
        <v>87</v>
      </c>
      <c r="O81" s="570">
        <v>45331.685127314813</v>
      </c>
      <c r="P81" s="389">
        <v>80</v>
      </c>
      <c r="Q81" s="572">
        <v>0</v>
      </c>
      <c r="R81" s="607">
        <v>0</v>
      </c>
      <c r="S81" s="574">
        <v>0</v>
      </c>
      <c r="T81" s="590">
        <v>0</v>
      </c>
      <c r="U81" s="554">
        <v>0</v>
      </c>
      <c r="V81" s="612">
        <v>0</v>
      </c>
      <c r="W81" s="750">
        <f>V80*(F80/100)</f>
        <v>0</v>
      </c>
      <c r="X81" s="691"/>
      <c r="Y81" s="683">
        <f>IFERROR(INT($Z$1/(F80/100)),"")</f>
        <v>216</v>
      </c>
      <c r="Z81" s="598">
        <f>IFERROR(IF(C81&lt;&gt;"",$Y$1/(D77/100)*(C81/100),""),"")</f>
        <v>102.85942857142857</v>
      </c>
      <c r="AA81" s="608">
        <f>IFERROR($Z$1/(D81/100)*(C77/100),"")</f>
        <v>115719.99381884812</v>
      </c>
      <c r="AB81" s="38"/>
      <c r="AC81"/>
    </row>
    <row r="82" spans="1:29" ht="12.75" customHeight="1">
      <c r="A82" s="358" t="s">
        <v>576</v>
      </c>
      <c r="B82" s="324">
        <v>5000</v>
      </c>
      <c r="C82" s="418">
        <v>96800</v>
      </c>
      <c r="D82" s="335">
        <v>99580</v>
      </c>
      <c r="E82" s="324">
        <v>500</v>
      </c>
      <c r="F82" s="759">
        <v>99390</v>
      </c>
      <c r="G82" s="431">
        <v>-3.0999999999999999E-3</v>
      </c>
      <c r="H82" s="307">
        <v>99800</v>
      </c>
      <c r="I82" s="299">
        <v>101790</v>
      </c>
      <c r="J82" s="385">
        <v>97000</v>
      </c>
      <c r="K82" s="303">
        <v>99700</v>
      </c>
      <c r="L82" s="330">
        <v>57531294</v>
      </c>
      <c r="M82" s="303">
        <v>58383</v>
      </c>
      <c r="N82" s="330">
        <v>358</v>
      </c>
      <c r="O82" s="378">
        <v>45331.687662037039</v>
      </c>
      <c r="P82" s="390">
        <v>81</v>
      </c>
      <c r="Q82" s="345">
        <v>0</v>
      </c>
      <c r="R82" s="359">
        <v>0</v>
      </c>
      <c r="S82" s="365">
        <v>0</v>
      </c>
      <c r="T82" s="322">
        <v>0</v>
      </c>
      <c r="U82" s="602">
        <v>0</v>
      </c>
      <c r="V82" s="614"/>
      <c r="W82" s="749">
        <f t="shared" ref="W82" si="26">(V82*X82)</f>
        <v>0</v>
      </c>
      <c r="X82" s="693"/>
      <c r="Y82" s="676">
        <f>IF(D82&lt;&gt;0,($C83*(1-$V$1))-$D82,0)</f>
        <v>-1070</v>
      </c>
      <c r="Z82" s="642"/>
      <c r="AA82" s="437"/>
      <c r="AB82" s="38"/>
      <c r="AC82"/>
    </row>
    <row r="83" spans="1:29" ht="12.75" customHeight="1">
      <c r="A83" s="357" t="s">
        <v>577</v>
      </c>
      <c r="B83" s="309">
        <v>463</v>
      </c>
      <c r="C83" s="308">
        <v>98510</v>
      </c>
      <c r="D83" s="644">
        <v>98900</v>
      </c>
      <c r="E83" s="645">
        <v>95</v>
      </c>
      <c r="F83" s="762">
        <v>98900</v>
      </c>
      <c r="G83" s="434">
        <v>-1.1000000000000001E-2</v>
      </c>
      <c r="H83" s="306">
        <v>99000</v>
      </c>
      <c r="I83" s="297">
        <v>101000</v>
      </c>
      <c r="J83" s="382">
        <v>98410</v>
      </c>
      <c r="K83" s="301">
        <v>100000</v>
      </c>
      <c r="L83" s="304">
        <v>451243711</v>
      </c>
      <c r="M83" s="301">
        <v>452820</v>
      </c>
      <c r="N83" s="304">
        <v>1129</v>
      </c>
      <c r="O83" s="379">
        <v>45331.708391203705</v>
      </c>
      <c r="P83" s="389">
        <v>82</v>
      </c>
      <c r="Q83" s="342">
        <v>0</v>
      </c>
      <c r="R83" s="360">
        <v>0</v>
      </c>
      <c r="S83" s="362">
        <v>0</v>
      </c>
      <c r="T83" s="321">
        <v>0</v>
      </c>
      <c r="U83" s="353">
        <v>0</v>
      </c>
      <c r="V83" s="613">
        <v>0</v>
      </c>
      <c r="W83" s="744">
        <f>V82*(F82/100)</f>
        <v>0</v>
      </c>
      <c r="X83" s="687"/>
      <c r="Y83" s="679">
        <f>IFERROR(INT($Y$1/(F82/100)),"")</f>
        <v>120</v>
      </c>
      <c r="Z83" s="549"/>
      <c r="AA83" s="438"/>
      <c r="AB83" s="38"/>
      <c r="AC83"/>
    </row>
    <row r="84" spans="1:29" ht="12.75" hidden="1" customHeight="1">
      <c r="A84" s="312" t="s">
        <v>578</v>
      </c>
      <c r="B84" s="324"/>
      <c r="C84" s="418"/>
      <c r="D84" s="335"/>
      <c r="E84" s="324"/>
      <c r="F84" s="765"/>
      <c r="G84" s="435"/>
      <c r="H84" s="311"/>
      <c r="I84" s="298"/>
      <c r="J84" s="298"/>
      <c r="K84" s="340">
        <v>72.757000000000005</v>
      </c>
      <c r="L84" s="323"/>
      <c r="M84" s="302"/>
      <c r="N84" s="323"/>
      <c r="O84" s="380"/>
      <c r="P84" s="390">
        <v>83</v>
      </c>
      <c r="Q84" s="343">
        <v>0</v>
      </c>
      <c r="R84" s="361">
        <v>0</v>
      </c>
      <c r="S84" s="367">
        <v>0</v>
      </c>
      <c r="T84" s="320">
        <v>0</v>
      </c>
      <c r="U84" s="352">
        <v>0</v>
      </c>
      <c r="V84" s="408"/>
      <c r="W84" s="745">
        <f t="shared" ref="W84" si="27">(V84*X84)</f>
        <v>0</v>
      </c>
      <c r="X84" s="688"/>
      <c r="Y84" s="680">
        <f>IF(D84&lt;&gt;0,($C85*(1-$V$1))-$D84,0)</f>
        <v>0</v>
      </c>
      <c r="Z84" s="416" t="str">
        <f>IFERROR(IF(C84&lt;&gt;"",$Y$1/(D82/100)*(C84/100),""),"")</f>
        <v/>
      </c>
      <c r="AA84" s="510" t="str">
        <f>IFERROR($AA$1/(D84/100)*(C82/100),"")</f>
        <v/>
      </c>
      <c r="AB84" s="38"/>
      <c r="AC84"/>
    </row>
    <row r="85" spans="1:29" ht="12.75" hidden="1" customHeight="1">
      <c r="A85" s="392" t="s">
        <v>579</v>
      </c>
      <c r="B85" s="309"/>
      <c r="C85" s="308"/>
      <c r="D85" s="644"/>
      <c r="E85" s="645"/>
      <c r="F85" s="762"/>
      <c r="G85" s="434"/>
      <c r="H85" s="306"/>
      <c r="I85" s="297"/>
      <c r="J85" s="297"/>
      <c r="K85" s="337"/>
      <c r="L85" s="304"/>
      <c r="M85" s="301"/>
      <c r="N85" s="304"/>
      <c r="O85" s="379"/>
      <c r="P85" s="389">
        <v>84</v>
      </c>
      <c r="Q85" s="342">
        <v>0</v>
      </c>
      <c r="R85" s="360">
        <v>0</v>
      </c>
      <c r="S85" s="362">
        <v>0</v>
      </c>
      <c r="T85" s="321">
        <v>0</v>
      </c>
      <c r="U85" s="353">
        <v>0</v>
      </c>
      <c r="V85" s="407">
        <v>0</v>
      </c>
      <c r="W85" s="746">
        <f>V84*(F84/100)</f>
        <v>0</v>
      </c>
      <c r="X85" s="689"/>
      <c r="Y85" s="681" t="str">
        <f>IFERROR(INT($AA$1/(F84/100)),"")</f>
        <v/>
      </c>
      <c r="Z85" s="415" t="str">
        <f>IFERROR(IF(C85&lt;&gt;"",$Y$1/(D83/100)*(C85/100),""),"")</f>
        <v/>
      </c>
      <c r="AA85" s="512" t="str">
        <f>IFERROR($AA$1/(D85/100)*(C83/100),"")</f>
        <v/>
      </c>
      <c r="AB85" s="38"/>
      <c r="AC85"/>
    </row>
    <row r="86" spans="1:29" ht="12.75" customHeight="1">
      <c r="A86" s="557" t="s">
        <v>580</v>
      </c>
      <c r="B86" s="324">
        <v>19885</v>
      </c>
      <c r="C86" s="418">
        <v>83.8</v>
      </c>
      <c r="D86" s="335">
        <v>84.3</v>
      </c>
      <c r="E86" s="324">
        <v>5075</v>
      </c>
      <c r="F86" s="765">
        <v>84.1</v>
      </c>
      <c r="G86" s="435">
        <v>-6.6E-3</v>
      </c>
      <c r="H86" s="311">
        <v>85</v>
      </c>
      <c r="I86" s="298">
        <v>85</v>
      </c>
      <c r="J86" s="298">
        <v>83.2</v>
      </c>
      <c r="K86" s="340">
        <v>84.66</v>
      </c>
      <c r="L86" s="323">
        <v>27154</v>
      </c>
      <c r="M86" s="302">
        <v>32217</v>
      </c>
      <c r="N86" s="323">
        <v>76</v>
      </c>
      <c r="O86" s="380">
        <v>45331.684016203704</v>
      </c>
      <c r="P86" s="390">
        <v>85</v>
      </c>
      <c r="Q86" s="343">
        <v>0</v>
      </c>
      <c r="R86" s="361">
        <v>0</v>
      </c>
      <c r="S86" s="367">
        <v>0</v>
      </c>
      <c r="T86" s="320">
        <v>0</v>
      </c>
      <c r="U86" s="352">
        <v>0</v>
      </c>
      <c r="V86" s="611">
        <v>0</v>
      </c>
      <c r="W86" s="747">
        <f t="shared" ref="W86" si="28">(V86*X86)</f>
        <v>0</v>
      </c>
      <c r="X86" s="690"/>
      <c r="Y86" s="682">
        <f>IF(D86&lt;&gt;0,($C87*(1-$V$1))-$D86,0)</f>
        <v>-0.59999999999999432</v>
      </c>
      <c r="Z86" s="414">
        <f>IFERROR(IF(C86&lt;&gt;"",$Y$1/(D82/100)*(C86/100),""),"")</f>
        <v>100.98413336011248</v>
      </c>
      <c r="AA86" s="511">
        <f>IFERROR($Z$1/(D86/100)*(C82/100),"")</f>
        <v>114827.99525504152</v>
      </c>
      <c r="AB86" s="38"/>
      <c r="AC86"/>
    </row>
    <row r="87" spans="1:29" ht="12.75" customHeight="1">
      <c r="A87" s="604" t="s">
        <v>581</v>
      </c>
      <c r="B87" s="605">
        <v>3733</v>
      </c>
      <c r="C87" s="580">
        <v>83.7</v>
      </c>
      <c r="D87" s="643">
        <v>84.5</v>
      </c>
      <c r="E87" s="595">
        <v>196884</v>
      </c>
      <c r="F87" s="764">
        <v>84.5</v>
      </c>
      <c r="G87" s="606">
        <v>-1.7000000000000001E-3</v>
      </c>
      <c r="H87" s="584">
        <v>84.99</v>
      </c>
      <c r="I87" s="585">
        <v>84.99</v>
      </c>
      <c r="J87" s="585">
        <v>83.5</v>
      </c>
      <c r="K87" s="609">
        <v>84.65</v>
      </c>
      <c r="L87" s="569">
        <v>295794</v>
      </c>
      <c r="M87" s="587">
        <v>352358</v>
      </c>
      <c r="N87" s="569">
        <v>511</v>
      </c>
      <c r="O87" s="570">
        <v>45331.708599537036</v>
      </c>
      <c r="P87" s="389">
        <v>86</v>
      </c>
      <c r="Q87" s="572">
        <v>0</v>
      </c>
      <c r="R87" s="607">
        <v>0</v>
      </c>
      <c r="S87" s="574">
        <v>0</v>
      </c>
      <c r="T87" s="590">
        <v>0</v>
      </c>
      <c r="U87" s="554">
        <v>0</v>
      </c>
      <c r="V87" s="612">
        <v>0</v>
      </c>
      <c r="W87" s="750">
        <f>V86*(F86/100)</f>
        <v>0</v>
      </c>
      <c r="X87" s="691"/>
      <c r="Y87" s="683">
        <f>IFERROR(INT($Z$1/(F86/100)),"")</f>
        <v>118</v>
      </c>
      <c r="Z87" s="598">
        <f>IFERROR(IF(C87&lt;&gt;"",$Y$1/(D83/100)*(C87/100),""),"")</f>
        <v>101.55712841253792</v>
      </c>
      <c r="AA87" s="608">
        <f>IFERROR($Z$1/(D87/100)*(C83/100),"")</f>
        <v>116579.88165680473</v>
      </c>
      <c r="AB87" s="38"/>
      <c r="AC87"/>
    </row>
    <row r="88" spans="1:29" ht="12.75" customHeight="1">
      <c r="A88" s="358" t="s">
        <v>584</v>
      </c>
      <c r="B88" s="324">
        <v>300</v>
      </c>
      <c r="C88" s="418">
        <v>30500</v>
      </c>
      <c r="D88" s="335">
        <v>33700</v>
      </c>
      <c r="E88" s="324">
        <v>1470</v>
      </c>
      <c r="F88" s="759">
        <v>30510</v>
      </c>
      <c r="G88" s="431">
        <v>-1.54E-2</v>
      </c>
      <c r="H88" s="307">
        <v>30200</v>
      </c>
      <c r="I88" s="299">
        <v>31000</v>
      </c>
      <c r="J88" s="299">
        <v>30200</v>
      </c>
      <c r="K88" s="339">
        <v>30990</v>
      </c>
      <c r="L88" s="330">
        <v>1424280</v>
      </c>
      <c r="M88" s="303">
        <v>4603</v>
      </c>
      <c r="N88" s="330">
        <v>3</v>
      </c>
      <c r="O88" s="378">
        <v>45331.673703703702</v>
      </c>
      <c r="P88" s="390">
        <v>87</v>
      </c>
      <c r="Q88" s="345">
        <v>0</v>
      </c>
      <c r="R88" s="359">
        <v>0</v>
      </c>
      <c r="S88" s="365">
        <v>0</v>
      </c>
      <c r="T88" s="322">
        <v>0</v>
      </c>
      <c r="U88" s="602">
        <v>0</v>
      </c>
      <c r="V88" s="614">
        <v>0</v>
      </c>
      <c r="W88" s="749">
        <f t="shared" ref="W88" si="29">(V88*X88)</f>
        <v>0</v>
      </c>
      <c r="X88" s="693"/>
      <c r="Y88" s="676">
        <f>IF(D88&lt;&gt;0,($C89*(1-$V$1))-$D88,0)</f>
        <v>-2430</v>
      </c>
      <c r="Z88" s="642"/>
      <c r="AA88" s="437"/>
      <c r="AB88" s="38"/>
      <c r="AC88"/>
    </row>
    <row r="89" spans="1:29" ht="12.75" customHeight="1">
      <c r="A89" s="357" t="s">
        <v>585</v>
      </c>
      <c r="B89" s="309">
        <v>175</v>
      </c>
      <c r="C89" s="308">
        <v>31270</v>
      </c>
      <c r="D89" s="644">
        <v>31300</v>
      </c>
      <c r="E89" s="645">
        <v>1771</v>
      </c>
      <c r="F89" s="762">
        <v>31290</v>
      </c>
      <c r="G89" s="434">
        <v>9.300000000000001E-3</v>
      </c>
      <c r="H89" s="306">
        <v>30510</v>
      </c>
      <c r="I89" s="297">
        <v>31490</v>
      </c>
      <c r="J89" s="297">
        <v>30510</v>
      </c>
      <c r="K89" s="337">
        <v>31000</v>
      </c>
      <c r="L89" s="304">
        <v>8022735</v>
      </c>
      <c r="M89" s="301">
        <v>25680</v>
      </c>
      <c r="N89" s="304">
        <v>58</v>
      </c>
      <c r="O89" s="379">
        <v>45331.708379629628</v>
      </c>
      <c r="P89" s="389">
        <v>88</v>
      </c>
      <c r="Q89" s="342">
        <v>0</v>
      </c>
      <c r="R89" s="360">
        <v>0</v>
      </c>
      <c r="S89" s="362">
        <v>0</v>
      </c>
      <c r="T89" s="321">
        <v>0</v>
      </c>
      <c r="U89" s="353">
        <v>0</v>
      </c>
      <c r="V89" s="613">
        <v>0</v>
      </c>
      <c r="W89" s="744">
        <f>V88*(F88/100)</f>
        <v>0</v>
      </c>
      <c r="X89" s="687"/>
      <c r="Y89" s="679">
        <f>IFERROR(INT($Y$1/(F88/100)),"")</f>
        <v>393</v>
      </c>
      <c r="Z89" s="549"/>
      <c r="AA89" s="438"/>
      <c r="AB89" s="38"/>
      <c r="AC89"/>
    </row>
    <row r="90" spans="1:29" ht="12.75" hidden="1" customHeight="1">
      <c r="A90" s="312" t="s">
        <v>586</v>
      </c>
      <c r="B90" s="324"/>
      <c r="C90" s="418"/>
      <c r="D90" s="335"/>
      <c r="E90" s="324"/>
      <c r="F90" s="765"/>
      <c r="G90" s="435"/>
      <c r="H90" s="311"/>
      <c r="I90" s="298"/>
      <c r="J90" s="298"/>
      <c r="K90" s="340">
        <v>30.7</v>
      </c>
      <c r="L90" s="323"/>
      <c r="M90" s="302"/>
      <c r="N90" s="323"/>
      <c r="O90" s="380"/>
      <c r="P90" s="390">
        <v>89</v>
      </c>
      <c r="Q90" s="343">
        <v>0</v>
      </c>
      <c r="R90" s="361">
        <v>0</v>
      </c>
      <c r="S90" s="367">
        <v>0</v>
      </c>
      <c r="T90" s="320">
        <v>0</v>
      </c>
      <c r="U90" s="352">
        <v>0</v>
      </c>
      <c r="V90" s="408"/>
      <c r="W90" s="745">
        <f t="shared" ref="W90" si="30">(V90*X90)</f>
        <v>0</v>
      </c>
      <c r="X90" s="688"/>
      <c r="Y90" s="680">
        <f>IF(D90&lt;&gt;0,($C91*(1-$V$1))-$D90,0)</f>
        <v>0</v>
      </c>
      <c r="Z90" s="416" t="str">
        <f>IFERROR(IF(C90&lt;&gt;"",$Y$1/(D88/100)*(C90/100),""),"")</f>
        <v/>
      </c>
      <c r="AA90" s="510" t="str">
        <f>IFERROR($AA$1/(D90/100)*(C88/100),"")</f>
        <v/>
      </c>
      <c r="AB90" s="38"/>
      <c r="AC90"/>
    </row>
    <row r="91" spans="1:29" ht="12.75" hidden="1" customHeight="1">
      <c r="A91" s="392" t="s">
        <v>587</v>
      </c>
      <c r="B91" s="309"/>
      <c r="C91" s="308"/>
      <c r="D91" s="644"/>
      <c r="E91" s="645"/>
      <c r="F91" s="762"/>
      <c r="G91" s="434"/>
      <c r="H91" s="306"/>
      <c r="I91" s="297"/>
      <c r="J91" s="297"/>
      <c r="K91" s="337">
        <v>31</v>
      </c>
      <c r="L91" s="304"/>
      <c r="M91" s="301"/>
      <c r="N91" s="304"/>
      <c r="O91" s="379"/>
      <c r="P91" s="389">
        <v>90</v>
      </c>
      <c r="Q91" s="342">
        <v>0</v>
      </c>
      <c r="R91" s="360">
        <v>0</v>
      </c>
      <c r="S91" s="362">
        <v>0</v>
      </c>
      <c r="T91" s="321">
        <v>0</v>
      </c>
      <c r="U91" s="353">
        <v>0</v>
      </c>
      <c r="V91" s="407">
        <v>0</v>
      </c>
      <c r="W91" s="746">
        <f>V90*(F90/100)</f>
        <v>0</v>
      </c>
      <c r="X91" s="689"/>
      <c r="Y91" s="681" t="str">
        <f>IFERROR(INT($AA$1/(F90/100)),"")</f>
        <v/>
      </c>
      <c r="Z91" s="415" t="str">
        <f>IFERROR(IF(C91&lt;&gt;"",$Y$1/(D89/100)*(C91/100),""),"")</f>
        <v/>
      </c>
      <c r="AA91" s="512" t="str">
        <f>IFERROR($AA$1/(D91/100)*(C89/100),"")</f>
        <v/>
      </c>
      <c r="AB91" s="38"/>
    </row>
    <row r="92" spans="1:29" ht="12.75" customHeight="1">
      <c r="A92" s="557" t="s">
        <v>588</v>
      </c>
      <c r="B92" s="324">
        <v>100</v>
      </c>
      <c r="C92" s="418">
        <v>25.51</v>
      </c>
      <c r="D92" s="335">
        <v>28.49</v>
      </c>
      <c r="E92" s="324">
        <v>130</v>
      </c>
      <c r="F92" s="765">
        <v>25.25</v>
      </c>
      <c r="G92" s="435">
        <v>-4.7100000000000003E-2</v>
      </c>
      <c r="H92" s="311">
        <v>25.5</v>
      </c>
      <c r="I92" s="298">
        <v>25.5</v>
      </c>
      <c r="J92" s="298">
        <v>25.25</v>
      </c>
      <c r="K92" s="340">
        <v>26.5</v>
      </c>
      <c r="L92" s="323">
        <v>76</v>
      </c>
      <c r="M92" s="302">
        <v>300</v>
      </c>
      <c r="N92" s="323">
        <v>3</v>
      </c>
      <c r="O92" s="380">
        <v>45331.571180555555</v>
      </c>
      <c r="P92" s="390">
        <v>91</v>
      </c>
      <c r="Q92" s="343">
        <v>0</v>
      </c>
      <c r="R92" s="361">
        <v>0</v>
      </c>
      <c r="S92" s="367">
        <v>0</v>
      </c>
      <c r="T92" s="320">
        <v>0</v>
      </c>
      <c r="U92" s="352">
        <v>0</v>
      </c>
      <c r="V92" s="611">
        <v>0</v>
      </c>
      <c r="W92" s="747">
        <f t="shared" ref="W92" si="31">(V92*X92)</f>
        <v>0</v>
      </c>
      <c r="X92" s="690"/>
      <c r="Y92" s="682">
        <f>IF(D92&lt;&gt;0,($C93*(1-$V$1))-$D92,0)</f>
        <v>-1.889999999999997</v>
      </c>
      <c r="Z92" s="414">
        <f>IFERROR(IF(C92&lt;&gt;"",$Y$1/(D88/100)*(C92/100),""),"")</f>
        <v>90.836795252225514</v>
      </c>
      <c r="AA92" s="511">
        <f>IFERROR($Z$1/(D92/100)*(C88/100),"")</f>
        <v>107055.10705510706</v>
      </c>
      <c r="AB92" s="38"/>
      <c r="AC92" s="11"/>
    </row>
    <row r="93" spans="1:29" ht="12.75" customHeight="1">
      <c r="A93" s="604" t="s">
        <v>589</v>
      </c>
      <c r="B93" s="605">
        <v>751</v>
      </c>
      <c r="C93" s="580">
        <v>26.6</v>
      </c>
      <c r="D93" s="643">
        <v>26.99</v>
      </c>
      <c r="E93" s="595">
        <v>12331</v>
      </c>
      <c r="F93" s="764">
        <v>26.99</v>
      </c>
      <c r="G93" s="606">
        <v>-2.9999999999999997E-4</v>
      </c>
      <c r="H93" s="584">
        <v>26.5</v>
      </c>
      <c r="I93" s="585">
        <v>27</v>
      </c>
      <c r="J93" s="585">
        <v>26.5</v>
      </c>
      <c r="K93" s="609">
        <v>27</v>
      </c>
      <c r="L93" s="569">
        <v>4412</v>
      </c>
      <c r="M93" s="587">
        <v>16381</v>
      </c>
      <c r="N93" s="569">
        <v>23</v>
      </c>
      <c r="O93" s="570">
        <v>45331.688993055555</v>
      </c>
      <c r="P93" s="389">
        <v>92</v>
      </c>
      <c r="Q93" s="572">
        <v>0</v>
      </c>
      <c r="R93" s="607">
        <v>0</v>
      </c>
      <c r="S93" s="574">
        <v>0</v>
      </c>
      <c r="T93" s="590">
        <v>0</v>
      </c>
      <c r="U93" s="554">
        <v>0</v>
      </c>
      <c r="V93" s="612">
        <v>0</v>
      </c>
      <c r="W93" s="750">
        <f>V92*(F92/100)</f>
        <v>0</v>
      </c>
      <c r="X93" s="691"/>
      <c r="Y93" s="683">
        <f>IFERROR(INT($Z$1/(F92/100)),"")</f>
        <v>396</v>
      </c>
      <c r="Z93" s="598">
        <f>IFERROR(IF(C93&lt;&gt;"",$Y$1/(D89/100)*(C93/100),""),"")</f>
        <v>101.98083067092652</v>
      </c>
      <c r="AA93" s="608">
        <f>IFERROR($Z$1/(D93/100)*(C89/100),"")</f>
        <v>115857.72508336422</v>
      </c>
      <c r="AB93" s="38"/>
      <c r="AC93" s="11"/>
    </row>
    <row r="94" spans="1:29" ht="12.75" customHeight="1">
      <c r="A94" s="358" t="s">
        <v>613</v>
      </c>
      <c r="B94" s="324">
        <v>170</v>
      </c>
      <c r="C94" s="418">
        <v>79910</v>
      </c>
      <c r="D94" s="335">
        <v>80000</v>
      </c>
      <c r="E94" s="324">
        <v>100000</v>
      </c>
      <c r="F94" s="759">
        <v>79910</v>
      </c>
      <c r="G94" s="431">
        <v>-1.95E-2</v>
      </c>
      <c r="H94" s="307">
        <v>81840</v>
      </c>
      <c r="I94" s="299">
        <v>83360</v>
      </c>
      <c r="J94" s="299">
        <v>78580</v>
      </c>
      <c r="K94" s="339">
        <v>81500</v>
      </c>
      <c r="L94" s="330">
        <v>750179930</v>
      </c>
      <c r="M94" s="303">
        <v>936230</v>
      </c>
      <c r="N94" s="330">
        <v>485</v>
      </c>
      <c r="O94" s="378">
        <v>45331.687673611108</v>
      </c>
      <c r="P94" s="390">
        <v>93</v>
      </c>
      <c r="Q94" s="345">
        <v>0</v>
      </c>
      <c r="R94" s="359">
        <v>0</v>
      </c>
      <c r="S94" s="365">
        <v>0</v>
      </c>
      <c r="T94" s="322">
        <v>0</v>
      </c>
      <c r="U94" s="602">
        <v>0</v>
      </c>
      <c r="V94" s="614">
        <v>0</v>
      </c>
      <c r="W94" s="749">
        <f t="shared" ref="W94" si="32">(V94*X94)</f>
        <v>0</v>
      </c>
      <c r="X94" s="693">
        <v>844</v>
      </c>
      <c r="Y94" s="676">
        <f>IF(D94&lt;&gt;0,($C95*(1-$V$1))-$D94,0)</f>
        <v>-100</v>
      </c>
      <c r="Z94" s="642"/>
      <c r="AA94" s="437"/>
      <c r="AB94" s="38"/>
      <c r="AC94" s="11"/>
    </row>
    <row r="95" spans="1:29" ht="12.75" customHeight="1">
      <c r="A95" s="357" t="s">
        <v>614</v>
      </c>
      <c r="B95" s="309">
        <v>84360</v>
      </c>
      <c r="C95" s="308">
        <v>79900</v>
      </c>
      <c r="D95" s="644">
        <v>80760</v>
      </c>
      <c r="E95" s="645">
        <v>220</v>
      </c>
      <c r="F95" s="762">
        <v>79900</v>
      </c>
      <c r="G95" s="434">
        <v>-2.0799999999999999E-2</v>
      </c>
      <c r="H95" s="306">
        <v>83000</v>
      </c>
      <c r="I95" s="297">
        <v>84410</v>
      </c>
      <c r="J95" s="297">
        <v>79010</v>
      </c>
      <c r="K95" s="337">
        <v>81600</v>
      </c>
      <c r="L95" s="304">
        <v>16823058559</v>
      </c>
      <c r="M95" s="301">
        <v>20687580</v>
      </c>
      <c r="N95" s="304">
        <v>2338</v>
      </c>
      <c r="O95" s="379">
        <v>45331.708541666667</v>
      </c>
      <c r="P95" s="389">
        <v>94</v>
      </c>
      <c r="Q95" s="342">
        <v>0</v>
      </c>
      <c r="R95" s="360">
        <v>0</v>
      </c>
      <c r="S95" s="362">
        <v>0</v>
      </c>
      <c r="T95" s="321">
        <v>0</v>
      </c>
      <c r="U95" s="353">
        <v>0</v>
      </c>
      <c r="V95" s="613">
        <v>0</v>
      </c>
      <c r="W95" s="744">
        <f>V94*(F94/100)</f>
        <v>0</v>
      </c>
      <c r="X95" s="687"/>
      <c r="Y95" s="679">
        <f>IFERROR(INT($Y$1/(F94/100)),"")</f>
        <v>150</v>
      </c>
      <c r="Z95" s="549"/>
      <c r="AA95" s="438"/>
      <c r="AB95" s="38"/>
      <c r="AC95" s="11"/>
    </row>
    <row r="96" spans="1:29" ht="12.75" hidden="1" customHeight="1">
      <c r="A96" s="312" t="s">
        <v>609</v>
      </c>
      <c r="B96" s="324">
        <v>250000</v>
      </c>
      <c r="C96" s="418">
        <v>64.25</v>
      </c>
      <c r="D96" s="335">
        <v>64.5</v>
      </c>
      <c r="E96" s="324">
        <v>127920</v>
      </c>
      <c r="F96" s="765">
        <v>64.5</v>
      </c>
      <c r="G96" s="435">
        <v>-1.37E-2</v>
      </c>
      <c r="H96" s="311">
        <v>66</v>
      </c>
      <c r="I96" s="298">
        <v>66</v>
      </c>
      <c r="J96" s="298">
        <v>64</v>
      </c>
      <c r="K96" s="340">
        <v>65.400000000000006</v>
      </c>
      <c r="L96" s="323">
        <v>5944562</v>
      </c>
      <c r="M96" s="302">
        <v>9207860</v>
      </c>
      <c r="N96" s="323">
        <v>359</v>
      </c>
      <c r="O96" s="380">
        <v>45331.681261574071</v>
      </c>
      <c r="P96" s="390">
        <v>95</v>
      </c>
      <c r="Q96" s="343">
        <v>0</v>
      </c>
      <c r="R96" s="361">
        <v>0</v>
      </c>
      <c r="S96" s="367">
        <v>0</v>
      </c>
      <c r="T96" s="320">
        <v>0</v>
      </c>
      <c r="U96" s="352">
        <v>0</v>
      </c>
      <c r="V96" s="408"/>
      <c r="W96" s="745">
        <f t="shared" ref="W96" si="33">(V96*X96)</f>
        <v>0</v>
      </c>
      <c r="X96" s="688"/>
      <c r="Y96" s="680">
        <f>IF(D96&lt;&gt;0,($C97*(1-$V$1))-$D96,0)</f>
        <v>-0.15000000000000568</v>
      </c>
      <c r="Z96" s="416">
        <f>IFERROR(IF(C96&lt;&gt;"",$Y$1/(D94/100)*(C96/100),""),"")</f>
        <v>96.375</v>
      </c>
      <c r="AA96" s="510">
        <f>IFERROR($AA$1/(D96/100)*(C94/100),"")</f>
        <v>123891.47286821705</v>
      </c>
      <c r="AB96" s="38"/>
      <c r="AC96" s="11"/>
    </row>
    <row r="97" spans="1:29" ht="12.75" hidden="1" customHeight="1">
      <c r="A97" s="392" t="s">
        <v>610</v>
      </c>
      <c r="B97" s="309">
        <v>47820</v>
      </c>
      <c r="C97" s="308">
        <v>64.349999999999994</v>
      </c>
      <c r="D97" s="644">
        <v>64.599999999999994</v>
      </c>
      <c r="E97" s="645">
        <v>88920</v>
      </c>
      <c r="F97" s="762">
        <v>64.349999999999994</v>
      </c>
      <c r="G97" s="434">
        <v>-1.6799999999999999E-2</v>
      </c>
      <c r="H97" s="306">
        <v>66</v>
      </c>
      <c r="I97" s="297">
        <v>66</v>
      </c>
      <c r="J97" s="297">
        <v>64.150000000000006</v>
      </c>
      <c r="K97" s="337">
        <v>65.45</v>
      </c>
      <c r="L97" s="304">
        <v>12241745</v>
      </c>
      <c r="M97" s="301">
        <v>18939520</v>
      </c>
      <c r="N97" s="304">
        <v>1104</v>
      </c>
      <c r="O97" s="379">
        <v>45331.708483796298</v>
      </c>
      <c r="P97" s="389">
        <v>96</v>
      </c>
      <c r="Q97" s="342">
        <v>0</v>
      </c>
      <c r="R97" s="360">
        <v>0</v>
      </c>
      <c r="S97" s="362">
        <v>0</v>
      </c>
      <c r="T97" s="321">
        <v>0</v>
      </c>
      <c r="U97" s="353">
        <v>0</v>
      </c>
      <c r="V97" s="407">
        <v>0</v>
      </c>
      <c r="W97" s="746">
        <f>V96*(F96/100)</f>
        <v>0</v>
      </c>
      <c r="X97" s="689"/>
      <c r="Y97" s="681">
        <f>IFERROR(INT($AA$1/(F96/100)),"")</f>
        <v>155</v>
      </c>
      <c r="Z97" s="415">
        <f>IFERROR(IF(C97&lt;&gt;"",$Y$1/(D95/100)*(C97/100),""),"")</f>
        <v>95.616641901931629</v>
      </c>
      <c r="AA97" s="512">
        <f>IFERROR($AA$1/(D97/100)*(C95/100),"")</f>
        <v>123684.2105263158</v>
      </c>
      <c r="AB97" s="38"/>
      <c r="AC97" s="11"/>
    </row>
    <row r="98" spans="1:29" ht="12.75" customHeight="1">
      <c r="A98" s="557" t="s">
        <v>611</v>
      </c>
      <c r="B98" s="324">
        <v>120</v>
      </c>
      <c r="C98" s="418">
        <v>68.17</v>
      </c>
      <c r="D98" s="335">
        <v>68.25</v>
      </c>
      <c r="E98" s="324">
        <v>91600</v>
      </c>
      <c r="F98" s="765">
        <v>68.25</v>
      </c>
      <c r="G98" s="435">
        <v>-1.23E-2</v>
      </c>
      <c r="H98" s="311">
        <v>71</v>
      </c>
      <c r="I98" s="298">
        <v>71</v>
      </c>
      <c r="J98" s="298">
        <v>68</v>
      </c>
      <c r="K98" s="340">
        <v>69.099999999999994</v>
      </c>
      <c r="L98" s="323">
        <v>79334</v>
      </c>
      <c r="M98" s="302">
        <v>115460</v>
      </c>
      <c r="N98" s="323">
        <v>65</v>
      </c>
      <c r="O98" s="380">
        <v>45331.687604166669</v>
      </c>
      <c r="P98" s="390">
        <v>97</v>
      </c>
      <c r="Q98" s="343">
        <v>0</v>
      </c>
      <c r="R98" s="361">
        <v>0</v>
      </c>
      <c r="S98" s="367">
        <v>0</v>
      </c>
      <c r="T98" s="320">
        <v>0</v>
      </c>
      <c r="U98" s="352">
        <v>0</v>
      </c>
      <c r="V98" s="611">
        <v>0</v>
      </c>
      <c r="W98" s="747">
        <f t="shared" ref="W98" si="34">(V98*X98)</f>
        <v>0</v>
      </c>
      <c r="X98" s="690">
        <v>0.71499999999999997</v>
      </c>
      <c r="Y98" s="682">
        <f>IF(D98&lt;&gt;0,($C99*(1-$V$1))-$D98,0)</f>
        <v>-0.25</v>
      </c>
      <c r="Z98" s="414">
        <f>IFERROR(IF(C98&lt;&gt;"",$Y$1/(D94/100)*(C98/100),""),"")</f>
        <v>102.255</v>
      </c>
      <c r="AA98" s="511">
        <f>IFERROR($Z$1/(D98/100)*(C94/100),"")</f>
        <v>117084.24908424908</v>
      </c>
      <c r="AB98" s="38"/>
      <c r="AC98" s="11"/>
    </row>
    <row r="99" spans="1:29" ht="12.75" customHeight="1">
      <c r="A99" s="604" t="s">
        <v>612</v>
      </c>
      <c r="B99" s="605">
        <v>440</v>
      </c>
      <c r="C99" s="580">
        <v>68</v>
      </c>
      <c r="D99" s="643">
        <v>68.25</v>
      </c>
      <c r="E99" s="595">
        <v>197500</v>
      </c>
      <c r="F99" s="764">
        <v>68.25</v>
      </c>
      <c r="G99" s="606">
        <v>-1.23E-2</v>
      </c>
      <c r="H99" s="584">
        <v>70</v>
      </c>
      <c r="I99" s="585">
        <v>70</v>
      </c>
      <c r="J99" s="585">
        <v>67.5</v>
      </c>
      <c r="K99" s="609">
        <v>69.099999999999994</v>
      </c>
      <c r="L99" s="569">
        <v>1161217</v>
      </c>
      <c r="M99" s="587">
        <v>1701630</v>
      </c>
      <c r="N99" s="569">
        <v>567</v>
      </c>
      <c r="O99" s="570">
        <v>45331.703611111108</v>
      </c>
      <c r="P99" s="389">
        <v>98</v>
      </c>
      <c r="Q99" s="572">
        <v>0</v>
      </c>
      <c r="R99" s="607">
        <v>0</v>
      </c>
      <c r="S99" s="574">
        <v>0</v>
      </c>
      <c r="T99" s="590">
        <v>0</v>
      </c>
      <c r="U99" s="554">
        <v>0</v>
      </c>
      <c r="V99" s="612">
        <v>0</v>
      </c>
      <c r="W99" s="750">
        <f>V98*(F98/100)</f>
        <v>0</v>
      </c>
      <c r="X99" s="691"/>
      <c r="Y99" s="683">
        <f>IFERROR(INT($Z$1/(F98/100)),"")</f>
        <v>146</v>
      </c>
      <c r="Z99" s="598">
        <f>IFERROR(IF(C99&lt;&gt;"",$Y$1/(D95/100)*(C99/100),""),"")</f>
        <v>101.04011887072808</v>
      </c>
      <c r="AA99" s="608">
        <f>IFERROR($Z$1/(D99/100)*(C95/100),"")</f>
        <v>117069.59706959706</v>
      </c>
      <c r="AB99" s="38"/>
    </row>
    <row r="100" spans="1:29" ht="12.75" customHeight="1">
      <c r="A100" s="358" t="s">
        <v>621</v>
      </c>
      <c r="B100" s="324">
        <v>5702999</v>
      </c>
      <c r="C100" s="418">
        <v>153.25</v>
      </c>
      <c r="D100" s="335">
        <v>158</v>
      </c>
      <c r="E100" s="324">
        <v>85000</v>
      </c>
      <c r="F100" s="759">
        <v>153.25</v>
      </c>
      <c r="G100" s="431">
        <v>-4.0300000000000002E-2</v>
      </c>
      <c r="H100" s="307">
        <v>154</v>
      </c>
      <c r="I100" s="299">
        <v>160.99</v>
      </c>
      <c r="J100" s="299">
        <v>150</v>
      </c>
      <c r="K100" s="339">
        <v>159.69999999999999</v>
      </c>
      <c r="L100" s="330">
        <v>4333417</v>
      </c>
      <c r="M100" s="303">
        <v>2826705</v>
      </c>
      <c r="N100" s="330">
        <v>42</v>
      </c>
      <c r="O100" s="378">
        <v>45331.641724537039</v>
      </c>
      <c r="P100" s="390">
        <v>99</v>
      </c>
      <c r="Q100" s="345">
        <v>0</v>
      </c>
      <c r="R100" s="359">
        <v>0</v>
      </c>
      <c r="S100" s="365">
        <v>0</v>
      </c>
      <c r="T100" s="322">
        <v>0</v>
      </c>
      <c r="U100" s="602">
        <v>0</v>
      </c>
      <c r="V100" s="614"/>
      <c r="W100" s="749">
        <f t="shared" ref="W100" si="35">(V100*X100)</f>
        <v>0</v>
      </c>
      <c r="X100" s="693"/>
      <c r="Y100" s="676">
        <f>IF(D100&lt;&gt;0,($C101*(1-$V$1))-$D100,0)</f>
        <v>-4</v>
      </c>
      <c r="Z100" s="642"/>
      <c r="AA100" s="437"/>
      <c r="AB100" s="38"/>
    </row>
    <row r="101" spans="1:29" ht="12.75" customHeight="1">
      <c r="A101" s="357" t="s">
        <v>622</v>
      </c>
      <c r="B101" s="309">
        <v>99999953</v>
      </c>
      <c r="C101" s="308">
        <v>154</v>
      </c>
      <c r="D101" s="644">
        <v>155</v>
      </c>
      <c r="E101" s="645">
        <v>499980505</v>
      </c>
      <c r="F101" s="762">
        <v>155</v>
      </c>
      <c r="G101" s="434">
        <v>-6.4000000000000003E-3</v>
      </c>
      <c r="H101" s="306">
        <v>157</v>
      </c>
      <c r="I101" s="297">
        <v>157.88999999999999</v>
      </c>
      <c r="J101" s="297">
        <v>152.321</v>
      </c>
      <c r="K101" s="337">
        <v>156</v>
      </c>
      <c r="L101" s="304">
        <v>4001902608</v>
      </c>
      <c r="M101" s="301">
        <v>2592781669</v>
      </c>
      <c r="N101" s="304">
        <v>454</v>
      </c>
      <c r="O101" s="379">
        <v>45331.708645833336</v>
      </c>
      <c r="P101" s="389">
        <v>100</v>
      </c>
      <c r="Q101" s="342">
        <v>0</v>
      </c>
      <c r="R101" s="360">
        <v>0</v>
      </c>
      <c r="S101" s="362">
        <v>0</v>
      </c>
      <c r="T101" s="321">
        <v>0</v>
      </c>
      <c r="U101" s="353">
        <v>0</v>
      </c>
      <c r="V101" s="613">
        <v>0</v>
      </c>
      <c r="W101" s="744">
        <f>V100*(F100/100)</f>
        <v>0</v>
      </c>
      <c r="X101" s="687"/>
      <c r="Y101" s="679">
        <f>IFERROR(INT($Y$1/(F100/100)),"")</f>
        <v>78303</v>
      </c>
      <c r="Z101" s="549"/>
      <c r="AA101" s="438"/>
      <c r="AB101" s="38"/>
    </row>
    <row r="102" spans="1:29" ht="12.75" hidden="1" customHeight="1">
      <c r="A102" s="312" t="s">
        <v>623</v>
      </c>
      <c r="B102" s="324"/>
      <c r="C102" s="418"/>
      <c r="D102" s="335"/>
      <c r="E102" s="324"/>
      <c r="F102" s="765"/>
      <c r="G102" s="435"/>
      <c r="H102" s="311"/>
      <c r="I102" s="298"/>
      <c r="J102" s="298"/>
      <c r="K102" s="340"/>
      <c r="L102" s="323"/>
      <c r="M102" s="302"/>
      <c r="N102" s="323"/>
      <c r="O102" s="380"/>
      <c r="P102" s="390">
        <v>101</v>
      </c>
      <c r="Q102" s="343">
        <v>0</v>
      </c>
      <c r="R102" s="361">
        <v>0</v>
      </c>
      <c r="S102" s="367">
        <v>0</v>
      </c>
      <c r="T102" s="320">
        <v>0</v>
      </c>
      <c r="U102" s="352">
        <v>0</v>
      </c>
      <c r="V102" s="408"/>
      <c r="W102" s="745">
        <f t="shared" ref="W102" si="36">(V102*X102)</f>
        <v>0</v>
      </c>
      <c r="X102" s="688"/>
      <c r="Y102" s="680">
        <f>IF(D102&lt;&gt;0,($C103*(1-$V$1))-$D102,0)</f>
        <v>0</v>
      </c>
      <c r="Z102" s="416" t="str">
        <f>IFERROR(IF(C102&lt;&gt;"",$Y$1/(D100/100)*(C102/100),""),"")</f>
        <v/>
      </c>
      <c r="AA102" s="510" t="str">
        <f>IFERROR($AA$1/(D102/100)*(C100/100),"")</f>
        <v/>
      </c>
      <c r="AB102" s="38"/>
    </row>
    <row r="103" spans="1:29" ht="12.75" hidden="1" customHeight="1">
      <c r="A103" s="392" t="s">
        <v>624</v>
      </c>
      <c r="B103" s="309"/>
      <c r="C103" s="308"/>
      <c r="D103" s="644"/>
      <c r="E103" s="645"/>
      <c r="F103" s="762"/>
      <c r="G103" s="434"/>
      <c r="H103" s="306"/>
      <c r="I103" s="297"/>
      <c r="J103" s="297"/>
      <c r="K103" s="337"/>
      <c r="L103" s="304"/>
      <c r="M103" s="301"/>
      <c r="N103" s="304"/>
      <c r="O103" s="379"/>
      <c r="P103" s="389">
        <v>102</v>
      </c>
      <c r="Q103" s="342">
        <v>0</v>
      </c>
      <c r="R103" s="360">
        <v>0</v>
      </c>
      <c r="S103" s="362">
        <v>0</v>
      </c>
      <c r="T103" s="321">
        <v>0</v>
      </c>
      <c r="U103" s="353">
        <v>0</v>
      </c>
      <c r="V103" s="407">
        <v>0</v>
      </c>
      <c r="W103" s="746">
        <f>V102*(F102/100)</f>
        <v>0</v>
      </c>
      <c r="X103" s="689"/>
      <c r="Y103" s="681" t="str">
        <f>IFERROR(INT($AA$1/(F102/100)),"")</f>
        <v/>
      </c>
      <c r="Z103" s="415" t="str">
        <f>IFERROR(IF(C103&lt;&gt;"",$Y$1/(D101/100)*(C103/100),""),"")</f>
        <v/>
      </c>
      <c r="AA103" s="512" t="str">
        <f>IFERROR($AA$1/(D103/100)*(C101/100),"")</f>
        <v/>
      </c>
      <c r="AB103" s="38"/>
    </row>
    <row r="104" spans="1:29" ht="12.75" customHeight="1">
      <c r="A104" s="557" t="s">
        <v>625</v>
      </c>
      <c r="B104" s="324"/>
      <c r="C104" s="418"/>
      <c r="D104" s="335"/>
      <c r="E104" s="324"/>
      <c r="F104" s="765"/>
      <c r="G104" s="435"/>
      <c r="H104" s="311"/>
      <c r="I104" s="298"/>
      <c r="J104" s="298"/>
      <c r="K104" s="340"/>
      <c r="L104" s="323"/>
      <c r="M104" s="302"/>
      <c r="N104" s="323"/>
      <c r="O104" s="380"/>
      <c r="P104" s="390">
        <v>103</v>
      </c>
      <c r="Q104" s="343">
        <v>0</v>
      </c>
      <c r="R104" s="361">
        <v>0</v>
      </c>
      <c r="S104" s="367">
        <v>0</v>
      </c>
      <c r="T104" s="320">
        <v>0</v>
      </c>
      <c r="U104" s="352">
        <v>0</v>
      </c>
      <c r="V104" s="611">
        <v>0</v>
      </c>
      <c r="W104" s="747">
        <f t="shared" ref="W104" si="37">(V104*X104)</f>
        <v>0</v>
      </c>
      <c r="X104" s="690"/>
      <c r="Y104" s="682">
        <f>IF(D104&lt;&gt;0,($C105*(1-$V$1))-$D104,0)</f>
        <v>0</v>
      </c>
      <c r="Z104" s="414" t="str">
        <f>IFERROR(IF(C104&lt;&gt;"",$Y$1/(D100/100)*(C104/100),""),"")</f>
        <v/>
      </c>
      <c r="AA104" s="511" t="str">
        <f>IFERROR($Z$1/(D104/100)*(C100/100),"")</f>
        <v/>
      </c>
      <c r="AB104" s="38"/>
    </row>
    <row r="105" spans="1:29" ht="12.75" customHeight="1">
      <c r="A105" s="604" t="s">
        <v>626</v>
      </c>
      <c r="B105" s="605"/>
      <c r="C105" s="580"/>
      <c r="D105" s="643"/>
      <c r="E105" s="595"/>
      <c r="F105" s="764"/>
      <c r="G105" s="606"/>
      <c r="H105" s="584"/>
      <c r="I105" s="585"/>
      <c r="J105" s="585"/>
      <c r="K105" s="609"/>
      <c r="L105" s="569"/>
      <c r="M105" s="587"/>
      <c r="N105" s="569"/>
      <c r="O105" s="570"/>
      <c r="P105" s="389">
        <v>104</v>
      </c>
      <c r="Q105" s="572">
        <v>0</v>
      </c>
      <c r="R105" s="607">
        <v>0</v>
      </c>
      <c r="S105" s="574">
        <v>0</v>
      </c>
      <c r="T105" s="590">
        <v>0</v>
      </c>
      <c r="U105" s="554">
        <v>0</v>
      </c>
      <c r="V105" s="612">
        <v>0</v>
      </c>
      <c r="W105" s="750">
        <f>V104*(F104/100)</f>
        <v>0</v>
      </c>
      <c r="X105" s="691"/>
      <c r="Y105" s="683" t="str">
        <f>IFERROR(INT($Z$1/(F104/100)),"")</f>
        <v/>
      </c>
      <c r="Z105" s="598" t="str">
        <f>IFERROR(IF(C105&lt;&gt;"",$Y$1/(D101/100)*(C105/100),""),"")</f>
        <v/>
      </c>
      <c r="AA105" s="608" t="str">
        <f>IFERROR($Z$1/(D105/100)*(C101/100),"")</f>
        <v/>
      </c>
      <c r="AB105" s="38"/>
    </row>
    <row r="106" spans="1:29" ht="12.75" customHeight="1">
      <c r="A106" s="358" t="s">
        <v>555</v>
      </c>
      <c r="B106" s="324">
        <v>130</v>
      </c>
      <c r="C106" s="418">
        <v>42300</v>
      </c>
      <c r="D106" s="335">
        <v>42400</v>
      </c>
      <c r="E106" s="324">
        <v>758</v>
      </c>
      <c r="F106" s="759">
        <v>42400</v>
      </c>
      <c r="G106" s="431">
        <v>-2.18E-2</v>
      </c>
      <c r="H106" s="307">
        <v>43310</v>
      </c>
      <c r="I106" s="299">
        <v>43570</v>
      </c>
      <c r="J106" s="299">
        <v>41950</v>
      </c>
      <c r="K106" s="339">
        <v>43345</v>
      </c>
      <c r="L106" s="330">
        <v>360155290</v>
      </c>
      <c r="M106" s="303">
        <v>834915</v>
      </c>
      <c r="N106" s="330">
        <v>767</v>
      </c>
      <c r="O106" s="378">
        <v>45331.687835648147</v>
      </c>
      <c r="P106" s="390">
        <v>105</v>
      </c>
      <c r="Q106" s="345">
        <v>0</v>
      </c>
      <c r="R106" s="359">
        <v>0</v>
      </c>
      <c r="S106" s="365">
        <v>0</v>
      </c>
      <c r="T106" s="322">
        <v>0</v>
      </c>
      <c r="U106" s="602">
        <v>0</v>
      </c>
      <c r="V106" s="614"/>
      <c r="W106" s="749">
        <f t="shared" ref="W106" si="38">(V106*X106)</f>
        <v>0</v>
      </c>
      <c r="X106" s="693"/>
      <c r="Y106" s="676">
        <f>IF(D106&lt;&gt;0,($C107*(1-$V$1))-$D106,0)</f>
        <v>700</v>
      </c>
      <c r="Z106" s="642"/>
      <c r="AA106" s="437"/>
      <c r="AB106" s="38"/>
    </row>
    <row r="107" spans="1:29" ht="12.75" customHeight="1">
      <c r="A107" s="357" t="s">
        <v>183</v>
      </c>
      <c r="B107" s="309">
        <v>25</v>
      </c>
      <c r="C107" s="308">
        <v>43100</v>
      </c>
      <c r="D107" s="644">
        <v>43400</v>
      </c>
      <c r="E107" s="645">
        <v>5000</v>
      </c>
      <c r="F107" s="762">
        <v>43100</v>
      </c>
      <c r="G107" s="434">
        <v>-2.0199999999999999E-2</v>
      </c>
      <c r="H107" s="306">
        <v>43000</v>
      </c>
      <c r="I107" s="297">
        <v>44290</v>
      </c>
      <c r="J107" s="297">
        <v>42505</v>
      </c>
      <c r="K107" s="337">
        <v>43990</v>
      </c>
      <c r="L107" s="304">
        <v>829265447</v>
      </c>
      <c r="M107" s="301">
        <v>1897809</v>
      </c>
      <c r="N107" s="304">
        <v>1548</v>
      </c>
      <c r="O107" s="379">
        <v>45331.708553240744</v>
      </c>
      <c r="P107" s="389">
        <v>106</v>
      </c>
      <c r="Q107" s="342">
        <v>0</v>
      </c>
      <c r="R107" s="360">
        <v>0</v>
      </c>
      <c r="S107" s="362">
        <v>0</v>
      </c>
      <c r="T107" s="321">
        <v>0</v>
      </c>
      <c r="U107" s="353">
        <v>0</v>
      </c>
      <c r="V107" s="613">
        <v>0</v>
      </c>
      <c r="W107" s="744">
        <f>V106*(F106/100)</f>
        <v>0</v>
      </c>
      <c r="X107" s="687"/>
      <c r="Y107" s="679">
        <f>IFERROR(INT($Y$1/(F106/100)),"")</f>
        <v>283</v>
      </c>
      <c r="Z107" s="549"/>
      <c r="AA107" s="438"/>
      <c r="AB107" s="38"/>
    </row>
    <row r="108" spans="1:29" ht="12.75" hidden="1" customHeight="1">
      <c r="A108" s="312" t="s">
        <v>556</v>
      </c>
      <c r="B108" s="324"/>
      <c r="C108" s="418"/>
      <c r="D108" s="335">
        <v>36.5</v>
      </c>
      <c r="E108" s="324">
        <v>50000</v>
      </c>
      <c r="F108" s="765"/>
      <c r="G108" s="435"/>
      <c r="H108" s="311"/>
      <c r="I108" s="298"/>
      <c r="J108" s="298"/>
      <c r="K108" s="340">
        <v>38</v>
      </c>
      <c r="L108" s="323"/>
      <c r="M108" s="302"/>
      <c r="N108" s="323"/>
      <c r="O108" s="380"/>
      <c r="P108" s="390">
        <v>107</v>
      </c>
      <c r="Q108" s="343">
        <v>0</v>
      </c>
      <c r="R108" s="361">
        <v>0</v>
      </c>
      <c r="S108" s="367">
        <v>0</v>
      </c>
      <c r="T108" s="320">
        <v>0</v>
      </c>
      <c r="U108" s="352">
        <v>0</v>
      </c>
      <c r="V108" s="408"/>
      <c r="W108" s="745">
        <f t="shared" ref="W108" si="39">(V108*X108)</f>
        <v>0</v>
      </c>
      <c r="X108" s="688"/>
      <c r="Y108" s="680">
        <f>IF(D108&lt;&gt;0,($C109*(1-$V$1))-$D108,0)</f>
        <v>-36.5</v>
      </c>
      <c r="Z108" s="416" t="str">
        <f>IFERROR(IF(C108&lt;&gt;"",$Y$1/(D106/100)*(C108/100),""),"")</f>
        <v/>
      </c>
      <c r="AA108" s="510">
        <f>IFERROR($AA$1/(D108/100)*(C106/100),"")</f>
        <v>115890.4109589041</v>
      </c>
      <c r="AB108" s="38"/>
    </row>
    <row r="109" spans="1:29" ht="12.75" hidden="1" customHeight="1">
      <c r="A109" s="392" t="s">
        <v>230</v>
      </c>
      <c r="B109" s="309"/>
      <c r="C109" s="308"/>
      <c r="D109" s="644"/>
      <c r="E109" s="645"/>
      <c r="F109" s="762"/>
      <c r="G109" s="434"/>
      <c r="H109" s="306"/>
      <c r="I109" s="297"/>
      <c r="J109" s="297"/>
      <c r="K109" s="337">
        <v>35.875</v>
      </c>
      <c r="L109" s="304"/>
      <c r="M109" s="301"/>
      <c r="N109" s="304"/>
      <c r="O109" s="379"/>
      <c r="P109" s="389">
        <v>108</v>
      </c>
      <c r="Q109" s="342">
        <v>0</v>
      </c>
      <c r="R109" s="360">
        <v>0</v>
      </c>
      <c r="S109" s="362">
        <v>0</v>
      </c>
      <c r="T109" s="321">
        <v>0</v>
      </c>
      <c r="U109" s="353">
        <v>0</v>
      </c>
      <c r="V109" s="407">
        <v>0</v>
      </c>
      <c r="W109" s="746">
        <f>V108*(F108/100)</f>
        <v>0</v>
      </c>
      <c r="X109" s="689"/>
      <c r="Y109" s="681" t="str">
        <f>IFERROR(INT($AA$1/(F108/100)),"")</f>
        <v/>
      </c>
      <c r="Z109" s="415" t="str">
        <f>IFERROR(IF(C109&lt;&gt;"",$Y$1/(D107/100)*(C109/100),""),"")</f>
        <v/>
      </c>
      <c r="AA109" s="512" t="str">
        <f>IFERROR($AA$1/(D109/100)*(C107/100),"")</f>
        <v/>
      </c>
      <c r="AB109" s="38"/>
    </row>
    <row r="110" spans="1:29" ht="12.75" customHeight="1">
      <c r="A110" s="557" t="s">
        <v>557</v>
      </c>
      <c r="B110" s="324">
        <v>2681</v>
      </c>
      <c r="C110" s="418">
        <v>36.840000000000003</v>
      </c>
      <c r="D110" s="335">
        <v>37.25</v>
      </c>
      <c r="E110" s="324">
        <v>23016</v>
      </c>
      <c r="F110" s="765">
        <v>37.200000000000003</v>
      </c>
      <c r="G110" s="435">
        <v>1.6000000000000001E-3</v>
      </c>
      <c r="H110" s="311">
        <v>37.14</v>
      </c>
      <c r="I110" s="298">
        <v>37.299999999999997</v>
      </c>
      <c r="J110" s="298">
        <v>36.5</v>
      </c>
      <c r="K110" s="340">
        <v>37.14</v>
      </c>
      <c r="L110" s="323">
        <v>151504</v>
      </c>
      <c r="M110" s="302">
        <v>408148</v>
      </c>
      <c r="N110" s="323">
        <v>249</v>
      </c>
      <c r="O110" s="380">
        <v>45331.678749999999</v>
      </c>
      <c r="P110" s="390">
        <v>109</v>
      </c>
      <c r="Q110" s="343">
        <v>0</v>
      </c>
      <c r="R110" s="361">
        <v>0</v>
      </c>
      <c r="S110" s="367">
        <v>0</v>
      </c>
      <c r="T110" s="320">
        <v>0</v>
      </c>
      <c r="U110" s="352">
        <v>0</v>
      </c>
      <c r="V110" s="611">
        <v>0</v>
      </c>
      <c r="W110" s="747">
        <f t="shared" ref="W110" si="40">(V110*X110)</f>
        <v>0</v>
      </c>
      <c r="X110" s="690"/>
      <c r="Y110" s="682">
        <f>IF(D110&lt;&gt;0,($C111*(1-$V$1))-$D110,0)</f>
        <v>-0.45000000000000284</v>
      </c>
      <c r="Z110" s="414">
        <f>IFERROR(IF(C110&lt;&gt;"",$Y$1/(D106/100)*(C110/100),""),"")</f>
        <v>104.26415094339625</v>
      </c>
      <c r="AA110" s="511">
        <f>IFERROR($Z$1/(D110/100)*(C106/100),"")</f>
        <v>113557.04697986577</v>
      </c>
      <c r="AB110" s="38"/>
    </row>
    <row r="111" spans="1:29" ht="12.75" customHeight="1">
      <c r="A111" s="604" t="s">
        <v>231</v>
      </c>
      <c r="B111" s="605">
        <v>158</v>
      </c>
      <c r="C111" s="580">
        <v>36.799999999999997</v>
      </c>
      <c r="D111" s="643">
        <v>36.837000000000003</v>
      </c>
      <c r="E111" s="595">
        <v>39587</v>
      </c>
      <c r="F111" s="764">
        <v>36.837000000000003</v>
      </c>
      <c r="G111" s="606">
        <v>-4.4000000000000003E-3</v>
      </c>
      <c r="H111" s="584">
        <v>37</v>
      </c>
      <c r="I111" s="585">
        <v>37.393000000000001</v>
      </c>
      <c r="J111" s="585">
        <v>36.5</v>
      </c>
      <c r="K111" s="609">
        <v>37</v>
      </c>
      <c r="L111" s="569">
        <v>162903</v>
      </c>
      <c r="M111" s="587">
        <v>442038</v>
      </c>
      <c r="N111" s="569">
        <v>414</v>
      </c>
      <c r="O111" s="570">
        <v>45331.70853009259</v>
      </c>
      <c r="P111" s="389">
        <v>110</v>
      </c>
      <c r="Q111" s="572">
        <v>0</v>
      </c>
      <c r="R111" s="607">
        <v>0</v>
      </c>
      <c r="S111" s="574">
        <v>0</v>
      </c>
      <c r="T111" s="590">
        <v>0</v>
      </c>
      <c r="U111" s="554">
        <v>0</v>
      </c>
      <c r="V111" s="612">
        <v>0</v>
      </c>
      <c r="W111" s="750">
        <f>V110*(F110/100)</f>
        <v>0</v>
      </c>
      <c r="X111" s="691"/>
      <c r="Y111" s="683">
        <f>IFERROR(INT($Z$1/(F110/100)),"")</f>
        <v>268</v>
      </c>
      <c r="Z111" s="598">
        <f>IFERROR(IF(C111&lt;&gt;"",$Y$1/(D107/100)*(C111/100),""),"")</f>
        <v>101.75115207373271</v>
      </c>
      <c r="AA111" s="608">
        <f>IFERROR($Z$1/(D111/100)*(C107/100),"")</f>
        <v>117001.92740994108</v>
      </c>
      <c r="AB111" s="38"/>
    </row>
    <row r="112" spans="1:29" ht="12.75" customHeight="1">
      <c r="A112" s="358" t="s">
        <v>549</v>
      </c>
      <c r="B112" s="324">
        <v>274</v>
      </c>
      <c r="C112" s="418">
        <v>48430</v>
      </c>
      <c r="D112" s="335">
        <v>49200</v>
      </c>
      <c r="E112" s="324">
        <v>2170</v>
      </c>
      <c r="F112" s="759">
        <v>49200</v>
      </c>
      <c r="G112" s="431">
        <v>2.8000000000000004E-3</v>
      </c>
      <c r="H112" s="307">
        <v>49075</v>
      </c>
      <c r="I112" s="299">
        <v>50140</v>
      </c>
      <c r="J112" s="299">
        <v>48205</v>
      </c>
      <c r="K112" s="339">
        <v>49060</v>
      </c>
      <c r="L112" s="330">
        <v>68231286</v>
      </c>
      <c r="M112" s="303">
        <v>138913</v>
      </c>
      <c r="N112" s="330">
        <v>337</v>
      </c>
      <c r="O112" s="378">
        <v>45331.687800925924</v>
      </c>
      <c r="P112" s="390">
        <v>111</v>
      </c>
      <c r="Q112" s="345">
        <v>0</v>
      </c>
      <c r="R112" s="359">
        <v>0</v>
      </c>
      <c r="S112" s="365">
        <v>0</v>
      </c>
      <c r="T112" s="322">
        <v>0</v>
      </c>
      <c r="U112" s="602">
        <v>0</v>
      </c>
      <c r="V112" s="614"/>
      <c r="W112" s="749">
        <f t="shared" ref="W112" si="41">(V112*X112)</f>
        <v>0</v>
      </c>
      <c r="X112" s="693">
        <v>520</v>
      </c>
      <c r="Y112" s="676">
        <f>IF(D112&lt;&gt;0,($C113*(1-$V$1))-$D112,0)</f>
        <v>-200</v>
      </c>
      <c r="Z112" s="642"/>
      <c r="AA112" s="437"/>
      <c r="AB112" s="38"/>
    </row>
    <row r="113" spans="1:28" ht="12.75" customHeight="1">
      <c r="A113" s="357" t="s">
        <v>186</v>
      </c>
      <c r="B113" s="309">
        <v>1671</v>
      </c>
      <c r="C113" s="308">
        <v>49000</v>
      </c>
      <c r="D113" s="644">
        <v>49090</v>
      </c>
      <c r="E113" s="645">
        <v>300</v>
      </c>
      <c r="F113" s="762">
        <v>49000</v>
      </c>
      <c r="G113" s="434">
        <v>-1.78E-2</v>
      </c>
      <c r="H113" s="306">
        <v>49690</v>
      </c>
      <c r="I113" s="297">
        <v>51100</v>
      </c>
      <c r="J113" s="297">
        <v>48700</v>
      </c>
      <c r="K113" s="337">
        <v>49890</v>
      </c>
      <c r="L113" s="304">
        <v>211955519</v>
      </c>
      <c r="M113" s="301">
        <v>425805</v>
      </c>
      <c r="N113" s="304">
        <v>877</v>
      </c>
      <c r="O113" s="379">
        <v>45331.708611111113</v>
      </c>
      <c r="P113" s="389">
        <v>112</v>
      </c>
      <c r="Q113" s="342">
        <v>0</v>
      </c>
      <c r="R113" s="360">
        <v>0</v>
      </c>
      <c r="S113" s="362">
        <v>0</v>
      </c>
      <c r="T113" s="321">
        <v>0</v>
      </c>
      <c r="U113" s="353">
        <v>0</v>
      </c>
      <c r="V113" s="613">
        <v>0</v>
      </c>
      <c r="W113" s="744">
        <f>V112*(F112/100)</f>
        <v>0</v>
      </c>
      <c r="X113" s="687"/>
      <c r="Y113" s="679">
        <f>IFERROR(INT($Y$1/(F112/100)),"")</f>
        <v>243</v>
      </c>
      <c r="Z113" s="549"/>
      <c r="AA113" s="438"/>
      <c r="AB113" s="38"/>
    </row>
    <row r="114" spans="1:28" ht="12.75" hidden="1" customHeight="1">
      <c r="A114" s="312" t="s">
        <v>550</v>
      </c>
      <c r="B114" s="324"/>
      <c r="C114" s="418"/>
      <c r="D114" s="335"/>
      <c r="E114" s="324"/>
      <c r="F114" s="765"/>
      <c r="G114" s="435"/>
      <c r="H114" s="311"/>
      <c r="I114" s="298"/>
      <c r="J114" s="298"/>
      <c r="K114" s="340">
        <v>22</v>
      </c>
      <c r="L114" s="323"/>
      <c r="M114" s="302"/>
      <c r="N114" s="323"/>
      <c r="O114" s="380"/>
      <c r="P114" s="390">
        <v>113</v>
      </c>
      <c r="Q114" s="343">
        <v>0</v>
      </c>
      <c r="R114" s="361">
        <v>0</v>
      </c>
      <c r="S114" s="367">
        <v>0</v>
      </c>
      <c r="T114" s="320">
        <v>0</v>
      </c>
      <c r="U114" s="352">
        <v>0</v>
      </c>
      <c r="V114" s="408"/>
      <c r="W114" s="745">
        <f t="shared" ref="W114" si="42">(V114*X114)</f>
        <v>0</v>
      </c>
      <c r="X114" s="688"/>
      <c r="Y114" s="680">
        <f>IF(D114&lt;&gt;0,($C115*(1-$V$1))-$D114,0)</f>
        <v>0</v>
      </c>
      <c r="Z114" s="416" t="str">
        <f>IFERROR(IF(C114&lt;&gt;"",$Y$1/(D112/100)*(C114/100),""),"")</f>
        <v/>
      </c>
      <c r="AA114" s="510" t="str">
        <f>IFERROR($AA$1/(D114/100)*(C112/100),"")</f>
        <v/>
      </c>
      <c r="AB114" s="38"/>
    </row>
    <row r="115" spans="1:28" ht="12.75" hidden="1" customHeight="1">
      <c r="A115" s="392" t="s">
        <v>238</v>
      </c>
      <c r="B115" s="309">
        <v>100000</v>
      </c>
      <c r="C115" s="308">
        <v>38.75</v>
      </c>
      <c r="D115" s="644"/>
      <c r="E115" s="645"/>
      <c r="F115" s="762"/>
      <c r="G115" s="434"/>
      <c r="H115" s="306"/>
      <c r="I115" s="297"/>
      <c r="J115" s="297"/>
      <c r="K115" s="337">
        <v>38</v>
      </c>
      <c r="L115" s="304"/>
      <c r="M115" s="301"/>
      <c r="N115" s="304"/>
      <c r="O115" s="379"/>
      <c r="P115" s="389">
        <v>114</v>
      </c>
      <c r="Q115" s="342">
        <v>0</v>
      </c>
      <c r="R115" s="360">
        <v>0</v>
      </c>
      <c r="S115" s="362">
        <v>0</v>
      </c>
      <c r="T115" s="321">
        <v>0</v>
      </c>
      <c r="U115" s="353">
        <v>0</v>
      </c>
      <c r="V115" s="407">
        <v>0</v>
      </c>
      <c r="W115" s="746">
        <f>V114*(F114/100)</f>
        <v>0</v>
      </c>
      <c r="X115" s="689"/>
      <c r="Y115" s="681" t="str">
        <f>IFERROR(INT($AA$1/(F114/100)),"")</f>
        <v/>
      </c>
      <c r="Z115" s="415">
        <f>IFERROR(IF(C115&lt;&gt;"",$Y$1/(D113/100)*(C115/100),""),"")</f>
        <v>94.723976369932785</v>
      </c>
      <c r="AA115" s="512" t="str">
        <f>IFERROR($AA$1/(D115/100)*(C113/100),"")</f>
        <v/>
      </c>
      <c r="AB115" s="38"/>
    </row>
    <row r="116" spans="1:28" ht="12.75" customHeight="1">
      <c r="A116" s="557" t="s">
        <v>551</v>
      </c>
      <c r="B116" s="324">
        <v>521</v>
      </c>
      <c r="C116" s="418">
        <v>42.1</v>
      </c>
      <c r="D116" s="335">
        <v>42.25</v>
      </c>
      <c r="E116" s="324">
        <v>2394</v>
      </c>
      <c r="F116" s="765">
        <v>42.24</v>
      </c>
      <c r="G116" s="435">
        <v>3.0999999999999999E-3</v>
      </c>
      <c r="H116" s="311">
        <v>42</v>
      </c>
      <c r="I116" s="298">
        <v>42.542000000000002</v>
      </c>
      <c r="J116" s="298">
        <v>41.137</v>
      </c>
      <c r="K116" s="340">
        <v>42.109000000000002</v>
      </c>
      <c r="L116" s="323">
        <v>28775</v>
      </c>
      <c r="M116" s="302">
        <v>68406</v>
      </c>
      <c r="N116" s="323">
        <v>276</v>
      </c>
      <c r="O116" s="380">
        <v>45331.687615740739</v>
      </c>
      <c r="P116" s="390">
        <v>115</v>
      </c>
      <c r="Q116" s="343">
        <v>0</v>
      </c>
      <c r="R116" s="361">
        <v>0</v>
      </c>
      <c r="S116" s="367">
        <v>0</v>
      </c>
      <c r="T116" s="320">
        <v>0</v>
      </c>
      <c r="U116" s="352">
        <v>0</v>
      </c>
      <c r="V116" s="611"/>
      <c r="W116" s="747">
        <f t="shared" ref="W116" si="43">(V116*X116)</f>
        <v>0</v>
      </c>
      <c r="X116" s="690">
        <v>0.41899999999999998</v>
      </c>
      <c r="Y116" s="682">
        <f>IF(D116&lt;&gt;0,($C117*(1-$V$1))-$D116,0)</f>
        <v>-0.35000000000000142</v>
      </c>
      <c r="Z116" s="414">
        <f>IFERROR(IF(C116&lt;&gt;"",$Y$1/(D112/100)*(C116/100),""),"")</f>
        <v>102.68292682926831</v>
      </c>
      <c r="AA116" s="511">
        <f>IFERROR($Z$1/(D116/100)*(C112/100),"")</f>
        <v>114627.21893491125</v>
      </c>
      <c r="AB116" s="38"/>
    </row>
    <row r="117" spans="1:28" ht="12.75" customHeight="1">
      <c r="A117" s="604" t="s">
        <v>239</v>
      </c>
      <c r="B117" s="605">
        <v>300</v>
      </c>
      <c r="C117" s="580">
        <v>41.9</v>
      </c>
      <c r="D117" s="643">
        <v>42.2</v>
      </c>
      <c r="E117" s="595">
        <v>2720</v>
      </c>
      <c r="F117" s="764">
        <v>42.2</v>
      </c>
      <c r="G117" s="606">
        <v>5.8999999999999999E-3</v>
      </c>
      <c r="H117" s="584">
        <v>42.05</v>
      </c>
      <c r="I117" s="585">
        <v>42.863</v>
      </c>
      <c r="J117" s="585">
        <v>41.5</v>
      </c>
      <c r="K117" s="609">
        <v>41.95</v>
      </c>
      <c r="L117" s="569">
        <v>26749</v>
      </c>
      <c r="M117" s="587">
        <v>63703</v>
      </c>
      <c r="N117" s="569">
        <v>184</v>
      </c>
      <c r="O117" s="570">
        <v>45331.708645833336</v>
      </c>
      <c r="P117" s="389">
        <v>116</v>
      </c>
      <c r="Q117" s="572">
        <v>0</v>
      </c>
      <c r="R117" s="607">
        <v>0</v>
      </c>
      <c r="S117" s="574">
        <v>0</v>
      </c>
      <c r="T117" s="590">
        <v>0</v>
      </c>
      <c r="U117" s="554">
        <v>0</v>
      </c>
      <c r="V117" s="612">
        <v>0</v>
      </c>
      <c r="W117" s="751">
        <f>V116*(F116/100)</f>
        <v>0</v>
      </c>
      <c r="X117" s="691"/>
      <c r="Y117" s="683">
        <f>IFERROR(INT($Z$1/(F116/100)),"")</f>
        <v>236</v>
      </c>
      <c r="Z117" s="598">
        <f>IFERROR(IF(C117&lt;&gt;"",$Y$1/(D113/100)*(C117/100),""),"")</f>
        <v>102.42411896516602</v>
      </c>
      <c r="AA117" s="608">
        <f>IFERROR($Z$1/(D117/100)*(C113/100),"")</f>
        <v>116113.74407582938</v>
      </c>
      <c r="AB117" s="38"/>
    </row>
    <row r="118" spans="1:28" ht="12.75" customHeight="1">
      <c r="A118" s="358" t="s">
        <v>552</v>
      </c>
      <c r="B118" s="324">
        <v>737</v>
      </c>
      <c r="C118" s="418">
        <v>39280</v>
      </c>
      <c r="D118" s="335">
        <v>39300</v>
      </c>
      <c r="E118" s="324">
        <v>3</v>
      </c>
      <c r="F118" s="759">
        <v>39280</v>
      </c>
      <c r="G118" s="431">
        <v>-2.2799999999999997E-2</v>
      </c>
      <c r="H118" s="307">
        <v>40000</v>
      </c>
      <c r="I118" s="299">
        <v>40485</v>
      </c>
      <c r="J118" s="299">
        <v>39100</v>
      </c>
      <c r="K118" s="339">
        <v>40200</v>
      </c>
      <c r="L118" s="330">
        <v>185885684</v>
      </c>
      <c r="M118" s="303">
        <v>466432</v>
      </c>
      <c r="N118" s="330">
        <v>368</v>
      </c>
      <c r="O118" s="378">
        <v>45331.687511574077</v>
      </c>
      <c r="P118" s="390">
        <v>117</v>
      </c>
      <c r="Q118" s="345">
        <v>0</v>
      </c>
      <c r="R118" s="359">
        <v>0</v>
      </c>
      <c r="S118" s="365">
        <v>0</v>
      </c>
      <c r="T118" s="322">
        <v>0</v>
      </c>
      <c r="U118" s="602">
        <v>0</v>
      </c>
      <c r="V118" s="614"/>
      <c r="W118" s="749">
        <f t="shared" ref="W118" si="44">(V118*X118)</f>
        <v>0</v>
      </c>
      <c r="X118" s="693"/>
      <c r="Y118" s="676">
        <f>IF(D118&lt;&gt;0,($C119*(1-$V$1))-$D118,0)</f>
        <v>-15</v>
      </c>
      <c r="Z118" s="642"/>
      <c r="AA118" s="437"/>
      <c r="AB118" s="38"/>
    </row>
    <row r="119" spans="1:28" ht="12.75" customHeight="1">
      <c r="A119" s="357" t="s">
        <v>184</v>
      </c>
      <c r="B119" s="309">
        <v>20</v>
      </c>
      <c r="C119" s="308">
        <v>39285</v>
      </c>
      <c r="D119" s="644">
        <v>39290</v>
      </c>
      <c r="E119" s="645">
        <v>10500</v>
      </c>
      <c r="F119" s="762">
        <v>39290</v>
      </c>
      <c r="G119" s="434">
        <v>-2.2599999999999999E-2</v>
      </c>
      <c r="H119" s="306">
        <v>40200</v>
      </c>
      <c r="I119" s="297">
        <v>40995</v>
      </c>
      <c r="J119" s="297">
        <v>39200</v>
      </c>
      <c r="K119" s="337">
        <v>40200</v>
      </c>
      <c r="L119" s="304">
        <v>649610046</v>
      </c>
      <c r="M119" s="301">
        <v>1613308</v>
      </c>
      <c r="N119" s="304">
        <v>886</v>
      </c>
      <c r="O119" s="379">
        <v>45331.708368055559</v>
      </c>
      <c r="P119" s="389">
        <v>118</v>
      </c>
      <c r="Q119" s="342">
        <v>0</v>
      </c>
      <c r="R119" s="360">
        <v>0</v>
      </c>
      <c r="S119" s="362">
        <v>0</v>
      </c>
      <c r="T119" s="321">
        <v>0</v>
      </c>
      <c r="U119" s="353">
        <v>0</v>
      </c>
      <c r="V119" s="613">
        <v>0</v>
      </c>
      <c r="W119" s="744">
        <f>V118*(F118/100)</f>
        <v>0</v>
      </c>
      <c r="X119" s="687"/>
      <c r="Y119" s="679">
        <f>IFERROR(INT($Y$1/(F118/100)),"")</f>
        <v>305</v>
      </c>
      <c r="Z119" s="549"/>
      <c r="AA119" s="438"/>
      <c r="AB119" s="38"/>
    </row>
    <row r="120" spans="1:28" ht="12.75" hidden="1" customHeight="1">
      <c r="A120" s="312" t="s">
        <v>553</v>
      </c>
      <c r="B120" s="324"/>
      <c r="C120" s="418"/>
      <c r="D120" s="335"/>
      <c r="E120" s="324"/>
      <c r="F120" s="765"/>
      <c r="G120" s="435"/>
      <c r="H120" s="311"/>
      <c r="I120" s="298"/>
      <c r="J120" s="298"/>
      <c r="K120" s="340">
        <v>26.437999999999999</v>
      </c>
      <c r="L120" s="323"/>
      <c r="M120" s="302"/>
      <c r="N120" s="323"/>
      <c r="O120" s="380"/>
      <c r="P120" s="390">
        <v>119</v>
      </c>
      <c r="Q120" s="343">
        <v>0</v>
      </c>
      <c r="R120" s="361">
        <v>0</v>
      </c>
      <c r="S120" s="367">
        <v>0</v>
      </c>
      <c r="T120" s="320">
        <v>0</v>
      </c>
      <c r="U120" s="352">
        <v>0</v>
      </c>
      <c r="V120" s="408"/>
      <c r="W120" s="745">
        <f t="shared" ref="W120" si="45">(V120*X120)</f>
        <v>0</v>
      </c>
      <c r="X120" s="688"/>
      <c r="Y120" s="680">
        <f>IF(D120&lt;&gt;0,($C121*(1-$V$1))-$D120,0)</f>
        <v>0</v>
      </c>
      <c r="Z120" s="416" t="str">
        <f>IFERROR(IF(C120&lt;&gt;"",$Y$1/(D118/100)*(C120/100),""),"")</f>
        <v/>
      </c>
      <c r="AA120" s="510" t="str">
        <f>IFERROR($AA$1/(D120/100)*(C118/100),"")</f>
        <v/>
      </c>
      <c r="AB120" s="38"/>
    </row>
    <row r="121" spans="1:28" ht="12.75" hidden="1" customHeight="1">
      <c r="A121" s="392" t="s">
        <v>240</v>
      </c>
      <c r="B121" s="309"/>
      <c r="C121" s="308"/>
      <c r="D121" s="644"/>
      <c r="E121" s="645"/>
      <c r="F121" s="762"/>
      <c r="G121" s="434"/>
      <c r="H121" s="306"/>
      <c r="I121" s="297"/>
      <c r="J121" s="297"/>
      <c r="K121" s="337">
        <v>32.188000000000002</v>
      </c>
      <c r="L121" s="304"/>
      <c r="M121" s="301"/>
      <c r="N121" s="304"/>
      <c r="O121" s="379"/>
      <c r="P121" s="389">
        <v>120</v>
      </c>
      <c r="Q121" s="342">
        <v>0</v>
      </c>
      <c r="R121" s="360">
        <v>0</v>
      </c>
      <c r="S121" s="362">
        <v>0</v>
      </c>
      <c r="T121" s="321">
        <v>0</v>
      </c>
      <c r="U121" s="353">
        <v>0</v>
      </c>
      <c r="V121" s="407">
        <v>0</v>
      </c>
      <c r="W121" s="746">
        <f>V120*(F120/100)</f>
        <v>0</v>
      </c>
      <c r="X121" s="689"/>
      <c r="Y121" s="681" t="str">
        <f>IFERROR(INT($AA$1/(F120/100)),"")</f>
        <v/>
      </c>
      <c r="Z121" s="415" t="str">
        <f>IFERROR(IF(C121&lt;&gt;"",$Y$1/(D119/100)*(C121/100),""),"")</f>
        <v/>
      </c>
      <c r="AA121" s="512" t="str">
        <f>IFERROR($AA$1/(D121/100)*(C119/100),"")</f>
        <v/>
      </c>
      <c r="AB121" s="38"/>
    </row>
    <row r="122" spans="1:28" ht="12.75" customHeight="1">
      <c r="A122" s="557" t="s">
        <v>554</v>
      </c>
      <c r="B122" s="324">
        <v>1500</v>
      </c>
      <c r="C122" s="418">
        <v>33.85</v>
      </c>
      <c r="D122" s="335">
        <v>34.35</v>
      </c>
      <c r="E122" s="324">
        <v>1503</v>
      </c>
      <c r="F122" s="765">
        <v>33.9</v>
      </c>
      <c r="G122" s="435">
        <v>-1.77E-2</v>
      </c>
      <c r="H122" s="311">
        <v>34</v>
      </c>
      <c r="I122" s="298">
        <v>35.6</v>
      </c>
      <c r="J122" s="298">
        <v>33.799999999999997</v>
      </c>
      <c r="K122" s="340">
        <v>34.511000000000003</v>
      </c>
      <c r="L122" s="323">
        <v>121029</v>
      </c>
      <c r="M122" s="302">
        <v>355096</v>
      </c>
      <c r="N122" s="323">
        <v>180</v>
      </c>
      <c r="O122" s="380">
        <v>45331.687696759262</v>
      </c>
      <c r="P122" s="390">
        <v>121</v>
      </c>
      <c r="Q122" s="343">
        <v>0</v>
      </c>
      <c r="R122" s="361">
        <v>0</v>
      </c>
      <c r="S122" s="367">
        <v>0</v>
      </c>
      <c r="T122" s="320">
        <v>0</v>
      </c>
      <c r="U122" s="352">
        <v>0</v>
      </c>
      <c r="V122" s="611">
        <v>0</v>
      </c>
      <c r="W122" s="747">
        <f t="shared" ref="W122" si="46">(V122*X122)</f>
        <v>0</v>
      </c>
      <c r="X122" s="690"/>
      <c r="Y122" s="682">
        <f>IF(D122&lt;&gt;0,($C123*(1-$V$1))-$D122,0)</f>
        <v>-0.53399999999999892</v>
      </c>
      <c r="Z122" s="414">
        <f>IFERROR(IF(C122&lt;&gt;"",$Y$1/(D118/100)*(C122/100),""),"")</f>
        <v>103.35877862595422</v>
      </c>
      <c r="AA122" s="511">
        <f>IFERROR($Z$1/(D122/100)*(C118/100),"")</f>
        <v>114352.25618631732</v>
      </c>
      <c r="AB122" s="38"/>
    </row>
    <row r="123" spans="1:28" ht="12.75" customHeight="1">
      <c r="A123" s="604" t="s">
        <v>241</v>
      </c>
      <c r="B123" s="605">
        <v>7850</v>
      </c>
      <c r="C123" s="580">
        <v>33.816000000000003</v>
      </c>
      <c r="D123" s="643">
        <v>33.9</v>
      </c>
      <c r="E123" s="595">
        <v>40680</v>
      </c>
      <c r="F123" s="764">
        <v>33.9</v>
      </c>
      <c r="G123" s="606">
        <v>-2.8999999999999998E-3</v>
      </c>
      <c r="H123" s="584">
        <v>34</v>
      </c>
      <c r="I123" s="585">
        <v>34.598999999999997</v>
      </c>
      <c r="J123" s="585">
        <v>33.799999999999997</v>
      </c>
      <c r="K123" s="609">
        <v>34</v>
      </c>
      <c r="L123" s="569">
        <v>101875</v>
      </c>
      <c r="M123" s="587">
        <v>299598</v>
      </c>
      <c r="N123" s="569">
        <v>151</v>
      </c>
      <c r="O123" s="570">
        <v>45331.702916666669</v>
      </c>
      <c r="P123" s="389">
        <v>122</v>
      </c>
      <c r="Q123" s="572">
        <v>0</v>
      </c>
      <c r="R123" s="607">
        <v>0</v>
      </c>
      <c r="S123" s="574">
        <v>0</v>
      </c>
      <c r="T123" s="590">
        <v>0</v>
      </c>
      <c r="U123" s="554">
        <v>0</v>
      </c>
      <c r="V123" s="612">
        <v>0</v>
      </c>
      <c r="W123" s="750">
        <f>V122*(F122/100)</f>
        <v>0</v>
      </c>
      <c r="X123" s="691"/>
      <c r="Y123" s="683">
        <f>IFERROR(INT($Z$1/(F122/100)),"")</f>
        <v>294</v>
      </c>
      <c r="Z123" s="598">
        <f>IFERROR(IF(C123&lt;&gt;"",$Y$1/(D119/100)*(C123/100),""),"")</f>
        <v>103.28124204632223</v>
      </c>
      <c r="AA123" s="608">
        <f>IFERROR($Z$1/(D123/100)*(C119/100),"")</f>
        <v>115884.95575221241</v>
      </c>
      <c r="AB123" s="38"/>
    </row>
    <row r="124" spans="1:28" ht="12.75" customHeight="1">
      <c r="A124" s="358" t="s">
        <v>558</v>
      </c>
      <c r="B124" s="324">
        <v>12</v>
      </c>
      <c r="C124" s="418">
        <v>38845</v>
      </c>
      <c r="D124" s="335">
        <v>39300</v>
      </c>
      <c r="E124" s="324">
        <v>1500</v>
      </c>
      <c r="F124" s="759">
        <v>39045</v>
      </c>
      <c r="G124" s="431">
        <v>-1.47E-2</v>
      </c>
      <c r="H124" s="307">
        <v>39915</v>
      </c>
      <c r="I124" s="299">
        <v>40485</v>
      </c>
      <c r="J124" s="299">
        <v>38500</v>
      </c>
      <c r="K124" s="339">
        <v>39630</v>
      </c>
      <c r="L124" s="330">
        <v>127978726</v>
      </c>
      <c r="M124" s="303">
        <v>324063</v>
      </c>
      <c r="N124" s="330">
        <v>210</v>
      </c>
      <c r="O124" s="378">
        <v>45331.682696759257</v>
      </c>
      <c r="P124" s="390">
        <v>123</v>
      </c>
      <c r="Q124" s="345">
        <v>0</v>
      </c>
      <c r="R124" s="359">
        <v>0</v>
      </c>
      <c r="S124" s="365">
        <v>0</v>
      </c>
      <c r="T124" s="322">
        <v>0</v>
      </c>
      <c r="U124" s="602">
        <v>0</v>
      </c>
      <c r="V124" s="614"/>
      <c r="W124" s="749">
        <f t="shared" ref="W124" si="47">(V124*X124)</f>
        <v>0</v>
      </c>
      <c r="X124" s="693"/>
      <c r="Y124" s="676">
        <f>IF(D124&lt;&gt;0,($C125*(1-$V$1))-$D124,0)</f>
        <v>-250</v>
      </c>
      <c r="Z124" s="642"/>
      <c r="AA124" s="437"/>
      <c r="AB124" s="38"/>
    </row>
    <row r="125" spans="1:28" ht="12.75" customHeight="1">
      <c r="A125" s="357" t="s">
        <v>185</v>
      </c>
      <c r="B125" s="309">
        <v>7000</v>
      </c>
      <c r="C125" s="308">
        <v>39050</v>
      </c>
      <c r="D125" s="644">
        <v>39400</v>
      </c>
      <c r="E125" s="645">
        <v>9909</v>
      </c>
      <c r="F125" s="762">
        <v>39200</v>
      </c>
      <c r="G125" s="434">
        <v>-0.02</v>
      </c>
      <c r="H125" s="306">
        <v>39600</v>
      </c>
      <c r="I125" s="297">
        <v>40690</v>
      </c>
      <c r="J125" s="297">
        <v>39200</v>
      </c>
      <c r="K125" s="337">
        <v>40000</v>
      </c>
      <c r="L125" s="304">
        <v>77404097</v>
      </c>
      <c r="M125" s="301">
        <v>193920</v>
      </c>
      <c r="N125" s="304">
        <v>453</v>
      </c>
      <c r="O125" s="379">
        <v>45331.708437499998</v>
      </c>
      <c r="P125" s="389">
        <v>124</v>
      </c>
      <c r="Q125" s="342">
        <v>0</v>
      </c>
      <c r="R125" s="360">
        <v>0</v>
      </c>
      <c r="S125" s="362">
        <v>0</v>
      </c>
      <c r="T125" s="321">
        <v>0</v>
      </c>
      <c r="U125" s="353">
        <v>0</v>
      </c>
      <c r="V125" s="613">
        <v>0</v>
      </c>
      <c r="W125" s="744">
        <f>V124*(F124/100)</f>
        <v>0</v>
      </c>
      <c r="X125" s="687"/>
      <c r="Y125" s="679">
        <f>IFERROR(INT($Y$1/(F124/100)),"")</f>
        <v>307</v>
      </c>
      <c r="Z125" s="549"/>
      <c r="AA125" s="438"/>
      <c r="AB125" s="38"/>
    </row>
    <row r="126" spans="1:28" ht="12.75" hidden="1" customHeight="1">
      <c r="A126" s="312" t="s">
        <v>559</v>
      </c>
      <c r="B126" s="324"/>
      <c r="C126" s="418"/>
      <c r="D126" s="335"/>
      <c r="E126" s="324"/>
      <c r="F126" s="765"/>
      <c r="G126" s="435"/>
      <c r="H126" s="311"/>
      <c r="I126" s="298"/>
      <c r="J126" s="298"/>
      <c r="K126" s="340">
        <v>23.22</v>
      </c>
      <c r="L126" s="323"/>
      <c r="M126" s="302"/>
      <c r="N126" s="323"/>
      <c r="O126" s="380"/>
      <c r="P126" s="390">
        <v>125</v>
      </c>
      <c r="Q126" s="343">
        <v>0</v>
      </c>
      <c r="R126" s="361">
        <v>0</v>
      </c>
      <c r="S126" s="367">
        <v>0</v>
      </c>
      <c r="T126" s="320">
        <v>0</v>
      </c>
      <c r="U126" s="352">
        <v>0</v>
      </c>
      <c r="V126" s="408"/>
      <c r="W126" s="745">
        <f t="shared" ref="W126" si="48">(V126*X126)</f>
        <v>0</v>
      </c>
      <c r="X126" s="688"/>
      <c r="Y126" s="680">
        <f>IF(D126&lt;&gt;0,($C127*(1-$V$1))-$D126,0)</f>
        <v>0</v>
      </c>
      <c r="Z126" s="416" t="str">
        <f>IFERROR(IF(C126&lt;&gt;"",$Y$1/(D124/100)*(C126/100),""),"")</f>
        <v/>
      </c>
      <c r="AA126" s="510" t="str">
        <f>IFERROR($AA$1/(D126/100)*(C124/100),"")</f>
        <v/>
      </c>
      <c r="AB126" s="38"/>
    </row>
    <row r="127" spans="1:28" ht="12.75" hidden="1" customHeight="1">
      <c r="A127" s="392" t="s">
        <v>242</v>
      </c>
      <c r="B127" s="309"/>
      <c r="C127" s="308"/>
      <c r="D127" s="644"/>
      <c r="E127" s="645"/>
      <c r="F127" s="762"/>
      <c r="G127" s="434"/>
      <c r="H127" s="306"/>
      <c r="I127" s="297"/>
      <c r="J127" s="297"/>
      <c r="K127" s="337">
        <v>26</v>
      </c>
      <c r="L127" s="304"/>
      <c r="M127" s="301"/>
      <c r="N127" s="304"/>
      <c r="O127" s="379"/>
      <c r="P127" s="389">
        <v>126</v>
      </c>
      <c r="Q127" s="342">
        <v>0</v>
      </c>
      <c r="R127" s="360">
        <v>0</v>
      </c>
      <c r="S127" s="362">
        <v>0</v>
      </c>
      <c r="T127" s="321">
        <v>0</v>
      </c>
      <c r="U127" s="353">
        <v>0</v>
      </c>
      <c r="V127" s="407">
        <v>0</v>
      </c>
      <c r="W127" s="746">
        <f>V126*(F126/100)</f>
        <v>0</v>
      </c>
      <c r="X127" s="689"/>
      <c r="Y127" s="681" t="str">
        <f>IFERROR(INT($AA$1/(F126/100)),"")</f>
        <v/>
      </c>
      <c r="Z127" s="415" t="str">
        <f>IFERROR(IF(C127&lt;&gt;"",$Y$1/(D125/100)*(C127/100),""),"")</f>
        <v/>
      </c>
      <c r="AA127" s="512" t="str">
        <f>IFERROR($AA$1/(D127/100)*(C125/100),"")</f>
        <v/>
      </c>
      <c r="AB127" s="38"/>
    </row>
    <row r="128" spans="1:28" ht="12.75" customHeight="1">
      <c r="A128" s="557" t="s">
        <v>560</v>
      </c>
      <c r="B128" s="324">
        <v>1000</v>
      </c>
      <c r="C128" s="418">
        <v>33.5</v>
      </c>
      <c r="D128" s="335">
        <v>33.731999999999999</v>
      </c>
      <c r="E128" s="324">
        <v>1</v>
      </c>
      <c r="F128" s="765">
        <v>33.731999999999999</v>
      </c>
      <c r="G128" s="435">
        <v>-1.0700000000000001E-2</v>
      </c>
      <c r="H128" s="311">
        <v>34.200000000000003</v>
      </c>
      <c r="I128" s="298">
        <v>34.399000000000001</v>
      </c>
      <c r="J128" s="298">
        <v>33.5</v>
      </c>
      <c r="K128" s="340">
        <v>34.1</v>
      </c>
      <c r="L128" s="323">
        <v>24927</v>
      </c>
      <c r="M128" s="302">
        <v>73869</v>
      </c>
      <c r="N128" s="323">
        <v>111</v>
      </c>
      <c r="O128" s="380">
        <v>45331.682696759257</v>
      </c>
      <c r="P128" s="390">
        <v>127</v>
      </c>
      <c r="Q128" s="343">
        <v>0</v>
      </c>
      <c r="R128" s="361">
        <v>0</v>
      </c>
      <c r="S128" s="367">
        <v>0</v>
      </c>
      <c r="T128" s="320">
        <v>0</v>
      </c>
      <c r="U128" s="352">
        <v>0</v>
      </c>
      <c r="V128" s="611">
        <v>0</v>
      </c>
      <c r="W128" s="747">
        <f t="shared" ref="W128" si="49">(V128*X128)</f>
        <v>0</v>
      </c>
      <c r="X128" s="690"/>
      <c r="Y128" s="682">
        <f>IF(D128&lt;&gt;0,($C129*(1-$V$1))-$D128,0)</f>
        <v>-2.1999999999998465E-2</v>
      </c>
      <c r="Z128" s="414">
        <f>IFERROR(IF(C128&lt;&gt;"",$Y$1/(D124/100)*(C128/100),""),"")</f>
        <v>102.29007633587787</v>
      </c>
      <c r="AA128" s="511">
        <f>IFERROR($Z$1/(D128/100)*(C124/100),"")</f>
        <v>115157.71374362623</v>
      </c>
      <c r="AB128" s="38"/>
    </row>
    <row r="129" spans="1:28" ht="12.75" customHeight="1">
      <c r="A129" s="604" t="s">
        <v>243</v>
      </c>
      <c r="B129" s="605">
        <v>54</v>
      </c>
      <c r="C129" s="580">
        <v>33.71</v>
      </c>
      <c r="D129" s="643">
        <v>33.9</v>
      </c>
      <c r="E129" s="595">
        <v>50000</v>
      </c>
      <c r="F129" s="764">
        <v>33.71</v>
      </c>
      <c r="G129" s="606">
        <v>-1.7100000000000001E-2</v>
      </c>
      <c r="H129" s="584">
        <v>33.5</v>
      </c>
      <c r="I129" s="585">
        <v>34.399000000000001</v>
      </c>
      <c r="J129" s="585">
        <v>33.5</v>
      </c>
      <c r="K129" s="609">
        <v>34.296999999999997</v>
      </c>
      <c r="L129" s="569">
        <v>15503</v>
      </c>
      <c r="M129" s="587">
        <v>46041</v>
      </c>
      <c r="N129" s="569">
        <v>98</v>
      </c>
      <c r="O129" s="570">
        <v>45331.703773148147</v>
      </c>
      <c r="P129" s="389">
        <v>128</v>
      </c>
      <c r="Q129" s="572">
        <v>0</v>
      </c>
      <c r="R129" s="607">
        <v>0</v>
      </c>
      <c r="S129" s="574">
        <v>0</v>
      </c>
      <c r="T129" s="590">
        <v>0</v>
      </c>
      <c r="U129" s="554">
        <v>0</v>
      </c>
      <c r="V129" s="612">
        <v>0</v>
      </c>
      <c r="W129" s="750">
        <f>V128*(F128/100)</f>
        <v>0</v>
      </c>
      <c r="X129" s="691"/>
      <c r="Y129" s="683">
        <f>IFERROR(INT($Z$1/(F128/100)),"")</f>
        <v>296</v>
      </c>
      <c r="Z129" s="598">
        <f>IFERROR(IF(C129&lt;&gt;"",$Y$1/(D125/100)*(C129/100),""),"")</f>
        <v>102.67005076142132</v>
      </c>
      <c r="AA129" s="608">
        <f>IFERROR($Z$1/(D129/100)*(C125/100),"")</f>
        <v>115191.74041297936</v>
      </c>
      <c r="AB129" s="38"/>
    </row>
    <row r="130" spans="1:28" ht="12.75" customHeight="1">
      <c r="A130" s="358" t="s">
        <v>561</v>
      </c>
      <c r="B130" s="324">
        <v>140</v>
      </c>
      <c r="C130" s="418">
        <v>50300</v>
      </c>
      <c r="D130" s="335">
        <v>51600</v>
      </c>
      <c r="E130" s="324">
        <v>900</v>
      </c>
      <c r="F130" s="759">
        <v>50800</v>
      </c>
      <c r="G130" s="431">
        <v>-1.5100000000000001E-2</v>
      </c>
      <c r="H130" s="307">
        <v>52470</v>
      </c>
      <c r="I130" s="299">
        <v>53000</v>
      </c>
      <c r="J130" s="299">
        <v>50700</v>
      </c>
      <c r="K130" s="339">
        <v>51580</v>
      </c>
      <c r="L130" s="330">
        <v>16677442</v>
      </c>
      <c r="M130" s="303">
        <v>32326</v>
      </c>
      <c r="N130" s="330">
        <v>88</v>
      </c>
      <c r="O130" s="378">
        <v>45331.677407407406</v>
      </c>
      <c r="P130" s="390">
        <v>129</v>
      </c>
      <c r="Q130" s="345">
        <v>0</v>
      </c>
      <c r="R130" s="359">
        <v>0</v>
      </c>
      <c r="S130" s="365">
        <v>0</v>
      </c>
      <c r="T130" s="322">
        <v>0</v>
      </c>
      <c r="U130" s="602">
        <v>0</v>
      </c>
      <c r="V130" s="614"/>
      <c r="W130" s="749">
        <f t="shared" ref="W130" si="50">(V130*X130)</f>
        <v>0</v>
      </c>
      <c r="X130" s="693"/>
      <c r="Y130" s="676">
        <f>IF(D130&lt;&gt;0,($C131*(1-$V$1))-$D130,0)</f>
        <v>-570</v>
      </c>
      <c r="Z130" s="642"/>
      <c r="AA130" s="437"/>
      <c r="AB130" s="38"/>
    </row>
    <row r="131" spans="1:28" ht="12.75" customHeight="1">
      <c r="A131" s="357" t="s">
        <v>187</v>
      </c>
      <c r="B131" s="309">
        <v>1000</v>
      </c>
      <c r="C131" s="308">
        <v>51030</v>
      </c>
      <c r="D131" s="644">
        <v>51640</v>
      </c>
      <c r="E131" s="645">
        <v>2744</v>
      </c>
      <c r="F131" s="762">
        <v>51440</v>
      </c>
      <c r="G131" s="434">
        <v>-2.0499999999999997E-2</v>
      </c>
      <c r="H131" s="306">
        <v>53000</v>
      </c>
      <c r="I131" s="297">
        <v>53280</v>
      </c>
      <c r="J131" s="297">
        <v>50300</v>
      </c>
      <c r="K131" s="337">
        <v>52520</v>
      </c>
      <c r="L131" s="304">
        <v>94203147</v>
      </c>
      <c r="M131" s="301">
        <v>180325</v>
      </c>
      <c r="N131" s="304">
        <v>207</v>
      </c>
      <c r="O131" s="379">
        <v>45331.70548611111</v>
      </c>
      <c r="P131" s="389">
        <v>130</v>
      </c>
      <c r="Q131" s="342">
        <v>0</v>
      </c>
      <c r="R131" s="360">
        <v>0</v>
      </c>
      <c r="S131" s="362">
        <v>0</v>
      </c>
      <c r="T131" s="321">
        <v>0</v>
      </c>
      <c r="U131" s="353">
        <v>0</v>
      </c>
      <c r="V131" s="613">
        <v>0</v>
      </c>
      <c r="W131" s="744">
        <f>V130*(F130/100)</f>
        <v>0</v>
      </c>
      <c r="X131" s="687"/>
      <c r="Y131" s="679">
        <f>IFERROR(INT($Y$1/(F130/100)),"")</f>
        <v>236</v>
      </c>
      <c r="Z131" s="549"/>
      <c r="AA131" s="438"/>
      <c r="AB131" s="38"/>
    </row>
    <row r="132" spans="1:28" ht="12.75" hidden="1" customHeight="1">
      <c r="A132" s="312" t="s">
        <v>562</v>
      </c>
      <c r="B132" s="324"/>
      <c r="C132" s="418"/>
      <c r="D132" s="335"/>
      <c r="E132" s="324"/>
      <c r="F132" s="765"/>
      <c r="G132" s="435"/>
      <c r="H132" s="311"/>
      <c r="I132" s="298"/>
      <c r="J132" s="298"/>
      <c r="K132" s="340">
        <v>23.3</v>
      </c>
      <c r="L132" s="323"/>
      <c r="M132" s="302"/>
      <c r="N132" s="323"/>
      <c r="O132" s="380"/>
      <c r="P132" s="390">
        <v>131</v>
      </c>
      <c r="Q132" s="343">
        <v>0</v>
      </c>
      <c r="R132" s="361">
        <v>0</v>
      </c>
      <c r="S132" s="367">
        <v>0</v>
      </c>
      <c r="T132" s="320">
        <v>0</v>
      </c>
      <c r="U132" s="352">
        <v>0</v>
      </c>
      <c r="V132" s="408"/>
      <c r="W132" s="745">
        <f t="shared" ref="W132" si="51">(V132*X132)</f>
        <v>0</v>
      </c>
      <c r="X132" s="688"/>
      <c r="Y132" s="680">
        <f>IF(D132&lt;&gt;0,($C133*(1-$V$1))-$D132,0)</f>
        <v>0</v>
      </c>
      <c r="Z132" s="416" t="str">
        <f>IFERROR(IF(C132&lt;&gt;"",$Y$1/(D130/100)*(C132/100),""),"")</f>
        <v/>
      </c>
      <c r="AA132" s="510" t="str">
        <f>IFERROR($Z$1/(D132/100)*(C130/100),"")</f>
        <v/>
      </c>
      <c r="AB132" s="38"/>
    </row>
    <row r="133" spans="1:28" ht="12.75" hidden="1" customHeight="1">
      <c r="A133" s="392" t="s">
        <v>232</v>
      </c>
      <c r="B133" s="309"/>
      <c r="C133" s="308"/>
      <c r="D133" s="644"/>
      <c r="E133" s="645"/>
      <c r="F133" s="762"/>
      <c r="G133" s="434"/>
      <c r="H133" s="306"/>
      <c r="I133" s="297"/>
      <c r="J133" s="297"/>
      <c r="K133" s="337">
        <v>40</v>
      </c>
      <c r="L133" s="304"/>
      <c r="M133" s="301"/>
      <c r="N133" s="304"/>
      <c r="O133" s="379"/>
      <c r="P133" s="389">
        <v>132</v>
      </c>
      <c r="Q133" s="342">
        <v>0</v>
      </c>
      <c r="R133" s="360">
        <v>0</v>
      </c>
      <c r="S133" s="362">
        <v>0</v>
      </c>
      <c r="T133" s="321">
        <v>0</v>
      </c>
      <c r="U133" s="353">
        <v>0</v>
      </c>
      <c r="V133" s="407">
        <v>0</v>
      </c>
      <c r="W133" s="746">
        <f>V132*(F132/100)</f>
        <v>0</v>
      </c>
      <c r="X133" s="689"/>
      <c r="Y133" s="681" t="str">
        <f>IFERROR(INT($AA$1/(F132/100)),"")</f>
        <v/>
      </c>
      <c r="Z133" s="415" t="str">
        <f>IFERROR(IF(C133&lt;&gt;"",$Y$1/(D131/100)*(C133/100),""),"")</f>
        <v/>
      </c>
      <c r="AA133" s="512" t="str">
        <f>IFERROR($Z$1/(D133/100)*(C131/100),"")</f>
        <v/>
      </c>
      <c r="AB133" s="38"/>
    </row>
    <row r="134" spans="1:28" ht="12.75" customHeight="1">
      <c r="A134" s="557" t="s">
        <v>563</v>
      </c>
      <c r="B134" s="324">
        <v>86</v>
      </c>
      <c r="C134" s="418">
        <v>44.05</v>
      </c>
      <c r="D134" s="335">
        <v>44.1</v>
      </c>
      <c r="E134" s="324">
        <v>22966</v>
      </c>
      <c r="F134" s="765">
        <v>44.1</v>
      </c>
      <c r="G134" s="435">
        <v>-3.0699999999999998E-2</v>
      </c>
      <c r="H134" s="311">
        <v>46</v>
      </c>
      <c r="I134" s="298">
        <v>46</v>
      </c>
      <c r="J134" s="298">
        <v>44</v>
      </c>
      <c r="K134" s="340">
        <v>45.5</v>
      </c>
      <c r="L134" s="323">
        <v>6912</v>
      </c>
      <c r="M134" s="302">
        <v>15529</v>
      </c>
      <c r="N134" s="323">
        <v>21</v>
      </c>
      <c r="O134" s="380">
        <v>45331.675775462965</v>
      </c>
      <c r="P134" s="390">
        <v>133</v>
      </c>
      <c r="Q134" s="343">
        <v>0</v>
      </c>
      <c r="R134" s="361">
        <v>0</v>
      </c>
      <c r="S134" s="367">
        <v>0</v>
      </c>
      <c r="T134" s="320">
        <v>0</v>
      </c>
      <c r="U134" s="352">
        <v>0</v>
      </c>
      <c r="V134" s="611">
        <v>0</v>
      </c>
      <c r="W134" s="747">
        <f t="shared" ref="W134" si="52">(V134*X134)</f>
        <v>0</v>
      </c>
      <c r="X134" s="690"/>
      <c r="Y134" s="682">
        <f>IF(D134&lt;&gt;0,($C135*(1-$V$1))-$D134,0)</f>
        <v>-0.10000000000000142</v>
      </c>
      <c r="Z134" s="414">
        <f>IFERROR(IF(C134&lt;&gt;"",$Y$1/(D130/100)*(C134/100),""),"")</f>
        <v>102.44186046511626</v>
      </c>
      <c r="AA134" s="511">
        <f>IFERROR($Z$1/(D134/100)*(C130/100),"")</f>
        <v>114058.95691609978</v>
      </c>
      <c r="AB134" s="38"/>
    </row>
    <row r="135" spans="1:28" ht="12.75" customHeight="1">
      <c r="A135" s="604" t="s">
        <v>233</v>
      </c>
      <c r="B135" s="605">
        <v>4123</v>
      </c>
      <c r="C135" s="580">
        <v>44</v>
      </c>
      <c r="D135" s="643">
        <v>44.1</v>
      </c>
      <c r="E135" s="595">
        <v>16606</v>
      </c>
      <c r="F135" s="764">
        <v>44</v>
      </c>
      <c r="G135" s="606">
        <v>5.6999999999999993E-3</v>
      </c>
      <c r="H135" s="584">
        <v>44</v>
      </c>
      <c r="I135" s="585">
        <v>46</v>
      </c>
      <c r="J135" s="585">
        <v>43.8</v>
      </c>
      <c r="K135" s="609">
        <v>43.75</v>
      </c>
      <c r="L135" s="569">
        <v>11851</v>
      </c>
      <c r="M135" s="587">
        <v>26538</v>
      </c>
      <c r="N135" s="569">
        <v>31</v>
      </c>
      <c r="O135" s="570">
        <v>45331.693414351852</v>
      </c>
      <c r="P135" s="389">
        <v>134</v>
      </c>
      <c r="Q135" s="572">
        <v>0</v>
      </c>
      <c r="R135" s="607">
        <v>0</v>
      </c>
      <c r="S135" s="574">
        <v>0</v>
      </c>
      <c r="T135" s="590">
        <v>0</v>
      </c>
      <c r="U135" s="554">
        <v>0</v>
      </c>
      <c r="V135" s="612">
        <v>0</v>
      </c>
      <c r="W135" s="750">
        <f>V134*(F134/100)</f>
        <v>0</v>
      </c>
      <c r="X135" s="691"/>
      <c r="Y135" s="683">
        <f>IFERROR(INT($Z$1/(F134/100)),"")</f>
        <v>226</v>
      </c>
      <c r="Z135" s="598">
        <f>IFERROR(IF(C135&lt;&gt;"",$Y$1/(D131/100)*(C135/100),""),"")</f>
        <v>102.24632068164213</v>
      </c>
      <c r="AA135" s="608">
        <f>IFERROR($Z$1/(D135/100)*(C131/100),"")</f>
        <v>115714.28571428571</v>
      </c>
      <c r="AB135" s="38"/>
    </row>
    <row r="136" spans="1:28" ht="12.75" customHeight="1">
      <c r="A136" s="358" t="s">
        <v>564</v>
      </c>
      <c r="B136" s="324">
        <v>4228</v>
      </c>
      <c r="C136" s="418">
        <v>40085</v>
      </c>
      <c r="D136" s="335">
        <v>40900</v>
      </c>
      <c r="E136" s="324">
        <v>750</v>
      </c>
      <c r="F136" s="759">
        <v>40085</v>
      </c>
      <c r="G136" s="431">
        <v>-1.9900000000000001E-2</v>
      </c>
      <c r="H136" s="307">
        <v>42490</v>
      </c>
      <c r="I136" s="299">
        <v>42490</v>
      </c>
      <c r="J136" s="299">
        <v>40075</v>
      </c>
      <c r="K136" s="339">
        <v>40900</v>
      </c>
      <c r="L136" s="330">
        <v>212744117</v>
      </c>
      <c r="M136" s="303">
        <v>521109</v>
      </c>
      <c r="N136" s="330">
        <v>702</v>
      </c>
      <c r="O136" s="378">
        <v>45331.685185185182</v>
      </c>
      <c r="P136" s="390">
        <v>135</v>
      </c>
      <c r="Q136" s="345">
        <v>0</v>
      </c>
      <c r="R136" s="359">
        <v>0</v>
      </c>
      <c r="S136" s="365">
        <v>0</v>
      </c>
      <c r="T136" s="322">
        <v>0</v>
      </c>
      <c r="U136" s="602">
        <v>0</v>
      </c>
      <c r="V136" s="614"/>
      <c r="W136" s="749">
        <f t="shared" ref="W136" si="53">(V136*X136)</f>
        <v>0</v>
      </c>
      <c r="X136" s="693"/>
      <c r="Y136" s="676">
        <f>IF(D136&lt;&gt;0,($C137*(1-$V$1))-$D136,0)</f>
        <v>-490</v>
      </c>
      <c r="Z136" s="642"/>
      <c r="AA136" s="437"/>
      <c r="AB136" s="38"/>
    </row>
    <row r="137" spans="1:28" ht="12.75" customHeight="1">
      <c r="A137" s="357" t="s">
        <v>164</v>
      </c>
      <c r="B137" s="309">
        <v>582</v>
      </c>
      <c r="C137" s="308">
        <v>40410</v>
      </c>
      <c r="D137" s="644">
        <v>40690</v>
      </c>
      <c r="E137" s="645">
        <v>1753</v>
      </c>
      <c r="F137" s="762">
        <v>40690</v>
      </c>
      <c r="G137" s="434">
        <v>-2.3E-2</v>
      </c>
      <c r="H137" s="306">
        <v>41600</v>
      </c>
      <c r="I137" s="297">
        <v>42245</v>
      </c>
      <c r="J137" s="297">
        <v>40400</v>
      </c>
      <c r="K137" s="337">
        <v>41650</v>
      </c>
      <c r="L137" s="304">
        <v>3948510894</v>
      </c>
      <c r="M137" s="301">
        <v>9591866</v>
      </c>
      <c r="N137" s="304">
        <v>1644</v>
      </c>
      <c r="O137" s="379">
        <v>45331.708391203705</v>
      </c>
      <c r="P137" s="389">
        <v>136</v>
      </c>
      <c r="Q137" s="342">
        <v>0</v>
      </c>
      <c r="R137" s="360">
        <v>0</v>
      </c>
      <c r="S137" s="362">
        <v>0</v>
      </c>
      <c r="T137" s="321">
        <v>0</v>
      </c>
      <c r="U137" s="353">
        <v>0</v>
      </c>
      <c r="V137" s="613">
        <v>0</v>
      </c>
      <c r="W137" s="744">
        <f>V136*(F136/100)</f>
        <v>0</v>
      </c>
      <c r="X137" s="687"/>
      <c r="Y137" s="679">
        <f>IFERROR(INT($Y$1/(F136/100)),"")</f>
        <v>299</v>
      </c>
      <c r="Z137" s="549"/>
      <c r="AA137" s="438"/>
      <c r="AB137" s="38"/>
    </row>
    <row r="138" spans="1:28" ht="12.75" hidden="1" customHeight="1">
      <c r="A138" s="312" t="s">
        <v>565</v>
      </c>
      <c r="B138" s="324"/>
      <c r="C138" s="418"/>
      <c r="D138" s="335">
        <v>35</v>
      </c>
      <c r="E138" s="324">
        <v>48333</v>
      </c>
      <c r="F138" s="765">
        <v>35</v>
      </c>
      <c r="G138" s="435">
        <v>4.4699999999999997E-2</v>
      </c>
      <c r="H138" s="311">
        <v>35</v>
      </c>
      <c r="I138" s="298">
        <v>35</v>
      </c>
      <c r="J138" s="298">
        <v>35</v>
      </c>
      <c r="K138" s="340">
        <v>33.5</v>
      </c>
      <c r="L138" s="323">
        <v>111</v>
      </c>
      <c r="M138" s="302">
        <v>318</v>
      </c>
      <c r="N138" s="323">
        <v>1</v>
      </c>
      <c r="O138" s="380">
        <v>45331.539490740739</v>
      </c>
      <c r="P138" s="390">
        <v>137</v>
      </c>
      <c r="Q138" s="343">
        <v>0</v>
      </c>
      <c r="R138" s="361">
        <v>0</v>
      </c>
      <c r="S138" s="367">
        <v>0</v>
      </c>
      <c r="T138" s="320">
        <v>0</v>
      </c>
      <c r="U138" s="352">
        <v>0</v>
      </c>
      <c r="V138" s="408"/>
      <c r="W138" s="745">
        <f t="shared" ref="W138" si="54">(V138*X138)</f>
        <v>0</v>
      </c>
      <c r="X138" s="688"/>
      <c r="Y138" s="680">
        <f>IF(D138&lt;&gt;0,($C139*(1-$V$1))-$D138,0)</f>
        <v>-35</v>
      </c>
      <c r="Z138" s="416" t="str">
        <f>IFERROR(IF(C138&lt;&gt;"",$Y$1/(D136/100)*(C138/100),""),"")</f>
        <v/>
      </c>
      <c r="AA138" s="510">
        <f>IFERROR($AA$1/(D138/100)*(C136/100),"")</f>
        <v>114528.57142857143</v>
      </c>
      <c r="AB138" s="38"/>
    </row>
    <row r="139" spans="1:28" ht="12.75" hidden="1" customHeight="1">
      <c r="A139" s="392" t="s">
        <v>220</v>
      </c>
      <c r="B139" s="309"/>
      <c r="C139" s="308"/>
      <c r="D139" s="644">
        <v>35</v>
      </c>
      <c r="E139" s="645">
        <v>25000</v>
      </c>
      <c r="F139" s="762"/>
      <c r="G139" s="434"/>
      <c r="H139" s="306"/>
      <c r="I139" s="297"/>
      <c r="J139" s="297"/>
      <c r="K139" s="337">
        <v>34.75</v>
      </c>
      <c r="L139" s="304"/>
      <c r="M139" s="301"/>
      <c r="N139" s="304"/>
      <c r="O139" s="379"/>
      <c r="P139" s="389">
        <v>138</v>
      </c>
      <c r="Q139" s="342">
        <v>0</v>
      </c>
      <c r="R139" s="360">
        <v>0</v>
      </c>
      <c r="S139" s="362">
        <v>0</v>
      </c>
      <c r="T139" s="321">
        <v>0</v>
      </c>
      <c r="U139" s="353">
        <v>0</v>
      </c>
      <c r="V139" s="407">
        <v>0</v>
      </c>
      <c r="W139" s="746">
        <f>V138*(F138/100)</f>
        <v>0</v>
      </c>
      <c r="X139" s="689"/>
      <c r="Y139" s="681">
        <f>IFERROR(INT($AA$1/(F138/100)),"")</f>
        <v>285</v>
      </c>
      <c r="Z139" s="415" t="str">
        <f>IFERROR(IF(C139&lt;&gt;"",$Y$1/(D137/100)*(C139/100),""),"")</f>
        <v/>
      </c>
      <c r="AA139" s="512">
        <f>IFERROR($AA$1/(D139/100)*(C137/100),"")</f>
        <v>115457.14285714287</v>
      </c>
      <c r="AB139" s="38"/>
    </row>
    <row r="140" spans="1:28" ht="12.75" customHeight="1">
      <c r="A140" s="557" t="s">
        <v>566</v>
      </c>
      <c r="B140" s="324">
        <v>3653</v>
      </c>
      <c r="C140" s="418">
        <v>34.6</v>
      </c>
      <c r="D140" s="335">
        <v>34.99</v>
      </c>
      <c r="E140" s="324">
        <v>285</v>
      </c>
      <c r="F140" s="765">
        <v>34.600999999999999</v>
      </c>
      <c r="G140" s="435">
        <v>-1.1399999999999999E-2</v>
      </c>
      <c r="H140" s="311">
        <v>35.177</v>
      </c>
      <c r="I140" s="298">
        <v>36.700000000000003</v>
      </c>
      <c r="J140" s="298">
        <v>34.485999999999997</v>
      </c>
      <c r="K140" s="340">
        <v>35</v>
      </c>
      <c r="L140" s="323">
        <v>250701</v>
      </c>
      <c r="M140" s="302">
        <v>717828</v>
      </c>
      <c r="N140" s="323">
        <v>208</v>
      </c>
      <c r="O140" s="380">
        <v>45331.682905092595</v>
      </c>
      <c r="P140" s="390">
        <v>139</v>
      </c>
      <c r="Q140" s="343">
        <v>0</v>
      </c>
      <c r="R140" s="361">
        <v>0</v>
      </c>
      <c r="S140" s="367">
        <v>0</v>
      </c>
      <c r="T140" s="320">
        <v>0</v>
      </c>
      <c r="U140" s="352">
        <v>0</v>
      </c>
      <c r="V140" s="611">
        <v>0</v>
      </c>
      <c r="W140" s="747">
        <f t="shared" ref="W140" si="55">(V140*X140)</f>
        <v>0</v>
      </c>
      <c r="X140" s="690"/>
      <c r="Y140" s="682">
        <f>IF(D140&lt;&gt;0,($C141*(1-$V$1))-$D140,0)</f>
        <v>-0.39000000000000057</v>
      </c>
      <c r="Z140" s="414">
        <f>IFERROR(IF(C140&lt;&gt;"",$Y$1/(D136/100)*(C140/100),""),"")</f>
        <v>101.5158924205379</v>
      </c>
      <c r="AA140" s="511">
        <f>IFERROR($Z$1/(D140/100)*(C136/100),"")</f>
        <v>114561.30322949414</v>
      </c>
      <c r="AB140" s="38"/>
    </row>
    <row r="141" spans="1:28" ht="12.75" customHeight="1">
      <c r="A141" s="604" t="s">
        <v>221</v>
      </c>
      <c r="B141" s="605">
        <v>2800</v>
      </c>
      <c r="C141" s="580">
        <v>34.6</v>
      </c>
      <c r="D141" s="643">
        <v>34.75</v>
      </c>
      <c r="E141" s="595">
        <v>1663</v>
      </c>
      <c r="F141" s="764">
        <v>34.75</v>
      </c>
      <c r="G141" s="606">
        <v>-4.1999999999999997E-3</v>
      </c>
      <c r="H141" s="584">
        <v>34.6</v>
      </c>
      <c r="I141" s="585">
        <v>35.590000000000003</v>
      </c>
      <c r="J141" s="585">
        <v>34.500999999999998</v>
      </c>
      <c r="K141" s="609">
        <v>34.9</v>
      </c>
      <c r="L141" s="569">
        <v>277593</v>
      </c>
      <c r="M141" s="587">
        <v>795912</v>
      </c>
      <c r="N141" s="569">
        <v>506</v>
      </c>
      <c r="O141" s="570">
        <v>45331.708611111113</v>
      </c>
      <c r="P141" s="389">
        <v>140</v>
      </c>
      <c r="Q141" s="572">
        <v>0</v>
      </c>
      <c r="R141" s="607">
        <v>0</v>
      </c>
      <c r="S141" s="574">
        <v>0</v>
      </c>
      <c r="T141" s="590">
        <v>0</v>
      </c>
      <c r="U141" s="554">
        <v>0</v>
      </c>
      <c r="V141" s="612">
        <v>0</v>
      </c>
      <c r="W141" s="750">
        <f>V140*(F140/100)</f>
        <v>0</v>
      </c>
      <c r="X141" s="691"/>
      <c r="Y141" s="683">
        <f>IFERROR(INT($Z$1/(F140/100)),"")</f>
        <v>289</v>
      </c>
      <c r="Z141" s="598">
        <f>IFERROR(IF(C141&lt;&gt;"",$Y$1/(D137/100)*(C141/100),""),"")</f>
        <v>102.03981322192186</v>
      </c>
      <c r="AA141" s="608">
        <f>IFERROR($Z$1/(D141/100)*(C137/100),"")</f>
        <v>116287.76978417268</v>
      </c>
      <c r="AB141" s="38"/>
    </row>
    <row r="142" spans="1:28" ht="12.75" customHeight="1">
      <c r="A142" s="358" t="s">
        <v>570</v>
      </c>
      <c r="B142" s="324">
        <v>13</v>
      </c>
      <c r="C142" s="418">
        <v>46000</v>
      </c>
      <c r="D142" s="335">
        <v>46100</v>
      </c>
      <c r="E142" s="324">
        <v>620</v>
      </c>
      <c r="F142" s="759">
        <v>46100</v>
      </c>
      <c r="G142" s="431">
        <v>-3.0600000000000002E-2</v>
      </c>
      <c r="H142" s="307">
        <v>46140</v>
      </c>
      <c r="I142" s="299">
        <v>48190</v>
      </c>
      <c r="J142" s="299">
        <v>46100</v>
      </c>
      <c r="K142" s="339">
        <v>47560</v>
      </c>
      <c r="L142" s="330">
        <v>90281272</v>
      </c>
      <c r="M142" s="303">
        <v>190752</v>
      </c>
      <c r="N142" s="330">
        <v>202</v>
      </c>
      <c r="O142" s="378">
        <v>45331.685277777775</v>
      </c>
      <c r="P142" s="390">
        <v>141</v>
      </c>
      <c r="Q142" s="345">
        <v>0</v>
      </c>
      <c r="R142" s="359">
        <v>0</v>
      </c>
      <c r="S142" s="365">
        <v>0</v>
      </c>
      <c r="T142" s="322">
        <v>0</v>
      </c>
      <c r="U142" s="602">
        <v>0</v>
      </c>
      <c r="V142" s="614">
        <v>0</v>
      </c>
      <c r="W142" s="749">
        <f t="shared" ref="W142" si="56">(V142*X142)</f>
        <v>0</v>
      </c>
      <c r="X142" s="693"/>
      <c r="Y142" s="676">
        <f>IF(D142&lt;&gt;0,($C143*(1-$V$1))-$D142,0)</f>
        <v>405</v>
      </c>
      <c r="Z142" s="642"/>
      <c r="AA142" s="437"/>
      <c r="AB142" s="38"/>
    </row>
    <row r="143" spans="1:28" ht="12.75" customHeight="1">
      <c r="A143" s="357" t="s">
        <v>190</v>
      </c>
      <c r="B143" s="309">
        <v>82</v>
      </c>
      <c r="C143" s="308">
        <v>46505</v>
      </c>
      <c r="D143" s="644">
        <v>46790</v>
      </c>
      <c r="E143" s="645">
        <v>1192</v>
      </c>
      <c r="F143" s="762">
        <v>46790</v>
      </c>
      <c r="G143" s="434">
        <v>-3.1600000000000003E-2</v>
      </c>
      <c r="H143" s="306">
        <v>48350</v>
      </c>
      <c r="I143" s="297">
        <v>49000</v>
      </c>
      <c r="J143" s="297">
        <v>46300</v>
      </c>
      <c r="K143" s="337">
        <v>48320</v>
      </c>
      <c r="L143" s="304">
        <v>717453629</v>
      </c>
      <c r="M143" s="301">
        <v>1513298</v>
      </c>
      <c r="N143" s="304">
        <v>488</v>
      </c>
      <c r="O143" s="379">
        <v>45331.708622685182</v>
      </c>
      <c r="P143" s="389">
        <v>142</v>
      </c>
      <c r="Q143" s="342">
        <v>0</v>
      </c>
      <c r="R143" s="360">
        <v>0</v>
      </c>
      <c r="S143" s="362">
        <v>0</v>
      </c>
      <c r="T143" s="321">
        <v>0</v>
      </c>
      <c r="U143" s="353">
        <v>0</v>
      </c>
      <c r="V143" s="613">
        <v>0</v>
      </c>
      <c r="W143" s="744">
        <f>V142*(F142/100)</f>
        <v>0</v>
      </c>
      <c r="X143" s="687"/>
      <c r="Y143" s="679">
        <f>IFERROR(INT($Y$1/(F142/100)),"")</f>
        <v>260</v>
      </c>
      <c r="Z143" s="549"/>
      <c r="AA143" s="438"/>
      <c r="AB143" s="38"/>
    </row>
    <row r="144" spans="1:28" ht="12.75" hidden="1" customHeight="1">
      <c r="A144" s="312" t="s">
        <v>571</v>
      </c>
      <c r="B144" s="324"/>
      <c r="C144" s="418"/>
      <c r="D144" s="335"/>
      <c r="E144" s="324"/>
      <c r="F144" s="765"/>
      <c r="G144" s="435"/>
      <c r="H144" s="311"/>
      <c r="I144" s="298"/>
      <c r="J144" s="298"/>
      <c r="K144" s="340">
        <v>40.5</v>
      </c>
      <c r="L144" s="323"/>
      <c r="M144" s="302"/>
      <c r="N144" s="323"/>
      <c r="O144" s="380"/>
      <c r="P144" s="390">
        <v>143</v>
      </c>
      <c r="Q144" s="343">
        <v>0</v>
      </c>
      <c r="R144" s="361">
        <v>0</v>
      </c>
      <c r="S144" s="367">
        <v>0</v>
      </c>
      <c r="T144" s="320">
        <v>0</v>
      </c>
      <c r="U144" s="352">
        <v>0</v>
      </c>
      <c r="V144" s="408"/>
      <c r="W144" s="745">
        <f t="shared" ref="W144" si="57">(V144*X144)</f>
        <v>0</v>
      </c>
      <c r="X144" s="688"/>
      <c r="Y144" s="680">
        <f>IF(D144&lt;&gt;0,($C145*(1-$V$1))-$D144,0)</f>
        <v>0</v>
      </c>
      <c r="Z144" s="416" t="str">
        <f>IFERROR(IF(C144&lt;&gt;"",$Y$1/(D142/100)*(C144/100),""),"")</f>
        <v/>
      </c>
      <c r="AA144" s="510" t="str">
        <f>IFERROR($AA$1/(D144/100)*(C142/100),"")</f>
        <v/>
      </c>
      <c r="AB144" s="38"/>
    </row>
    <row r="145" spans="1:32" ht="12.75" hidden="1" customHeight="1">
      <c r="A145" s="392" t="s">
        <v>234</v>
      </c>
      <c r="B145" s="309"/>
      <c r="C145" s="308"/>
      <c r="D145" s="644"/>
      <c r="E145" s="645"/>
      <c r="F145" s="762"/>
      <c r="G145" s="434"/>
      <c r="H145" s="306"/>
      <c r="I145" s="297"/>
      <c r="J145" s="297"/>
      <c r="K145" s="337">
        <v>40.375</v>
      </c>
      <c r="L145" s="304"/>
      <c r="M145" s="301"/>
      <c r="N145" s="304"/>
      <c r="O145" s="379"/>
      <c r="P145" s="389">
        <v>144</v>
      </c>
      <c r="Q145" s="342">
        <v>0</v>
      </c>
      <c r="R145" s="360">
        <v>0</v>
      </c>
      <c r="S145" s="362">
        <v>0</v>
      </c>
      <c r="T145" s="321">
        <v>0</v>
      </c>
      <c r="U145" s="353">
        <v>0</v>
      </c>
      <c r="V145" s="407">
        <v>0</v>
      </c>
      <c r="W145" s="746">
        <f>V144*(F144/100)</f>
        <v>0</v>
      </c>
      <c r="X145" s="689"/>
      <c r="Y145" s="681" t="str">
        <f>IFERROR(INT($AA$1/(F144/100)),"")</f>
        <v/>
      </c>
      <c r="Z145" s="415" t="str">
        <f>IFERROR(IF(C145&lt;&gt;"",$Y$1/(D143/100)*(C145/100),""),"")</f>
        <v/>
      </c>
      <c r="AA145" s="512" t="str">
        <f>IFERROR($AA$1/(D145/100)*(C143/100),"")</f>
        <v/>
      </c>
      <c r="AB145" s="38"/>
    </row>
    <row r="146" spans="1:32" ht="12.75" customHeight="1">
      <c r="A146" s="557" t="s">
        <v>572</v>
      </c>
      <c r="B146" s="324">
        <v>15</v>
      </c>
      <c r="C146" s="418">
        <v>37.646000000000001</v>
      </c>
      <c r="D146" s="335">
        <v>40.4</v>
      </c>
      <c r="E146" s="324">
        <v>13305</v>
      </c>
      <c r="F146" s="765">
        <v>40.4</v>
      </c>
      <c r="G146" s="435">
        <v>-1.7000000000000001E-2</v>
      </c>
      <c r="H146" s="311">
        <v>39.783000000000001</v>
      </c>
      <c r="I146" s="298">
        <v>40.512</v>
      </c>
      <c r="J146" s="298">
        <v>39.700000000000003</v>
      </c>
      <c r="K146" s="340">
        <v>41.1</v>
      </c>
      <c r="L146" s="323">
        <v>9853</v>
      </c>
      <c r="M146" s="302">
        <v>24423</v>
      </c>
      <c r="N146" s="323">
        <v>85</v>
      </c>
      <c r="O146" s="380">
        <v>45331.656354166669</v>
      </c>
      <c r="P146" s="390">
        <v>145</v>
      </c>
      <c r="Q146" s="343">
        <v>0</v>
      </c>
      <c r="R146" s="361">
        <v>0</v>
      </c>
      <c r="S146" s="367">
        <v>0</v>
      </c>
      <c r="T146" s="320">
        <v>0</v>
      </c>
      <c r="U146" s="352">
        <v>0</v>
      </c>
      <c r="V146" s="611">
        <v>0</v>
      </c>
      <c r="W146" s="747">
        <f t="shared" ref="W146" si="58">(V146*X146)</f>
        <v>0</v>
      </c>
      <c r="X146" s="690"/>
      <c r="Y146" s="682">
        <f>IF(D146&lt;&gt;0,($C147*(1-$V$1))-$D146,0)</f>
        <v>-0.29999999999999716</v>
      </c>
      <c r="Z146" s="414">
        <f>IFERROR(IF(C146&lt;&gt;"",$Y$1/(D142/100)*(C146/100),""),"")</f>
        <v>97.993926247288499</v>
      </c>
      <c r="AA146" s="511">
        <f>IFERROR($Z$1/(D146/100)*(C142/100),"")</f>
        <v>113861.38613861387</v>
      </c>
      <c r="AB146" s="38"/>
    </row>
    <row r="147" spans="1:32" ht="12.75" customHeight="1">
      <c r="A147" s="604" t="s">
        <v>235</v>
      </c>
      <c r="B147" s="605">
        <v>8224</v>
      </c>
      <c r="C147" s="580">
        <v>40.1</v>
      </c>
      <c r="D147" s="643">
        <v>40.75</v>
      </c>
      <c r="E147" s="595">
        <v>7508</v>
      </c>
      <c r="F147" s="764">
        <v>41</v>
      </c>
      <c r="G147" s="606">
        <v>1.03E-2</v>
      </c>
      <c r="H147" s="584">
        <v>39.4</v>
      </c>
      <c r="I147" s="585">
        <v>41.79</v>
      </c>
      <c r="J147" s="585">
        <v>39.4</v>
      </c>
      <c r="K147" s="609">
        <v>40.581000000000003</v>
      </c>
      <c r="L147" s="569">
        <v>62970</v>
      </c>
      <c r="M147" s="587">
        <v>153931</v>
      </c>
      <c r="N147" s="569">
        <v>203</v>
      </c>
      <c r="O147" s="570">
        <v>45331.699618055558</v>
      </c>
      <c r="P147" s="389">
        <v>146</v>
      </c>
      <c r="Q147" s="572">
        <v>0</v>
      </c>
      <c r="R147" s="607">
        <v>0</v>
      </c>
      <c r="S147" s="574">
        <v>0</v>
      </c>
      <c r="T147" s="590">
        <v>0</v>
      </c>
      <c r="U147" s="554">
        <v>0</v>
      </c>
      <c r="V147" s="612">
        <v>0</v>
      </c>
      <c r="W147" s="750">
        <f>V146*(F146/100)</f>
        <v>0</v>
      </c>
      <c r="X147" s="691"/>
      <c r="Y147" s="683">
        <f>IFERROR(INT($Z$1/(F146/100)),"")</f>
        <v>247</v>
      </c>
      <c r="Z147" s="598">
        <f>IFERROR(IF(C147&lt;&gt;"",$Y$1/(D143/100)*(C147/100),""),"")</f>
        <v>102.84248771104939</v>
      </c>
      <c r="AA147" s="608">
        <f>IFERROR($Z$1/(D147/100)*(C143/100),"")</f>
        <v>114122.69938650307</v>
      </c>
      <c r="AB147" s="38"/>
    </row>
    <row r="148" spans="1:32" ht="12.75" customHeight="1">
      <c r="A148" s="358" t="s">
        <v>567</v>
      </c>
      <c r="B148" s="324">
        <v>8</v>
      </c>
      <c r="C148" s="418">
        <v>39260</v>
      </c>
      <c r="D148" s="335">
        <v>39560</v>
      </c>
      <c r="E148" s="324">
        <v>2</v>
      </c>
      <c r="F148" s="759">
        <v>39330</v>
      </c>
      <c r="G148" s="431">
        <v>-2.4500000000000001E-2</v>
      </c>
      <c r="H148" s="307">
        <v>40170</v>
      </c>
      <c r="I148" s="299">
        <v>40925</v>
      </c>
      <c r="J148" s="299">
        <v>39225</v>
      </c>
      <c r="K148" s="339">
        <v>40320</v>
      </c>
      <c r="L148" s="330">
        <v>24503873</v>
      </c>
      <c r="M148" s="303">
        <v>61163</v>
      </c>
      <c r="N148" s="330">
        <v>119</v>
      </c>
      <c r="O148" s="378">
        <v>45331.684374999997</v>
      </c>
      <c r="P148" s="390">
        <v>147</v>
      </c>
      <c r="Q148" s="345">
        <v>0</v>
      </c>
      <c r="R148" s="359">
        <v>0</v>
      </c>
      <c r="S148" s="365">
        <v>0</v>
      </c>
      <c r="T148" s="322">
        <v>0</v>
      </c>
      <c r="U148" s="602">
        <v>0</v>
      </c>
      <c r="V148" s="614">
        <v>0</v>
      </c>
      <c r="W148" s="749">
        <f t="shared" ref="W148" si="59">(V148*X148)</f>
        <v>0</v>
      </c>
      <c r="X148" s="693"/>
      <c r="Y148" s="676">
        <f>IF(D148&lt;&gt;0,($C149*(1-$V$1))-$D148,0)</f>
        <v>40</v>
      </c>
      <c r="Z148" s="642"/>
      <c r="AA148" s="437"/>
      <c r="AB148" s="38"/>
      <c r="AC148" s="610">
        <v>28</v>
      </c>
      <c r="AE148" s="47">
        <v>440</v>
      </c>
      <c r="AF148" s="47">
        <f>AC148*AE148</f>
        <v>12320</v>
      </c>
    </row>
    <row r="149" spans="1:32" ht="12.75" customHeight="1">
      <c r="A149" s="357" t="s">
        <v>188</v>
      </c>
      <c r="B149" s="309">
        <v>700</v>
      </c>
      <c r="C149" s="308">
        <v>39600</v>
      </c>
      <c r="D149" s="644">
        <v>39770</v>
      </c>
      <c r="E149" s="645">
        <v>99</v>
      </c>
      <c r="F149" s="762">
        <v>39770</v>
      </c>
      <c r="G149" s="434">
        <v>-2.76E-2</v>
      </c>
      <c r="H149" s="306">
        <v>40900</v>
      </c>
      <c r="I149" s="297">
        <v>41900</v>
      </c>
      <c r="J149" s="297">
        <v>39500</v>
      </c>
      <c r="K149" s="337">
        <v>40900</v>
      </c>
      <c r="L149" s="304">
        <v>58907397</v>
      </c>
      <c r="M149" s="301">
        <v>145587</v>
      </c>
      <c r="N149" s="304">
        <v>339</v>
      </c>
      <c r="O149" s="379">
        <v>45331.708344907405</v>
      </c>
      <c r="P149" s="389">
        <v>148</v>
      </c>
      <c r="Q149" s="342">
        <v>0</v>
      </c>
      <c r="R149" s="360">
        <v>0</v>
      </c>
      <c r="S149" s="362">
        <v>0</v>
      </c>
      <c r="T149" s="321">
        <v>0</v>
      </c>
      <c r="U149" s="353">
        <v>0</v>
      </c>
      <c r="V149" s="613">
        <v>0</v>
      </c>
      <c r="W149" s="744">
        <f>V148*(F148/100)</f>
        <v>0</v>
      </c>
      <c r="X149" s="687"/>
      <c r="Y149" s="679">
        <f>IFERROR(INT($Y$1/(F148/100)),"")</f>
        <v>305</v>
      </c>
      <c r="Z149" s="549"/>
      <c r="AA149" s="438"/>
      <c r="AB149" s="38"/>
      <c r="AC149" s="610"/>
      <c r="AF149" s="47">
        <f t="shared" ref="AF149:AF151" si="60">AC149*AE149</f>
        <v>0</v>
      </c>
    </row>
    <row r="150" spans="1:32" ht="12.75" hidden="1" customHeight="1">
      <c r="A150" s="312" t="s">
        <v>568</v>
      </c>
      <c r="B150" s="324"/>
      <c r="C150" s="418"/>
      <c r="D150" s="335"/>
      <c r="E150" s="324"/>
      <c r="F150" s="765"/>
      <c r="G150" s="435"/>
      <c r="H150" s="311"/>
      <c r="I150" s="298"/>
      <c r="J150" s="298"/>
      <c r="K150" s="340">
        <v>27.25</v>
      </c>
      <c r="L150" s="323"/>
      <c r="M150" s="302"/>
      <c r="N150" s="323"/>
      <c r="O150" s="380"/>
      <c r="P150" s="390">
        <v>149</v>
      </c>
      <c r="Q150" s="343">
        <v>0</v>
      </c>
      <c r="R150" s="361">
        <v>0</v>
      </c>
      <c r="S150" s="367">
        <v>0</v>
      </c>
      <c r="T150" s="320">
        <v>0</v>
      </c>
      <c r="U150" s="352">
        <v>0</v>
      </c>
      <c r="V150" s="408"/>
      <c r="W150" s="745">
        <f t="shared" ref="W150" si="61">(V150*X150)</f>
        <v>0</v>
      </c>
      <c r="X150" s="688"/>
      <c r="Y150" s="680">
        <f>IF(D150&lt;&gt;0,($C151*(1-$V$1))-$D150,0)</f>
        <v>0</v>
      </c>
      <c r="Z150" s="416" t="str">
        <f>IFERROR(IF(C150&lt;&gt;"",$Y$1/(D148/100)*(C150/100),""),"")</f>
        <v/>
      </c>
      <c r="AA150" s="510" t="str">
        <f>IFERROR($AA$1/(D150/100)*(C148/100),"")</f>
        <v/>
      </c>
      <c r="AB150" s="38"/>
      <c r="AC150" s="610"/>
      <c r="AF150" s="47">
        <f t="shared" si="60"/>
        <v>0</v>
      </c>
    </row>
    <row r="151" spans="1:32" ht="12.75" hidden="1" customHeight="1">
      <c r="A151" s="392" t="s">
        <v>236</v>
      </c>
      <c r="B151" s="309"/>
      <c r="C151" s="308"/>
      <c r="D151" s="644"/>
      <c r="E151" s="645"/>
      <c r="F151" s="762"/>
      <c r="G151" s="434"/>
      <c r="H151" s="306"/>
      <c r="I151" s="297"/>
      <c r="J151" s="297"/>
      <c r="K151" s="337">
        <v>27.25</v>
      </c>
      <c r="L151" s="304"/>
      <c r="M151" s="301"/>
      <c r="N151" s="304"/>
      <c r="O151" s="379"/>
      <c r="P151" s="389">
        <v>150</v>
      </c>
      <c r="Q151" s="342">
        <v>0</v>
      </c>
      <c r="R151" s="360">
        <v>0</v>
      </c>
      <c r="S151" s="362">
        <v>0</v>
      </c>
      <c r="T151" s="321">
        <v>0</v>
      </c>
      <c r="U151" s="353">
        <v>0</v>
      </c>
      <c r="V151" s="407">
        <v>0</v>
      </c>
      <c r="W151" s="746">
        <f>V150*(F150/100)</f>
        <v>0</v>
      </c>
      <c r="X151" s="689"/>
      <c r="Y151" s="681" t="str">
        <f>IFERROR(INT($AA$1/(F150/100)),"")</f>
        <v/>
      </c>
      <c r="Z151" s="415" t="str">
        <f>IFERROR(IF(C151&lt;&gt;"",$Y$1/(D149/100)*(C151/100),""),"")</f>
        <v/>
      </c>
      <c r="AA151" s="512" t="str">
        <f>IFERROR($AA$1/(D151/100)*(C149/100),"")</f>
        <v/>
      </c>
      <c r="AB151" s="38"/>
      <c r="AC151" s="627"/>
      <c r="AD151" s="627"/>
      <c r="AE151" s="627"/>
      <c r="AF151" s="627">
        <f t="shared" si="60"/>
        <v>0</v>
      </c>
    </row>
    <row r="152" spans="1:32" ht="12.75" customHeight="1">
      <c r="A152" s="557" t="s">
        <v>569</v>
      </c>
      <c r="B152" s="324">
        <v>1100</v>
      </c>
      <c r="C152" s="418">
        <v>34</v>
      </c>
      <c r="D152" s="335">
        <v>34.5</v>
      </c>
      <c r="E152" s="324">
        <v>10000</v>
      </c>
      <c r="F152" s="765">
        <v>33.9</v>
      </c>
      <c r="G152" s="435">
        <v>-2.8999999999999998E-3</v>
      </c>
      <c r="H152" s="311">
        <v>34.1</v>
      </c>
      <c r="I152" s="298">
        <v>34.25</v>
      </c>
      <c r="J152" s="298">
        <v>33.9</v>
      </c>
      <c r="K152" s="340">
        <v>34</v>
      </c>
      <c r="L152" s="323">
        <v>10225</v>
      </c>
      <c r="M152" s="302">
        <v>30070</v>
      </c>
      <c r="N152" s="323">
        <v>22</v>
      </c>
      <c r="O152" s="380">
        <v>45331.598194444443</v>
      </c>
      <c r="P152" s="390">
        <v>151</v>
      </c>
      <c r="Q152" s="343">
        <v>0</v>
      </c>
      <c r="R152" s="361">
        <v>0</v>
      </c>
      <c r="S152" s="367">
        <v>0</v>
      </c>
      <c r="T152" s="320">
        <v>0</v>
      </c>
      <c r="U152" s="352">
        <v>0</v>
      </c>
      <c r="V152" s="611">
        <v>0</v>
      </c>
      <c r="W152" s="747">
        <f t="shared" ref="W152" si="62">(V152*X152)</f>
        <v>0</v>
      </c>
      <c r="X152" s="690"/>
      <c r="Y152" s="682">
        <f>IF(D152&lt;&gt;0,($C153*(1-$V$1))-$D152,0)</f>
        <v>-0.39999999999999858</v>
      </c>
      <c r="Z152" s="414">
        <f>IFERROR(IF(C152&lt;&gt;"",$Y$1/(D148/100)*(C152/100),""),"")</f>
        <v>103.13447927199192</v>
      </c>
      <c r="AA152" s="511">
        <f>IFERROR($Z$1/(D152/100)*(C148/100),"")</f>
        <v>113797.10144927537</v>
      </c>
      <c r="AB152" s="38"/>
      <c r="AC152" s="631">
        <f>SUM(AC148:AC151)</f>
        <v>28</v>
      </c>
      <c r="AD152" s="632"/>
      <c r="AE152" s="632" t="s">
        <v>627</v>
      </c>
      <c r="AF152" s="632">
        <f>SUM(AF148:AF151)</f>
        <v>12320</v>
      </c>
    </row>
    <row r="153" spans="1:32" ht="12.75" customHeight="1">
      <c r="A153" s="604" t="s">
        <v>237</v>
      </c>
      <c r="B153" s="605">
        <v>300</v>
      </c>
      <c r="C153" s="580">
        <v>34.1</v>
      </c>
      <c r="D153" s="643">
        <v>34.49</v>
      </c>
      <c r="E153" s="595">
        <v>5512</v>
      </c>
      <c r="F153" s="764">
        <v>33.97</v>
      </c>
      <c r="G153" s="606">
        <v>-1.01E-2</v>
      </c>
      <c r="H153" s="584">
        <v>34</v>
      </c>
      <c r="I153" s="585">
        <v>35</v>
      </c>
      <c r="J153" s="585">
        <v>33.750999999999998</v>
      </c>
      <c r="K153" s="609">
        <v>34.32</v>
      </c>
      <c r="L153" s="569">
        <v>10464</v>
      </c>
      <c r="M153" s="587">
        <v>30501</v>
      </c>
      <c r="N153" s="569">
        <v>55</v>
      </c>
      <c r="O153" s="570">
        <v>45331.68540509259</v>
      </c>
      <c r="P153" s="389">
        <v>152</v>
      </c>
      <c r="Q153" s="572">
        <v>0</v>
      </c>
      <c r="R153" s="607">
        <v>0</v>
      </c>
      <c r="S153" s="574">
        <v>0</v>
      </c>
      <c r="T153" s="590">
        <v>0</v>
      </c>
      <c r="U153" s="554">
        <v>0</v>
      </c>
      <c r="V153" s="612">
        <v>0</v>
      </c>
      <c r="W153" s="750">
        <f>V152*(F152/100)</f>
        <v>0</v>
      </c>
      <c r="X153" s="691"/>
      <c r="Y153" s="683">
        <f>IFERROR(INT($Z$1/(F152/100)),"")</f>
        <v>294</v>
      </c>
      <c r="Z153" s="598">
        <f>IFERROR(IF(C153&lt;&gt;"",$Y$1/(D149/100)*(C153/100),""),"")</f>
        <v>102.89162685441289</v>
      </c>
      <c r="AA153" s="608">
        <f>IFERROR($Z$1/(D153/100)*(C149/100),"")</f>
        <v>114815.88866338068</v>
      </c>
      <c r="AB153" s="38"/>
      <c r="AC153" s="783">
        <f>AF152/AC152</f>
        <v>440</v>
      </c>
      <c r="AD153" s="783"/>
      <c r="AE153" s="783"/>
      <c r="AF153" s="783"/>
    </row>
    <row r="154" spans="1:32" ht="12.75" customHeight="1">
      <c r="A154" s="358" t="s">
        <v>573</v>
      </c>
      <c r="B154" s="324">
        <v>2</v>
      </c>
      <c r="C154" s="418">
        <v>44000</v>
      </c>
      <c r="D154" s="335">
        <v>48450</v>
      </c>
      <c r="E154" s="324">
        <v>126</v>
      </c>
      <c r="F154" s="759">
        <v>47200</v>
      </c>
      <c r="G154" s="431">
        <v>6.0700000000000004E-2</v>
      </c>
      <c r="H154" s="307">
        <v>44400</v>
      </c>
      <c r="I154" s="299">
        <v>47200</v>
      </c>
      <c r="J154" s="299">
        <v>43250</v>
      </c>
      <c r="K154" s="339">
        <v>44495</v>
      </c>
      <c r="L154" s="330">
        <v>39430239</v>
      </c>
      <c r="M154" s="303">
        <v>88282</v>
      </c>
      <c r="N154" s="330">
        <v>147</v>
      </c>
      <c r="O154" s="378">
        <v>45331.685219907406</v>
      </c>
      <c r="P154" s="390">
        <v>153</v>
      </c>
      <c r="Q154" s="345">
        <v>0</v>
      </c>
      <c r="R154" s="359">
        <v>0</v>
      </c>
      <c r="S154" s="365">
        <v>0</v>
      </c>
      <c r="T154" s="322">
        <v>0</v>
      </c>
      <c r="U154" s="602">
        <v>0</v>
      </c>
      <c r="V154" s="614"/>
      <c r="W154" s="749">
        <f t="shared" ref="W154" si="63">(V154*X154)</f>
        <v>0</v>
      </c>
      <c r="X154" s="693"/>
      <c r="Y154" s="676">
        <f>IF(D154&lt;&gt;0,($C155*(1-$V$1))-$D154,0)</f>
        <v>-3650</v>
      </c>
      <c r="Z154" s="642"/>
      <c r="AA154" s="437"/>
      <c r="AB154" s="38"/>
    </row>
    <row r="155" spans="1:32" ht="12.75" customHeight="1">
      <c r="A155" s="357" t="s">
        <v>189</v>
      </c>
      <c r="B155" s="309">
        <v>482</v>
      </c>
      <c r="C155" s="308">
        <v>44800</v>
      </c>
      <c r="D155" s="644">
        <v>45100</v>
      </c>
      <c r="E155" s="645">
        <v>889</v>
      </c>
      <c r="F155" s="762">
        <v>45100</v>
      </c>
      <c r="G155" s="434">
        <v>8.8999999999999999E-3</v>
      </c>
      <c r="H155" s="306">
        <v>45200</v>
      </c>
      <c r="I155" s="297">
        <v>45230</v>
      </c>
      <c r="J155" s="297">
        <v>44165</v>
      </c>
      <c r="K155" s="337">
        <v>44700</v>
      </c>
      <c r="L155" s="304">
        <v>122780737</v>
      </c>
      <c r="M155" s="301">
        <v>274039</v>
      </c>
      <c r="N155" s="304">
        <v>298</v>
      </c>
      <c r="O155" s="379">
        <v>45331.708402777775</v>
      </c>
      <c r="P155" s="389">
        <v>154</v>
      </c>
      <c r="Q155" s="342">
        <v>0</v>
      </c>
      <c r="R155" s="360">
        <v>0</v>
      </c>
      <c r="S155" s="362">
        <v>0</v>
      </c>
      <c r="T155" s="321">
        <v>0</v>
      </c>
      <c r="U155" s="353">
        <v>0</v>
      </c>
      <c r="V155" s="613">
        <v>0</v>
      </c>
      <c r="W155" s="744">
        <f>V154*(F154/100)</f>
        <v>0</v>
      </c>
      <c r="X155" s="687"/>
      <c r="Y155" s="679">
        <f>IFERROR(INT($Y$1/(F154/100)),"")</f>
        <v>254</v>
      </c>
      <c r="Z155" s="549"/>
      <c r="AA155" s="438"/>
      <c r="AB155" s="38"/>
    </row>
    <row r="156" spans="1:32" ht="12.75" hidden="1" customHeight="1">
      <c r="A156" s="312" t="s">
        <v>574</v>
      </c>
      <c r="B156" s="324"/>
      <c r="C156" s="418"/>
      <c r="D156" s="335"/>
      <c r="E156" s="324"/>
      <c r="F156" s="765"/>
      <c r="G156" s="435"/>
      <c r="H156" s="311"/>
      <c r="I156" s="298"/>
      <c r="J156" s="298"/>
      <c r="K156" s="340">
        <v>21.007999999999999</v>
      </c>
      <c r="L156" s="323"/>
      <c r="M156" s="302"/>
      <c r="N156" s="323"/>
      <c r="O156" s="380"/>
      <c r="P156" s="390">
        <v>155</v>
      </c>
      <c r="Q156" s="343">
        <v>0</v>
      </c>
      <c r="R156" s="361">
        <v>0</v>
      </c>
      <c r="S156" s="367">
        <v>0</v>
      </c>
      <c r="T156" s="320">
        <v>0</v>
      </c>
      <c r="U156" s="352">
        <v>0</v>
      </c>
      <c r="V156" s="408"/>
      <c r="W156" s="745">
        <f t="shared" ref="W156" si="64">(V156*X156)</f>
        <v>0</v>
      </c>
      <c r="X156" s="688"/>
      <c r="Y156" s="680">
        <f>IF(D156&lt;&gt;0,($C157*(1-$V$1))-$D156,0)</f>
        <v>0</v>
      </c>
      <c r="Z156" s="416" t="str">
        <f>IFERROR(IF(C156&lt;&gt;"",$Y$1/(D154/100)*(C156/100),""),"")</f>
        <v/>
      </c>
      <c r="AA156" s="510" t="str">
        <f>IFERROR($AA$1/(D156/100)*(C154/100),"")</f>
        <v/>
      </c>
      <c r="AB156" s="38"/>
    </row>
    <row r="157" spans="1:32" ht="12.75" hidden="1" customHeight="1">
      <c r="A157" s="392" t="s">
        <v>276</v>
      </c>
      <c r="B157" s="309"/>
      <c r="C157" s="308"/>
      <c r="D157" s="644"/>
      <c r="E157" s="645"/>
      <c r="F157" s="762"/>
      <c r="G157" s="434"/>
      <c r="H157" s="306"/>
      <c r="I157" s="297"/>
      <c r="J157" s="297"/>
      <c r="K157" s="337">
        <v>25.276</v>
      </c>
      <c r="L157" s="304"/>
      <c r="M157" s="301"/>
      <c r="N157" s="304"/>
      <c r="O157" s="379"/>
      <c r="P157" s="389">
        <v>156</v>
      </c>
      <c r="Q157" s="342">
        <v>0</v>
      </c>
      <c r="R157" s="360">
        <v>0</v>
      </c>
      <c r="S157" s="362">
        <v>0</v>
      </c>
      <c r="T157" s="321">
        <v>0</v>
      </c>
      <c r="U157" s="353">
        <v>0</v>
      </c>
      <c r="V157" s="407">
        <v>0</v>
      </c>
      <c r="W157" s="746">
        <f>V156*(F156/100)</f>
        <v>0</v>
      </c>
      <c r="X157" s="689"/>
      <c r="Y157" s="681" t="str">
        <f>IFERROR(INT($AA$1/(F156/100)),"")</f>
        <v/>
      </c>
      <c r="Z157" s="415" t="str">
        <f>IFERROR(IF(C157&lt;&gt;"",$Y$1/(D155/100)*(C157/100),""),"")</f>
        <v/>
      </c>
      <c r="AA157" s="512" t="str">
        <f>IFERROR($AA$1/(D157/100)*(C155/100),"")</f>
        <v/>
      </c>
      <c r="AB157" s="38"/>
    </row>
    <row r="158" spans="1:32" ht="12.75" customHeight="1">
      <c r="A158" s="557" t="s">
        <v>575</v>
      </c>
      <c r="B158" s="324">
        <v>1183</v>
      </c>
      <c r="C158" s="418">
        <v>38.799999999999997</v>
      </c>
      <c r="D158" s="335">
        <v>39.5</v>
      </c>
      <c r="E158" s="324">
        <v>235</v>
      </c>
      <c r="F158" s="765">
        <v>39.4</v>
      </c>
      <c r="G158" s="435">
        <v>2.5000000000000001E-3</v>
      </c>
      <c r="H158" s="311">
        <v>37.302999999999997</v>
      </c>
      <c r="I158" s="298">
        <v>40</v>
      </c>
      <c r="J158" s="298">
        <v>37.302999999999997</v>
      </c>
      <c r="K158" s="340">
        <v>39.299999999999997</v>
      </c>
      <c r="L158" s="323">
        <v>7775</v>
      </c>
      <c r="M158" s="302">
        <v>19995</v>
      </c>
      <c r="N158" s="323">
        <v>114</v>
      </c>
      <c r="O158" s="380">
        <v>45331.684641203705</v>
      </c>
      <c r="P158" s="390">
        <v>157</v>
      </c>
      <c r="Q158" s="343">
        <v>0</v>
      </c>
      <c r="R158" s="361">
        <v>0</v>
      </c>
      <c r="S158" s="367">
        <v>0</v>
      </c>
      <c r="T158" s="320">
        <v>0</v>
      </c>
      <c r="U158" s="352">
        <v>0</v>
      </c>
      <c r="V158" s="611">
        <v>0</v>
      </c>
      <c r="W158" s="747">
        <f t="shared" ref="W158" si="65">(V158*X158)</f>
        <v>0</v>
      </c>
      <c r="X158" s="690"/>
      <c r="Y158" s="682">
        <f>IF(D158&lt;&gt;0,($C159*(1-$V$1))-$D158,0)</f>
        <v>-0.79999999999999716</v>
      </c>
      <c r="Z158" s="414">
        <f>IFERROR(IF(C158&lt;&gt;"",$Y$1/(D154/100)*(C158/100),""),"")</f>
        <v>96.099071207430327</v>
      </c>
      <c r="AA158" s="511">
        <f>IFERROR($Z$1/(D158/100)*(C154/100),"")</f>
        <v>111392.40506329114</v>
      </c>
      <c r="AB158" s="38"/>
    </row>
    <row r="159" spans="1:32" ht="12.75" customHeight="1">
      <c r="A159" s="604" t="s">
        <v>277</v>
      </c>
      <c r="B159" s="605">
        <v>4071</v>
      </c>
      <c r="C159" s="580">
        <v>38.700000000000003</v>
      </c>
      <c r="D159" s="643">
        <v>38.75</v>
      </c>
      <c r="E159" s="595">
        <v>8</v>
      </c>
      <c r="F159" s="764">
        <v>38.75</v>
      </c>
      <c r="G159" s="606">
        <v>1.9400000000000001E-2</v>
      </c>
      <c r="H159" s="584">
        <v>38</v>
      </c>
      <c r="I159" s="585">
        <v>40.36</v>
      </c>
      <c r="J159" s="585">
        <v>38</v>
      </c>
      <c r="K159" s="609">
        <v>38.01</v>
      </c>
      <c r="L159" s="569">
        <v>30845</v>
      </c>
      <c r="M159" s="587">
        <v>77936</v>
      </c>
      <c r="N159" s="569">
        <v>77</v>
      </c>
      <c r="O159" s="570">
        <v>45331.708449074074</v>
      </c>
      <c r="P159" s="389">
        <v>158</v>
      </c>
      <c r="Q159" s="572">
        <v>0</v>
      </c>
      <c r="R159" s="607">
        <v>0</v>
      </c>
      <c r="S159" s="574">
        <v>0</v>
      </c>
      <c r="T159" s="590">
        <v>0</v>
      </c>
      <c r="U159" s="554">
        <v>0</v>
      </c>
      <c r="V159" s="612">
        <v>0</v>
      </c>
      <c r="W159" s="750">
        <f>V158*(F158/100)</f>
        <v>0</v>
      </c>
      <c r="X159" s="691"/>
      <c r="Y159" s="683">
        <f>IFERROR(INT($Z$1/(F158/100)),"")</f>
        <v>253</v>
      </c>
      <c r="Z159" s="598">
        <f>IFERROR(IF(C159&lt;&gt;"",$Y$1/(D155/100)*(C159/100),""),"")</f>
        <v>102.97117516629712</v>
      </c>
      <c r="AA159" s="608">
        <f>IFERROR($Z$1/(D159/100)*(C155/100),"")</f>
        <v>115612.90322580645</v>
      </c>
      <c r="AB159" s="38"/>
    </row>
    <row r="160" spans="1:32" ht="12.75" customHeight="1">
      <c r="A160" s="358" t="s">
        <v>573</v>
      </c>
      <c r="B160" s="324">
        <v>2</v>
      </c>
      <c r="C160" s="418">
        <v>44000</v>
      </c>
      <c r="D160" s="335">
        <v>48450</v>
      </c>
      <c r="E160" s="324">
        <v>126</v>
      </c>
      <c r="F160" s="759">
        <v>47200</v>
      </c>
      <c r="G160" s="431">
        <v>6.0700000000000004E-2</v>
      </c>
      <c r="H160" s="307">
        <v>44400</v>
      </c>
      <c r="I160" s="299">
        <v>47200</v>
      </c>
      <c r="J160" s="299">
        <v>43250</v>
      </c>
      <c r="K160" s="339">
        <v>44495</v>
      </c>
      <c r="L160" s="330">
        <v>39430239</v>
      </c>
      <c r="M160" s="303">
        <v>88282</v>
      </c>
      <c r="N160" s="330">
        <v>147</v>
      </c>
      <c r="O160" s="378">
        <v>45331.685219907406</v>
      </c>
      <c r="P160" s="390">
        <v>159</v>
      </c>
      <c r="Q160" s="345">
        <v>0</v>
      </c>
      <c r="R160" s="359">
        <v>0</v>
      </c>
      <c r="S160" s="365">
        <v>0</v>
      </c>
      <c r="T160" s="322">
        <v>0</v>
      </c>
      <c r="U160" s="602">
        <v>0</v>
      </c>
      <c r="V160" s="614"/>
      <c r="W160" s="749">
        <f t="shared" ref="W160" si="66">(V160*X160)</f>
        <v>0</v>
      </c>
      <c r="X160" s="693"/>
      <c r="Y160" s="676">
        <f>IF(D160&lt;&gt;0,($C161*(1-$V$1))-$D160,0)</f>
        <v>-3650</v>
      </c>
      <c r="Z160" s="642"/>
      <c r="AA160" s="437"/>
    </row>
    <row r="161" spans="1:27" ht="12.75" customHeight="1">
      <c r="A161" s="357" t="s">
        <v>189</v>
      </c>
      <c r="B161" s="309">
        <v>482</v>
      </c>
      <c r="C161" s="308">
        <v>44800</v>
      </c>
      <c r="D161" s="644">
        <v>45100</v>
      </c>
      <c r="E161" s="645">
        <v>889</v>
      </c>
      <c r="F161" s="762">
        <v>45100</v>
      </c>
      <c r="G161" s="434">
        <v>8.8999999999999999E-3</v>
      </c>
      <c r="H161" s="306">
        <v>45200</v>
      </c>
      <c r="I161" s="297">
        <v>45230</v>
      </c>
      <c r="J161" s="297">
        <v>44165</v>
      </c>
      <c r="K161" s="337">
        <v>44700</v>
      </c>
      <c r="L161" s="304">
        <v>122780737</v>
      </c>
      <c r="M161" s="301">
        <v>274039</v>
      </c>
      <c r="N161" s="304">
        <v>298</v>
      </c>
      <c r="O161" s="379">
        <v>45331.708402777775</v>
      </c>
      <c r="P161" s="389">
        <v>160</v>
      </c>
      <c r="Q161" s="342">
        <v>0</v>
      </c>
      <c r="R161" s="360">
        <v>0</v>
      </c>
      <c r="S161" s="362">
        <v>0</v>
      </c>
      <c r="T161" s="321">
        <v>0</v>
      </c>
      <c r="U161" s="353">
        <v>0</v>
      </c>
      <c r="V161" s="613">
        <v>0</v>
      </c>
      <c r="W161" s="744">
        <f>V160*(F160/100)</f>
        <v>0</v>
      </c>
      <c r="X161" s="687"/>
      <c r="Y161" s="679">
        <f>IFERROR(INT($Y$1/(F160/100)),"")</f>
        <v>254</v>
      </c>
      <c r="Z161" s="549"/>
      <c r="AA161" s="438"/>
    </row>
    <row r="162" spans="1:27" ht="12.75" hidden="1" customHeight="1">
      <c r="A162" s="312" t="s">
        <v>574</v>
      </c>
      <c r="B162" s="324"/>
      <c r="C162" s="418"/>
      <c r="D162" s="335"/>
      <c r="E162" s="324"/>
      <c r="F162" s="765"/>
      <c r="G162" s="435"/>
      <c r="H162" s="311"/>
      <c r="I162" s="298"/>
      <c r="J162" s="298"/>
      <c r="K162" s="340">
        <v>21.007999999999999</v>
      </c>
      <c r="L162" s="323"/>
      <c r="M162" s="302"/>
      <c r="N162" s="323"/>
      <c r="O162" s="380"/>
      <c r="P162" s="390">
        <v>161</v>
      </c>
      <c r="Q162" s="343">
        <v>0</v>
      </c>
      <c r="R162" s="361">
        <v>0</v>
      </c>
      <c r="S162" s="367">
        <v>0</v>
      </c>
      <c r="T162" s="320">
        <v>0</v>
      </c>
      <c r="U162" s="352">
        <v>0</v>
      </c>
      <c r="V162" s="408"/>
      <c r="W162" s="745">
        <f t="shared" ref="W162" si="67">(V162*X162)</f>
        <v>0</v>
      </c>
      <c r="X162" s="688"/>
      <c r="Y162" s="680">
        <f>IF(D162&lt;&gt;0,($C163*(1-$V$1))-$D162,0)</f>
        <v>0</v>
      </c>
      <c r="Z162" s="416" t="str">
        <f>IFERROR(IF(C162&lt;&gt;"",$Y$1/(D160/100)*(C162/100),""),"")</f>
        <v/>
      </c>
      <c r="AA162" s="510" t="str">
        <f>IFERROR($AA$1/(D162/100)*(C160/100),"")</f>
        <v/>
      </c>
    </row>
    <row r="163" spans="1:27" ht="12.75" hidden="1" customHeight="1">
      <c r="A163" s="392" t="s">
        <v>276</v>
      </c>
      <c r="B163" s="309"/>
      <c r="C163" s="308"/>
      <c r="D163" s="644"/>
      <c r="E163" s="645"/>
      <c r="F163" s="762"/>
      <c r="G163" s="434"/>
      <c r="H163" s="306"/>
      <c r="I163" s="297"/>
      <c r="J163" s="297"/>
      <c r="K163" s="337">
        <v>25.276</v>
      </c>
      <c r="L163" s="304"/>
      <c r="M163" s="301"/>
      <c r="N163" s="304"/>
      <c r="O163" s="379"/>
      <c r="P163" s="389">
        <v>162</v>
      </c>
      <c r="Q163" s="342">
        <v>0</v>
      </c>
      <c r="R163" s="360">
        <v>0</v>
      </c>
      <c r="S163" s="362">
        <v>0</v>
      </c>
      <c r="T163" s="321">
        <v>0</v>
      </c>
      <c r="U163" s="353">
        <v>0</v>
      </c>
      <c r="V163" s="407">
        <v>0</v>
      </c>
      <c r="W163" s="746">
        <f>V162*(F162/100)</f>
        <v>0</v>
      </c>
      <c r="X163" s="689"/>
      <c r="Y163" s="681" t="str">
        <f>IFERROR(INT($AA$1/(F162/100)),"")</f>
        <v/>
      </c>
      <c r="Z163" s="415" t="str">
        <f>IFERROR(IF(C163&lt;&gt;"",$Y$1/(D161/100)*(C163/100),""),"")</f>
        <v/>
      </c>
      <c r="AA163" s="512" t="str">
        <f>IFERROR($AA$1/(D163/100)*(C161/100),"")</f>
        <v/>
      </c>
    </row>
    <row r="164" spans="1:27" ht="12.75" customHeight="1">
      <c r="A164" s="557" t="s">
        <v>575</v>
      </c>
      <c r="B164" s="324">
        <v>1183</v>
      </c>
      <c r="C164" s="418">
        <v>38.799999999999997</v>
      </c>
      <c r="D164" s="335">
        <v>39.5</v>
      </c>
      <c r="E164" s="324">
        <v>235</v>
      </c>
      <c r="F164" s="765">
        <v>39.4</v>
      </c>
      <c r="G164" s="435">
        <v>2.5000000000000001E-3</v>
      </c>
      <c r="H164" s="311">
        <v>37.302999999999997</v>
      </c>
      <c r="I164" s="298">
        <v>40</v>
      </c>
      <c r="J164" s="298">
        <v>37.302999999999997</v>
      </c>
      <c r="K164" s="340">
        <v>39.299999999999997</v>
      </c>
      <c r="L164" s="323">
        <v>7775</v>
      </c>
      <c r="M164" s="302">
        <v>19995</v>
      </c>
      <c r="N164" s="323">
        <v>114</v>
      </c>
      <c r="O164" s="380">
        <v>45331.684641203705</v>
      </c>
      <c r="P164" s="390">
        <v>163</v>
      </c>
      <c r="Q164" s="343">
        <v>0</v>
      </c>
      <c r="R164" s="361">
        <v>0</v>
      </c>
      <c r="S164" s="367">
        <v>0</v>
      </c>
      <c r="T164" s="320">
        <v>0</v>
      </c>
      <c r="U164" s="352">
        <v>0</v>
      </c>
      <c r="V164" s="611">
        <v>0</v>
      </c>
      <c r="W164" s="747">
        <f t="shared" ref="W164" si="68">(V164*X164)</f>
        <v>0</v>
      </c>
      <c r="X164" s="690"/>
      <c r="Y164" s="682">
        <f>IF(D164&lt;&gt;0,($C165*(1-$V$1))-$D164,0)</f>
        <v>-0.79999999999999716</v>
      </c>
      <c r="Z164" s="414">
        <f>IFERROR(IF(C164&lt;&gt;"",$Y$1/(D160/100)*(C164/100),""),"")</f>
        <v>96.099071207430327</v>
      </c>
      <c r="AA164" s="511">
        <f>IFERROR($Z$1/(D164/100)*(C160/100),"")</f>
        <v>111392.40506329114</v>
      </c>
    </row>
    <row r="165" spans="1:27" ht="12.75" customHeight="1">
      <c r="A165" s="623" t="s">
        <v>277</v>
      </c>
      <c r="B165" s="695">
        <v>4071</v>
      </c>
      <c r="C165" s="696">
        <v>38.700000000000003</v>
      </c>
      <c r="D165" s="697">
        <v>38.75</v>
      </c>
      <c r="E165" s="698">
        <v>8</v>
      </c>
      <c r="F165" s="766">
        <v>38.75</v>
      </c>
      <c r="G165" s="431">
        <v>1.9400000000000001E-2</v>
      </c>
      <c r="H165" s="307">
        <v>38</v>
      </c>
      <c r="I165" s="299">
        <v>40.36</v>
      </c>
      <c r="J165" s="299">
        <v>38</v>
      </c>
      <c r="K165" s="339">
        <v>38.01</v>
      </c>
      <c r="L165" s="330">
        <v>30845</v>
      </c>
      <c r="M165" s="303">
        <v>77936</v>
      </c>
      <c r="N165" s="330">
        <v>77</v>
      </c>
      <c r="O165" s="378">
        <v>45331.708449074074</v>
      </c>
      <c r="P165" s="389">
        <v>164</v>
      </c>
      <c r="Q165" s="345">
        <v>0</v>
      </c>
      <c r="R165" s="359">
        <v>0</v>
      </c>
      <c r="S165" s="365">
        <v>0</v>
      </c>
      <c r="T165" s="322">
        <v>0</v>
      </c>
      <c r="U165" s="624">
        <v>0</v>
      </c>
      <c r="V165" s="612">
        <v>0</v>
      </c>
      <c r="W165" s="752">
        <f>V164*(F164/100)</f>
        <v>0</v>
      </c>
      <c r="X165" s="694"/>
      <c r="Y165" s="692">
        <f>IFERROR(INT($Z$1/(F164/100)),"")</f>
        <v>253</v>
      </c>
      <c r="Z165" s="625">
        <f>IFERROR(IF(C165&lt;&gt;"",$Y$1/(D161/100)*(C165/100),""),"")</f>
        <v>102.97117516629712</v>
      </c>
      <c r="AA165" s="626">
        <f>IFERROR($Z$1/(D165/100)*(C161/100),"")</f>
        <v>115612.90322580645</v>
      </c>
    </row>
  </sheetData>
  <sortState xmlns:xlrd2="http://schemas.microsoft.com/office/spreadsheetml/2017/richdata2" ref="A15">
    <sortCondition descending="1" ref="A14:A15"/>
  </sortState>
  <mergeCells count="13">
    <mergeCell ref="AC153:AF153"/>
    <mergeCell ref="AC63:AF63"/>
    <mergeCell ref="AC69:AF69"/>
    <mergeCell ref="AA2:AA3"/>
    <mergeCell ref="AA6:AA7"/>
    <mergeCell ref="AA10:AA11"/>
    <mergeCell ref="AA8:AA9"/>
    <mergeCell ref="AA4:AA5"/>
    <mergeCell ref="AA12:AA13"/>
    <mergeCell ref="AA56:AA57"/>
    <mergeCell ref="AA54:AA55"/>
    <mergeCell ref="AA14:AA15"/>
    <mergeCell ref="AA16:AA17"/>
  </mergeCells>
  <phoneticPr fontId="16" type="noConversion"/>
  <conditionalFormatting sqref="A54">
    <cfRule type="expression" dxfId="2060" priority="7695">
      <formula>V54&lt;&gt;0</formula>
    </cfRule>
  </conditionalFormatting>
  <conditionalFormatting sqref="A55">
    <cfRule type="expression" dxfId="2059" priority="7694">
      <formula>V55&lt;&gt;0</formula>
    </cfRule>
  </conditionalFormatting>
  <conditionalFormatting sqref="A56">
    <cfRule type="expression" dxfId="2058" priority="7693">
      <formula>V56&lt;&gt;0</formula>
    </cfRule>
  </conditionalFormatting>
  <conditionalFormatting sqref="A57">
    <cfRule type="expression" dxfId="2057" priority="7692">
      <formula>V57&lt;&gt;0</formula>
    </cfRule>
  </conditionalFormatting>
  <conditionalFormatting sqref="A58:A59">
    <cfRule type="expression" dxfId="2056" priority="7482">
      <formula>V58&lt;&gt;0</formula>
    </cfRule>
  </conditionalFormatting>
  <conditionalFormatting sqref="A60:A61">
    <cfRule type="expression" dxfId="2055" priority="12638">
      <formula>V60&lt;&gt;0</formula>
    </cfRule>
  </conditionalFormatting>
  <conditionalFormatting sqref="A62:A63">
    <cfRule type="expression" dxfId="2054" priority="12637">
      <formula>V62&lt;&gt;0</formula>
    </cfRule>
  </conditionalFormatting>
  <conditionalFormatting sqref="B58">
    <cfRule type="cellIs" dxfId="2053" priority="13326" operator="greaterThan">
      <formula>E58</formula>
    </cfRule>
  </conditionalFormatting>
  <conditionalFormatting sqref="G64:G153 G2:G29 G54:G57">
    <cfRule type="cellIs" dxfId="2052" priority="11899" operator="lessThan">
      <formula>0</formula>
    </cfRule>
  </conditionalFormatting>
  <conditionalFormatting sqref="Q2:T41 Q54:T153">
    <cfRule type="cellIs" dxfId="2051" priority="11408" operator="equal">
      <formula>0</formula>
    </cfRule>
  </conditionalFormatting>
  <conditionalFormatting sqref="V2:V41 V54:V75">
    <cfRule type="cellIs" dxfId="2050" priority="11901" operator="lessThan">
      <formula>0</formula>
    </cfRule>
    <cfRule type="cellIs" dxfId="2049" priority="11902" operator="equal">
      <formula>0</formula>
    </cfRule>
  </conditionalFormatting>
  <conditionalFormatting sqref="Y60 Y62">
    <cfRule type="cellIs" dxfId="2048" priority="7504" operator="lessThanOrEqual">
      <formula>0</formula>
    </cfRule>
  </conditionalFormatting>
  <conditionalFormatting sqref="Z30:Z41 W54:X57">
    <cfRule type="cellIs" dxfId="2047" priority="12151" operator="equal">
      <formula>0</formula>
    </cfRule>
  </conditionalFormatting>
  <conditionalFormatting sqref="W59">
    <cfRule type="cellIs" dxfId="2046" priority="7458" operator="equal">
      <formula>0</formula>
    </cfRule>
  </conditionalFormatting>
  <conditionalFormatting sqref="W58">
    <cfRule type="cellIs" dxfId="2045" priority="2568" operator="equal">
      <formula>0</formula>
    </cfRule>
    <cfRule type="cellIs" dxfId="2044" priority="2570" operator="lessThan">
      <formula>W59</formula>
    </cfRule>
    <cfRule type="cellIs" dxfId="2043" priority="7457" operator="lessThan">
      <formula>0</formula>
    </cfRule>
  </conditionalFormatting>
  <conditionalFormatting sqref="W61">
    <cfRule type="cellIs" dxfId="2042" priority="7456" operator="equal">
      <formula>0</formula>
    </cfRule>
  </conditionalFormatting>
  <conditionalFormatting sqref="W60">
    <cfRule type="cellIs" dxfId="2041" priority="2566" operator="equal">
      <formula>0</formula>
    </cfRule>
    <cfRule type="cellIs" dxfId="2040" priority="2567" operator="lessThan">
      <formula>W61</formula>
    </cfRule>
    <cfRule type="cellIs" dxfId="2039" priority="7455" operator="lessThan">
      <formula>0</formula>
    </cfRule>
  </conditionalFormatting>
  <conditionalFormatting sqref="W62">
    <cfRule type="cellIs" dxfId="2038" priority="2565" operator="equal">
      <formula>0</formula>
    </cfRule>
    <cfRule type="cellIs" dxfId="2037" priority="2571" operator="lessThan">
      <formula>W63</formula>
    </cfRule>
  </conditionalFormatting>
  <conditionalFormatting sqref="W19">
    <cfRule type="cellIs" dxfId="2036" priority="7362" operator="lessThan">
      <formula>0</formula>
    </cfRule>
  </conditionalFormatting>
  <conditionalFormatting sqref="W18">
    <cfRule type="cellIs" dxfId="2035" priority="7361" operator="lessThan">
      <formula>0</formula>
    </cfRule>
  </conditionalFormatting>
  <conditionalFormatting sqref="W21">
    <cfRule type="cellIs" dxfId="2034" priority="7360" operator="lessThan">
      <formula>0</formula>
    </cfRule>
  </conditionalFormatting>
  <conditionalFormatting sqref="W20">
    <cfRule type="cellIs" dxfId="2033" priority="7359" operator="lessThan">
      <formula>0</formula>
    </cfRule>
  </conditionalFormatting>
  <conditionalFormatting sqref="W11 W15">
    <cfRule type="cellIs" dxfId="2032" priority="7358" operator="lessThan">
      <formula>0</formula>
    </cfRule>
  </conditionalFormatting>
  <conditionalFormatting sqref="W10 W14">
    <cfRule type="cellIs" dxfId="2031" priority="7357" operator="lessThan">
      <formula>0</formula>
    </cfRule>
  </conditionalFormatting>
  <conditionalFormatting sqref="W13 W17">
    <cfRule type="cellIs" dxfId="2030" priority="7356" operator="lessThan">
      <formula>0</formula>
    </cfRule>
  </conditionalFormatting>
  <conditionalFormatting sqref="W12 W16">
    <cfRule type="cellIs" dxfId="2029" priority="7355" operator="lessThan">
      <formula>0</formula>
    </cfRule>
  </conditionalFormatting>
  <conditionalFormatting sqref="Z2 Z6 Z10 Z14">
    <cfRule type="cellIs" dxfId="2028" priority="7125" operator="equal">
      <formula>0</formula>
    </cfRule>
  </conditionalFormatting>
  <conditionalFormatting sqref="Z3 Z7 Z11 Z15">
    <cfRule type="cellIs" dxfId="2027" priority="7124" operator="equal">
      <formula>0</formula>
    </cfRule>
  </conditionalFormatting>
  <conditionalFormatting sqref="Z4 Z8 Z12 Z16">
    <cfRule type="cellIs" dxfId="2026" priority="7123" operator="equal">
      <formula>0</formula>
    </cfRule>
  </conditionalFormatting>
  <conditionalFormatting sqref="Z5 Z9 Z13 Z17">
    <cfRule type="cellIs" dxfId="2025" priority="7122" operator="equal">
      <formula>0</formula>
    </cfRule>
  </conditionalFormatting>
  <conditionalFormatting sqref="A64:A65">
    <cfRule type="expression" dxfId="2024" priority="7075">
      <formula>V64&lt;&gt;0</formula>
    </cfRule>
  </conditionalFormatting>
  <conditionalFormatting sqref="A66:A67">
    <cfRule type="expression" dxfId="2023" priority="7077">
      <formula>V66&lt;&gt;0</formula>
    </cfRule>
  </conditionalFormatting>
  <conditionalFormatting sqref="A70:A71">
    <cfRule type="expression" dxfId="2022" priority="7072">
      <formula>V70&lt;&gt;0</formula>
    </cfRule>
  </conditionalFormatting>
  <conditionalFormatting sqref="A72:A73">
    <cfRule type="expression" dxfId="2021" priority="7074">
      <formula>V72&lt;&gt;0</formula>
    </cfRule>
  </conditionalFormatting>
  <conditionalFormatting sqref="A76:A77">
    <cfRule type="expression" dxfId="2020" priority="7069">
      <formula>V76&lt;&gt;0</formula>
    </cfRule>
  </conditionalFormatting>
  <conditionalFormatting sqref="A78:A79">
    <cfRule type="expression" dxfId="2019" priority="7071">
      <formula>V78&lt;&gt;0</formula>
    </cfRule>
  </conditionalFormatting>
  <conditionalFormatting sqref="A82:A83">
    <cfRule type="expression" dxfId="2018" priority="7066">
      <formula>V82&lt;&gt;0</formula>
    </cfRule>
  </conditionalFormatting>
  <conditionalFormatting sqref="A84:A85">
    <cfRule type="expression" dxfId="2017" priority="7068">
      <formula>V84&lt;&gt;0</formula>
    </cfRule>
  </conditionalFormatting>
  <conditionalFormatting sqref="A88:A89">
    <cfRule type="expression" dxfId="2016" priority="7063">
      <formula>V88&lt;&gt;0</formula>
    </cfRule>
  </conditionalFormatting>
  <conditionalFormatting sqref="A90:A91">
    <cfRule type="expression" dxfId="2015" priority="7065">
      <formula>V90&lt;&gt;0</formula>
    </cfRule>
  </conditionalFormatting>
  <conditionalFormatting sqref="A94:A95">
    <cfRule type="expression" dxfId="2014" priority="7060">
      <formula>V94&lt;&gt;0</formula>
    </cfRule>
  </conditionalFormatting>
  <conditionalFormatting sqref="A96:A97">
    <cfRule type="expression" dxfId="2013" priority="7062">
      <formula>V96&lt;&gt;0</formula>
    </cfRule>
  </conditionalFormatting>
  <conditionalFormatting sqref="A100:A101">
    <cfRule type="expression" dxfId="2012" priority="7057">
      <formula>V100&lt;&gt;0</formula>
    </cfRule>
  </conditionalFormatting>
  <conditionalFormatting sqref="A102:A103">
    <cfRule type="expression" dxfId="2011" priority="7059">
      <formula>V102&lt;&gt;0</formula>
    </cfRule>
  </conditionalFormatting>
  <conditionalFormatting sqref="A106:A107">
    <cfRule type="expression" dxfId="2010" priority="7054">
      <formula>V106&lt;&gt;0</formula>
    </cfRule>
  </conditionalFormatting>
  <conditionalFormatting sqref="A108:A109">
    <cfRule type="expression" dxfId="2009" priority="7056">
      <formula>V108&lt;&gt;0</formula>
    </cfRule>
  </conditionalFormatting>
  <conditionalFormatting sqref="A112:A113">
    <cfRule type="expression" dxfId="2008" priority="7051">
      <formula>V112&lt;&gt;0</formula>
    </cfRule>
  </conditionalFormatting>
  <conditionalFormatting sqref="A114:A115">
    <cfRule type="expression" dxfId="2007" priority="7053">
      <formula>V114&lt;&gt;0</formula>
    </cfRule>
  </conditionalFormatting>
  <conditionalFormatting sqref="A118:A119">
    <cfRule type="expression" dxfId="2006" priority="7048">
      <formula>V118&lt;&gt;0</formula>
    </cfRule>
  </conditionalFormatting>
  <conditionalFormatting sqref="A120:A121">
    <cfRule type="expression" dxfId="2005" priority="7050">
      <formula>V120&lt;&gt;0</formula>
    </cfRule>
  </conditionalFormatting>
  <conditionalFormatting sqref="A124:A125">
    <cfRule type="expression" dxfId="2004" priority="7045">
      <formula>V124&lt;&gt;0</formula>
    </cfRule>
  </conditionalFormatting>
  <conditionalFormatting sqref="A126:A127">
    <cfRule type="expression" dxfId="2003" priority="7047">
      <formula>V126&lt;&gt;0</formula>
    </cfRule>
  </conditionalFormatting>
  <conditionalFormatting sqref="A130:A131">
    <cfRule type="expression" dxfId="2002" priority="7042">
      <formula>V130&lt;&gt;0</formula>
    </cfRule>
  </conditionalFormatting>
  <conditionalFormatting sqref="A132:A133">
    <cfRule type="expression" dxfId="2001" priority="7044">
      <formula>V132&lt;&gt;0</formula>
    </cfRule>
  </conditionalFormatting>
  <conditionalFormatting sqref="A136:A137">
    <cfRule type="expression" dxfId="2000" priority="7039">
      <formula>V136&lt;&gt;0</formula>
    </cfRule>
  </conditionalFormatting>
  <conditionalFormatting sqref="A138:A139">
    <cfRule type="expression" dxfId="1999" priority="7041">
      <formula>V138&lt;&gt;0</formula>
    </cfRule>
  </conditionalFormatting>
  <conditionalFormatting sqref="A142:A143">
    <cfRule type="expression" dxfId="1998" priority="7036">
      <formula>V142&lt;&gt;0</formula>
    </cfRule>
  </conditionalFormatting>
  <conditionalFormatting sqref="A144:A145">
    <cfRule type="expression" dxfId="1997" priority="7038">
      <formula>V144&lt;&gt;0</formula>
    </cfRule>
  </conditionalFormatting>
  <conditionalFormatting sqref="A148:A149">
    <cfRule type="expression" dxfId="1996" priority="7033">
      <formula>V148&lt;&gt;0</formula>
    </cfRule>
  </conditionalFormatting>
  <conditionalFormatting sqref="A150:A151">
    <cfRule type="expression" dxfId="1995" priority="7035">
      <formula>V150&lt;&gt;0</formula>
    </cfRule>
  </conditionalFormatting>
  <conditionalFormatting sqref="G58:G63">
    <cfRule type="cellIs" dxfId="1994" priority="6257" operator="lessThan">
      <formula>0</formula>
    </cfRule>
  </conditionalFormatting>
  <conditionalFormatting sqref="G22">
    <cfRule type="cellIs" dxfId="1993" priority="6256" operator="equal">
      <formula>0</formula>
    </cfRule>
  </conditionalFormatting>
  <conditionalFormatting sqref="G23">
    <cfRule type="cellIs" dxfId="1992" priority="6255" operator="equal">
      <formula>0</formula>
    </cfRule>
  </conditionalFormatting>
  <conditionalFormatting sqref="G24">
    <cfRule type="cellIs" dxfId="1991" priority="6254" operator="equal">
      <formula>0</formula>
    </cfRule>
  </conditionalFormatting>
  <conditionalFormatting sqref="G25">
    <cfRule type="cellIs" dxfId="1990" priority="6253" operator="equal">
      <formula>0</formula>
    </cfRule>
  </conditionalFormatting>
  <conditionalFormatting sqref="G26">
    <cfRule type="cellIs" dxfId="1989" priority="6252" operator="equal">
      <formula>0</formula>
    </cfRule>
  </conditionalFormatting>
  <conditionalFormatting sqref="G27">
    <cfRule type="cellIs" dxfId="1988" priority="6251" operator="equal">
      <formula>0</formula>
    </cfRule>
  </conditionalFormatting>
  <conditionalFormatting sqref="G28">
    <cfRule type="cellIs" dxfId="1987" priority="6250" operator="equal">
      <formula>0</formula>
    </cfRule>
  </conditionalFormatting>
  <conditionalFormatting sqref="G29">
    <cfRule type="cellIs" dxfId="1986" priority="6249" operator="equal">
      <formula>0</formula>
    </cfRule>
  </conditionalFormatting>
  <conditionalFormatting sqref="G2">
    <cfRule type="cellIs" dxfId="1985" priority="6248" operator="equal">
      <formula>0</formula>
    </cfRule>
  </conditionalFormatting>
  <conditionalFormatting sqref="G3">
    <cfRule type="cellIs" dxfId="1984" priority="6247" operator="equal">
      <formula>0</formula>
    </cfRule>
  </conditionalFormatting>
  <conditionalFormatting sqref="G4">
    <cfRule type="cellIs" dxfId="1983" priority="6246" operator="equal">
      <formula>0</formula>
    </cfRule>
  </conditionalFormatting>
  <conditionalFormatting sqref="G5">
    <cfRule type="cellIs" dxfId="1982" priority="6245" operator="equal">
      <formula>0</formula>
    </cfRule>
  </conditionalFormatting>
  <conditionalFormatting sqref="G6">
    <cfRule type="cellIs" dxfId="1981" priority="6244" operator="equal">
      <formula>0</formula>
    </cfRule>
  </conditionalFormatting>
  <conditionalFormatting sqref="G7">
    <cfRule type="cellIs" dxfId="1980" priority="6243" operator="equal">
      <formula>0</formula>
    </cfRule>
  </conditionalFormatting>
  <conditionalFormatting sqref="G8">
    <cfRule type="cellIs" dxfId="1979" priority="6242" operator="equal">
      <formula>0</formula>
    </cfRule>
  </conditionalFormatting>
  <conditionalFormatting sqref="G9">
    <cfRule type="cellIs" dxfId="1978" priority="6241" operator="equal">
      <formula>0</formula>
    </cfRule>
  </conditionalFormatting>
  <conditionalFormatting sqref="G10">
    <cfRule type="cellIs" dxfId="1977" priority="6240" operator="equal">
      <formula>0</formula>
    </cfRule>
  </conditionalFormatting>
  <conditionalFormatting sqref="G11">
    <cfRule type="cellIs" dxfId="1976" priority="6239" operator="equal">
      <formula>0</formula>
    </cfRule>
  </conditionalFormatting>
  <conditionalFormatting sqref="G12">
    <cfRule type="cellIs" dxfId="1975" priority="6238" operator="equal">
      <formula>0</formula>
    </cfRule>
  </conditionalFormatting>
  <conditionalFormatting sqref="G13">
    <cfRule type="cellIs" dxfId="1974" priority="6237" operator="equal">
      <formula>0</formula>
    </cfRule>
  </conditionalFormatting>
  <conditionalFormatting sqref="G14 G18">
    <cfRule type="cellIs" dxfId="1973" priority="6236" operator="equal">
      <formula>0</formula>
    </cfRule>
  </conditionalFormatting>
  <conditionalFormatting sqref="G15 G19">
    <cfRule type="cellIs" dxfId="1972" priority="6235" operator="equal">
      <formula>0</formula>
    </cfRule>
  </conditionalFormatting>
  <conditionalFormatting sqref="G16 G20">
    <cfRule type="cellIs" dxfId="1971" priority="6234" operator="equal">
      <formula>0</formula>
    </cfRule>
  </conditionalFormatting>
  <conditionalFormatting sqref="G17 G21">
    <cfRule type="cellIs" dxfId="1970" priority="6233" operator="equal">
      <formula>0</formula>
    </cfRule>
  </conditionalFormatting>
  <conditionalFormatting sqref="Y5">
    <cfRule type="cellIs" dxfId="1969" priority="6176" operator="equal">
      <formula>0</formula>
    </cfRule>
    <cfRule type="cellIs" dxfId="1968" priority="6179" operator="greaterThan">
      <formula>Y2</formula>
    </cfRule>
  </conditionalFormatting>
  <conditionalFormatting sqref="Y3">
    <cfRule type="cellIs" dxfId="1967" priority="6178" operator="equal">
      <formula>0</formula>
    </cfRule>
  </conditionalFormatting>
  <conditionalFormatting sqref="Y4">
    <cfRule type="cellIs" dxfId="1966" priority="6177" operator="equal">
      <formula>0</formula>
    </cfRule>
  </conditionalFormatting>
  <conditionalFormatting sqref="Y9">
    <cfRule type="cellIs" dxfId="1965" priority="6170" operator="equal">
      <formula>0</formula>
    </cfRule>
    <cfRule type="cellIs" dxfId="1964" priority="6173" operator="greaterThan">
      <formula>Y6</formula>
    </cfRule>
  </conditionalFormatting>
  <conditionalFormatting sqref="Y7">
    <cfRule type="cellIs" dxfId="1963" priority="6172" operator="equal">
      <formula>0</formula>
    </cfRule>
  </conditionalFormatting>
  <conditionalFormatting sqref="Y8">
    <cfRule type="cellIs" dxfId="1962" priority="6171" operator="equal">
      <formula>0</formula>
    </cfRule>
  </conditionalFormatting>
  <conditionalFormatting sqref="Y13 Y17">
    <cfRule type="cellIs" dxfId="1961" priority="6164" operator="equal">
      <formula>0</formula>
    </cfRule>
    <cfRule type="cellIs" dxfId="1960" priority="6167" operator="greaterThan">
      <formula>Y10</formula>
    </cfRule>
  </conditionalFormatting>
  <conditionalFormatting sqref="Y11 Y15">
    <cfRule type="cellIs" dxfId="1959" priority="6166" operator="equal">
      <formula>0</formula>
    </cfRule>
  </conditionalFormatting>
  <conditionalFormatting sqref="Y12 Y16">
    <cfRule type="cellIs" dxfId="1958" priority="6165" operator="equal">
      <formula>0</formula>
    </cfRule>
  </conditionalFormatting>
  <conditionalFormatting sqref="AA22">
    <cfRule type="cellIs" dxfId="1957" priority="5342" operator="equal">
      <formula>0</formula>
    </cfRule>
  </conditionalFormatting>
  <conditionalFormatting sqref="AA23">
    <cfRule type="cellIs" dxfId="1956" priority="5341" operator="equal">
      <formula>0</formula>
    </cfRule>
  </conditionalFormatting>
  <conditionalFormatting sqref="AA24">
    <cfRule type="cellIs" dxfId="1955" priority="5340" operator="equal">
      <formula>0</formula>
    </cfRule>
  </conditionalFormatting>
  <conditionalFormatting sqref="AA25">
    <cfRule type="cellIs" dxfId="1954" priority="5339" operator="equal">
      <formula>0</formula>
    </cfRule>
  </conditionalFormatting>
  <conditionalFormatting sqref="AA26">
    <cfRule type="cellIs" dxfId="1953" priority="5338" operator="equal">
      <formula>0</formula>
    </cfRule>
  </conditionalFormatting>
  <conditionalFormatting sqref="AA27">
    <cfRule type="cellIs" dxfId="1952" priority="5337" operator="equal">
      <formula>0</formula>
    </cfRule>
  </conditionalFormatting>
  <conditionalFormatting sqref="AA28">
    <cfRule type="cellIs" dxfId="1951" priority="5336" operator="equal">
      <formula>0</formula>
    </cfRule>
  </conditionalFormatting>
  <conditionalFormatting sqref="AA29">
    <cfRule type="cellIs" dxfId="1950" priority="5335" operator="equal">
      <formula>0</formula>
    </cfRule>
  </conditionalFormatting>
  <conditionalFormatting sqref="Y5 Y9 Y13 Y17">
    <cfRule type="expression" dxfId="1949" priority="15319">
      <formula>IF($Y5&gt;$Y2,AND(MID($A5,5,1)="D"))</formula>
    </cfRule>
    <cfRule type="expression" dxfId="1948" priority="15320">
      <formula>IF($Y5&gt;$Y2,AND(MID($A5,5,1)="C"))</formula>
    </cfRule>
  </conditionalFormatting>
  <conditionalFormatting sqref="AA2:AA3 AA6:AA7 AA10:AA11 AA14:AA15">
    <cfRule type="expression" dxfId="1947" priority="15327">
      <formula>IF($Y5&gt;$Y2,AND(MID($A2,5,1)="D"))</formula>
    </cfRule>
    <cfRule type="expression" dxfId="1946" priority="15328">
      <formula>IF($Y5&gt;$Y2,AND(MID($A2,5,1)="C"))</formula>
    </cfRule>
    <cfRule type="cellIs" dxfId="1945" priority="15329" operator="equal">
      <formula>0</formula>
    </cfRule>
  </conditionalFormatting>
  <conditionalFormatting sqref="AA4:AA5 AA8:AA9 AA12:AA13 AA16:AA17">
    <cfRule type="expression" dxfId="1944" priority="15339">
      <formula>IF($Y5&gt;$Y2,AND(MID($A5,5,1)="D"))</formula>
    </cfRule>
    <cfRule type="expression" dxfId="1943" priority="15340">
      <formula>IF($Y5&gt;$Y2,AND(MID($A5,5,1)="C"))</formula>
    </cfRule>
    <cfRule type="cellIs" dxfId="1942" priority="15341" operator="equal">
      <formula>0</formula>
    </cfRule>
  </conditionalFormatting>
  <conditionalFormatting sqref="Z18:AA18 Z20:AA20">
    <cfRule type="expression" dxfId="1941" priority="15351">
      <formula>IF($AA18&gt;$Y19,AND(MID($A18,5,1)=" "))</formula>
    </cfRule>
    <cfRule type="expression" dxfId="1940" priority="15352">
      <formula>IF($AA18&gt;$Y19,AND(MID($A18,5,1)="C"))</formula>
    </cfRule>
    <cfRule type="expression" dxfId="1939" priority="15353">
      <formula>IF($AA18&gt;$Y19,AND(MID($A18,5,1)="D"))</formula>
    </cfRule>
  </conditionalFormatting>
  <conditionalFormatting sqref="Z19:AA19 Z21:AA21">
    <cfRule type="expression" dxfId="1938" priority="15357">
      <formula>IF($AA19&gt;$Y18,AND(MID($A19,5,1)=" "))</formula>
    </cfRule>
    <cfRule type="expression" dxfId="1937" priority="15358">
      <formula>IF($AA19&gt;$Y18,AND(MID($A19,5,1)="C"))</formula>
    </cfRule>
    <cfRule type="expression" dxfId="1936" priority="15359">
      <formula>IF($AA19&gt;$Y18,AND(MID($A19,5,1)="D"))</formula>
    </cfRule>
  </conditionalFormatting>
  <conditionalFormatting sqref="B2 B6 B10 B14">
    <cfRule type="expression" dxfId="1935" priority="15363">
      <formula>IF($Y5&gt;$Y2,AND(MID($A2,5,1)=" "))</formula>
    </cfRule>
    <cfRule type="expression" dxfId="1934" priority="15364">
      <formula>IF($Y5&gt;$Y2,AND(MID($A2,5,1)="C"))</formula>
    </cfRule>
    <cfRule type="expression" dxfId="1933" priority="15365">
      <formula>IF($Y5&gt;$Y2,AND(MID($A2,5,1)="D"))</formula>
    </cfRule>
  </conditionalFormatting>
  <conditionalFormatting sqref="E3 E7 E11 E15">
    <cfRule type="expression" dxfId="1932" priority="15378">
      <formula>IF($Y5&gt;$Y2,AND(MID($A3,5,1)=" "))</formula>
    </cfRule>
    <cfRule type="expression" dxfId="1931" priority="15379">
      <formula>IF($Y5&gt;$Y2,AND(MID($A3,5,1)="C"))</formula>
    </cfRule>
    <cfRule type="expression" dxfId="1930" priority="15380">
      <formula>IF($Y5&gt;$Y2,AND(MID($A3,5,1)="D"))</formula>
    </cfRule>
  </conditionalFormatting>
  <conditionalFormatting sqref="B4 B8 B12 B16">
    <cfRule type="expression" dxfId="1929" priority="15393">
      <formula>IF($Y5&gt;$Y2,AND(MID($A4,5,1)=" "))</formula>
    </cfRule>
    <cfRule type="expression" dxfId="1928" priority="15394">
      <formula>IF($Y5&gt;$Y2,AND(MID($A4,5,1)="C"))</formula>
    </cfRule>
    <cfRule type="expression" dxfId="1927" priority="15395">
      <formula>IF($Y5&gt;$Y2,AND(MID($A4,5,1)="D"))</formula>
    </cfRule>
  </conditionalFormatting>
  <conditionalFormatting sqref="E5 E9 E13 E17">
    <cfRule type="expression" dxfId="1926" priority="15408">
      <formula>IF($Y5&gt;$Y2,AND(MID($A5,5,1)=" "))</formula>
    </cfRule>
    <cfRule type="expression" dxfId="1925" priority="15409">
      <formula>IF($Y5&gt;$Y2,AND(MID($A5,5,1)="C"))</formula>
    </cfRule>
    <cfRule type="expression" dxfId="1924" priority="15410">
      <formula>IF($Y5&gt;$Y2,AND(MID($A5,5,1)="D"))</formula>
    </cfRule>
  </conditionalFormatting>
  <conditionalFormatting sqref="C2 C6 C10 C14 C18">
    <cfRule type="expression" dxfId="1923" priority="15423">
      <formula>IF($Y5&gt;$Y2,AND(MID($A2,5,1)=" "))</formula>
    </cfRule>
    <cfRule type="expression" dxfId="1922" priority="15424">
      <formula>IF($Y5&gt;$Y2,AND(MID($A2,5,1)="C"))</formula>
    </cfRule>
    <cfRule type="expression" dxfId="1921" priority="15425">
      <formula>IF($Y5&gt;$Y2,AND(MID($A2,5,1)="D"))</formula>
    </cfRule>
  </conditionalFormatting>
  <conditionalFormatting sqref="D3 D7 D11 D15 D19">
    <cfRule type="expression" dxfId="1920" priority="15438">
      <formula>IF($Y5&gt;$Y2,AND(MID($A3,5,1)=" "))</formula>
    </cfRule>
    <cfRule type="expression" dxfId="1919" priority="15439">
      <formula>IF($Y5&gt;$Y2,AND(MID($A3,5,1)="C"))</formula>
    </cfRule>
    <cfRule type="expression" dxfId="1918" priority="15440">
      <formula>IF($Y5&gt;$Y2,AND(MID($A3,5,1)="D"))</formula>
    </cfRule>
  </conditionalFormatting>
  <conditionalFormatting sqref="D5 D9 D13 D17 D21">
    <cfRule type="expression" dxfId="1917" priority="15453">
      <formula>IF($Y5&gt;$Y2,AND(MID($A5,5,1)=" "))</formula>
    </cfRule>
    <cfRule type="expression" dxfId="1916" priority="15454">
      <formula>IF($Y5&gt;$Y2,AND(MID($A5,5,1)="C"))</formula>
    </cfRule>
    <cfRule type="expression" dxfId="1915" priority="15455">
      <formula>IF($Y5&gt;$Y2,AND(MID($A5,5,1)="D"))</formula>
    </cfRule>
  </conditionalFormatting>
  <conditionalFormatting sqref="C4 C8 C12 C16 C20">
    <cfRule type="expression" dxfId="1914" priority="15468">
      <formula>IF($Y5&gt;$Y2,AND(MID($A4,5,1)=" "))</formula>
    </cfRule>
    <cfRule type="expression" dxfId="1913" priority="15469">
      <formula>IF($Y5&gt;$Y2,AND(MID($A4,5,1)="C"))</formula>
    </cfRule>
    <cfRule type="expression" dxfId="1912" priority="15470">
      <formula>IF($Y5&gt;$Y2,AND(MID($A4,5,1)="D"))</formula>
    </cfRule>
  </conditionalFormatting>
  <conditionalFormatting sqref="A6 A14 A18 A2">
    <cfRule type="expression" dxfId="1911" priority="15483">
      <formula>$V10&lt;&gt;0</formula>
    </cfRule>
  </conditionalFormatting>
  <conditionalFormatting sqref="A9 A17 A5">
    <cfRule type="expression" dxfId="1910" priority="15503">
      <formula>$V13&lt;&gt;0</formula>
    </cfRule>
  </conditionalFormatting>
  <conditionalFormatting sqref="A7 A15 A3">
    <cfRule type="expression" dxfId="1909" priority="15523">
      <formula>$V11&lt;&gt;0</formula>
    </cfRule>
    <cfRule type="expression" dxfId="1908" priority="15524">
      <formula>IF($Y5&gt;$Y2,AND(MID($A3,5,1)=" "))</formula>
    </cfRule>
    <cfRule type="expression" dxfId="1907" priority="15525">
      <formula>IF($Y5&gt;$Y2,AND(MID($A3,5,1)="C"))</formula>
    </cfRule>
    <cfRule type="expression" dxfId="1906" priority="15526">
      <formula>IF($Y5&gt;$Y2,AND(MID($A3,5,1)="D"))</formula>
    </cfRule>
  </conditionalFormatting>
  <conditionalFormatting sqref="A8 A16 A4">
    <cfRule type="expression" dxfId="1905" priority="15543">
      <formula>$V12&lt;&gt;0</formula>
    </cfRule>
    <cfRule type="expression" dxfId="1904" priority="15544">
      <formula>IF($Y5&gt;$Y2,AND(MID($A4,5,1)=" "))</formula>
    </cfRule>
    <cfRule type="expression" dxfId="1903" priority="15545">
      <formula>IF($Y5&gt;$Y2,AND(MID($A4,5,1)="C"))</formula>
    </cfRule>
    <cfRule type="expression" dxfId="1902" priority="15546">
      <formula>IF($Y5&gt;$Y2,AND(MID($A4,5,1)="D"))</formula>
    </cfRule>
  </conditionalFormatting>
  <conditionalFormatting sqref="G154:G165">
    <cfRule type="cellIs" dxfId="1901" priority="5324" operator="lessThan">
      <formula>0</formula>
    </cfRule>
  </conditionalFormatting>
  <conditionalFormatting sqref="Q154:T165">
    <cfRule type="cellIs" dxfId="1900" priority="5321" operator="equal">
      <formula>0</formula>
    </cfRule>
  </conditionalFormatting>
  <conditionalFormatting sqref="A154:A155 A160:A161">
    <cfRule type="expression" dxfId="1899" priority="5316">
      <formula>V154&lt;&gt;0</formula>
    </cfRule>
  </conditionalFormatting>
  <conditionalFormatting sqref="A156:A157 A162:A163">
    <cfRule type="expression" dxfId="1898" priority="5318">
      <formula>V156&lt;&gt;0</formula>
    </cfRule>
  </conditionalFormatting>
  <conditionalFormatting sqref="Z60">
    <cfRule type="cellIs" dxfId="1897" priority="5298" operator="equal">
      <formula>0</formula>
    </cfRule>
  </conditionalFormatting>
  <conditionalFormatting sqref="AA60">
    <cfRule type="cellIs" dxfId="1896" priority="5297" operator="equal">
      <formula>0</formula>
    </cfRule>
  </conditionalFormatting>
  <conditionalFormatting sqref="Z61 Z63">
    <cfRule type="cellIs" dxfId="1895" priority="5295" operator="equal">
      <formula>0</formula>
    </cfRule>
  </conditionalFormatting>
  <conditionalFormatting sqref="AA61:AA63">
    <cfRule type="cellIs" dxfId="1894" priority="5294" operator="equal">
      <formula>0</formula>
    </cfRule>
  </conditionalFormatting>
  <conditionalFormatting sqref="Z66">
    <cfRule type="cellIs" dxfId="1893" priority="5293" operator="equal">
      <formula>0</formula>
    </cfRule>
  </conditionalFormatting>
  <conditionalFormatting sqref="AA66">
    <cfRule type="cellIs" dxfId="1892" priority="5292" operator="equal">
      <formula>0</formula>
    </cfRule>
  </conditionalFormatting>
  <conditionalFormatting sqref="Z67:Z69">
    <cfRule type="cellIs" dxfId="1891" priority="5290" operator="equal">
      <formula>0</formula>
    </cfRule>
  </conditionalFormatting>
  <conditionalFormatting sqref="AA67:AA69">
    <cfRule type="cellIs" dxfId="1890" priority="5289" operator="equal">
      <formula>0</formula>
    </cfRule>
  </conditionalFormatting>
  <conditionalFormatting sqref="Z72">
    <cfRule type="cellIs" dxfId="1889" priority="5288" operator="equal">
      <formula>0</formula>
    </cfRule>
  </conditionalFormatting>
  <conditionalFormatting sqref="AA72">
    <cfRule type="cellIs" dxfId="1888" priority="5287" operator="equal">
      <formula>0</formula>
    </cfRule>
  </conditionalFormatting>
  <conditionalFormatting sqref="Z73:Z75">
    <cfRule type="cellIs" dxfId="1887" priority="5285" operator="equal">
      <formula>0</formula>
    </cfRule>
  </conditionalFormatting>
  <conditionalFormatting sqref="AA73:AA75">
    <cfRule type="cellIs" dxfId="1886" priority="5284" operator="equal">
      <formula>0</formula>
    </cfRule>
  </conditionalFormatting>
  <conditionalFormatting sqref="Z78">
    <cfRule type="cellIs" dxfId="1885" priority="5283" operator="equal">
      <formula>0</formula>
    </cfRule>
  </conditionalFormatting>
  <conditionalFormatting sqref="AA78">
    <cfRule type="cellIs" dxfId="1884" priority="5282" operator="equal">
      <formula>0</formula>
    </cfRule>
  </conditionalFormatting>
  <conditionalFormatting sqref="Z79:Z81">
    <cfRule type="cellIs" dxfId="1883" priority="5280" operator="equal">
      <formula>0</formula>
    </cfRule>
  </conditionalFormatting>
  <conditionalFormatting sqref="AA79:AA81">
    <cfRule type="cellIs" dxfId="1882" priority="5279" operator="equal">
      <formula>0</formula>
    </cfRule>
  </conditionalFormatting>
  <conditionalFormatting sqref="Z84">
    <cfRule type="cellIs" dxfId="1881" priority="5278" operator="equal">
      <formula>0</formula>
    </cfRule>
  </conditionalFormatting>
  <conditionalFormatting sqref="AA84">
    <cfRule type="cellIs" dxfId="1880" priority="5277" operator="equal">
      <formula>0</formula>
    </cfRule>
  </conditionalFormatting>
  <conditionalFormatting sqref="Z85:Z87">
    <cfRule type="cellIs" dxfId="1879" priority="5275" operator="equal">
      <formula>0</formula>
    </cfRule>
  </conditionalFormatting>
  <conditionalFormatting sqref="AA85:AA87">
    <cfRule type="cellIs" dxfId="1878" priority="5274" operator="equal">
      <formula>0</formula>
    </cfRule>
  </conditionalFormatting>
  <conditionalFormatting sqref="Z90">
    <cfRule type="cellIs" dxfId="1877" priority="5273" operator="equal">
      <formula>0</formula>
    </cfRule>
  </conditionalFormatting>
  <conditionalFormatting sqref="AA90">
    <cfRule type="cellIs" dxfId="1876" priority="5272" operator="equal">
      <formula>0</formula>
    </cfRule>
  </conditionalFormatting>
  <conditionalFormatting sqref="Z91:Z93">
    <cfRule type="cellIs" dxfId="1875" priority="5270" operator="equal">
      <formula>0</formula>
    </cfRule>
  </conditionalFormatting>
  <conditionalFormatting sqref="AA91:AA93">
    <cfRule type="cellIs" dxfId="1874" priority="5269" operator="equal">
      <formula>0</formula>
    </cfRule>
  </conditionalFormatting>
  <conditionalFormatting sqref="Z96">
    <cfRule type="cellIs" dxfId="1873" priority="5268" operator="equal">
      <formula>0</formula>
    </cfRule>
  </conditionalFormatting>
  <conditionalFormatting sqref="AA96">
    <cfRule type="cellIs" dxfId="1872" priority="5267" operator="equal">
      <formula>0</formula>
    </cfRule>
  </conditionalFormatting>
  <conditionalFormatting sqref="Z97:Z99">
    <cfRule type="cellIs" dxfId="1871" priority="5265" operator="equal">
      <formula>0</formula>
    </cfRule>
  </conditionalFormatting>
  <conditionalFormatting sqref="AA97:AA99">
    <cfRule type="cellIs" dxfId="1870" priority="5264" operator="equal">
      <formula>0</formula>
    </cfRule>
  </conditionalFormatting>
  <conditionalFormatting sqref="Z102">
    <cfRule type="cellIs" dxfId="1869" priority="5263" operator="equal">
      <formula>0</formula>
    </cfRule>
  </conditionalFormatting>
  <conditionalFormatting sqref="AA102">
    <cfRule type="cellIs" dxfId="1868" priority="5262" operator="equal">
      <formula>0</formula>
    </cfRule>
  </conditionalFormatting>
  <conditionalFormatting sqref="Z103:Z105">
    <cfRule type="cellIs" dxfId="1867" priority="5260" operator="equal">
      <formula>0</formula>
    </cfRule>
  </conditionalFormatting>
  <conditionalFormatting sqref="AA103:AA105">
    <cfRule type="cellIs" dxfId="1866" priority="5259" operator="equal">
      <formula>0</formula>
    </cfRule>
  </conditionalFormatting>
  <conditionalFormatting sqref="Z108">
    <cfRule type="cellIs" dxfId="1865" priority="5258" operator="equal">
      <formula>0</formula>
    </cfRule>
  </conditionalFormatting>
  <conditionalFormatting sqref="AA108">
    <cfRule type="cellIs" dxfId="1864" priority="5257" operator="equal">
      <formula>0</formula>
    </cfRule>
  </conditionalFormatting>
  <conditionalFormatting sqref="Z132">
    <cfRule type="cellIs" dxfId="1863" priority="5238" operator="equal">
      <formula>0</formula>
    </cfRule>
  </conditionalFormatting>
  <conditionalFormatting sqref="Z109:Z111">
    <cfRule type="cellIs" dxfId="1862" priority="5255" operator="equal">
      <formula>0</formula>
    </cfRule>
  </conditionalFormatting>
  <conditionalFormatting sqref="AA109:AA111">
    <cfRule type="cellIs" dxfId="1861" priority="5254" operator="equal">
      <formula>0</formula>
    </cfRule>
  </conditionalFormatting>
  <conditionalFormatting sqref="Z114">
    <cfRule type="cellIs" dxfId="1860" priority="5253" operator="equal">
      <formula>0</formula>
    </cfRule>
  </conditionalFormatting>
  <conditionalFormatting sqref="AA114">
    <cfRule type="cellIs" dxfId="1859" priority="5252" operator="equal">
      <formula>0</formula>
    </cfRule>
  </conditionalFormatting>
  <conditionalFormatting sqref="Z133:Z135">
    <cfRule type="cellIs" dxfId="1858" priority="5235" operator="equal">
      <formula>0</formula>
    </cfRule>
  </conditionalFormatting>
  <conditionalFormatting sqref="Z115:Z117">
    <cfRule type="cellIs" dxfId="1857" priority="5250" operator="equal">
      <formula>0</formula>
    </cfRule>
  </conditionalFormatting>
  <conditionalFormatting sqref="AA115:AA117">
    <cfRule type="cellIs" dxfId="1856" priority="5249" operator="equal">
      <formula>0</formula>
    </cfRule>
  </conditionalFormatting>
  <conditionalFormatting sqref="Z120">
    <cfRule type="cellIs" dxfId="1855" priority="5248" operator="equal">
      <formula>0</formula>
    </cfRule>
  </conditionalFormatting>
  <conditionalFormatting sqref="AA120">
    <cfRule type="cellIs" dxfId="1854" priority="5247" operator="equal">
      <formula>0</formula>
    </cfRule>
  </conditionalFormatting>
  <conditionalFormatting sqref="AA138">
    <cfRule type="cellIs" dxfId="1853" priority="5232" operator="equal">
      <formula>0</formula>
    </cfRule>
  </conditionalFormatting>
  <conditionalFormatting sqref="Z121:Z123">
    <cfRule type="cellIs" dxfId="1852" priority="5245" operator="equal">
      <formula>0</formula>
    </cfRule>
  </conditionalFormatting>
  <conditionalFormatting sqref="AA121:AA123">
    <cfRule type="cellIs" dxfId="1851" priority="5244" operator="equal">
      <formula>0</formula>
    </cfRule>
  </conditionalFormatting>
  <conditionalFormatting sqref="Z126">
    <cfRule type="cellIs" dxfId="1850" priority="5243" operator="equal">
      <formula>0</formula>
    </cfRule>
  </conditionalFormatting>
  <conditionalFormatting sqref="AA126">
    <cfRule type="cellIs" dxfId="1849" priority="5242" operator="equal">
      <formula>0</formula>
    </cfRule>
  </conditionalFormatting>
  <conditionalFormatting sqref="AA139:AA141">
    <cfRule type="cellIs" dxfId="1848" priority="5229" operator="equal">
      <formula>0</formula>
    </cfRule>
  </conditionalFormatting>
  <conditionalFormatting sqref="Z127:Z129">
    <cfRule type="cellIs" dxfId="1847" priority="5240" operator="equal">
      <formula>0</formula>
    </cfRule>
  </conditionalFormatting>
  <conditionalFormatting sqref="AA127:AA129">
    <cfRule type="cellIs" dxfId="1846" priority="5239" operator="equal">
      <formula>0</formula>
    </cfRule>
  </conditionalFormatting>
  <conditionalFormatting sqref="AA132">
    <cfRule type="cellIs" dxfId="1845" priority="5237" operator="equal">
      <formula>0</formula>
    </cfRule>
  </conditionalFormatting>
  <conditionalFormatting sqref="AA133:AA135">
    <cfRule type="cellIs" dxfId="1844" priority="5234" operator="equal">
      <formula>0</formula>
    </cfRule>
  </conditionalFormatting>
  <conditionalFormatting sqref="Z138">
    <cfRule type="cellIs" dxfId="1843" priority="5233" operator="equal">
      <formula>0</formula>
    </cfRule>
  </conditionalFormatting>
  <conditionalFormatting sqref="Z150">
    <cfRule type="cellIs" dxfId="1842" priority="5223" operator="equal">
      <formula>0</formula>
    </cfRule>
  </conditionalFormatting>
  <conditionalFormatting sqref="Z139:Z141">
    <cfRule type="cellIs" dxfId="1841" priority="5230" operator="equal">
      <formula>0</formula>
    </cfRule>
  </conditionalFormatting>
  <conditionalFormatting sqref="Z144">
    <cfRule type="cellIs" dxfId="1840" priority="5228" operator="equal">
      <formula>0</formula>
    </cfRule>
  </conditionalFormatting>
  <conditionalFormatting sqref="AA144">
    <cfRule type="cellIs" dxfId="1839" priority="5227" operator="equal">
      <formula>0</formula>
    </cfRule>
  </conditionalFormatting>
  <conditionalFormatting sqref="Z151:Z153">
    <cfRule type="cellIs" dxfId="1838" priority="5220" operator="equal">
      <formula>0</formula>
    </cfRule>
  </conditionalFormatting>
  <conditionalFormatting sqref="Z145:Z147">
    <cfRule type="cellIs" dxfId="1837" priority="5225" operator="equal">
      <formula>0</formula>
    </cfRule>
  </conditionalFormatting>
  <conditionalFormatting sqref="AA145:AA147">
    <cfRule type="cellIs" dxfId="1836" priority="5224" operator="equal">
      <formula>0</formula>
    </cfRule>
  </conditionalFormatting>
  <conditionalFormatting sqref="AA150">
    <cfRule type="cellIs" dxfId="1835" priority="5222" operator="equal">
      <formula>0</formula>
    </cfRule>
  </conditionalFormatting>
  <conditionalFormatting sqref="AA156 AA162">
    <cfRule type="cellIs" dxfId="1834" priority="5217" operator="equal">
      <formula>0</formula>
    </cfRule>
  </conditionalFormatting>
  <conditionalFormatting sqref="AA151:AA153">
    <cfRule type="cellIs" dxfId="1833" priority="5219" operator="equal">
      <formula>0</formula>
    </cfRule>
  </conditionalFormatting>
  <conditionalFormatting sqref="Z156 Z162">
    <cfRule type="cellIs" dxfId="1832" priority="5218" operator="equal">
      <formula>0</formula>
    </cfRule>
  </conditionalFormatting>
  <conditionalFormatting sqref="AA157:AA159 AA163:AA165">
    <cfRule type="cellIs" dxfId="1831" priority="5214" operator="equal">
      <formula>0</formula>
    </cfRule>
  </conditionalFormatting>
  <conditionalFormatting sqref="Z157:Z159 Z163:Z165">
    <cfRule type="cellIs" dxfId="1830" priority="5215" operator="equal">
      <formula>0</formula>
    </cfRule>
  </conditionalFormatting>
  <conditionalFormatting sqref="AA62 AA68 AA74 AA80 AA86 AA92 AA98 AA104 AA110 AA116 AA122 AA128 AA134 AA140 AA146 AA152 AA158 AA164">
    <cfRule type="colorScale" priority="5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2">
    <cfRule type="cellIs" dxfId="1829" priority="5208" operator="equal">
      <formula>0</formula>
    </cfRule>
  </conditionalFormatting>
  <conditionalFormatting sqref="B18:B19">
    <cfRule type="cellIs" dxfId="1828" priority="5170" operator="greaterThan">
      <formula>E18</formula>
    </cfRule>
  </conditionalFormatting>
  <conditionalFormatting sqref="E18:E19">
    <cfRule type="cellIs" dxfId="1827" priority="5169" operator="greaterThan">
      <formula>B18</formula>
    </cfRule>
  </conditionalFormatting>
  <conditionalFormatting sqref="E20:E21">
    <cfRule type="cellIs" dxfId="1826" priority="5168" operator="greaterThan">
      <formula>B20</formula>
    </cfRule>
  </conditionalFormatting>
  <conditionalFormatting sqref="B20:B21">
    <cfRule type="cellIs" dxfId="1825" priority="5167" operator="greaterThan">
      <formula>E20</formula>
    </cfRule>
  </conditionalFormatting>
  <conditionalFormatting sqref="A18">
    <cfRule type="expression" dxfId="1824" priority="5166">
      <formula>V18&lt;&gt;0</formula>
    </cfRule>
  </conditionalFormatting>
  <conditionalFormatting sqref="A19">
    <cfRule type="expression" dxfId="1823" priority="5162">
      <formula>$V27&lt;&gt;0</formula>
    </cfRule>
    <cfRule type="expression" dxfId="1822" priority="5163">
      <formula>IF($Y22&gt;$Y19,AND(MID($A19,5,1)=" "))</formula>
    </cfRule>
    <cfRule type="expression" dxfId="1821" priority="5164">
      <formula>IF($Y22&gt;$Y19,AND(MID($A19,5,1)="C"))</formula>
    </cfRule>
    <cfRule type="expression" dxfId="1820" priority="5165">
      <formula>IF($Y22&gt;$Y19,AND(MID($A19,5,1)="D"))</formula>
    </cfRule>
  </conditionalFormatting>
  <conditionalFormatting sqref="A19">
    <cfRule type="expression" dxfId="1819" priority="5161">
      <formula>V19&lt;&gt;0</formula>
    </cfRule>
  </conditionalFormatting>
  <conditionalFormatting sqref="A20">
    <cfRule type="expression" dxfId="1818" priority="5157">
      <formula>$V28&lt;&gt;0</formula>
    </cfRule>
    <cfRule type="expression" dxfId="1817" priority="5158">
      <formula>IF($Y23&gt;$Y20,AND(MID($A20,5,1)=" "))</formula>
    </cfRule>
    <cfRule type="expression" dxfId="1816" priority="5159">
      <formula>IF($Y23&gt;$Y20,AND(MID($A20,5,1)="C"))</formula>
    </cfRule>
    <cfRule type="expression" dxfId="1815" priority="5160">
      <formula>IF($Y23&gt;$Y20,AND(MID($A20,5,1)="D"))</formula>
    </cfRule>
  </conditionalFormatting>
  <conditionalFormatting sqref="A20">
    <cfRule type="expression" dxfId="1814" priority="5156">
      <formula>V20&lt;&gt;0</formula>
    </cfRule>
  </conditionalFormatting>
  <conditionalFormatting sqref="A21">
    <cfRule type="expression" dxfId="1813" priority="5152">
      <formula>$V29&lt;&gt;0</formula>
    </cfRule>
    <cfRule type="expression" dxfId="1812" priority="5153">
      <formula>IF($Y24&gt;$Y21,AND(MID($A21,5,1)=" "))</formula>
    </cfRule>
    <cfRule type="expression" dxfId="1811" priority="5154">
      <formula>IF($Y24&gt;$Y21,AND(MID($A21,5,1)="C"))</formula>
    </cfRule>
    <cfRule type="expression" dxfId="1810" priority="5155">
      <formula>IF($Y24&gt;$Y21,AND(MID($A21,5,1)="D"))</formula>
    </cfRule>
  </conditionalFormatting>
  <conditionalFormatting sqref="A21">
    <cfRule type="expression" dxfId="1809" priority="5151">
      <formula>V21&lt;&gt;0</formula>
    </cfRule>
  </conditionalFormatting>
  <conditionalFormatting sqref="Y58">
    <cfRule type="cellIs" dxfId="1808" priority="5098" operator="lessThanOrEqual">
      <formula>0</formula>
    </cfRule>
  </conditionalFormatting>
  <conditionalFormatting sqref="Y54">
    <cfRule type="cellIs" dxfId="1807" priority="4987" operator="greaterThan">
      <formula>Z54</formula>
    </cfRule>
    <cfRule type="cellIs" dxfId="1806" priority="4988" operator="lessThanOrEqual">
      <formula>0</formula>
    </cfRule>
  </conditionalFormatting>
  <conditionalFormatting sqref="Y56">
    <cfRule type="cellIs" dxfId="1805" priority="4985" operator="greaterThan">
      <formula>Z56</formula>
    </cfRule>
    <cfRule type="cellIs" dxfId="1804" priority="4986" operator="lessThanOrEqual">
      <formula>0</formula>
    </cfRule>
  </conditionalFormatting>
  <conditionalFormatting sqref="A68:A69">
    <cfRule type="expression" dxfId="1803" priority="4983">
      <formula>V68&lt;&gt;0</formula>
    </cfRule>
  </conditionalFormatting>
  <conditionalFormatting sqref="A74:A75">
    <cfRule type="expression" dxfId="1802" priority="4982">
      <formula>V74&lt;&gt;0</formula>
    </cfRule>
  </conditionalFormatting>
  <conditionalFormatting sqref="A80:A81">
    <cfRule type="expression" dxfId="1801" priority="4981">
      <formula>V80&lt;&gt;0</formula>
    </cfRule>
  </conditionalFormatting>
  <conditionalFormatting sqref="A86:A87">
    <cfRule type="expression" dxfId="1800" priority="4980">
      <formula>V86&lt;&gt;0</formula>
    </cfRule>
  </conditionalFormatting>
  <conditionalFormatting sqref="A92:A93">
    <cfRule type="expression" dxfId="1799" priority="4979">
      <formula>V92&lt;&gt;0</formula>
    </cfRule>
  </conditionalFormatting>
  <conditionalFormatting sqref="A98:A99">
    <cfRule type="expression" dxfId="1798" priority="4978">
      <formula>V98&lt;&gt;0</formula>
    </cfRule>
  </conditionalFormatting>
  <conditionalFormatting sqref="A104:A105">
    <cfRule type="expression" dxfId="1797" priority="4977">
      <formula>V104&lt;&gt;0</formula>
    </cfRule>
  </conditionalFormatting>
  <conditionalFormatting sqref="A110:A111">
    <cfRule type="expression" dxfId="1796" priority="4976">
      <formula>V110&lt;&gt;0</formula>
    </cfRule>
  </conditionalFormatting>
  <conditionalFormatting sqref="A116:A117">
    <cfRule type="expression" dxfId="1795" priority="4975">
      <formula>V116&lt;&gt;0</formula>
    </cfRule>
  </conditionalFormatting>
  <conditionalFormatting sqref="A122:A123">
    <cfRule type="expression" dxfId="1794" priority="4974">
      <formula>V122&lt;&gt;0</formula>
    </cfRule>
  </conditionalFormatting>
  <conditionalFormatting sqref="A128:A129">
    <cfRule type="expression" dxfId="1793" priority="4973">
      <formula>V128&lt;&gt;0</formula>
    </cfRule>
  </conditionalFormatting>
  <conditionalFormatting sqref="A134:A135">
    <cfRule type="expression" dxfId="1792" priority="4972">
      <formula>V134&lt;&gt;0</formula>
    </cfRule>
  </conditionalFormatting>
  <conditionalFormatting sqref="A140:A141">
    <cfRule type="expression" dxfId="1791" priority="4971">
      <formula>V140&lt;&gt;0</formula>
    </cfRule>
  </conditionalFormatting>
  <conditionalFormatting sqref="A146:A147">
    <cfRule type="expression" dxfId="1790" priority="4970">
      <formula>V146&lt;&gt;0</formula>
    </cfRule>
  </conditionalFormatting>
  <conditionalFormatting sqref="A152:A153">
    <cfRule type="expression" dxfId="1789" priority="4969">
      <formula>V152&lt;&gt;0</formula>
    </cfRule>
  </conditionalFormatting>
  <conditionalFormatting sqref="A158:A159">
    <cfRule type="expression" dxfId="1788" priority="4968">
      <formula>V158&lt;&gt;0</formula>
    </cfRule>
  </conditionalFormatting>
  <conditionalFormatting sqref="A164:A165">
    <cfRule type="expression" dxfId="1787" priority="4967">
      <formula>V164&lt;&gt;0</formula>
    </cfRule>
  </conditionalFormatting>
  <conditionalFormatting sqref="X58">
    <cfRule type="expression" dxfId="1786" priority="4945">
      <formula>F58/100&lt;X58</formula>
    </cfRule>
    <cfRule type="expression" dxfId="1785" priority="4946">
      <formula>X58&lt;F58/100</formula>
    </cfRule>
  </conditionalFormatting>
  <conditionalFormatting sqref="X59">
    <cfRule type="expression" dxfId="1784" priority="4943">
      <formula>F59/100&lt;X59</formula>
    </cfRule>
    <cfRule type="expression" dxfId="1783" priority="4944">
      <formula>X59&lt;F59/100</formula>
    </cfRule>
  </conditionalFormatting>
  <conditionalFormatting sqref="X60">
    <cfRule type="expression" dxfId="1782" priority="4871">
      <formula>F60/100&lt;X60</formula>
    </cfRule>
    <cfRule type="expression" dxfId="1781" priority="4872">
      <formula>X60&lt;F60/100</formula>
    </cfRule>
  </conditionalFormatting>
  <conditionalFormatting sqref="X61">
    <cfRule type="expression" dxfId="1780" priority="4869">
      <formula>F61/100&lt;X61</formula>
    </cfRule>
    <cfRule type="expression" dxfId="1779" priority="4870">
      <formula>X61&lt;F61/100</formula>
    </cfRule>
  </conditionalFormatting>
  <conditionalFormatting sqref="X62">
    <cfRule type="expression" dxfId="1778" priority="4867">
      <formula>F62/100&lt;X62</formula>
    </cfRule>
    <cfRule type="expression" dxfId="1777" priority="4868">
      <formula>X62&lt;F62/100</formula>
    </cfRule>
  </conditionalFormatting>
  <conditionalFormatting sqref="X63">
    <cfRule type="expression" dxfId="1776" priority="4865">
      <formula>F63/100&lt;X63</formula>
    </cfRule>
    <cfRule type="expression" dxfId="1775" priority="4866">
      <formula>X63&lt;F63/100</formula>
    </cfRule>
  </conditionalFormatting>
  <conditionalFormatting sqref="W63">
    <cfRule type="cellIs" dxfId="1774" priority="2553" operator="equal">
      <formula>0</formula>
    </cfRule>
    <cfRule type="cellIs" dxfId="1773" priority="4030" operator="greaterThan">
      <formula>W62</formula>
    </cfRule>
  </conditionalFormatting>
  <conditionalFormatting sqref="A10">
    <cfRule type="expression" dxfId="1772" priority="2733">
      <formula>$V18&lt;&gt;0</formula>
    </cfRule>
    <cfRule type="expression" dxfId="1771" priority="2734">
      <formula>IF($Y13&gt;$Y10,AND(MID($A10,5,1)=" "))</formula>
    </cfRule>
    <cfRule type="expression" dxfId="1770" priority="2735">
      <formula>IF($Y13&gt;$Y10,AND(MID($A10,5,1)="C"))</formula>
    </cfRule>
    <cfRule type="expression" dxfId="1769" priority="2736">
      <formula>IF($Y13&gt;$Y10,AND(MID($A10,5,1)="D"))</formula>
    </cfRule>
  </conditionalFormatting>
  <conditionalFormatting sqref="A13">
    <cfRule type="expression" dxfId="1768" priority="2737">
      <formula>$V21&lt;&gt;0</formula>
    </cfRule>
    <cfRule type="expression" dxfId="1767" priority="2738">
      <formula>IF($Y13&gt;$Y10,AND(MID($A13,5,1)=" "))</formula>
    </cfRule>
    <cfRule type="expression" dxfId="1766" priority="2739">
      <formula>IF($Y13&gt;$Y10,AND(MID($A13,5,1)="C"))</formula>
    </cfRule>
    <cfRule type="expression" dxfId="1765" priority="2740">
      <formula>IF($Y13&gt;$Y10,AND(MID($A13,5,1)="D"))</formula>
    </cfRule>
  </conditionalFormatting>
  <conditionalFormatting sqref="A11">
    <cfRule type="expression" dxfId="1764" priority="2741">
      <formula>$V19&lt;&gt;0</formula>
    </cfRule>
    <cfRule type="expression" dxfId="1763" priority="2742">
      <formula>IF($Y13&gt;$Y10,AND(MID($A11,5,1)=" "))</formula>
    </cfRule>
    <cfRule type="expression" dxfId="1762" priority="2743">
      <formula>IF($Y13&gt;$Y10,AND(MID($A11,5,1)="C"))</formula>
    </cfRule>
    <cfRule type="expression" dxfId="1761" priority="2744">
      <formula>IF($Y13&gt;$Y10,AND(MID($A11,5,1)="D"))</formula>
    </cfRule>
  </conditionalFormatting>
  <conditionalFormatting sqref="A12">
    <cfRule type="expression" dxfId="1760" priority="2745">
      <formula>$V20&lt;&gt;0</formula>
    </cfRule>
    <cfRule type="expression" dxfId="1759" priority="2746">
      <formula>IF($Y13&gt;$Y10,AND(MID($A12,5,1)=" "))</formula>
    </cfRule>
    <cfRule type="expression" dxfId="1758" priority="2747">
      <formula>IF($Y13&gt;$Y10,AND(MID($A12,5,1)="C"))</formula>
    </cfRule>
    <cfRule type="expression" dxfId="1757" priority="2748">
      <formula>IF($Y13&gt;$Y10,AND(MID($A12,5,1)="D"))</formula>
    </cfRule>
  </conditionalFormatting>
  <conditionalFormatting sqref="Y59">
    <cfRule type="cellIs" dxfId="1756" priority="2694" operator="equal">
      <formula>0</formula>
    </cfRule>
  </conditionalFormatting>
  <conditionalFormatting sqref="Y61">
    <cfRule type="cellIs" dxfId="1755" priority="2693" operator="equal">
      <formula>0</formula>
    </cfRule>
  </conditionalFormatting>
  <conditionalFormatting sqref="Y63">
    <cfRule type="cellIs" dxfId="1754" priority="2692" operator="equal">
      <formula>0</formula>
    </cfRule>
  </conditionalFormatting>
  <conditionalFormatting sqref="Y66 Y68">
    <cfRule type="cellIs" dxfId="1753" priority="2656" operator="lessThanOrEqual">
      <formula>0</formula>
    </cfRule>
  </conditionalFormatting>
  <conditionalFormatting sqref="Y64">
    <cfRule type="cellIs" dxfId="1752" priority="2655" operator="lessThanOrEqual">
      <formula>0</formula>
    </cfRule>
  </conditionalFormatting>
  <conditionalFormatting sqref="Y65">
    <cfRule type="cellIs" dxfId="1751" priority="2654" operator="equal">
      <formula>0</formula>
    </cfRule>
  </conditionalFormatting>
  <conditionalFormatting sqref="Y67">
    <cfRule type="cellIs" dxfId="1750" priority="2653" operator="equal">
      <formula>0</formula>
    </cfRule>
  </conditionalFormatting>
  <conditionalFormatting sqref="Y69">
    <cfRule type="cellIs" dxfId="1749" priority="2652" operator="equal">
      <formula>0</formula>
    </cfRule>
  </conditionalFormatting>
  <conditionalFormatting sqref="Y72 Y74">
    <cfRule type="cellIs" dxfId="1748" priority="2651" operator="lessThanOrEqual">
      <formula>0</formula>
    </cfRule>
  </conditionalFormatting>
  <conditionalFormatting sqref="Y70">
    <cfRule type="cellIs" dxfId="1747" priority="2650" operator="lessThanOrEqual">
      <formula>0</formula>
    </cfRule>
  </conditionalFormatting>
  <conditionalFormatting sqref="Y71">
    <cfRule type="cellIs" dxfId="1746" priority="2649" operator="equal">
      <formula>0</formula>
    </cfRule>
  </conditionalFormatting>
  <conditionalFormatting sqref="Y73">
    <cfRule type="cellIs" dxfId="1745" priority="2648" operator="equal">
      <formula>0</formula>
    </cfRule>
  </conditionalFormatting>
  <conditionalFormatting sqref="Y75">
    <cfRule type="cellIs" dxfId="1744" priority="2647" operator="equal">
      <formula>0</formula>
    </cfRule>
  </conditionalFormatting>
  <conditionalFormatting sqref="Y78 Y80">
    <cfRule type="cellIs" dxfId="1743" priority="2646" operator="lessThanOrEqual">
      <formula>0</formula>
    </cfRule>
  </conditionalFormatting>
  <conditionalFormatting sqref="Y76">
    <cfRule type="cellIs" dxfId="1742" priority="2645" operator="lessThanOrEqual">
      <formula>0</formula>
    </cfRule>
  </conditionalFormatting>
  <conditionalFormatting sqref="Y77">
    <cfRule type="cellIs" dxfId="1741" priority="2644" operator="equal">
      <formula>0</formula>
    </cfRule>
  </conditionalFormatting>
  <conditionalFormatting sqref="Y79">
    <cfRule type="cellIs" dxfId="1740" priority="2643" operator="equal">
      <formula>0</formula>
    </cfRule>
  </conditionalFormatting>
  <conditionalFormatting sqref="Y81">
    <cfRule type="cellIs" dxfId="1739" priority="2642" operator="equal">
      <formula>0</formula>
    </cfRule>
  </conditionalFormatting>
  <conditionalFormatting sqref="Y84 Y86">
    <cfRule type="cellIs" dxfId="1738" priority="2641" operator="lessThanOrEqual">
      <formula>0</formula>
    </cfRule>
  </conditionalFormatting>
  <conditionalFormatting sqref="Y82">
    <cfRule type="cellIs" dxfId="1737" priority="2640" operator="lessThanOrEqual">
      <formula>0</formula>
    </cfRule>
  </conditionalFormatting>
  <conditionalFormatting sqref="Y83">
    <cfRule type="cellIs" dxfId="1736" priority="2639" operator="equal">
      <formula>0</formula>
    </cfRule>
  </conditionalFormatting>
  <conditionalFormatting sqref="Y85">
    <cfRule type="cellIs" dxfId="1735" priority="2638" operator="equal">
      <formula>0</formula>
    </cfRule>
  </conditionalFormatting>
  <conditionalFormatting sqref="Y87">
    <cfRule type="cellIs" dxfId="1734" priority="2637" operator="equal">
      <formula>0</formula>
    </cfRule>
  </conditionalFormatting>
  <conditionalFormatting sqref="Y90 Y92">
    <cfRule type="cellIs" dxfId="1733" priority="2636" operator="lessThanOrEqual">
      <formula>0</formula>
    </cfRule>
  </conditionalFormatting>
  <conditionalFormatting sqref="Y88">
    <cfRule type="cellIs" dxfId="1732" priority="2635" operator="lessThanOrEqual">
      <formula>0</formula>
    </cfRule>
  </conditionalFormatting>
  <conditionalFormatting sqref="Y89">
    <cfRule type="cellIs" dxfId="1731" priority="2634" operator="equal">
      <formula>0</formula>
    </cfRule>
  </conditionalFormatting>
  <conditionalFormatting sqref="Y91">
    <cfRule type="cellIs" dxfId="1730" priority="2633" operator="equal">
      <formula>0</formula>
    </cfRule>
  </conditionalFormatting>
  <conditionalFormatting sqref="Y93">
    <cfRule type="cellIs" dxfId="1729" priority="2632" operator="equal">
      <formula>0</formula>
    </cfRule>
  </conditionalFormatting>
  <conditionalFormatting sqref="Y96 Y98">
    <cfRule type="cellIs" dxfId="1728" priority="2631" operator="lessThanOrEqual">
      <formula>0</formula>
    </cfRule>
  </conditionalFormatting>
  <conditionalFormatting sqref="Y94">
    <cfRule type="cellIs" dxfId="1727" priority="2630" operator="lessThanOrEqual">
      <formula>0</formula>
    </cfRule>
  </conditionalFormatting>
  <conditionalFormatting sqref="Y95">
    <cfRule type="cellIs" dxfId="1726" priority="2629" operator="equal">
      <formula>0</formula>
    </cfRule>
  </conditionalFormatting>
  <conditionalFormatting sqref="Y97">
    <cfRule type="cellIs" dxfId="1725" priority="2628" operator="equal">
      <formula>0</formula>
    </cfRule>
  </conditionalFormatting>
  <conditionalFormatting sqref="Y99">
    <cfRule type="cellIs" dxfId="1724" priority="2627" operator="equal">
      <formula>0</formula>
    </cfRule>
  </conditionalFormatting>
  <conditionalFormatting sqref="Y102 Y104">
    <cfRule type="cellIs" dxfId="1723" priority="2626" operator="lessThanOrEqual">
      <formula>0</formula>
    </cfRule>
  </conditionalFormatting>
  <conditionalFormatting sqref="Y100">
    <cfRule type="cellIs" dxfId="1722" priority="2625" operator="lessThanOrEqual">
      <formula>0</formula>
    </cfRule>
  </conditionalFormatting>
  <conditionalFormatting sqref="Y101">
    <cfRule type="cellIs" dxfId="1721" priority="2624" operator="equal">
      <formula>0</formula>
    </cfRule>
  </conditionalFormatting>
  <conditionalFormatting sqref="Y103">
    <cfRule type="cellIs" dxfId="1720" priority="2623" operator="equal">
      <formula>0</formula>
    </cfRule>
  </conditionalFormatting>
  <conditionalFormatting sqref="Y105">
    <cfRule type="cellIs" dxfId="1719" priority="2622" operator="equal">
      <formula>0</formula>
    </cfRule>
  </conditionalFormatting>
  <conditionalFormatting sqref="Y108 Y110">
    <cfRule type="cellIs" dxfId="1718" priority="2621" operator="lessThanOrEqual">
      <formula>0</formula>
    </cfRule>
  </conditionalFormatting>
  <conditionalFormatting sqref="Y106">
    <cfRule type="cellIs" dxfId="1717" priority="2620" operator="lessThanOrEqual">
      <formula>0</formula>
    </cfRule>
  </conditionalFormatting>
  <conditionalFormatting sqref="Y107">
    <cfRule type="cellIs" dxfId="1716" priority="2619" operator="equal">
      <formula>0</formula>
    </cfRule>
  </conditionalFormatting>
  <conditionalFormatting sqref="Y109">
    <cfRule type="cellIs" dxfId="1715" priority="2618" operator="equal">
      <formula>0</formula>
    </cfRule>
  </conditionalFormatting>
  <conditionalFormatting sqref="Y111">
    <cfRule type="cellIs" dxfId="1714" priority="2617" operator="equal">
      <formula>0</formula>
    </cfRule>
  </conditionalFormatting>
  <conditionalFormatting sqref="Y114 Y116">
    <cfRule type="cellIs" dxfId="1713" priority="2616" operator="lessThanOrEqual">
      <formula>0</formula>
    </cfRule>
  </conditionalFormatting>
  <conditionalFormatting sqref="Y112">
    <cfRule type="cellIs" dxfId="1712" priority="2615" operator="lessThanOrEqual">
      <formula>0</formula>
    </cfRule>
  </conditionalFormatting>
  <conditionalFormatting sqref="Y113">
    <cfRule type="cellIs" dxfId="1711" priority="2614" operator="equal">
      <formula>0</formula>
    </cfRule>
  </conditionalFormatting>
  <conditionalFormatting sqref="Y115">
    <cfRule type="cellIs" dxfId="1710" priority="2613" operator="equal">
      <formula>0</formula>
    </cfRule>
  </conditionalFormatting>
  <conditionalFormatting sqref="Y117">
    <cfRule type="cellIs" dxfId="1709" priority="2612" operator="equal">
      <formula>0</formula>
    </cfRule>
  </conditionalFormatting>
  <conditionalFormatting sqref="Y120 Y122">
    <cfRule type="cellIs" dxfId="1708" priority="2611" operator="lessThanOrEqual">
      <formula>0</formula>
    </cfRule>
  </conditionalFormatting>
  <conditionalFormatting sqref="Y118">
    <cfRule type="cellIs" dxfId="1707" priority="2610" operator="lessThanOrEqual">
      <formula>0</formula>
    </cfRule>
  </conditionalFormatting>
  <conditionalFormatting sqref="Y119">
    <cfRule type="cellIs" dxfId="1706" priority="2609" operator="equal">
      <formula>0</formula>
    </cfRule>
  </conditionalFormatting>
  <conditionalFormatting sqref="Y121">
    <cfRule type="cellIs" dxfId="1705" priority="2608" operator="equal">
      <formula>0</formula>
    </cfRule>
  </conditionalFormatting>
  <conditionalFormatting sqref="Y123">
    <cfRule type="cellIs" dxfId="1704" priority="2607" operator="equal">
      <formula>0</formula>
    </cfRule>
  </conditionalFormatting>
  <conditionalFormatting sqref="Y126 Y128">
    <cfRule type="cellIs" dxfId="1703" priority="2606" operator="lessThanOrEqual">
      <formula>0</formula>
    </cfRule>
  </conditionalFormatting>
  <conditionalFormatting sqref="Y124">
    <cfRule type="cellIs" dxfId="1702" priority="2605" operator="lessThanOrEqual">
      <formula>0</formula>
    </cfRule>
  </conditionalFormatting>
  <conditionalFormatting sqref="Y125">
    <cfRule type="cellIs" dxfId="1701" priority="2604" operator="equal">
      <formula>0</formula>
    </cfRule>
  </conditionalFormatting>
  <conditionalFormatting sqref="Y127">
    <cfRule type="cellIs" dxfId="1700" priority="2603" operator="equal">
      <formula>0</formula>
    </cfRule>
  </conditionalFormatting>
  <conditionalFormatting sqref="Y129">
    <cfRule type="cellIs" dxfId="1699" priority="2602" operator="equal">
      <formula>0</formula>
    </cfRule>
  </conditionalFormatting>
  <conditionalFormatting sqref="Y132 Y134">
    <cfRule type="cellIs" dxfId="1698" priority="2601" operator="lessThanOrEqual">
      <formula>0</formula>
    </cfRule>
  </conditionalFormatting>
  <conditionalFormatting sqref="Y130">
    <cfRule type="cellIs" dxfId="1697" priority="2600" operator="lessThanOrEqual">
      <formula>0</formula>
    </cfRule>
  </conditionalFormatting>
  <conditionalFormatting sqref="Y131">
    <cfRule type="cellIs" dxfId="1696" priority="2599" operator="equal">
      <formula>0</formula>
    </cfRule>
  </conditionalFormatting>
  <conditionalFormatting sqref="Y133">
    <cfRule type="cellIs" dxfId="1695" priority="2598" operator="equal">
      <formula>0</formula>
    </cfRule>
  </conditionalFormatting>
  <conditionalFormatting sqref="Y135">
    <cfRule type="cellIs" dxfId="1694" priority="2597" operator="equal">
      <formula>0</formula>
    </cfRule>
  </conditionalFormatting>
  <conditionalFormatting sqref="Y138 Y140">
    <cfRule type="cellIs" dxfId="1693" priority="2596" operator="lessThanOrEqual">
      <formula>0</formula>
    </cfRule>
  </conditionalFormatting>
  <conditionalFormatting sqref="Y136">
    <cfRule type="cellIs" dxfId="1692" priority="2595" operator="lessThanOrEqual">
      <formula>0</formula>
    </cfRule>
  </conditionalFormatting>
  <conditionalFormatting sqref="Y137">
    <cfRule type="cellIs" dxfId="1691" priority="2594" operator="equal">
      <formula>0</formula>
    </cfRule>
  </conditionalFormatting>
  <conditionalFormatting sqref="Y139">
    <cfRule type="cellIs" dxfId="1690" priority="2593" operator="equal">
      <formula>0</formula>
    </cfRule>
  </conditionalFormatting>
  <conditionalFormatting sqref="Y141">
    <cfRule type="cellIs" dxfId="1689" priority="2592" operator="equal">
      <formula>0</formula>
    </cfRule>
  </conditionalFormatting>
  <conditionalFormatting sqref="Y144 Y146">
    <cfRule type="cellIs" dxfId="1688" priority="2591" operator="lessThanOrEqual">
      <formula>0</formula>
    </cfRule>
  </conditionalFormatting>
  <conditionalFormatting sqref="Y142">
    <cfRule type="cellIs" dxfId="1687" priority="2590" operator="lessThanOrEqual">
      <formula>0</formula>
    </cfRule>
  </conditionalFormatting>
  <conditionalFormatting sqref="Y143">
    <cfRule type="cellIs" dxfId="1686" priority="2589" operator="equal">
      <formula>0</formula>
    </cfRule>
  </conditionalFormatting>
  <conditionalFormatting sqref="Y145">
    <cfRule type="cellIs" dxfId="1685" priority="2588" operator="equal">
      <formula>0</formula>
    </cfRule>
  </conditionalFormatting>
  <conditionalFormatting sqref="Y147">
    <cfRule type="cellIs" dxfId="1684" priority="2587" operator="equal">
      <formula>0</formula>
    </cfRule>
  </conditionalFormatting>
  <conditionalFormatting sqref="Y150 Y152">
    <cfRule type="cellIs" dxfId="1683" priority="2586" operator="lessThanOrEqual">
      <formula>0</formula>
    </cfRule>
  </conditionalFormatting>
  <conditionalFormatting sqref="Y148">
    <cfRule type="cellIs" dxfId="1682" priority="2585" operator="lessThanOrEqual">
      <formula>0</formula>
    </cfRule>
  </conditionalFormatting>
  <conditionalFormatting sqref="Y149">
    <cfRule type="cellIs" dxfId="1681" priority="2584" operator="equal">
      <formula>0</formula>
    </cfRule>
  </conditionalFormatting>
  <conditionalFormatting sqref="Y151">
    <cfRule type="cellIs" dxfId="1680" priority="2583" operator="equal">
      <formula>0</formula>
    </cfRule>
  </conditionalFormatting>
  <conditionalFormatting sqref="Y153">
    <cfRule type="cellIs" dxfId="1679" priority="2582" operator="equal">
      <formula>0</formula>
    </cfRule>
  </conditionalFormatting>
  <conditionalFormatting sqref="Y156 Y158">
    <cfRule type="cellIs" dxfId="1678" priority="2581" operator="lessThanOrEqual">
      <formula>0</formula>
    </cfRule>
  </conditionalFormatting>
  <conditionalFormatting sqref="Y154">
    <cfRule type="cellIs" dxfId="1677" priority="2580" operator="lessThanOrEqual">
      <formula>0</formula>
    </cfRule>
  </conditionalFormatting>
  <conditionalFormatting sqref="Y155">
    <cfRule type="cellIs" dxfId="1676" priority="2579" operator="equal">
      <formula>0</formula>
    </cfRule>
  </conditionalFormatting>
  <conditionalFormatting sqref="Y157">
    <cfRule type="cellIs" dxfId="1675" priority="2578" operator="equal">
      <formula>0</formula>
    </cfRule>
  </conditionalFormatting>
  <conditionalFormatting sqref="Y159">
    <cfRule type="cellIs" dxfId="1674" priority="2577" operator="equal">
      <formula>0</formula>
    </cfRule>
  </conditionalFormatting>
  <conditionalFormatting sqref="Y162 Y164">
    <cfRule type="cellIs" dxfId="1673" priority="2576" operator="lessThanOrEqual">
      <formula>0</formula>
    </cfRule>
  </conditionalFormatting>
  <conditionalFormatting sqref="Y160">
    <cfRule type="cellIs" dxfId="1672" priority="2575" operator="lessThanOrEqual">
      <formula>0</formula>
    </cfRule>
  </conditionalFormatting>
  <conditionalFormatting sqref="Y161">
    <cfRule type="cellIs" dxfId="1671" priority="2574" operator="equal">
      <formula>0</formula>
    </cfRule>
  </conditionalFormatting>
  <conditionalFormatting sqref="Y163">
    <cfRule type="cellIs" dxfId="1670" priority="2573" operator="equal">
      <formula>0</formula>
    </cfRule>
  </conditionalFormatting>
  <conditionalFormatting sqref="Y165">
    <cfRule type="cellIs" dxfId="1669" priority="2572" operator="equal">
      <formula>0</formula>
    </cfRule>
  </conditionalFormatting>
  <conditionalFormatting sqref="W65">
    <cfRule type="cellIs" dxfId="1668" priority="2114" operator="lessThan">
      <formula>W64</formula>
    </cfRule>
    <cfRule type="cellIs" dxfId="1667" priority="2540" operator="equal">
      <formula>0</formula>
    </cfRule>
  </conditionalFormatting>
  <conditionalFormatting sqref="W64">
    <cfRule type="cellIs" dxfId="1666" priority="2115" operator="lessThan">
      <formula>W65</formula>
    </cfRule>
    <cfRule type="cellIs" dxfId="1665" priority="2533" operator="equal">
      <formula>0</formula>
    </cfRule>
    <cfRule type="cellIs" dxfId="1664" priority="2534" operator="lessThan">
      <formula>W65</formula>
    </cfRule>
    <cfRule type="cellIs" dxfId="1663" priority="2539" operator="lessThan">
      <formula>0</formula>
    </cfRule>
  </conditionalFormatting>
  <conditionalFormatting sqref="W67">
    <cfRule type="cellIs" dxfId="1662" priority="2538" operator="equal">
      <formula>0</formula>
    </cfRule>
  </conditionalFormatting>
  <conditionalFormatting sqref="W66">
    <cfRule type="cellIs" dxfId="1661" priority="2531" operator="equal">
      <formula>0</formula>
    </cfRule>
    <cfRule type="cellIs" dxfId="1660" priority="2532" operator="lessThan">
      <formula>W67</formula>
    </cfRule>
    <cfRule type="cellIs" dxfId="1659" priority="2537" operator="lessThan">
      <formula>0</formula>
    </cfRule>
  </conditionalFormatting>
  <conditionalFormatting sqref="W68">
    <cfRule type="cellIs" dxfId="1658" priority="2530" operator="equal">
      <formula>0</formula>
    </cfRule>
    <cfRule type="cellIs" dxfId="1657" priority="2535" operator="lessThan">
      <formula>W69</formula>
    </cfRule>
  </conditionalFormatting>
  <conditionalFormatting sqref="W73">
    <cfRule type="cellIs" dxfId="1656" priority="2526" operator="equal">
      <formula>0</formula>
    </cfRule>
  </conditionalFormatting>
  <conditionalFormatting sqref="W72">
    <cfRule type="cellIs" dxfId="1655" priority="2519" operator="equal">
      <formula>0</formula>
    </cfRule>
    <cfRule type="cellIs" dxfId="1654" priority="2520" operator="lessThan">
      <formula>W73</formula>
    </cfRule>
    <cfRule type="cellIs" dxfId="1653" priority="2525" operator="lessThan">
      <formula>0</formula>
    </cfRule>
  </conditionalFormatting>
  <conditionalFormatting sqref="W74">
    <cfRule type="cellIs" dxfId="1652" priority="2518" operator="equal">
      <formula>0</formula>
    </cfRule>
    <cfRule type="cellIs" dxfId="1651" priority="2523" operator="lessThan">
      <formula>W75</formula>
    </cfRule>
  </conditionalFormatting>
  <conditionalFormatting sqref="W79">
    <cfRule type="cellIs" dxfId="1650" priority="2514" operator="equal">
      <formula>0</formula>
    </cfRule>
  </conditionalFormatting>
  <conditionalFormatting sqref="W78">
    <cfRule type="cellIs" dxfId="1649" priority="2507" operator="equal">
      <formula>0</formula>
    </cfRule>
    <cfRule type="cellIs" dxfId="1648" priority="2508" operator="lessThan">
      <formula>W79</formula>
    </cfRule>
    <cfRule type="cellIs" dxfId="1647" priority="2513" operator="lessThan">
      <formula>0</formula>
    </cfRule>
  </conditionalFormatting>
  <conditionalFormatting sqref="W80">
    <cfRule type="cellIs" dxfId="1646" priority="2506" operator="equal">
      <formula>0</formula>
    </cfRule>
    <cfRule type="cellIs" dxfId="1645" priority="2511" operator="lessThan">
      <formula>W81</formula>
    </cfRule>
  </conditionalFormatting>
  <conditionalFormatting sqref="W81">
    <cfRule type="cellIs" dxfId="1644" priority="2505" operator="equal">
      <formula>0</formula>
    </cfRule>
    <cfRule type="cellIs" dxfId="1643" priority="2512" operator="greaterThan">
      <formula>W80</formula>
    </cfRule>
  </conditionalFormatting>
  <conditionalFormatting sqref="W85">
    <cfRule type="cellIs" dxfId="1642" priority="2502" operator="equal">
      <formula>0</formula>
    </cfRule>
  </conditionalFormatting>
  <conditionalFormatting sqref="W84">
    <cfRule type="cellIs" dxfId="1641" priority="2495" operator="equal">
      <formula>0</formula>
    </cfRule>
    <cfRule type="cellIs" dxfId="1640" priority="2496" operator="lessThan">
      <formula>W85</formula>
    </cfRule>
    <cfRule type="cellIs" dxfId="1639" priority="2501" operator="lessThan">
      <formula>0</formula>
    </cfRule>
  </conditionalFormatting>
  <conditionalFormatting sqref="W86">
    <cfRule type="cellIs" dxfId="1638" priority="2494" operator="equal">
      <formula>0</formula>
    </cfRule>
    <cfRule type="cellIs" dxfId="1637" priority="2499" operator="lessThan">
      <formula>W87</formula>
    </cfRule>
  </conditionalFormatting>
  <conditionalFormatting sqref="W87">
    <cfRule type="cellIs" dxfId="1636" priority="2493" operator="equal">
      <formula>0</formula>
    </cfRule>
    <cfRule type="cellIs" dxfId="1635" priority="2500" operator="greaterThan">
      <formula>W86</formula>
    </cfRule>
  </conditionalFormatting>
  <conditionalFormatting sqref="W91">
    <cfRule type="cellIs" dxfId="1634" priority="2490" operator="equal">
      <formula>0</formula>
    </cfRule>
  </conditionalFormatting>
  <conditionalFormatting sqref="W90">
    <cfRule type="cellIs" dxfId="1633" priority="2483" operator="equal">
      <formula>0</formula>
    </cfRule>
    <cfRule type="cellIs" dxfId="1632" priority="2484" operator="lessThan">
      <formula>W91</formula>
    </cfRule>
    <cfRule type="cellIs" dxfId="1631" priority="2489" operator="lessThan">
      <formula>0</formula>
    </cfRule>
  </conditionalFormatting>
  <conditionalFormatting sqref="W92">
    <cfRule type="cellIs" dxfId="1630" priority="2482" operator="equal">
      <formula>0</formula>
    </cfRule>
    <cfRule type="cellIs" dxfId="1629" priority="2487" operator="lessThan">
      <formula>W93</formula>
    </cfRule>
  </conditionalFormatting>
  <conditionalFormatting sqref="W93">
    <cfRule type="cellIs" dxfId="1628" priority="2481" operator="equal">
      <formula>0</formula>
    </cfRule>
    <cfRule type="cellIs" dxfId="1627" priority="2488" operator="greaterThan">
      <formula>W92</formula>
    </cfRule>
  </conditionalFormatting>
  <conditionalFormatting sqref="W97">
    <cfRule type="cellIs" dxfId="1626" priority="2478" operator="equal">
      <formula>0</formula>
    </cfRule>
  </conditionalFormatting>
  <conditionalFormatting sqref="W96">
    <cfRule type="cellIs" dxfId="1625" priority="2471" operator="equal">
      <formula>0</formula>
    </cfRule>
    <cfRule type="cellIs" dxfId="1624" priority="2472" operator="lessThan">
      <formula>W97</formula>
    </cfRule>
    <cfRule type="cellIs" dxfId="1623" priority="2477" operator="lessThan">
      <formula>0</formula>
    </cfRule>
  </conditionalFormatting>
  <conditionalFormatting sqref="W98">
    <cfRule type="cellIs" dxfId="1622" priority="2470" operator="equal">
      <formula>0</formula>
    </cfRule>
    <cfRule type="cellIs" dxfId="1621" priority="2475" operator="lessThan">
      <formula>W99</formula>
    </cfRule>
  </conditionalFormatting>
  <conditionalFormatting sqref="W99">
    <cfRule type="cellIs" dxfId="1620" priority="2469" operator="equal">
      <formula>0</formula>
    </cfRule>
    <cfRule type="cellIs" dxfId="1619" priority="2476" operator="greaterThan">
      <formula>W98</formula>
    </cfRule>
  </conditionalFormatting>
  <conditionalFormatting sqref="W103">
    <cfRule type="cellIs" dxfId="1618" priority="2466" operator="equal">
      <formula>0</formula>
    </cfRule>
  </conditionalFormatting>
  <conditionalFormatting sqref="W102">
    <cfRule type="cellIs" dxfId="1617" priority="2459" operator="equal">
      <formula>0</formula>
    </cfRule>
    <cfRule type="cellIs" dxfId="1616" priority="2460" operator="lessThan">
      <formula>W103</formula>
    </cfRule>
    <cfRule type="cellIs" dxfId="1615" priority="2465" operator="lessThan">
      <formula>0</formula>
    </cfRule>
  </conditionalFormatting>
  <conditionalFormatting sqref="W104">
    <cfRule type="cellIs" dxfId="1614" priority="2458" operator="equal">
      <formula>0</formula>
    </cfRule>
    <cfRule type="cellIs" dxfId="1613" priority="2463" operator="lessThan">
      <formula>W105</formula>
    </cfRule>
  </conditionalFormatting>
  <conditionalFormatting sqref="W105">
    <cfRule type="cellIs" dxfId="1612" priority="2457" operator="equal">
      <formula>0</formula>
    </cfRule>
    <cfRule type="cellIs" dxfId="1611" priority="2464" operator="greaterThan">
      <formula>W104</formula>
    </cfRule>
  </conditionalFormatting>
  <conditionalFormatting sqref="W109">
    <cfRule type="cellIs" dxfId="1610" priority="2454" operator="equal">
      <formula>0</formula>
    </cfRule>
  </conditionalFormatting>
  <conditionalFormatting sqref="W108">
    <cfRule type="cellIs" dxfId="1609" priority="2447" operator="equal">
      <formula>0</formula>
    </cfRule>
    <cfRule type="cellIs" dxfId="1608" priority="2448" operator="lessThan">
      <formula>W109</formula>
    </cfRule>
    <cfRule type="cellIs" dxfId="1607" priority="2453" operator="lessThan">
      <formula>0</formula>
    </cfRule>
  </conditionalFormatting>
  <conditionalFormatting sqref="W110">
    <cfRule type="cellIs" dxfId="1606" priority="2446" operator="equal">
      <formula>0</formula>
    </cfRule>
    <cfRule type="cellIs" dxfId="1605" priority="2451" operator="lessThan">
      <formula>W111</formula>
    </cfRule>
  </conditionalFormatting>
  <conditionalFormatting sqref="W111">
    <cfRule type="cellIs" dxfId="1604" priority="2445" operator="equal">
      <formula>0</formula>
    </cfRule>
    <cfRule type="cellIs" dxfId="1603" priority="2452" operator="greaterThan">
      <formula>W110</formula>
    </cfRule>
  </conditionalFormatting>
  <conditionalFormatting sqref="W115">
    <cfRule type="cellIs" dxfId="1602" priority="2442" operator="equal">
      <formula>0</formula>
    </cfRule>
  </conditionalFormatting>
  <conditionalFormatting sqref="W114">
    <cfRule type="cellIs" dxfId="1601" priority="2435" operator="equal">
      <formula>0</formula>
    </cfRule>
    <cfRule type="cellIs" dxfId="1600" priority="2436" operator="lessThan">
      <formula>W115</formula>
    </cfRule>
    <cfRule type="cellIs" dxfId="1599" priority="2441" operator="lessThan">
      <formula>0</formula>
    </cfRule>
  </conditionalFormatting>
  <conditionalFormatting sqref="W116">
    <cfRule type="cellIs" dxfId="1598" priority="2434" operator="equal">
      <formula>0</formula>
    </cfRule>
    <cfRule type="cellIs" dxfId="1597" priority="2439" operator="lessThan">
      <formula>W117</formula>
    </cfRule>
  </conditionalFormatting>
  <conditionalFormatting sqref="W117">
    <cfRule type="cellIs" dxfId="1596" priority="2433" operator="equal">
      <formula>0</formula>
    </cfRule>
    <cfRule type="cellIs" dxfId="1595" priority="2440" operator="greaterThan">
      <formula>W116</formula>
    </cfRule>
  </conditionalFormatting>
  <conditionalFormatting sqref="W121">
    <cfRule type="cellIs" dxfId="1594" priority="2430" operator="equal">
      <formula>0</formula>
    </cfRule>
  </conditionalFormatting>
  <conditionalFormatting sqref="W120">
    <cfRule type="cellIs" dxfId="1593" priority="2423" operator="equal">
      <formula>0</formula>
    </cfRule>
    <cfRule type="cellIs" dxfId="1592" priority="2424" operator="lessThan">
      <formula>W121</formula>
    </cfRule>
    <cfRule type="cellIs" dxfId="1591" priority="2429" operator="lessThan">
      <formula>0</formula>
    </cfRule>
  </conditionalFormatting>
  <conditionalFormatting sqref="W122">
    <cfRule type="cellIs" dxfId="1590" priority="2422" operator="equal">
      <formula>0</formula>
    </cfRule>
    <cfRule type="cellIs" dxfId="1589" priority="2427" operator="lessThan">
      <formula>W123</formula>
    </cfRule>
  </conditionalFormatting>
  <conditionalFormatting sqref="W123">
    <cfRule type="cellIs" dxfId="1588" priority="2421" operator="equal">
      <formula>0</formula>
    </cfRule>
    <cfRule type="cellIs" dxfId="1587" priority="2428" operator="greaterThan">
      <formula>W122</formula>
    </cfRule>
  </conditionalFormatting>
  <conditionalFormatting sqref="W127">
    <cfRule type="cellIs" dxfId="1586" priority="2418" operator="equal">
      <formula>0</formula>
    </cfRule>
  </conditionalFormatting>
  <conditionalFormatting sqref="W126">
    <cfRule type="cellIs" dxfId="1585" priority="2411" operator="equal">
      <formula>0</formula>
    </cfRule>
    <cfRule type="cellIs" dxfId="1584" priority="2412" operator="lessThan">
      <formula>W127</formula>
    </cfRule>
    <cfRule type="cellIs" dxfId="1583" priority="2417" operator="lessThan">
      <formula>0</formula>
    </cfRule>
  </conditionalFormatting>
  <conditionalFormatting sqref="W128">
    <cfRule type="cellIs" dxfId="1582" priority="2410" operator="equal">
      <formula>0</formula>
    </cfRule>
    <cfRule type="cellIs" dxfId="1581" priority="2415" operator="lessThan">
      <formula>W129</formula>
    </cfRule>
  </conditionalFormatting>
  <conditionalFormatting sqref="W129">
    <cfRule type="cellIs" dxfId="1580" priority="2409" operator="equal">
      <formula>0</formula>
    </cfRule>
    <cfRule type="cellIs" dxfId="1579" priority="2416" operator="greaterThan">
      <formula>W128</formula>
    </cfRule>
  </conditionalFormatting>
  <conditionalFormatting sqref="W133">
    <cfRule type="cellIs" dxfId="1578" priority="2406" operator="equal">
      <formula>0</formula>
    </cfRule>
  </conditionalFormatting>
  <conditionalFormatting sqref="W132">
    <cfRule type="cellIs" dxfId="1577" priority="2399" operator="equal">
      <formula>0</formula>
    </cfRule>
    <cfRule type="cellIs" dxfId="1576" priority="2400" operator="lessThan">
      <formula>W133</formula>
    </cfRule>
    <cfRule type="cellIs" dxfId="1575" priority="2405" operator="lessThan">
      <formula>0</formula>
    </cfRule>
  </conditionalFormatting>
  <conditionalFormatting sqref="W134">
    <cfRule type="cellIs" dxfId="1574" priority="2398" operator="equal">
      <formula>0</formula>
    </cfRule>
    <cfRule type="cellIs" dxfId="1573" priority="2403" operator="lessThan">
      <formula>W135</formula>
    </cfRule>
  </conditionalFormatting>
  <conditionalFormatting sqref="W135">
    <cfRule type="cellIs" dxfId="1572" priority="2397" operator="equal">
      <formula>0</formula>
    </cfRule>
    <cfRule type="cellIs" dxfId="1571" priority="2404" operator="greaterThan">
      <formula>W134</formula>
    </cfRule>
  </conditionalFormatting>
  <conditionalFormatting sqref="W139">
    <cfRule type="cellIs" dxfId="1570" priority="2394" operator="equal">
      <formula>0</formula>
    </cfRule>
  </conditionalFormatting>
  <conditionalFormatting sqref="W138">
    <cfRule type="cellIs" dxfId="1569" priority="2387" operator="equal">
      <formula>0</formula>
    </cfRule>
    <cfRule type="cellIs" dxfId="1568" priority="2388" operator="lessThan">
      <formula>W139</formula>
    </cfRule>
    <cfRule type="cellIs" dxfId="1567" priority="2393" operator="lessThan">
      <formula>0</formula>
    </cfRule>
  </conditionalFormatting>
  <conditionalFormatting sqref="W140">
    <cfRule type="cellIs" dxfId="1566" priority="2386" operator="equal">
      <formula>0</formula>
    </cfRule>
    <cfRule type="cellIs" dxfId="1565" priority="2391" operator="lessThan">
      <formula>W141</formula>
    </cfRule>
  </conditionalFormatting>
  <conditionalFormatting sqref="W141">
    <cfRule type="cellIs" dxfId="1564" priority="2385" operator="equal">
      <formula>0</formula>
    </cfRule>
    <cfRule type="cellIs" dxfId="1563" priority="2392" operator="greaterThan">
      <formula>W140</formula>
    </cfRule>
  </conditionalFormatting>
  <conditionalFormatting sqref="W145">
    <cfRule type="cellIs" dxfId="1562" priority="2382" operator="equal">
      <formula>0</formula>
    </cfRule>
  </conditionalFormatting>
  <conditionalFormatting sqref="W144">
    <cfRule type="cellIs" dxfId="1561" priority="2375" operator="equal">
      <formula>0</formula>
    </cfRule>
    <cfRule type="cellIs" dxfId="1560" priority="2376" operator="lessThan">
      <formula>W145</formula>
    </cfRule>
    <cfRule type="cellIs" dxfId="1559" priority="2381" operator="lessThan">
      <formula>0</formula>
    </cfRule>
  </conditionalFormatting>
  <conditionalFormatting sqref="W146">
    <cfRule type="cellIs" dxfId="1558" priority="2374" operator="equal">
      <formula>0</formula>
    </cfRule>
    <cfRule type="cellIs" dxfId="1557" priority="2379" operator="lessThan">
      <formula>W147</formula>
    </cfRule>
  </conditionalFormatting>
  <conditionalFormatting sqref="W147">
    <cfRule type="cellIs" dxfId="1556" priority="2373" operator="equal">
      <formula>0</formula>
    </cfRule>
    <cfRule type="cellIs" dxfId="1555" priority="2380" operator="greaterThan">
      <formula>W146</formula>
    </cfRule>
  </conditionalFormatting>
  <conditionalFormatting sqref="W149">
    <cfRule type="cellIs" dxfId="1554" priority="2372" operator="equal">
      <formula>0</formula>
    </cfRule>
  </conditionalFormatting>
  <conditionalFormatting sqref="W148">
    <cfRule type="cellIs" dxfId="1553" priority="2365" operator="equal">
      <formula>0</formula>
    </cfRule>
    <cfRule type="cellIs" dxfId="1552" priority="2366" operator="lessThan">
      <formula>W149</formula>
    </cfRule>
    <cfRule type="cellIs" dxfId="1551" priority="2371" operator="lessThan">
      <formula>0</formula>
    </cfRule>
  </conditionalFormatting>
  <conditionalFormatting sqref="W151">
    <cfRule type="cellIs" dxfId="1550" priority="2370" operator="equal">
      <formula>0</formula>
    </cfRule>
  </conditionalFormatting>
  <conditionalFormatting sqref="W150">
    <cfRule type="cellIs" dxfId="1549" priority="2363" operator="equal">
      <formula>0</formula>
    </cfRule>
    <cfRule type="cellIs" dxfId="1548" priority="2364" operator="lessThan">
      <formula>W151</formula>
    </cfRule>
    <cfRule type="cellIs" dxfId="1547" priority="2369" operator="lessThan">
      <formula>0</formula>
    </cfRule>
  </conditionalFormatting>
  <conditionalFormatting sqref="W152">
    <cfRule type="cellIs" dxfId="1546" priority="2362" operator="equal">
      <formula>0</formula>
    </cfRule>
    <cfRule type="cellIs" dxfId="1545" priority="2367" operator="lessThan">
      <formula>W153</formula>
    </cfRule>
  </conditionalFormatting>
  <conditionalFormatting sqref="W153">
    <cfRule type="cellIs" dxfId="1544" priority="2361" operator="equal">
      <formula>0</formula>
    </cfRule>
    <cfRule type="cellIs" dxfId="1543" priority="2368" operator="greaterThan">
      <formula>W152</formula>
    </cfRule>
  </conditionalFormatting>
  <conditionalFormatting sqref="W155">
    <cfRule type="cellIs" dxfId="1542" priority="2360" operator="equal">
      <formula>0</formula>
    </cfRule>
  </conditionalFormatting>
  <conditionalFormatting sqref="W154">
    <cfRule type="cellIs" dxfId="1541" priority="2353" operator="equal">
      <formula>0</formula>
    </cfRule>
    <cfRule type="cellIs" dxfId="1540" priority="2354" operator="lessThan">
      <formula>W155</formula>
    </cfRule>
    <cfRule type="cellIs" dxfId="1539" priority="2359" operator="lessThan">
      <formula>0</formula>
    </cfRule>
  </conditionalFormatting>
  <conditionalFormatting sqref="W157">
    <cfRule type="cellIs" dxfId="1538" priority="2358" operator="equal">
      <formula>0</formula>
    </cfRule>
  </conditionalFormatting>
  <conditionalFormatting sqref="W156">
    <cfRule type="cellIs" dxfId="1537" priority="2351" operator="equal">
      <formula>0</formula>
    </cfRule>
    <cfRule type="cellIs" dxfId="1536" priority="2352" operator="lessThan">
      <formula>W157</formula>
    </cfRule>
    <cfRule type="cellIs" dxfId="1535" priority="2357" operator="lessThan">
      <formula>0</formula>
    </cfRule>
  </conditionalFormatting>
  <conditionalFormatting sqref="W158">
    <cfRule type="cellIs" dxfId="1534" priority="2350" operator="equal">
      <formula>0</formula>
    </cfRule>
    <cfRule type="cellIs" dxfId="1533" priority="2355" operator="lessThan">
      <formula>W159</formula>
    </cfRule>
  </conditionalFormatting>
  <conditionalFormatting sqref="W159">
    <cfRule type="cellIs" dxfId="1532" priority="2349" operator="equal">
      <formula>0</formula>
    </cfRule>
    <cfRule type="cellIs" dxfId="1531" priority="2356" operator="greaterThan">
      <formula>W158</formula>
    </cfRule>
  </conditionalFormatting>
  <conditionalFormatting sqref="W161">
    <cfRule type="cellIs" dxfId="1530" priority="2348" operator="equal">
      <formula>0</formula>
    </cfRule>
  </conditionalFormatting>
  <conditionalFormatting sqref="W160">
    <cfRule type="cellIs" dxfId="1529" priority="2341" operator="equal">
      <formula>0</formula>
    </cfRule>
    <cfRule type="cellIs" dxfId="1528" priority="2342" operator="lessThan">
      <formula>W161</formula>
    </cfRule>
    <cfRule type="cellIs" dxfId="1527" priority="2347" operator="lessThan">
      <formula>0</formula>
    </cfRule>
  </conditionalFormatting>
  <conditionalFormatting sqref="W163">
    <cfRule type="cellIs" dxfId="1526" priority="2346" operator="equal">
      <formula>0</formula>
    </cfRule>
  </conditionalFormatting>
  <conditionalFormatting sqref="W162">
    <cfRule type="cellIs" dxfId="1525" priority="2339" operator="equal">
      <formula>0</formula>
    </cfRule>
    <cfRule type="cellIs" dxfId="1524" priority="2340" operator="lessThan">
      <formula>W163</formula>
    </cfRule>
    <cfRule type="cellIs" dxfId="1523" priority="2345" operator="lessThan">
      <formula>0</formula>
    </cfRule>
  </conditionalFormatting>
  <conditionalFormatting sqref="W164">
    <cfRule type="cellIs" dxfId="1522" priority="2338" operator="equal">
      <formula>0</formula>
    </cfRule>
    <cfRule type="cellIs" dxfId="1521" priority="2343" operator="lessThan">
      <formula>W165</formula>
    </cfRule>
  </conditionalFormatting>
  <conditionalFormatting sqref="W165">
    <cfRule type="cellIs" dxfId="1520" priority="2337" operator="equal">
      <formula>0</formula>
    </cfRule>
    <cfRule type="cellIs" dxfId="1519" priority="2344" operator="greaterThan">
      <formula>W164</formula>
    </cfRule>
  </conditionalFormatting>
  <conditionalFormatting sqref="X64">
    <cfRule type="expression" dxfId="1518" priority="2323">
      <formula>F64/100&lt;X64</formula>
    </cfRule>
    <cfRule type="expression" dxfId="1517" priority="2324">
      <formula>X64&lt;F64/100</formula>
    </cfRule>
  </conditionalFormatting>
  <conditionalFormatting sqref="X65">
    <cfRule type="expression" dxfId="1516" priority="2321">
      <formula>F65/100&lt;X65</formula>
    </cfRule>
    <cfRule type="expression" dxfId="1515" priority="2322">
      <formula>X65&lt;F65/100</formula>
    </cfRule>
  </conditionalFormatting>
  <conditionalFormatting sqref="X66">
    <cfRule type="expression" dxfId="1514" priority="2319">
      <formula>F66/100&lt;X66</formula>
    </cfRule>
    <cfRule type="expression" dxfId="1513" priority="2320">
      <formula>X66&lt;F66/100</formula>
    </cfRule>
  </conditionalFormatting>
  <conditionalFormatting sqref="X67">
    <cfRule type="expression" dxfId="1512" priority="2317">
      <formula>F67/100&lt;X67</formula>
    </cfRule>
    <cfRule type="expression" dxfId="1511" priority="2318">
      <formula>X67&lt;F67/100</formula>
    </cfRule>
  </conditionalFormatting>
  <conditionalFormatting sqref="X68">
    <cfRule type="expression" dxfId="1510" priority="2315">
      <formula>F68/100&lt;X68</formula>
    </cfRule>
    <cfRule type="expression" dxfId="1509" priority="2316">
      <formula>X68&lt;F68/100</formula>
    </cfRule>
  </conditionalFormatting>
  <conditionalFormatting sqref="X69">
    <cfRule type="expression" dxfId="1508" priority="2313">
      <formula>F69/100&lt;X69</formula>
    </cfRule>
    <cfRule type="expression" dxfId="1507" priority="2314">
      <formula>X69&lt;F69/100</formula>
    </cfRule>
  </conditionalFormatting>
  <conditionalFormatting sqref="X70">
    <cfRule type="expression" dxfId="1506" priority="2311">
      <formula>F70/100&lt;X70</formula>
    </cfRule>
    <cfRule type="expression" dxfId="1505" priority="2312">
      <formula>X70&lt;F70/100</formula>
    </cfRule>
  </conditionalFormatting>
  <conditionalFormatting sqref="X71">
    <cfRule type="expression" dxfId="1504" priority="2309">
      <formula>F71/100&lt;X71</formula>
    </cfRule>
    <cfRule type="expression" dxfId="1503" priority="2310">
      <formula>X71&lt;F71/100</formula>
    </cfRule>
  </conditionalFormatting>
  <conditionalFormatting sqref="X72">
    <cfRule type="expression" dxfId="1502" priority="2307">
      <formula>F72/100&lt;X72</formula>
    </cfRule>
    <cfRule type="expression" dxfId="1501" priority="2308">
      <formula>X72&lt;F72/100</formula>
    </cfRule>
  </conditionalFormatting>
  <conditionalFormatting sqref="X73">
    <cfRule type="expression" dxfId="1500" priority="2305">
      <formula>F73/100&lt;X73</formula>
    </cfRule>
    <cfRule type="expression" dxfId="1499" priority="2306">
      <formula>X73&lt;F73/100</formula>
    </cfRule>
  </conditionalFormatting>
  <conditionalFormatting sqref="X74">
    <cfRule type="expression" dxfId="1498" priority="2303">
      <formula>F74/100&lt;X74</formula>
    </cfRule>
    <cfRule type="expression" dxfId="1497" priority="2304">
      <formula>X74&lt;F74/100</formula>
    </cfRule>
  </conditionalFormatting>
  <conditionalFormatting sqref="X75">
    <cfRule type="expression" dxfId="1496" priority="2301">
      <formula>F75/100&lt;X75</formula>
    </cfRule>
    <cfRule type="expression" dxfId="1495" priority="2302">
      <formula>X75&lt;F75/100</formula>
    </cfRule>
  </conditionalFormatting>
  <conditionalFormatting sqref="X76">
    <cfRule type="expression" dxfId="1494" priority="2299">
      <formula>F76/100&lt;X76</formula>
    </cfRule>
    <cfRule type="expression" dxfId="1493" priority="2300">
      <formula>X76&lt;F76/100</formula>
    </cfRule>
  </conditionalFormatting>
  <conditionalFormatting sqref="X77">
    <cfRule type="expression" dxfId="1492" priority="2297">
      <formula>F77/100&lt;X77</formula>
    </cfRule>
    <cfRule type="expression" dxfId="1491" priority="2298">
      <formula>X77&lt;F77/100</formula>
    </cfRule>
  </conditionalFormatting>
  <conditionalFormatting sqref="X78">
    <cfRule type="expression" dxfId="1490" priority="2295">
      <formula>F78/100&lt;X78</formula>
    </cfRule>
    <cfRule type="expression" dxfId="1489" priority="2296">
      <formula>X78&lt;F78/100</formula>
    </cfRule>
  </conditionalFormatting>
  <conditionalFormatting sqref="X79">
    <cfRule type="expression" dxfId="1488" priority="2293">
      <formula>F79/100&lt;X79</formula>
    </cfRule>
    <cfRule type="expression" dxfId="1487" priority="2294">
      <formula>X79&lt;F79/100</formula>
    </cfRule>
  </conditionalFormatting>
  <conditionalFormatting sqref="X80">
    <cfRule type="expression" dxfId="1486" priority="2291">
      <formula>F80/100&lt;X80</formula>
    </cfRule>
    <cfRule type="expression" dxfId="1485" priority="2292">
      <formula>X80&lt;F80/100</formula>
    </cfRule>
  </conditionalFormatting>
  <conditionalFormatting sqref="X81">
    <cfRule type="expression" dxfId="1484" priority="2289">
      <formula>F81/100&lt;X81</formula>
    </cfRule>
    <cfRule type="expression" dxfId="1483" priority="2290">
      <formula>X81&lt;F81/100</formula>
    </cfRule>
  </conditionalFormatting>
  <conditionalFormatting sqref="X82">
    <cfRule type="expression" dxfId="1482" priority="2287">
      <formula>F82/100&lt;X82</formula>
    </cfRule>
    <cfRule type="expression" dxfId="1481" priority="2288">
      <formula>X82&lt;F82/100</formula>
    </cfRule>
  </conditionalFormatting>
  <conditionalFormatting sqref="X83">
    <cfRule type="expression" dxfId="1480" priority="2285">
      <formula>F83/100&lt;X83</formula>
    </cfRule>
    <cfRule type="expression" dxfId="1479" priority="2286">
      <formula>X83&lt;F83/100</formula>
    </cfRule>
  </conditionalFormatting>
  <conditionalFormatting sqref="X84">
    <cfRule type="expression" dxfId="1478" priority="2283">
      <formula>F84/100&lt;X84</formula>
    </cfRule>
    <cfRule type="expression" dxfId="1477" priority="2284">
      <formula>X84&lt;F84/100</formula>
    </cfRule>
  </conditionalFormatting>
  <conditionalFormatting sqref="X85">
    <cfRule type="expression" dxfId="1476" priority="2281">
      <formula>F85/100&lt;X85</formula>
    </cfRule>
    <cfRule type="expression" dxfId="1475" priority="2282">
      <formula>X85&lt;F85/100</formula>
    </cfRule>
  </conditionalFormatting>
  <conditionalFormatting sqref="X86">
    <cfRule type="expression" dxfId="1474" priority="2279">
      <formula>F86/100&lt;X86</formula>
    </cfRule>
    <cfRule type="expression" dxfId="1473" priority="2280">
      <formula>X86&lt;F86/100</formula>
    </cfRule>
  </conditionalFormatting>
  <conditionalFormatting sqref="X87">
    <cfRule type="expression" dxfId="1472" priority="2277">
      <formula>F87/100&lt;X87</formula>
    </cfRule>
    <cfRule type="expression" dxfId="1471" priority="2278">
      <formula>X87&lt;F87/100</formula>
    </cfRule>
  </conditionalFormatting>
  <conditionalFormatting sqref="X88">
    <cfRule type="expression" dxfId="1470" priority="2275">
      <formula>F88/100&lt;X88</formula>
    </cfRule>
    <cfRule type="expression" dxfId="1469" priority="2276">
      <formula>X88&lt;F88/100</formula>
    </cfRule>
  </conditionalFormatting>
  <conditionalFormatting sqref="X89">
    <cfRule type="expression" dxfId="1468" priority="2273">
      <formula>F89/100&lt;X89</formula>
    </cfRule>
    <cfRule type="expression" dxfId="1467" priority="2274">
      <formula>X89&lt;F89/100</formula>
    </cfRule>
  </conditionalFormatting>
  <conditionalFormatting sqref="X90">
    <cfRule type="expression" dxfId="1466" priority="2271">
      <formula>F90/100&lt;X90</formula>
    </cfRule>
    <cfRule type="expression" dxfId="1465" priority="2272">
      <formula>X90&lt;F90/100</formula>
    </cfRule>
  </conditionalFormatting>
  <conditionalFormatting sqref="X91">
    <cfRule type="expression" dxfId="1464" priority="2269">
      <formula>F91/100&lt;X91</formula>
    </cfRule>
    <cfRule type="expression" dxfId="1463" priority="2270">
      <formula>X91&lt;F91/100</formula>
    </cfRule>
  </conditionalFormatting>
  <conditionalFormatting sqref="X92">
    <cfRule type="expression" dxfId="1462" priority="2267">
      <formula>F92/100&lt;X92</formula>
    </cfRule>
    <cfRule type="expression" dxfId="1461" priority="2268">
      <formula>X92&lt;F92/100</formula>
    </cfRule>
  </conditionalFormatting>
  <conditionalFormatting sqref="X93">
    <cfRule type="expression" dxfId="1460" priority="2265">
      <formula>F93/100&lt;X93</formula>
    </cfRule>
    <cfRule type="expression" dxfId="1459" priority="2266">
      <formula>X93&lt;F93/100</formula>
    </cfRule>
  </conditionalFormatting>
  <conditionalFormatting sqref="X94">
    <cfRule type="expression" dxfId="1458" priority="2263">
      <formula>F94/100&lt;X94</formula>
    </cfRule>
    <cfRule type="expression" dxfId="1457" priority="2264">
      <formula>X94&lt;F94/100</formula>
    </cfRule>
  </conditionalFormatting>
  <conditionalFormatting sqref="X95">
    <cfRule type="expression" dxfId="1456" priority="2261">
      <formula>F95/100&lt;X95</formula>
    </cfRule>
    <cfRule type="expression" dxfId="1455" priority="2262">
      <formula>X95&lt;F95/100</formula>
    </cfRule>
  </conditionalFormatting>
  <conditionalFormatting sqref="X96">
    <cfRule type="expression" dxfId="1454" priority="2259">
      <formula>F96/100&lt;X96</formula>
    </cfRule>
    <cfRule type="expression" dxfId="1453" priority="2260">
      <formula>X96&lt;F96/100</formula>
    </cfRule>
  </conditionalFormatting>
  <conditionalFormatting sqref="X97">
    <cfRule type="expression" dxfId="1452" priority="2257">
      <formula>F97/100&lt;X97</formula>
    </cfRule>
    <cfRule type="expression" dxfId="1451" priority="2258">
      <formula>X97&lt;F97/100</formula>
    </cfRule>
  </conditionalFormatting>
  <conditionalFormatting sqref="X98">
    <cfRule type="expression" dxfId="1450" priority="2255">
      <formula>F98/100&lt;X98</formula>
    </cfRule>
    <cfRule type="expression" dxfId="1449" priority="2256">
      <formula>X98&lt;F98/100</formula>
    </cfRule>
  </conditionalFormatting>
  <conditionalFormatting sqref="X99">
    <cfRule type="expression" dxfId="1448" priority="2253">
      <formula>F99/100&lt;X99</formula>
    </cfRule>
    <cfRule type="expression" dxfId="1447" priority="2254">
      <formula>X99&lt;F99/100</formula>
    </cfRule>
  </conditionalFormatting>
  <conditionalFormatting sqref="X100">
    <cfRule type="expression" dxfId="1446" priority="2251">
      <formula>F100/100&lt;X100</formula>
    </cfRule>
    <cfRule type="expression" dxfId="1445" priority="2252">
      <formula>X100&lt;F100/100</formula>
    </cfRule>
  </conditionalFormatting>
  <conditionalFormatting sqref="X101">
    <cfRule type="expression" dxfId="1444" priority="2249">
      <formula>F101/100&lt;X101</formula>
    </cfRule>
    <cfRule type="expression" dxfId="1443" priority="2250">
      <formula>X101&lt;F101/100</formula>
    </cfRule>
  </conditionalFormatting>
  <conditionalFormatting sqref="X102">
    <cfRule type="expression" dxfId="1442" priority="2247">
      <formula>F102/100&lt;X102</formula>
    </cfRule>
    <cfRule type="expression" dxfId="1441" priority="2248">
      <formula>X102&lt;F102/100</formula>
    </cfRule>
  </conditionalFormatting>
  <conditionalFormatting sqref="X103">
    <cfRule type="expression" dxfId="1440" priority="2245">
      <formula>F103/100&lt;X103</formula>
    </cfRule>
    <cfRule type="expression" dxfId="1439" priority="2246">
      <formula>X103&lt;F103/100</formula>
    </cfRule>
  </conditionalFormatting>
  <conditionalFormatting sqref="X104">
    <cfRule type="expression" dxfId="1438" priority="2243">
      <formula>F104/100&lt;X104</formula>
    </cfRule>
    <cfRule type="expression" dxfId="1437" priority="2244">
      <formula>X104&lt;F104/100</formula>
    </cfRule>
  </conditionalFormatting>
  <conditionalFormatting sqref="X105">
    <cfRule type="expression" dxfId="1436" priority="2241">
      <formula>F105/100&lt;X105</formula>
    </cfRule>
    <cfRule type="expression" dxfId="1435" priority="2242">
      <formula>X105&lt;F105/100</formula>
    </cfRule>
  </conditionalFormatting>
  <conditionalFormatting sqref="X106">
    <cfRule type="expression" dxfId="1434" priority="2239">
      <formula>F106/100&lt;X106</formula>
    </cfRule>
    <cfRule type="expression" dxfId="1433" priority="2240">
      <formula>X106&lt;F106/100</formula>
    </cfRule>
  </conditionalFormatting>
  <conditionalFormatting sqref="X107">
    <cfRule type="expression" dxfId="1432" priority="2237">
      <formula>F107/100&lt;X107</formula>
    </cfRule>
    <cfRule type="expression" dxfId="1431" priority="2238">
      <formula>X107&lt;F107/100</formula>
    </cfRule>
  </conditionalFormatting>
  <conditionalFormatting sqref="X108">
    <cfRule type="expression" dxfId="1430" priority="2235">
      <formula>F108/100&lt;X108</formula>
    </cfRule>
    <cfRule type="expression" dxfId="1429" priority="2236">
      <formula>X108&lt;F108/100</formula>
    </cfRule>
  </conditionalFormatting>
  <conditionalFormatting sqref="X109">
    <cfRule type="expression" dxfId="1428" priority="2233">
      <formula>F109/100&lt;X109</formula>
    </cfRule>
    <cfRule type="expression" dxfId="1427" priority="2234">
      <formula>X109&lt;F109/100</formula>
    </cfRule>
  </conditionalFormatting>
  <conditionalFormatting sqref="X110">
    <cfRule type="expression" dxfId="1426" priority="2231">
      <formula>F110/100&lt;X110</formula>
    </cfRule>
    <cfRule type="expression" dxfId="1425" priority="2232">
      <formula>X110&lt;F110/100</formula>
    </cfRule>
  </conditionalFormatting>
  <conditionalFormatting sqref="X111">
    <cfRule type="expression" dxfId="1424" priority="2229">
      <formula>F111/100&lt;X111</formula>
    </cfRule>
    <cfRule type="expression" dxfId="1423" priority="2230">
      <formula>X111&lt;F111/100</formula>
    </cfRule>
  </conditionalFormatting>
  <conditionalFormatting sqref="X112">
    <cfRule type="expression" dxfId="1422" priority="2227">
      <formula>F112/100&lt;X112</formula>
    </cfRule>
    <cfRule type="expression" dxfId="1421" priority="2228">
      <formula>X112&lt;F112/100</formula>
    </cfRule>
  </conditionalFormatting>
  <conditionalFormatting sqref="X113">
    <cfRule type="expression" dxfId="1420" priority="2225">
      <formula>F113/100&lt;X113</formula>
    </cfRule>
    <cfRule type="expression" dxfId="1419" priority="2226">
      <formula>X113&lt;F113/100</formula>
    </cfRule>
  </conditionalFormatting>
  <conditionalFormatting sqref="X114">
    <cfRule type="expression" dxfId="1418" priority="2223">
      <formula>F114/100&lt;X114</formula>
    </cfRule>
    <cfRule type="expression" dxfId="1417" priority="2224">
      <formula>X114&lt;F114/100</formula>
    </cfRule>
  </conditionalFormatting>
  <conditionalFormatting sqref="X115">
    <cfRule type="expression" dxfId="1416" priority="2221">
      <formula>F115/100&lt;X115</formula>
    </cfRule>
    <cfRule type="expression" dxfId="1415" priority="2222">
      <formula>X115&lt;F115/100</formula>
    </cfRule>
  </conditionalFormatting>
  <conditionalFormatting sqref="X116">
    <cfRule type="expression" dxfId="1414" priority="2219">
      <formula>F116/100&lt;X116</formula>
    </cfRule>
    <cfRule type="expression" dxfId="1413" priority="2220">
      <formula>X116&lt;F116/100</formula>
    </cfRule>
  </conditionalFormatting>
  <conditionalFormatting sqref="X117">
    <cfRule type="expression" dxfId="1412" priority="2217">
      <formula>F117/100&lt;X117</formula>
    </cfRule>
    <cfRule type="expression" dxfId="1411" priority="2218">
      <formula>X117&lt;F117/100</formula>
    </cfRule>
  </conditionalFormatting>
  <conditionalFormatting sqref="X118">
    <cfRule type="expression" dxfId="1410" priority="2215">
      <formula>F118/100&lt;X118</formula>
    </cfRule>
    <cfRule type="expression" dxfId="1409" priority="2216">
      <formula>X118&lt;F118/100</formula>
    </cfRule>
  </conditionalFormatting>
  <conditionalFormatting sqref="X119">
    <cfRule type="expression" dxfId="1408" priority="2213">
      <formula>F119/100&lt;X119</formula>
    </cfRule>
    <cfRule type="expression" dxfId="1407" priority="2214">
      <formula>X119&lt;F119/100</formula>
    </cfRule>
  </conditionalFormatting>
  <conditionalFormatting sqref="X120">
    <cfRule type="expression" dxfId="1406" priority="2211">
      <formula>F120/100&lt;X120</formula>
    </cfRule>
    <cfRule type="expression" dxfId="1405" priority="2212">
      <formula>X120&lt;F120/100</formula>
    </cfRule>
  </conditionalFormatting>
  <conditionalFormatting sqref="X121">
    <cfRule type="expression" dxfId="1404" priority="2209">
      <formula>F121/100&lt;X121</formula>
    </cfRule>
    <cfRule type="expression" dxfId="1403" priority="2210">
      <formula>X121&lt;F121/100</formula>
    </cfRule>
  </conditionalFormatting>
  <conditionalFormatting sqref="X122">
    <cfRule type="expression" dxfId="1402" priority="2207">
      <formula>F122/100&lt;X122</formula>
    </cfRule>
    <cfRule type="expression" dxfId="1401" priority="2208">
      <formula>X122&lt;F122/100</formula>
    </cfRule>
  </conditionalFormatting>
  <conditionalFormatting sqref="X123">
    <cfRule type="expression" dxfId="1400" priority="2205">
      <formula>F123/100&lt;X123</formula>
    </cfRule>
    <cfRule type="expression" dxfId="1399" priority="2206">
      <formula>X123&lt;F123/100</formula>
    </cfRule>
  </conditionalFormatting>
  <conditionalFormatting sqref="X124">
    <cfRule type="expression" dxfId="1398" priority="2203">
      <formula>F124/100&lt;X124</formula>
    </cfRule>
    <cfRule type="expression" dxfId="1397" priority="2204">
      <formula>X124&lt;F124/100</formula>
    </cfRule>
  </conditionalFormatting>
  <conditionalFormatting sqref="X125">
    <cfRule type="expression" dxfId="1396" priority="2201">
      <formula>F125/100&lt;X125</formula>
    </cfRule>
    <cfRule type="expression" dxfId="1395" priority="2202">
      <formula>X125&lt;F125/100</formula>
    </cfRule>
  </conditionalFormatting>
  <conditionalFormatting sqref="X126">
    <cfRule type="expression" dxfId="1394" priority="2199">
      <formula>F126/100&lt;X126</formula>
    </cfRule>
    <cfRule type="expression" dxfId="1393" priority="2200">
      <formula>X126&lt;F126/100</formula>
    </cfRule>
  </conditionalFormatting>
  <conditionalFormatting sqref="X127">
    <cfRule type="expression" dxfId="1392" priority="2197">
      <formula>F127/100&lt;X127</formula>
    </cfRule>
    <cfRule type="expression" dxfId="1391" priority="2198">
      <formula>X127&lt;F127/100</formula>
    </cfRule>
  </conditionalFormatting>
  <conditionalFormatting sqref="X128">
    <cfRule type="expression" dxfId="1390" priority="2195">
      <formula>F128/100&lt;X128</formula>
    </cfRule>
    <cfRule type="expression" dxfId="1389" priority="2196">
      <formula>X128&lt;F128/100</formula>
    </cfRule>
  </conditionalFormatting>
  <conditionalFormatting sqref="X129">
    <cfRule type="expression" dxfId="1388" priority="2193">
      <formula>F129/100&lt;X129</formula>
    </cfRule>
    <cfRule type="expression" dxfId="1387" priority="2194">
      <formula>X129&lt;F129/100</formula>
    </cfRule>
  </conditionalFormatting>
  <conditionalFormatting sqref="X130">
    <cfRule type="expression" dxfId="1386" priority="2191">
      <formula>F130/100&lt;X130</formula>
    </cfRule>
    <cfRule type="expression" dxfId="1385" priority="2192">
      <formula>X130&lt;F130/100</formula>
    </cfRule>
  </conditionalFormatting>
  <conditionalFormatting sqref="X131">
    <cfRule type="expression" dxfId="1384" priority="2189">
      <formula>F131/100&lt;X131</formula>
    </cfRule>
    <cfRule type="expression" dxfId="1383" priority="2190">
      <formula>X131&lt;F131/100</formula>
    </cfRule>
  </conditionalFormatting>
  <conditionalFormatting sqref="X132">
    <cfRule type="expression" dxfId="1382" priority="2187">
      <formula>F132/100&lt;X132</formula>
    </cfRule>
    <cfRule type="expression" dxfId="1381" priority="2188">
      <formula>X132&lt;F132/100</formula>
    </cfRule>
  </conditionalFormatting>
  <conditionalFormatting sqref="X133">
    <cfRule type="expression" dxfId="1380" priority="2185">
      <formula>F133/100&lt;X133</formula>
    </cfRule>
    <cfRule type="expression" dxfId="1379" priority="2186">
      <formula>X133&lt;F133/100</formula>
    </cfRule>
  </conditionalFormatting>
  <conditionalFormatting sqref="X134">
    <cfRule type="expression" dxfId="1378" priority="2183">
      <formula>F134/100&lt;X134</formula>
    </cfRule>
    <cfRule type="expression" dxfId="1377" priority="2184">
      <formula>X134&lt;F134/100</formula>
    </cfRule>
  </conditionalFormatting>
  <conditionalFormatting sqref="X135">
    <cfRule type="expression" dxfId="1376" priority="2181">
      <formula>F135/100&lt;X135</formula>
    </cfRule>
    <cfRule type="expression" dxfId="1375" priority="2182">
      <formula>X135&lt;F135/100</formula>
    </cfRule>
  </conditionalFormatting>
  <conditionalFormatting sqref="X136">
    <cfRule type="expression" dxfId="1374" priority="2179">
      <formula>F136/100&lt;X136</formula>
    </cfRule>
    <cfRule type="expression" dxfId="1373" priority="2180">
      <formula>X136&lt;F136/100</formula>
    </cfRule>
  </conditionalFormatting>
  <conditionalFormatting sqref="X137">
    <cfRule type="expression" dxfId="1372" priority="2177">
      <formula>F137/100&lt;X137</formula>
    </cfRule>
    <cfRule type="expression" dxfId="1371" priority="2178">
      <formula>X137&lt;F137/100</formula>
    </cfRule>
  </conditionalFormatting>
  <conditionalFormatting sqref="X138">
    <cfRule type="expression" dxfId="1370" priority="2175">
      <formula>F138/100&lt;X138</formula>
    </cfRule>
    <cfRule type="expression" dxfId="1369" priority="2176">
      <formula>X138&lt;F138/100</formula>
    </cfRule>
  </conditionalFormatting>
  <conditionalFormatting sqref="X139">
    <cfRule type="expression" dxfId="1368" priority="2173">
      <formula>F139/100&lt;X139</formula>
    </cfRule>
    <cfRule type="expression" dxfId="1367" priority="2174">
      <formula>X139&lt;F139/100</formula>
    </cfRule>
  </conditionalFormatting>
  <conditionalFormatting sqref="X140">
    <cfRule type="expression" dxfId="1366" priority="2171">
      <formula>F140/100&lt;X140</formula>
    </cfRule>
    <cfRule type="expression" dxfId="1365" priority="2172">
      <formula>X140&lt;F140/100</formula>
    </cfRule>
  </conditionalFormatting>
  <conditionalFormatting sqref="X141">
    <cfRule type="expression" dxfId="1364" priority="2169">
      <formula>F141/100&lt;X141</formula>
    </cfRule>
    <cfRule type="expression" dxfId="1363" priority="2170">
      <formula>X141&lt;F141/100</formula>
    </cfRule>
  </conditionalFormatting>
  <conditionalFormatting sqref="X142">
    <cfRule type="expression" dxfId="1362" priority="2167">
      <formula>F142/100&lt;X142</formula>
    </cfRule>
    <cfRule type="expression" dxfId="1361" priority="2168">
      <formula>X142&lt;F142/100</formula>
    </cfRule>
  </conditionalFormatting>
  <conditionalFormatting sqref="X143">
    <cfRule type="expression" dxfId="1360" priority="2165">
      <formula>F143/100&lt;X143</formula>
    </cfRule>
    <cfRule type="expression" dxfId="1359" priority="2166">
      <formula>X143&lt;F143/100</formula>
    </cfRule>
  </conditionalFormatting>
  <conditionalFormatting sqref="X144">
    <cfRule type="expression" dxfId="1358" priority="2163">
      <formula>F144/100&lt;X144</formula>
    </cfRule>
    <cfRule type="expression" dxfId="1357" priority="2164">
      <formula>X144&lt;F144/100</formula>
    </cfRule>
  </conditionalFormatting>
  <conditionalFormatting sqref="X145">
    <cfRule type="expression" dxfId="1356" priority="2161">
      <formula>F145/100&lt;X145</formula>
    </cfRule>
    <cfRule type="expression" dxfId="1355" priority="2162">
      <formula>X145&lt;F145/100</formula>
    </cfRule>
  </conditionalFormatting>
  <conditionalFormatting sqref="X146">
    <cfRule type="expression" dxfId="1354" priority="2159">
      <formula>F146/100&lt;X146</formula>
    </cfRule>
    <cfRule type="expression" dxfId="1353" priority="2160">
      <formula>X146&lt;F146/100</formula>
    </cfRule>
  </conditionalFormatting>
  <conditionalFormatting sqref="X147">
    <cfRule type="expression" dxfId="1352" priority="2157">
      <formula>F147/100&lt;X147</formula>
    </cfRule>
    <cfRule type="expression" dxfId="1351" priority="2158">
      <formula>X147&lt;F147/100</formula>
    </cfRule>
  </conditionalFormatting>
  <conditionalFormatting sqref="X148">
    <cfRule type="expression" dxfId="1350" priority="2155">
      <formula>F148/100&lt;X148</formula>
    </cfRule>
    <cfRule type="expression" dxfId="1349" priority="2156">
      <formula>X148&lt;F148/100</formula>
    </cfRule>
  </conditionalFormatting>
  <conditionalFormatting sqref="X149">
    <cfRule type="expression" dxfId="1348" priority="2153">
      <formula>F149/100&lt;X149</formula>
    </cfRule>
    <cfRule type="expression" dxfId="1347" priority="2154">
      <formula>X149&lt;F149/100</formula>
    </cfRule>
  </conditionalFormatting>
  <conditionalFormatting sqref="X150">
    <cfRule type="expression" dxfId="1346" priority="2151">
      <formula>F150/100&lt;X150</formula>
    </cfRule>
    <cfRule type="expression" dxfId="1345" priority="2152">
      <formula>X150&lt;F150/100</formula>
    </cfRule>
  </conditionalFormatting>
  <conditionalFormatting sqref="X151">
    <cfRule type="expression" dxfId="1344" priority="2149">
      <formula>F151/100&lt;X151</formula>
    </cfRule>
    <cfRule type="expression" dxfId="1343" priority="2150">
      <formula>X151&lt;F151/100</formula>
    </cfRule>
  </conditionalFormatting>
  <conditionalFormatting sqref="X152">
    <cfRule type="expression" dxfId="1342" priority="2147">
      <formula>F152/100&lt;X152</formula>
    </cfRule>
    <cfRule type="expression" dxfId="1341" priority="2148">
      <formula>X152&lt;F152/100</formula>
    </cfRule>
  </conditionalFormatting>
  <conditionalFormatting sqref="X153">
    <cfRule type="expression" dxfId="1340" priority="2145">
      <formula>F153/100&lt;X153</formula>
    </cfRule>
    <cfRule type="expression" dxfId="1339" priority="2146">
      <formula>X153&lt;F153/100</formula>
    </cfRule>
  </conditionalFormatting>
  <conditionalFormatting sqref="X154">
    <cfRule type="expression" dxfId="1338" priority="2143">
      <formula>F154/100&lt;X154</formula>
    </cfRule>
    <cfRule type="expression" dxfId="1337" priority="2144">
      <formula>X154&lt;F154/100</formula>
    </cfRule>
  </conditionalFormatting>
  <conditionalFormatting sqref="X155">
    <cfRule type="expression" dxfId="1336" priority="2141">
      <formula>F155/100&lt;X155</formula>
    </cfRule>
    <cfRule type="expression" dxfId="1335" priority="2142">
      <formula>X155&lt;F155/100</formula>
    </cfRule>
  </conditionalFormatting>
  <conditionalFormatting sqref="X156">
    <cfRule type="expression" dxfId="1334" priority="2139">
      <formula>F156/100&lt;X156</formula>
    </cfRule>
    <cfRule type="expression" dxfId="1333" priority="2140">
      <formula>X156&lt;F156/100</formula>
    </cfRule>
  </conditionalFormatting>
  <conditionalFormatting sqref="X157">
    <cfRule type="expression" dxfId="1332" priority="2137">
      <formula>F157/100&lt;X157</formula>
    </cfRule>
    <cfRule type="expression" dxfId="1331" priority="2138">
      <formula>X157&lt;F157/100</formula>
    </cfRule>
  </conditionalFormatting>
  <conditionalFormatting sqref="X158">
    <cfRule type="expression" dxfId="1330" priority="2135">
      <formula>F158/100&lt;X158</formula>
    </cfRule>
    <cfRule type="expression" dxfId="1329" priority="2136">
      <formula>X158&lt;F158/100</formula>
    </cfRule>
  </conditionalFormatting>
  <conditionalFormatting sqref="X159">
    <cfRule type="expression" dxfId="1328" priority="2133">
      <formula>F159/100&lt;X159</formula>
    </cfRule>
    <cfRule type="expression" dxfId="1327" priority="2134">
      <formula>X159&lt;F159/100</formula>
    </cfRule>
  </conditionalFormatting>
  <conditionalFormatting sqref="X160">
    <cfRule type="expression" dxfId="1326" priority="2131">
      <formula>F160/100&lt;X160</formula>
    </cfRule>
    <cfRule type="expression" dxfId="1325" priority="2132">
      <formula>X160&lt;F160/100</formula>
    </cfRule>
  </conditionalFormatting>
  <conditionalFormatting sqref="X161">
    <cfRule type="expression" dxfId="1324" priority="2129">
      <formula>F161/100&lt;X161</formula>
    </cfRule>
    <cfRule type="expression" dxfId="1323" priority="2130">
      <formula>X161&lt;F161/100</formula>
    </cfRule>
  </conditionalFormatting>
  <conditionalFormatting sqref="X162">
    <cfRule type="expression" dxfId="1322" priority="2127">
      <formula>F162/100&lt;X162</formula>
    </cfRule>
    <cfRule type="expression" dxfId="1321" priority="2128">
      <formula>X162&lt;F162/100</formula>
    </cfRule>
  </conditionalFormatting>
  <conditionalFormatting sqref="X163">
    <cfRule type="expression" dxfId="1320" priority="2125">
      <formula>F163/100&lt;X163</formula>
    </cfRule>
    <cfRule type="expression" dxfId="1319" priority="2126">
      <formula>X163&lt;F163/100</formula>
    </cfRule>
  </conditionalFormatting>
  <conditionalFormatting sqref="X164">
    <cfRule type="expression" dxfId="1318" priority="2123">
      <formula>F164/100&lt;X164</formula>
    </cfRule>
    <cfRule type="expression" dxfId="1317" priority="2124">
      <formula>X164&lt;F164/100</formula>
    </cfRule>
  </conditionalFormatting>
  <conditionalFormatting sqref="X165">
    <cfRule type="expression" dxfId="1316" priority="2121">
      <formula>F165/100&lt;X165</formula>
    </cfRule>
    <cfRule type="expression" dxfId="1315" priority="2122">
      <formula>X165&lt;F165/100</formula>
    </cfRule>
  </conditionalFormatting>
  <conditionalFormatting sqref="W2:X29">
    <cfRule type="cellIs" dxfId="1314" priority="2120" operator="equal">
      <formula>0</formula>
    </cfRule>
  </conditionalFormatting>
  <conditionalFormatting sqref="Z62 Z68 Z74 Z80 Z86 Z92 Z98 Z104 Z110 Z116 Z122 Z128 Z134 Z140 Z146 Z152 Z158 Z164">
    <cfRule type="colorScale" priority="2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1">
    <cfRule type="cellIs" dxfId="1313" priority="2108" operator="lessThan">
      <formula>W70</formula>
    </cfRule>
    <cfRule type="cellIs" dxfId="1312" priority="2113" operator="equal">
      <formula>0</formula>
    </cfRule>
  </conditionalFormatting>
  <conditionalFormatting sqref="W70">
    <cfRule type="cellIs" dxfId="1311" priority="2109" operator="lessThan">
      <formula>W71</formula>
    </cfRule>
    <cfRule type="cellIs" dxfId="1310" priority="2110" operator="equal">
      <formula>0</formula>
    </cfRule>
    <cfRule type="cellIs" dxfId="1309" priority="2111" operator="lessThan">
      <formula>W71</formula>
    </cfRule>
    <cfRule type="cellIs" dxfId="1308" priority="2112" operator="lessThan">
      <formula>0</formula>
    </cfRule>
  </conditionalFormatting>
  <conditionalFormatting sqref="W77">
    <cfRule type="cellIs" dxfId="1307" priority="2102" operator="lessThan">
      <formula>W76</formula>
    </cfRule>
    <cfRule type="cellIs" dxfId="1306" priority="2107" operator="equal">
      <formula>0</formula>
    </cfRule>
  </conditionalFormatting>
  <conditionalFormatting sqref="W76">
    <cfRule type="cellIs" dxfId="1305" priority="2103" operator="lessThan">
      <formula>W77</formula>
    </cfRule>
    <cfRule type="cellIs" dxfId="1304" priority="2104" operator="equal">
      <formula>0</formula>
    </cfRule>
    <cfRule type="cellIs" dxfId="1303" priority="2105" operator="lessThan">
      <formula>W77</formula>
    </cfRule>
    <cfRule type="cellIs" dxfId="1302" priority="2106" operator="lessThan">
      <formula>0</formula>
    </cfRule>
  </conditionalFormatting>
  <conditionalFormatting sqref="W83">
    <cfRule type="cellIs" dxfId="1301" priority="2096" operator="lessThan">
      <formula>W82</formula>
    </cfRule>
    <cfRule type="cellIs" dxfId="1300" priority="2101" operator="equal">
      <formula>0</formula>
    </cfRule>
  </conditionalFormatting>
  <conditionalFormatting sqref="W82">
    <cfRule type="cellIs" dxfId="1299" priority="2097" operator="lessThan">
      <formula>W83</formula>
    </cfRule>
    <cfRule type="cellIs" dxfId="1298" priority="2098" operator="equal">
      <formula>0</formula>
    </cfRule>
    <cfRule type="cellIs" dxfId="1297" priority="2099" operator="lessThan">
      <formula>W83</formula>
    </cfRule>
    <cfRule type="cellIs" dxfId="1296" priority="2100" operator="lessThan">
      <formula>0</formula>
    </cfRule>
  </conditionalFormatting>
  <conditionalFormatting sqref="W89">
    <cfRule type="cellIs" dxfId="1295" priority="2090" operator="lessThan">
      <formula>W88</formula>
    </cfRule>
    <cfRule type="cellIs" dxfId="1294" priority="2095" operator="equal">
      <formula>0</formula>
    </cfRule>
  </conditionalFormatting>
  <conditionalFormatting sqref="W88">
    <cfRule type="cellIs" dxfId="1293" priority="2091" operator="lessThan">
      <formula>W89</formula>
    </cfRule>
    <cfRule type="cellIs" dxfId="1292" priority="2092" operator="equal">
      <formula>0</formula>
    </cfRule>
    <cfRule type="cellIs" dxfId="1291" priority="2093" operator="lessThan">
      <formula>W89</formula>
    </cfRule>
    <cfRule type="cellIs" dxfId="1290" priority="2094" operator="lessThan">
      <formula>0</formula>
    </cfRule>
  </conditionalFormatting>
  <conditionalFormatting sqref="W95">
    <cfRule type="cellIs" dxfId="1289" priority="2084" operator="lessThan">
      <formula>W94</formula>
    </cfRule>
    <cfRule type="cellIs" dxfId="1288" priority="2089" operator="equal">
      <formula>0</formula>
    </cfRule>
  </conditionalFormatting>
  <conditionalFormatting sqref="W94">
    <cfRule type="cellIs" dxfId="1287" priority="2085" operator="lessThan">
      <formula>W95</formula>
    </cfRule>
    <cfRule type="cellIs" dxfId="1286" priority="2086" operator="equal">
      <formula>0</formula>
    </cfRule>
    <cfRule type="cellIs" dxfId="1285" priority="2087" operator="lessThan">
      <formula>W95</formula>
    </cfRule>
    <cfRule type="cellIs" dxfId="1284" priority="2088" operator="lessThan">
      <formula>0</formula>
    </cfRule>
  </conditionalFormatting>
  <conditionalFormatting sqref="W101">
    <cfRule type="cellIs" dxfId="1283" priority="2078" operator="lessThan">
      <formula>W100</formula>
    </cfRule>
    <cfRule type="cellIs" dxfId="1282" priority="2083" operator="equal">
      <formula>0</formula>
    </cfRule>
  </conditionalFormatting>
  <conditionalFormatting sqref="W100">
    <cfRule type="cellIs" dxfId="1281" priority="2079" operator="lessThan">
      <formula>W101</formula>
    </cfRule>
    <cfRule type="cellIs" dxfId="1280" priority="2080" operator="equal">
      <formula>0</formula>
    </cfRule>
    <cfRule type="cellIs" dxfId="1279" priority="2081" operator="lessThan">
      <formula>W101</formula>
    </cfRule>
    <cfRule type="cellIs" dxfId="1278" priority="2082" operator="lessThan">
      <formula>0</formula>
    </cfRule>
  </conditionalFormatting>
  <conditionalFormatting sqref="W107">
    <cfRule type="cellIs" dxfId="1277" priority="2072" operator="lessThan">
      <formula>W106</formula>
    </cfRule>
    <cfRule type="cellIs" dxfId="1276" priority="2077" operator="equal">
      <formula>0</formula>
    </cfRule>
  </conditionalFormatting>
  <conditionalFormatting sqref="W106">
    <cfRule type="cellIs" dxfId="1275" priority="2073" operator="lessThan">
      <formula>W107</formula>
    </cfRule>
    <cfRule type="cellIs" dxfId="1274" priority="2074" operator="equal">
      <formula>0</formula>
    </cfRule>
    <cfRule type="cellIs" dxfId="1273" priority="2075" operator="lessThan">
      <formula>W107</formula>
    </cfRule>
    <cfRule type="cellIs" dxfId="1272" priority="2076" operator="lessThan">
      <formula>0</formula>
    </cfRule>
  </conditionalFormatting>
  <conditionalFormatting sqref="W113">
    <cfRule type="cellIs" dxfId="1271" priority="2066" operator="lessThan">
      <formula>W112</formula>
    </cfRule>
    <cfRule type="cellIs" dxfId="1270" priority="2071" operator="equal">
      <formula>0</formula>
    </cfRule>
  </conditionalFormatting>
  <conditionalFormatting sqref="W112">
    <cfRule type="cellIs" dxfId="1269" priority="2067" operator="lessThan">
      <formula>W113</formula>
    </cfRule>
    <cfRule type="cellIs" dxfId="1268" priority="2068" operator="equal">
      <formula>0</formula>
    </cfRule>
    <cfRule type="cellIs" dxfId="1267" priority="2069" operator="lessThan">
      <formula>W113</formula>
    </cfRule>
    <cfRule type="cellIs" dxfId="1266" priority="2070" operator="lessThan">
      <formula>0</formula>
    </cfRule>
  </conditionalFormatting>
  <conditionalFormatting sqref="W119">
    <cfRule type="cellIs" dxfId="1265" priority="2060" operator="lessThan">
      <formula>W118</formula>
    </cfRule>
    <cfRule type="cellIs" dxfId="1264" priority="2065" operator="equal">
      <formula>0</formula>
    </cfRule>
  </conditionalFormatting>
  <conditionalFormatting sqref="W118">
    <cfRule type="cellIs" dxfId="1263" priority="2061" operator="lessThan">
      <formula>W119</formula>
    </cfRule>
    <cfRule type="cellIs" dxfId="1262" priority="2062" operator="equal">
      <formula>0</formula>
    </cfRule>
    <cfRule type="cellIs" dxfId="1261" priority="2063" operator="lessThan">
      <formula>W119</formula>
    </cfRule>
    <cfRule type="cellIs" dxfId="1260" priority="2064" operator="lessThan">
      <formula>0</formula>
    </cfRule>
  </conditionalFormatting>
  <conditionalFormatting sqref="W125">
    <cfRule type="cellIs" dxfId="1259" priority="2054" operator="lessThan">
      <formula>W124</formula>
    </cfRule>
    <cfRule type="cellIs" dxfId="1258" priority="2059" operator="equal">
      <formula>0</formula>
    </cfRule>
  </conditionalFormatting>
  <conditionalFormatting sqref="W124">
    <cfRule type="cellIs" dxfId="1257" priority="2055" operator="lessThan">
      <formula>W125</formula>
    </cfRule>
    <cfRule type="cellIs" dxfId="1256" priority="2056" operator="equal">
      <formula>0</formula>
    </cfRule>
    <cfRule type="cellIs" dxfId="1255" priority="2057" operator="lessThan">
      <formula>W125</formula>
    </cfRule>
    <cfRule type="cellIs" dxfId="1254" priority="2058" operator="lessThan">
      <formula>0</formula>
    </cfRule>
  </conditionalFormatting>
  <conditionalFormatting sqref="W131">
    <cfRule type="cellIs" dxfId="1253" priority="2048" operator="lessThan">
      <formula>W130</formula>
    </cfRule>
    <cfRule type="cellIs" dxfId="1252" priority="2053" operator="equal">
      <formula>0</formula>
    </cfRule>
  </conditionalFormatting>
  <conditionalFormatting sqref="W130">
    <cfRule type="cellIs" dxfId="1251" priority="2049" operator="lessThan">
      <formula>W131</formula>
    </cfRule>
    <cfRule type="cellIs" dxfId="1250" priority="2050" operator="equal">
      <formula>0</formula>
    </cfRule>
    <cfRule type="cellIs" dxfId="1249" priority="2051" operator="lessThan">
      <formula>W131</formula>
    </cfRule>
    <cfRule type="cellIs" dxfId="1248" priority="2052" operator="lessThan">
      <formula>0</formula>
    </cfRule>
  </conditionalFormatting>
  <conditionalFormatting sqref="W137">
    <cfRule type="cellIs" dxfId="1247" priority="2042" operator="lessThan">
      <formula>W136</formula>
    </cfRule>
    <cfRule type="cellIs" dxfId="1246" priority="2047" operator="equal">
      <formula>0</formula>
    </cfRule>
  </conditionalFormatting>
  <conditionalFormatting sqref="W136">
    <cfRule type="cellIs" dxfId="1245" priority="2043" operator="lessThan">
      <formula>W137</formula>
    </cfRule>
    <cfRule type="cellIs" dxfId="1244" priority="2044" operator="equal">
      <formula>0</formula>
    </cfRule>
    <cfRule type="cellIs" dxfId="1243" priority="2045" operator="lessThan">
      <formula>W137</formula>
    </cfRule>
    <cfRule type="cellIs" dxfId="1242" priority="2046" operator="lessThan">
      <formula>0</formula>
    </cfRule>
  </conditionalFormatting>
  <conditionalFormatting sqref="W143">
    <cfRule type="cellIs" dxfId="1241" priority="2036" operator="lessThan">
      <formula>W142</formula>
    </cfRule>
    <cfRule type="cellIs" dxfId="1240" priority="2041" operator="equal">
      <formula>0</formula>
    </cfRule>
  </conditionalFormatting>
  <conditionalFormatting sqref="W142">
    <cfRule type="cellIs" dxfId="1239" priority="2037" operator="lessThan">
      <formula>W143</formula>
    </cfRule>
    <cfRule type="cellIs" dxfId="1238" priority="2038" operator="equal">
      <formula>0</formula>
    </cfRule>
    <cfRule type="cellIs" dxfId="1237" priority="2039" operator="lessThan">
      <formula>W143</formula>
    </cfRule>
    <cfRule type="cellIs" dxfId="1236" priority="2040" operator="lessThan">
      <formula>0</formula>
    </cfRule>
  </conditionalFormatting>
  <conditionalFormatting sqref="V76:V81">
    <cfRule type="cellIs" dxfId="1235" priority="2034" operator="lessThan">
      <formula>0</formula>
    </cfRule>
    <cfRule type="cellIs" dxfId="1234" priority="2035" operator="equal">
      <formula>0</formula>
    </cfRule>
  </conditionalFormatting>
  <conditionalFormatting sqref="V82:V87">
    <cfRule type="cellIs" dxfId="1233" priority="2032" operator="lessThan">
      <formula>0</formula>
    </cfRule>
    <cfRule type="cellIs" dxfId="1232" priority="2033" operator="equal">
      <formula>0</formula>
    </cfRule>
  </conditionalFormatting>
  <conditionalFormatting sqref="V88:V93">
    <cfRule type="cellIs" dxfId="1231" priority="2030" operator="lessThan">
      <formula>0</formula>
    </cfRule>
    <cfRule type="cellIs" dxfId="1230" priority="2031" operator="equal">
      <formula>0</formula>
    </cfRule>
  </conditionalFormatting>
  <conditionalFormatting sqref="V94:V99">
    <cfRule type="cellIs" dxfId="1229" priority="2028" operator="lessThan">
      <formula>0</formula>
    </cfRule>
    <cfRule type="cellIs" dxfId="1228" priority="2029" operator="equal">
      <formula>0</formula>
    </cfRule>
  </conditionalFormatting>
  <conditionalFormatting sqref="V100:V105">
    <cfRule type="cellIs" dxfId="1227" priority="2026" operator="lessThan">
      <formula>0</formula>
    </cfRule>
    <cfRule type="cellIs" dxfId="1226" priority="2027" operator="equal">
      <formula>0</formula>
    </cfRule>
  </conditionalFormatting>
  <conditionalFormatting sqref="V106:V111">
    <cfRule type="cellIs" dxfId="1225" priority="2024" operator="lessThan">
      <formula>0</formula>
    </cfRule>
    <cfRule type="cellIs" dxfId="1224" priority="2025" operator="equal">
      <formula>0</formula>
    </cfRule>
  </conditionalFormatting>
  <conditionalFormatting sqref="V112:V117">
    <cfRule type="cellIs" dxfId="1223" priority="2022" operator="lessThan">
      <formula>0</formula>
    </cfRule>
    <cfRule type="cellIs" dxfId="1222" priority="2023" operator="equal">
      <formula>0</formula>
    </cfRule>
  </conditionalFormatting>
  <conditionalFormatting sqref="V118:V123">
    <cfRule type="cellIs" dxfId="1221" priority="2020" operator="lessThan">
      <formula>0</formula>
    </cfRule>
    <cfRule type="cellIs" dxfId="1220" priority="2021" operator="equal">
      <formula>0</formula>
    </cfRule>
  </conditionalFormatting>
  <conditionalFormatting sqref="V124:V129">
    <cfRule type="cellIs" dxfId="1219" priority="2018" operator="lessThan">
      <formula>0</formula>
    </cfRule>
    <cfRule type="cellIs" dxfId="1218" priority="2019" operator="equal">
      <formula>0</formula>
    </cfRule>
  </conditionalFormatting>
  <conditionalFormatting sqref="V130:V135">
    <cfRule type="cellIs" dxfId="1217" priority="2016" operator="lessThan">
      <formula>0</formula>
    </cfRule>
    <cfRule type="cellIs" dxfId="1216" priority="2017" operator="equal">
      <formula>0</formula>
    </cfRule>
  </conditionalFormatting>
  <conditionalFormatting sqref="V136:V141">
    <cfRule type="cellIs" dxfId="1215" priority="2014" operator="lessThan">
      <formula>0</formula>
    </cfRule>
    <cfRule type="cellIs" dxfId="1214" priority="2015" operator="equal">
      <formula>0</formula>
    </cfRule>
  </conditionalFormatting>
  <conditionalFormatting sqref="V142:V147">
    <cfRule type="cellIs" dxfId="1213" priority="2012" operator="lessThan">
      <formula>0</formula>
    </cfRule>
    <cfRule type="cellIs" dxfId="1212" priority="2013" operator="equal">
      <formula>0</formula>
    </cfRule>
  </conditionalFormatting>
  <conditionalFormatting sqref="V148:V153">
    <cfRule type="cellIs" dxfId="1211" priority="2010" operator="lessThan">
      <formula>0</formula>
    </cfRule>
    <cfRule type="cellIs" dxfId="1210" priority="2011" operator="equal">
      <formula>0</formula>
    </cfRule>
  </conditionalFormatting>
  <conditionalFormatting sqref="V154:V159">
    <cfRule type="cellIs" dxfId="1209" priority="2008" operator="lessThan">
      <formula>0</formula>
    </cfRule>
    <cfRule type="cellIs" dxfId="1208" priority="2009" operator="equal">
      <formula>0</formula>
    </cfRule>
  </conditionalFormatting>
  <conditionalFormatting sqref="V160:V165">
    <cfRule type="cellIs" dxfId="1207" priority="2006" operator="lessThan">
      <formula>0</formula>
    </cfRule>
    <cfRule type="cellIs" dxfId="1206" priority="2007" operator="equal">
      <formula>0</formula>
    </cfRule>
  </conditionalFormatting>
  <conditionalFormatting sqref="W69">
    <cfRule type="cellIs" dxfId="1205" priority="1965" operator="equal">
      <formula>0</formula>
    </cfRule>
    <cfRule type="cellIs" dxfId="1204" priority="1966" operator="greaterThan">
      <formula>W68</formula>
    </cfRule>
  </conditionalFormatting>
  <conditionalFormatting sqref="W75">
    <cfRule type="cellIs" dxfId="1203" priority="1963" operator="equal">
      <formula>0</formula>
    </cfRule>
    <cfRule type="cellIs" dxfId="1202" priority="1964" operator="greaterThan">
      <formula>W74</formula>
    </cfRule>
  </conditionalFormatting>
  <conditionalFormatting sqref="D58">
    <cfRule type="expression" dxfId="1201" priority="1725">
      <formula>E58&gt;B58</formula>
    </cfRule>
    <cfRule type="expression" dxfId="1200" priority="1943">
      <formula>V58&lt;&gt;0</formula>
    </cfRule>
  </conditionalFormatting>
  <conditionalFormatting sqref="C58">
    <cfRule type="expression" dxfId="1199" priority="1726">
      <formula>B58&gt;E58</formula>
    </cfRule>
    <cfRule type="expression" dxfId="1198" priority="1942">
      <formula>V58&lt;&gt;0</formula>
    </cfRule>
  </conditionalFormatting>
  <conditionalFormatting sqref="E58">
    <cfRule type="cellIs" dxfId="1197" priority="1680" operator="greaterThan">
      <formula>B58</formula>
    </cfRule>
  </conditionalFormatting>
  <conditionalFormatting sqref="B59">
    <cfRule type="cellIs" dxfId="1196" priority="930" operator="greaterThan">
      <formula>E59</formula>
    </cfRule>
  </conditionalFormatting>
  <conditionalFormatting sqref="D59">
    <cfRule type="expression" dxfId="1195" priority="926">
      <formula>E59&gt;B59</formula>
    </cfRule>
    <cfRule type="expression" dxfId="1194" priority="929">
      <formula>V59&lt;&gt;0</formula>
    </cfRule>
  </conditionalFormatting>
  <conditionalFormatting sqref="C59">
    <cfRule type="expression" dxfId="1193" priority="927">
      <formula>B59&gt;E59</formula>
    </cfRule>
    <cfRule type="expression" dxfId="1192" priority="928">
      <formula>V59&lt;&gt;0</formula>
    </cfRule>
  </conditionalFormatting>
  <conditionalFormatting sqref="E59">
    <cfRule type="cellIs" dxfId="1191" priority="925" operator="greaterThan">
      <formula>B59</formula>
    </cfRule>
  </conditionalFormatting>
  <conditionalFormatting sqref="B60">
    <cfRule type="cellIs" dxfId="1190" priority="924" operator="greaterThan">
      <formula>E60</formula>
    </cfRule>
  </conditionalFormatting>
  <conditionalFormatting sqref="D60">
    <cfRule type="expression" dxfId="1189" priority="920">
      <formula>E60&gt;B60</formula>
    </cfRule>
    <cfRule type="expression" dxfId="1188" priority="923">
      <formula>V60&lt;&gt;0</formula>
    </cfRule>
  </conditionalFormatting>
  <conditionalFormatting sqref="C60">
    <cfRule type="expression" dxfId="1187" priority="921">
      <formula>B60&gt;E60</formula>
    </cfRule>
    <cfRule type="expression" dxfId="1186" priority="922">
      <formula>V60&lt;&gt;0</formula>
    </cfRule>
  </conditionalFormatting>
  <conditionalFormatting sqref="E60">
    <cfRule type="cellIs" dxfId="1185" priority="919" operator="greaterThan">
      <formula>B60</formula>
    </cfRule>
  </conditionalFormatting>
  <conditionalFormatting sqref="B61">
    <cfRule type="cellIs" dxfId="1184" priority="918" operator="greaterThan">
      <formula>E61</formula>
    </cfRule>
  </conditionalFormatting>
  <conditionalFormatting sqref="D61">
    <cfRule type="expression" dxfId="1183" priority="914">
      <formula>E61&gt;B61</formula>
    </cfRule>
    <cfRule type="expression" dxfId="1182" priority="917">
      <formula>V61&lt;&gt;0</formula>
    </cfRule>
  </conditionalFormatting>
  <conditionalFormatting sqref="C61">
    <cfRule type="expression" dxfId="1181" priority="915">
      <formula>B61&gt;E61</formula>
    </cfRule>
    <cfRule type="expression" dxfId="1180" priority="916">
      <formula>V61&lt;&gt;0</formula>
    </cfRule>
  </conditionalFormatting>
  <conditionalFormatting sqref="E61">
    <cfRule type="cellIs" dxfId="1179" priority="913" operator="greaterThan">
      <formula>B61</formula>
    </cfRule>
  </conditionalFormatting>
  <conditionalFormatting sqref="B62">
    <cfRule type="cellIs" dxfId="1178" priority="912" operator="greaterThan">
      <formula>E62</formula>
    </cfRule>
  </conditionalFormatting>
  <conditionalFormatting sqref="D62">
    <cfRule type="expression" dxfId="1177" priority="908">
      <formula>E62&gt;B62</formula>
    </cfRule>
    <cfRule type="expression" dxfId="1176" priority="911">
      <formula>V62&lt;&gt;0</formula>
    </cfRule>
  </conditionalFormatting>
  <conditionalFormatting sqref="C62">
    <cfRule type="expression" dxfId="1175" priority="909">
      <formula>B62&gt;E62</formula>
    </cfRule>
    <cfRule type="expression" dxfId="1174" priority="910">
      <formula>V62&lt;&gt;0</formula>
    </cfRule>
  </conditionalFormatting>
  <conditionalFormatting sqref="E62">
    <cfRule type="cellIs" dxfId="1173" priority="907" operator="greaterThan">
      <formula>B62</formula>
    </cfRule>
  </conditionalFormatting>
  <conditionalFormatting sqref="B63">
    <cfRule type="cellIs" dxfId="1172" priority="906" operator="greaterThan">
      <formula>E63</formula>
    </cfRule>
  </conditionalFormatting>
  <conditionalFormatting sqref="D63">
    <cfRule type="expression" dxfId="1171" priority="902">
      <formula>E63&gt;B63</formula>
    </cfRule>
    <cfRule type="expression" dxfId="1170" priority="905">
      <formula>V63&lt;&gt;0</formula>
    </cfRule>
  </conditionalFormatting>
  <conditionalFormatting sqref="C63">
    <cfRule type="expression" dxfId="1169" priority="903">
      <formula>B63&gt;E63</formula>
    </cfRule>
    <cfRule type="expression" dxfId="1168" priority="904">
      <formula>V63&lt;&gt;0</formula>
    </cfRule>
  </conditionalFormatting>
  <conditionalFormatting sqref="E63">
    <cfRule type="cellIs" dxfId="1167" priority="901" operator="greaterThan">
      <formula>B63</formula>
    </cfRule>
  </conditionalFormatting>
  <conditionalFormatting sqref="B64">
    <cfRule type="cellIs" dxfId="1166" priority="900" operator="greaterThan">
      <formula>E64</formula>
    </cfRule>
  </conditionalFormatting>
  <conditionalFormatting sqref="D64">
    <cfRule type="expression" dxfId="1165" priority="896">
      <formula>E64&gt;B64</formula>
    </cfRule>
    <cfRule type="expression" dxfId="1164" priority="899">
      <formula>V64&lt;&gt;0</formula>
    </cfRule>
  </conditionalFormatting>
  <conditionalFormatting sqref="C64">
    <cfRule type="expression" dxfId="1163" priority="897">
      <formula>B64&gt;E64</formula>
    </cfRule>
    <cfRule type="expression" dxfId="1162" priority="898">
      <formula>V64&lt;&gt;0</formula>
    </cfRule>
  </conditionalFormatting>
  <conditionalFormatting sqref="E64">
    <cfRule type="cellIs" dxfId="1161" priority="895" operator="greaterThan">
      <formula>B64</formula>
    </cfRule>
  </conditionalFormatting>
  <conditionalFormatting sqref="B65">
    <cfRule type="cellIs" dxfId="1160" priority="894" operator="greaterThan">
      <formula>E65</formula>
    </cfRule>
  </conditionalFormatting>
  <conditionalFormatting sqref="D65">
    <cfRule type="expression" dxfId="1159" priority="890">
      <formula>E65&gt;B65</formula>
    </cfRule>
    <cfRule type="expression" dxfId="1158" priority="893">
      <formula>V65&lt;&gt;0</formula>
    </cfRule>
  </conditionalFormatting>
  <conditionalFormatting sqref="C65">
    <cfRule type="expression" dxfId="1157" priority="891">
      <formula>B65&gt;E65</formula>
    </cfRule>
    <cfRule type="expression" dxfId="1156" priority="892">
      <formula>V65&lt;&gt;0</formula>
    </cfRule>
  </conditionalFormatting>
  <conditionalFormatting sqref="E65">
    <cfRule type="cellIs" dxfId="1155" priority="889" operator="greaterThan">
      <formula>B65</formula>
    </cfRule>
  </conditionalFormatting>
  <conditionalFormatting sqref="B66">
    <cfRule type="cellIs" dxfId="1154" priority="888" operator="greaterThan">
      <formula>E66</formula>
    </cfRule>
  </conditionalFormatting>
  <conditionalFormatting sqref="D66">
    <cfRule type="expression" dxfId="1153" priority="884">
      <formula>E66&gt;B66</formula>
    </cfRule>
    <cfRule type="expression" dxfId="1152" priority="887">
      <formula>V66&lt;&gt;0</formula>
    </cfRule>
  </conditionalFormatting>
  <conditionalFormatting sqref="C66">
    <cfRule type="expression" dxfId="1151" priority="885">
      <formula>B66&gt;E66</formula>
    </cfRule>
    <cfRule type="expression" dxfId="1150" priority="886">
      <formula>V66&lt;&gt;0</formula>
    </cfRule>
  </conditionalFormatting>
  <conditionalFormatting sqref="E66">
    <cfRule type="cellIs" dxfId="1149" priority="883" operator="greaterThan">
      <formula>B66</formula>
    </cfRule>
  </conditionalFormatting>
  <conditionalFormatting sqref="B67">
    <cfRule type="cellIs" dxfId="1148" priority="882" operator="greaterThan">
      <formula>E67</formula>
    </cfRule>
  </conditionalFormatting>
  <conditionalFormatting sqref="D67">
    <cfRule type="expression" dxfId="1147" priority="878">
      <formula>E67&gt;B67</formula>
    </cfRule>
    <cfRule type="expression" dxfId="1146" priority="881">
      <formula>V67&lt;&gt;0</formula>
    </cfRule>
  </conditionalFormatting>
  <conditionalFormatting sqref="C67">
    <cfRule type="expression" dxfId="1145" priority="879">
      <formula>B67&gt;E67</formula>
    </cfRule>
    <cfRule type="expression" dxfId="1144" priority="880">
      <formula>V67&lt;&gt;0</formula>
    </cfRule>
  </conditionalFormatting>
  <conditionalFormatting sqref="E67">
    <cfRule type="cellIs" dxfId="1143" priority="877" operator="greaterThan">
      <formula>B67</formula>
    </cfRule>
  </conditionalFormatting>
  <conditionalFormatting sqref="B68">
    <cfRule type="cellIs" dxfId="1142" priority="876" operator="greaterThan">
      <formula>E68</formula>
    </cfRule>
  </conditionalFormatting>
  <conditionalFormatting sqref="D68">
    <cfRule type="expression" dxfId="1141" priority="872">
      <formula>E68&gt;B68</formula>
    </cfRule>
    <cfRule type="expression" dxfId="1140" priority="875">
      <formula>V68&lt;&gt;0</formula>
    </cfRule>
  </conditionalFormatting>
  <conditionalFormatting sqref="C68">
    <cfRule type="expression" dxfId="1139" priority="873">
      <formula>B68&gt;E68</formula>
    </cfRule>
    <cfRule type="expression" dxfId="1138" priority="874">
      <formula>V68&lt;&gt;0</formula>
    </cfRule>
  </conditionalFormatting>
  <conditionalFormatting sqref="E68">
    <cfRule type="cellIs" dxfId="1137" priority="871" operator="greaterThan">
      <formula>B68</formula>
    </cfRule>
  </conditionalFormatting>
  <conditionalFormatting sqref="B69">
    <cfRule type="cellIs" dxfId="1136" priority="870" operator="greaterThan">
      <formula>E69</formula>
    </cfRule>
  </conditionalFormatting>
  <conditionalFormatting sqref="D69">
    <cfRule type="expression" dxfId="1135" priority="866">
      <formula>E69&gt;B69</formula>
    </cfRule>
    <cfRule type="expression" dxfId="1134" priority="869">
      <formula>V69&lt;&gt;0</formula>
    </cfRule>
  </conditionalFormatting>
  <conditionalFormatting sqref="C69">
    <cfRule type="expression" dxfId="1133" priority="867">
      <formula>B69&gt;E69</formula>
    </cfRule>
    <cfRule type="expression" dxfId="1132" priority="868">
      <formula>V69&lt;&gt;0</formula>
    </cfRule>
  </conditionalFormatting>
  <conditionalFormatting sqref="E69">
    <cfRule type="cellIs" dxfId="1131" priority="865" operator="greaterThan">
      <formula>B69</formula>
    </cfRule>
  </conditionalFormatting>
  <conditionalFormatting sqref="B70">
    <cfRule type="cellIs" dxfId="1130" priority="864" operator="greaterThan">
      <formula>E70</formula>
    </cfRule>
  </conditionalFormatting>
  <conditionalFormatting sqref="D70">
    <cfRule type="expression" dxfId="1129" priority="860">
      <formula>E70&gt;B70</formula>
    </cfRule>
    <cfRule type="expression" dxfId="1128" priority="863">
      <formula>V70&lt;&gt;0</formula>
    </cfRule>
  </conditionalFormatting>
  <conditionalFormatting sqref="C70">
    <cfRule type="expression" dxfId="1127" priority="861">
      <formula>B70&gt;E70</formula>
    </cfRule>
    <cfRule type="expression" dxfId="1126" priority="862">
      <formula>V70&lt;&gt;0</formula>
    </cfRule>
  </conditionalFormatting>
  <conditionalFormatting sqref="E70">
    <cfRule type="cellIs" dxfId="1125" priority="859" operator="greaterThan">
      <formula>B70</formula>
    </cfRule>
  </conditionalFormatting>
  <conditionalFormatting sqref="B71">
    <cfRule type="cellIs" dxfId="1124" priority="858" operator="greaterThan">
      <formula>E71</formula>
    </cfRule>
  </conditionalFormatting>
  <conditionalFormatting sqref="D71">
    <cfRule type="expression" dxfId="1123" priority="854">
      <formula>E71&gt;B71</formula>
    </cfRule>
    <cfRule type="expression" dxfId="1122" priority="857">
      <formula>V71&lt;&gt;0</formula>
    </cfRule>
  </conditionalFormatting>
  <conditionalFormatting sqref="C71">
    <cfRule type="expression" dxfId="1121" priority="855">
      <formula>B71&gt;E71</formula>
    </cfRule>
    <cfRule type="expression" dxfId="1120" priority="856">
      <formula>V71&lt;&gt;0</formula>
    </cfRule>
  </conditionalFormatting>
  <conditionalFormatting sqref="E71">
    <cfRule type="cellIs" dxfId="1119" priority="853" operator="greaterThan">
      <formula>B71</formula>
    </cfRule>
  </conditionalFormatting>
  <conditionalFormatting sqref="B72">
    <cfRule type="cellIs" dxfId="1118" priority="852" operator="greaterThan">
      <formula>E72</formula>
    </cfRule>
  </conditionalFormatting>
  <conditionalFormatting sqref="D72">
    <cfRule type="expression" dxfId="1117" priority="848">
      <formula>E72&gt;B72</formula>
    </cfRule>
    <cfRule type="expression" dxfId="1116" priority="851">
      <formula>V72&lt;&gt;0</formula>
    </cfRule>
  </conditionalFormatting>
  <conditionalFormatting sqref="C72">
    <cfRule type="expression" dxfId="1115" priority="849">
      <formula>B72&gt;E72</formula>
    </cfRule>
    <cfRule type="expression" dxfId="1114" priority="850">
      <formula>V72&lt;&gt;0</formula>
    </cfRule>
  </conditionalFormatting>
  <conditionalFormatting sqref="E72">
    <cfRule type="cellIs" dxfId="1113" priority="847" operator="greaterThan">
      <formula>B72</formula>
    </cfRule>
  </conditionalFormatting>
  <conditionalFormatting sqref="B73">
    <cfRule type="cellIs" dxfId="1112" priority="846" operator="greaterThan">
      <formula>E73</formula>
    </cfRule>
  </conditionalFormatting>
  <conditionalFormatting sqref="D73">
    <cfRule type="expression" dxfId="1111" priority="842">
      <formula>E73&gt;B73</formula>
    </cfRule>
    <cfRule type="expression" dxfId="1110" priority="845">
      <formula>V73&lt;&gt;0</formula>
    </cfRule>
  </conditionalFormatting>
  <conditionalFormatting sqref="C73">
    <cfRule type="expression" dxfId="1109" priority="843">
      <formula>B73&gt;E73</formula>
    </cfRule>
    <cfRule type="expression" dxfId="1108" priority="844">
      <formula>V73&lt;&gt;0</formula>
    </cfRule>
  </conditionalFormatting>
  <conditionalFormatting sqref="E73">
    <cfRule type="cellIs" dxfId="1107" priority="841" operator="greaterThan">
      <formula>B73</formula>
    </cfRule>
  </conditionalFormatting>
  <conditionalFormatting sqref="B74">
    <cfRule type="cellIs" dxfId="1106" priority="840" operator="greaterThan">
      <formula>E74</formula>
    </cfRule>
  </conditionalFormatting>
  <conditionalFormatting sqref="D74">
    <cfRule type="expression" dxfId="1105" priority="836">
      <formula>E74&gt;B74</formula>
    </cfRule>
    <cfRule type="expression" dxfId="1104" priority="839">
      <formula>V74&lt;&gt;0</formula>
    </cfRule>
  </conditionalFormatting>
  <conditionalFormatting sqref="C74">
    <cfRule type="expression" dxfId="1103" priority="837">
      <formula>B74&gt;E74</formula>
    </cfRule>
    <cfRule type="expression" dxfId="1102" priority="838">
      <formula>V74&lt;&gt;0</formula>
    </cfRule>
  </conditionalFormatting>
  <conditionalFormatting sqref="E74">
    <cfRule type="cellIs" dxfId="1101" priority="835" operator="greaterThan">
      <formula>B74</formula>
    </cfRule>
  </conditionalFormatting>
  <conditionalFormatting sqref="B75">
    <cfRule type="cellIs" dxfId="1100" priority="834" operator="greaterThan">
      <formula>E75</formula>
    </cfRule>
  </conditionalFormatting>
  <conditionalFormatting sqref="D75">
    <cfRule type="expression" dxfId="1099" priority="830">
      <formula>E75&gt;B75</formula>
    </cfRule>
    <cfRule type="expression" dxfId="1098" priority="833">
      <formula>V75&lt;&gt;0</formula>
    </cfRule>
  </conditionalFormatting>
  <conditionalFormatting sqref="C75">
    <cfRule type="expression" dxfId="1097" priority="831">
      <formula>B75&gt;E75</formula>
    </cfRule>
    <cfRule type="expression" dxfId="1096" priority="832">
      <formula>V75&lt;&gt;0</formula>
    </cfRule>
  </conditionalFormatting>
  <conditionalFormatting sqref="E75">
    <cfRule type="cellIs" dxfId="1095" priority="829" operator="greaterThan">
      <formula>B75</formula>
    </cfRule>
  </conditionalFormatting>
  <conditionalFormatting sqref="B76">
    <cfRule type="cellIs" dxfId="1094" priority="828" operator="greaterThan">
      <formula>E76</formula>
    </cfRule>
  </conditionalFormatting>
  <conditionalFormatting sqref="D76">
    <cfRule type="expression" dxfId="1093" priority="824">
      <formula>E76&gt;B76</formula>
    </cfRule>
    <cfRule type="expression" dxfId="1092" priority="827">
      <formula>V76&lt;&gt;0</formula>
    </cfRule>
  </conditionalFormatting>
  <conditionalFormatting sqref="C76">
    <cfRule type="expression" dxfId="1091" priority="825">
      <formula>B76&gt;E76</formula>
    </cfRule>
    <cfRule type="expression" dxfId="1090" priority="826">
      <formula>V76&lt;&gt;0</formula>
    </cfRule>
  </conditionalFormatting>
  <conditionalFormatting sqref="E76">
    <cfRule type="cellIs" dxfId="1089" priority="823" operator="greaterThan">
      <formula>B76</formula>
    </cfRule>
  </conditionalFormatting>
  <conditionalFormatting sqref="B77">
    <cfRule type="cellIs" dxfId="1088" priority="822" operator="greaterThan">
      <formula>E77</formula>
    </cfRule>
  </conditionalFormatting>
  <conditionalFormatting sqref="D77">
    <cfRule type="expression" dxfId="1087" priority="818">
      <formula>E77&gt;B77</formula>
    </cfRule>
    <cfRule type="expression" dxfId="1086" priority="821">
      <formula>V77&lt;&gt;0</formula>
    </cfRule>
  </conditionalFormatting>
  <conditionalFormatting sqref="C77">
    <cfRule type="expression" dxfId="1085" priority="819">
      <formula>B77&gt;E77</formula>
    </cfRule>
    <cfRule type="expression" dxfId="1084" priority="820">
      <formula>V77&lt;&gt;0</formula>
    </cfRule>
  </conditionalFormatting>
  <conditionalFormatting sqref="E77">
    <cfRule type="cellIs" dxfId="1083" priority="817" operator="greaterThan">
      <formula>B77</formula>
    </cfRule>
  </conditionalFormatting>
  <conditionalFormatting sqref="B78">
    <cfRule type="cellIs" dxfId="1082" priority="816" operator="greaterThan">
      <formula>E78</formula>
    </cfRule>
  </conditionalFormatting>
  <conditionalFormatting sqref="D78">
    <cfRule type="expression" dxfId="1081" priority="812">
      <formula>E78&gt;B78</formula>
    </cfRule>
    <cfRule type="expression" dxfId="1080" priority="815">
      <formula>V78&lt;&gt;0</formula>
    </cfRule>
  </conditionalFormatting>
  <conditionalFormatting sqref="C78">
    <cfRule type="expression" dxfId="1079" priority="813">
      <formula>B78&gt;E78</formula>
    </cfRule>
    <cfRule type="expression" dxfId="1078" priority="814">
      <formula>V78&lt;&gt;0</formula>
    </cfRule>
  </conditionalFormatting>
  <conditionalFormatting sqref="E78">
    <cfRule type="cellIs" dxfId="1077" priority="811" operator="greaterThan">
      <formula>B78</formula>
    </cfRule>
  </conditionalFormatting>
  <conditionalFormatting sqref="B79">
    <cfRule type="cellIs" dxfId="1076" priority="810" operator="greaterThan">
      <formula>E79</formula>
    </cfRule>
  </conditionalFormatting>
  <conditionalFormatting sqref="D79">
    <cfRule type="expression" dxfId="1075" priority="806">
      <formula>E79&gt;B79</formula>
    </cfRule>
    <cfRule type="expression" dxfId="1074" priority="809">
      <formula>V79&lt;&gt;0</formula>
    </cfRule>
  </conditionalFormatting>
  <conditionalFormatting sqref="C79">
    <cfRule type="expression" dxfId="1073" priority="807">
      <formula>B79&gt;E79</formula>
    </cfRule>
    <cfRule type="expression" dxfId="1072" priority="808">
      <formula>V79&lt;&gt;0</formula>
    </cfRule>
  </conditionalFormatting>
  <conditionalFormatting sqref="E79">
    <cfRule type="cellIs" dxfId="1071" priority="805" operator="greaterThan">
      <formula>B79</formula>
    </cfRule>
  </conditionalFormatting>
  <conditionalFormatting sqref="B80">
    <cfRule type="cellIs" dxfId="1070" priority="804" operator="greaterThan">
      <formula>E80</formula>
    </cfRule>
  </conditionalFormatting>
  <conditionalFormatting sqref="D80">
    <cfRule type="expression" dxfId="1069" priority="800">
      <formula>E80&gt;B80</formula>
    </cfRule>
    <cfRule type="expression" dxfId="1068" priority="803">
      <formula>V80&lt;&gt;0</formula>
    </cfRule>
  </conditionalFormatting>
  <conditionalFormatting sqref="C80">
    <cfRule type="expression" dxfId="1067" priority="801">
      <formula>B80&gt;E80</formula>
    </cfRule>
    <cfRule type="expression" dxfId="1066" priority="802">
      <formula>V80&lt;&gt;0</formula>
    </cfRule>
  </conditionalFormatting>
  <conditionalFormatting sqref="E80">
    <cfRule type="cellIs" dxfId="1065" priority="799" operator="greaterThan">
      <formula>B80</formula>
    </cfRule>
  </conditionalFormatting>
  <conditionalFormatting sqref="B81">
    <cfRule type="cellIs" dxfId="1064" priority="798" operator="greaterThan">
      <formula>E81</formula>
    </cfRule>
  </conditionalFormatting>
  <conditionalFormatting sqref="D81">
    <cfRule type="expression" dxfId="1063" priority="794">
      <formula>E81&gt;B81</formula>
    </cfRule>
    <cfRule type="expression" dxfId="1062" priority="797">
      <formula>V81&lt;&gt;0</formula>
    </cfRule>
  </conditionalFormatting>
  <conditionalFormatting sqref="C81">
    <cfRule type="expression" dxfId="1061" priority="795">
      <formula>B81&gt;E81</formula>
    </cfRule>
    <cfRule type="expression" dxfId="1060" priority="796">
      <formula>V81&lt;&gt;0</formula>
    </cfRule>
  </conditionalFormatting>
  <conditionalFormatting sqref="E81">
    <cfRule type="cellIs" dxfId="1059" priority="793" operator="greaterThan">
      <formula>B81</formula>
    </cfRule>
  </conditionalFormatting>
  <conditionalFormatting sqref="B82">
    <cfRule type="cellIs" dxfId="1058" priority="792" operator="greaterThan">
      <formula>E82</formula>
    </cfRule>
  </conditionalFormatting>
  <conditionalFormatting sqref="D82">
    <cfRule type="expression" dxfId="1057" priority="788">
      <formula>E82&gt;B82</formula>
    </cfRule>
    <cfRule type="expression" dxfId="1056" priority="791">
      <formula>V82&lt;&gt;0</formula>
    </cfRule>
  </conditionalFormatting>
  <conditionalFormatting sqref="C82">
    <cfRule type="expression" dxfId="1055" priority="789">
      <formula>B82&gt;E82</formula>
    </cfRule>
    <cfRule type="expression" dxfId="1054" priority="790">
      <formula>V82&lt;&gt;0</formula>
    </cfRule>
  </conditionalFormatting>
  <conditionalFormatting sqref="E82">
    <cfRule type="cellIs" dxfId="1053" priority="787" operator="greaterThan">
      <formula>B82</formula>
    </cfRule>
  </conditionalFormatting>
  <conditionalFormatting sqref="B83">
    <cfRule type="cellIs" dxfId="1052" priority="786" operator="greaterThan">
      <formula>E83</formula>
    </cfRule>
  </conditionalFormatting>
  <conditionalFormatting sqref="D83">
    <cfRule type="expression" dxfId="1051" priority="782">
      <formula>E83&gt;B83</formula>
    </cfRule>
    <cfRule type="expression" dxfId="1050" priority="785">
      <formula>V83&lt;&gt;0</formula>
    </cfRule>
  </conditionalFormatting>
  <conditionalFormatting sqref="C83">
    <cfRule type="expression" dxfId="1049" priority="783">
      <formula>B83&gt;E83</formula>
    </cfRule>
    <cfRule type="expression" dxfId="1048" priority="784">
      <formula>V83&lt;&gt;0</formula>
    </cfRule>
  </conditionalFormatting>
  <conditionalFormatting sqref="E83">
    <cfRule type="cellIs" dxfId="1047" priority="781" operator="greaterThan">
      <formula>B83</formula>
    </cfRule>
  </conditionalFormatting>
  <conditionalFormatting sqref="B84">
    <cfRule type="cellIs" dxfId="1046" priority="780" operator="greaterThan">
      <formula>E84</formula>
    </cfRule>
  </conditionalFormatting>
  <conditionalFormatting sqref="D84">
    <cfRule type="expression" dxfId="1045" priority="776">
      <formula>E84&gt;B84</formula>
    </cfRule>
    <cfRule type="expression" dxfId="1044" priority="779">
      <formula>V84&lt;&gt;0</formula>
    </cfRule>
  </conditionalFormatting>
  <conditionalFormatting sqref="C84">
    <cfRule type="expression" dxfId="1043" priority="777">
      <formula>B84&gt;E84</formula>
    </cfRule>
    <cfRule type="expression" dxfId="1042" priority="778">
      <formula>V84&lt;&gt;0</formula>
    </cfRule>
  </conditionalFormatting>
  <conditionalFormatting sqref="E84">
    <cfRule type="cellIs" dxfId="1041" priority="775" operator="greaterThan">
      <formula>B84</formula>
    </cfRule>
  </conditionalFormatting>
  <conditionalFormatting sqref="B85">
    <cfRule type="cellIs" dxfId="1040" priority="774" operator="greaterThan">
      <formula>E85</formula>
    </cfRule>
  </conditionalFormatting>
  <conditionalFormatting sqref="D85">
    <cfRule type="expression" dxfId="1039" priority="770">
      <formula>E85&gt;B85</formula>
    </cfRule>
    <cfRule type="expression" dxfId="1038" priority="773">
      <formula>V85&lt;&gt;0</formula>
    </cfRule>
  </conditionalFormatting>
  <conditionalFormatting sqref="C85">
    <cfRule type="expression" dxfId="1037" priority="771">
      <formula>B85&gt;E85</formula>
    </cfRule>
    <cfRule type="expression" dxfId="1036" priority="772">
      <formula>V85&lt;&gt;0</formula>
    </cfRule>
  </conditionalFormatting>
  <conditionalFormatting sqref="E85">
    <cfRule type="cellIs" dxfId="1035" priority="769" operator="greaterThan">
      <formula>B85</formula>
    </cfRule>
  </conditionalFormatting>
  <conditionalFormatting sqref="B86">
    <cfRule type="cellIs" dxfId="1034" priority="768" operator="greaterThan">
      <formula>E86</formula>
    </cfRule>
  </conditionalFormatting>
  <conditionalFormatting sqref="D86">
    <cfRule type="expression" dxfId="1033" priority="764">
      <formula>E86&gt;B86</formula>
    </cfRule>
    <cfRule type="expression" dxfId="1032" priority="767">
      <formula>V86&lt;&gt;0</formula>
    </cfRule>
  </conditionalFormatting>
  <conditionalFormatting sqref="C86">
    <cfRule type="expression" dxfId="1031" priority="765">
      <formula>B86&gt;E86</formula>
    </cfRule>
    <cfRule type="expression" dxfId="1030" priority="766">
      <formula>V86&lt;&gt;0</formula>
    </cfRule>
  </conditionalFormatting>
  <conditionalFormatting sqref="E86">
    <cfRule type="cellIs" dxfId="1029" priority="763" operator="greaterThan">
      <formula>B86</formula>
    </cfRule>
  </conditionalFormatting>
  <conditionalFormatting sqref="B87">
    <cfRule type="cellIs" dxfId="1028" priority="762" operator="greaterThan">
      <formula>E87</formula>
    </cfRule>
  </conditionalFormatting>
  <conditionalFormatting sqref="D87">
    <cfRule type="expression" dxfId="1027" priority="758">
      <formula>E87&gt;B87</formula>
    </cfRule>
    <cfRule type="expression" dxfId="1026" priority="761">
      <formula>V87&lt;&gt;0</formula>
    </cfRule>
  </conditionalFormatting>
  <conditionalFormatting sqref="C87">
    <cfRule type="expression" dxfId="1025" priority="759">
      <formula>B87&gt;E87</formula>
    </cfRule>
    <cfRule type="expression" dxfId="1024" priority="760">
      <formula>V87&lt;&gt;0</formula>
    </cfRule>
  </conditionalFormatting>
  <conditionalFormatting sqref="E87">
    <cfRule type="cellIs" dxfId="1023" priority="757" operator="greaterThan">
      <formula>B87</formula>
    </cfRule>
  </conditionalFormatting>
  <conditionalFormatting sqref="B88">
    <cfRule type="cellIs" dxfId="1022" priority="756" operator="greaterThan">
      <formula>E88</formula>
    </cfRule>
  </conditionalFormatting>
  <conditionalFormatting sqref="D88">
    <cfRule type="expression" dxfId="1021" priority="752">
      <formula>E88&gt;B88</formula>
    </cfRule>
    <cfRule type="expression" dxfId="1020" priority="755">
      <formula>V88&lt;&gt;0</formula>
    </cfRule>
  </conditionalFormatting>
  <conditionalFormatting sqref="C88">
    <cfRule type="expression" dxfId="1019" priority="753">
      <formula>B88&gt;E88</formula>
    </cfRule>
    <cfRule type="expression" dxfId="1018" priority="754">
      <formula>V88&lt;&gt;0</formula>
    </cfRule>
  </conditionalFormatting>
  <conditionalFormatting sqref="E88">
    <cfRule type="cellIs" dxfId="1017" priority="751" operator="greaterThan">
      <formula>B88</formula>
    </cfRule>
  </conditionalFormatting>
  <conditionalFormatting sqref="B89">
    <cfRule type="cellIs" dxfId="1016" priority="750" operator="greaterThan">
      <formula>E89</formula>
    </cfRule>
  </conditionalFormatting>
  <conditionalFormatting sqref="D89">
    <cfRule type="expression" dxfId="1015" priority="746">
      <formula>E89&gt;B89</formula>
    </cfRule>
    <cfRule type="expression" dxfId="1014" priority="749">
      <formula>V89&lt;&gt;0</formula>
    </cfRule>
  </conditionalFormatting>
  <conditionalFormatting sqref="C89">
    <cfRule type="expression" dxfId="1013" priority="747">
      <formula>B89&gt;E89</formula>
    </cfRule>
    <cfRule type="expression" dxfId="1012" priority="748">
      <formula>V89&lt;&gt;0</formula>
    </cfRule>
  </conditionalFormatting>
  <conditionalFormatting sqref="E89">
    <cfRule type="cellIs" dxfId="1011" priority="745" operator="greaterThan">
      <formula>B89</formula>
    </cfRule>
  </conditionalFormatting>
  <conditionalFormatting sqref="B90">
    <cfRule type="cellIs" dxfId="1010" priority="744" operator="greaterThan">
      <formula>E90</formula>
    </cfRule>
  </conditionalFormatting>
  <conditionalFormatting sqref="D90">
    <cfRule type="expression" dxfId="1009" priority="740">
      <formula>E90&gt;B90</formula>
    </cfRule>
    <cfRule type="expression" dxfId="1008" priority="743">
      <formula>V90&lt;&gt;0</formula>
    </cfRule>
  </conditionalFormatting>
  <conditionalFormatting sqref="C90">
    <cfRule type="expression" dxfId="1007" priority="741">
      <formula>B90&gt;E90</formula>
    </cfRule>
    <cfRule type="expression" dxfId="1006" priority="742">
      <formula>V90&lt;&gt;0</formula>
    </cfRule>
  </conditionalFormatting>
  <conditionalFormatting sqref="E90">
    <cfRule type="cellIs" dxfId="1005" priority="739" operator="greaterThan">
      <formula>B90</formula>
    </cfRule>
  </conditionalFormatting>
  <conditionalFormatting sqref="B91">
    <cfRule type="cellIs" dxfId="1004" priority="738" operator="greaterThan">
      <formula>E91</formula>
    </cfRule>
  </conditionalFormatting>
  <conditionalFormatting sqref="D91">
    <cfRule type="expression" dxfId="1003" priority="734">
      <formula>E91&gt;B91</formula>
    </cfRule>
    <cfRule type="expression" dxfId="1002" priority="737">
      <formula>V91&lt;&gt;0</formula>
    </cfRule>
  </conditionalFormatting>
  <conditionalFormatting sqref="C91">
    <cfRule type="expression" dxfId="1001" priority="735">
      <formula>B91&gt;E91</formula>
    </cfRule>
    <cfRule type="expression" dxfId="1000" priority="736">
      <formula>V91&lt;&gt;0</formula>
    </cfRule>
  </conditionalFormatting>
  <conditionalFormatting sqref="E91">
    <cfRule type="cellIs" dxfId="999" priority="733" operator="greaterThan">
      <formula>B91</formula>
    </cfRule>
  </conditionalFormatting>
  <conditionalFormatting sqref="B92">
    <cfRule type="cellIs" dxfId="998" priority="732" operator="greaterThan">
      <formula>E92</formula>
    </cfRule>
  </conditionalFormatting>
  <conditionalFormatting sqref="D92">
    <cfRule type="expression" dxfId="997" priority="728">
      <formula>E92&gt;B92</formula>
    </cfRule>
    <cfRule type="expression" dxfId="996" priority="731">
      <formula>V92&lt;&gt;0</formula>
    </cfRule>
  </conditionalFormatting>
  <conditionalFormatting sqref="C92">
    <cfRule type="expression" dxfId="995" priority="729">
      <formula>B92&gt;E92</formula>
    </cfRule>
    <cfRule type="expression" dxfId="994" priority="730">
      <formula>V92&lt;&gt;0</formula>
    </cfRule>
  </conditionalFormatting>
  <conditionalFormatting sqref="E92">
    <cfRule type="cellIs" dxfId="993" priority="727" operator="greaterThan">
      <formula>B92</formula>
    </cfRule>
  </conditionalFormatting>
  <conditionalFormatting sqref="B93">
    <cfRule type="cellIs" dxfId="992" priority="726" operator="greaterThan">
      <formula>E93</formula>
    </cfRule>
  </conditionalFormatting>
  <conditionalFormatting sqref="D93">
    <cfRule type="expression" dxfId="991" priority="722">
      <formula>E93&gt;B93</formula>
    </cfRule>
    <cfRule type="expression" dxfId="990" priority="725">
      <formula>V93&lt;&gt;0</formula>
    </cfRule>
  </conditionalFormatting>
  <conditionalFormatting sqref="C93">
    <cfRule type="expression" dxfId="989" priority="723">
      <formula>B93&gt;E93</formula>
    </cfRule>
    <cfRule type="expression" dxfId="988" priority="724">
      <formula>V93&lt;&gt;0</formula>
    </cfRule>
  </conditionalFormatting>
  <conditionalFormatting sqref="E93">
    <cfRule type="cellIs" dxfId="987" priority="721" operator="greaterThan">
      <formula>B93</formula>
    </cfRule>
  </conditionalFormatting>
  <conditionalFormatting sqref="B94">
    <cfRule type="cellIs" dxfId="986" priority="720" operator="greaterThan">
      <formula>E94</formula>
    </cfRule>
  </conditionalFormatting>
  <conditionalFormatting sqref="D94">
    <cfRule type="expression" dxfId="985" priority="716">
      <formula>E94&gt;B94</formula>
    </cfRule>
    <cfRule type="expression" dxfId="984" priority="719">
      <formula>V94&lt;&gt;0</formula>
    </cfRule>
  </conditionalFormatting>
  <conditionalFormatting sqref="C94">
    <cfRule type="expression" dxfId="983" priority="717">
      <formula>B94&gt;E94</formula>
    </cfRule>
    <cfRule type="expression" dxfId="982" priority="718">
      <formula>V94&lt;&gt;0</formula>
    </cfRule>
  </conditionalFormatting>
  <conditionalFormatting sqref="E94">
    <cfRule type="cellIs" dxfId="981" priority="715" operator="greaterThan">
      <formula>B94</formula>
    </cfRule>
  </conditionalFormatting>
  <conditionalFormatting sqref="B95">
    <cfRule type="cellIs" dxfId="980" priority="714" operator="greaterThan">
      <formula>E95</formula>
    </cfRule>
  </conditionalFormatting>
  <conditionalFormatting sqref="D95">
    <cfRule type="expression" dxfId="979" priority="710">
      <formula>E95&gt;B95</formula>
    </cfRule>
    <cfRule type="expression" dxfId="978" priority="713">
      <formula>V95&lt;&gt;0</formula>
    </cfRule>
  </conditionalFormatting>
  <conditionalFormatting sqref="C95">
    <cfRule type="expression" dxfId="977" priority="711">
      <formula>B95&gt;E95</formula>
    </cfRule>
    <cfRule type="expression" dxfId="976" priority="712">
      <formula>V95&lt;&gt;0</formula>
    </cfRule>
  </conditionalFormatting>
  <conditionalFormatting sqref="E95">
    <cfRule type="cellIs" dxfId="975" priority="709" operator="greaterThan">
      <formula>B95</formula>
    </cfRule>
  </conditionalFormatting>
  <conditionalFormatting sqref="B96">
    <cfRule type="cellIs" dxfId="974" priority="708" operator="greaterThan">
      <formula>E96</formula>
    </cfRule>
  </conditionalFormatting>
  <conditionalFormatting sqref="D96">
    <cfRule type="expression" dxfId="973" priority="704">
      <formula>E96&gt;B96</formula>
    </cfRule>
    <cfRule type="expression" dxfId="972" priority="707">
      <formula>V96&lt;&gt;0</formula>
    </cfRule>
  </conditionalFormatting>
  <conditionalFormatting sqref="C96">
    <cfRule type="expression" dxfId="971" priority="705">
      <formula>B96&gt;E96</formula>
    </cfRule>
    <cfRule type="expression" dxfId="970" priority="706">
      <formula>V96&lt;&gt;0</formula>
    </cfRule>
  </conditionalFormatting>
  <conditionalFormatting sqref="E96">
    <cfRule type="cellIs" dxfId="969" priority="703" operator="greaterThan">
      <formula>B96</formula>
    </cfRule>
  </conditionalFormatting>
  <conditionalFormatting sqref="B97">
    <cfRule type="cellIs" dxfId="968" priority="702" operator="greaterThan">
      <formula>E97</formula>
    </cfRule>
  </conditionalFormatting>
  <conditionalFormatting sqref="D97">
    <cfRule type="expression" dxfId="967" priority="698">
      <formula>E97&gt;B97</formula>
    </cfRule>
    <cfRule type="expression" dxfId="966" priority="701">
      <formula>V97&lt;&gt;0</formula>
    </cfRule>
  </conditionalFormatting>
  <conditionalFormatting sqref="C97">
    <cfRule type="expression" dxfId="965" priority="699">
      <formula>B97&gt;E97</formula>
    </cfRule>
    <cfRule type="expression" dxfId="964" priority="700">
      <formula>V97&lt;&gt;0</formula>
    </cfRule>
  </conditionalFormatting>
  <conditionalFormatting sqref="E97">
    <cfRule type="cellIs" dxfId="963" priority="697" operator="greaterThan">
      <formula>B97</formula>
    </cfRule>
  </conditionalFormatting>
  <conditionalFormatting sqref="B98">
    <cfRule type="cellIs" dxfId="962" priority="696" operator="greaterThan">
      <formula>E98</formula>
    </cfRule>
  </conditionalFormatting>
  <conditionalFormatting sqref="D98">
    <cfRule type="expression" dxfId="961" priority="692">
      <formula>E98&gt;B98</formula>
    </cfRule>
    <cfRule type="expression" dxfId="960" priority="695">
      <formula>V98&lt;&gt;0</formula>
    </cfRule>
  </conditionalFormatting>
  <conditionalFormatting sqref="C98">
    <cfRule type="expression" dxfId="959" priority="693">
      <formula>B98&gt;E98</formula>
    </cfRule>
    <cfRule type="expression" dxfId="958" priority="694">
      <formula>V98&lt;&gt;0</formula>
    </cfRule>
  </conditionalFormatting>
  <conditionalFormatting sqref="E98">
    <cfRule type="cellIs" dxfId="957" priority="691" operator="greaterThan">
      <formula>B98</formula>
    </cfRule>
  </conditionalFormatting>
  <conditionalFormatting sqref="B99">
    <cfRule type="cellIs" dxfId="956" priority="690" operator="greaterThan">
      <formula>E99</formula>
    </cfRule>
  </conditionalFormatting>
  <conditionalFormatting sqref="D99">
    <cfRule type="expression" dxfId="955" priority="686">
      <formula>E99&gt;B99</formula>
    </cfRule>
    <cfRule type="expression" dxfId="954" priority="689">
      <formula>V99&lt;&gt;0</formula>
    </cfRule>
  </conditionalFormatting>
  <conditionalFormatting sqref="C99">
    <cfRule type="expression" dxfId="953" priority="687">
      <formula>B99&gt;E99</formula>
    </cfRule>
    <cfRule type="expression" dxfId="952" priority="688">
      <formula>V99&lt;&gt;0</formula>
    </cfRule>
  </conditionalFormatting>
  <conditionalFormatting sqref="E99">
    <cfRule type="cellIs" dxfId="951" priority="685" operator="greaterThan">
      <formula>B99</formula>
    </cfRule>
  </conditionalFormatting>
  <conditionalFormatting sqref="B100">
    <cfRule type="cellIs" dxfId="950" priority="684" operator="greaterThan">
      <formula>E100</formula>
    </cfRule>
  </conditionalFormatting>
  <conditionalFormatting sqref="D100">
    <cfRule type="expression" dxfId="949" priority="680">
      <formula>E100&gt;B100</formula>
    </cfRule>
    <cfRule type="expression" dxfId="948" priority="683">
      <formula>V100&lt;&gt;0</formula>
    </cfRule>
  </conditionalFormatting>
  <conditionalFormatting sqref="C100">
    <cfRule type="expression" dxfId="947" priority="681">
      <formula>B100&gt;E100</formula>
    </cfRule>
    <cfRule type="expression" dxfId="946" priority="682">
      <formula>V100&lt;&gt;0</formula>
    </cfRule>
  </conditionalFormatting>
  <conditionalFormatting sqref="E100">
    <cfRule type="cellIs" dxfId="945" priority="679" operator="greaterThan">
      <formula>B100</formula>
    </cfRule>
  </conditionalFormatting>
  <conditionalFormatting sqref="B101">
    <cfRule type="cellIs" dxfId="944" priority="678" operator="greaterThan">
      <formula>E101</formula>
    </cfRule>
  </conditionalFormatting>
  <conditionalFormatting sqref="D101">
    <cfRule type="expression" dxfId="943" priority="674">
      <formula>E101&gt;B101</formula>
    </cfRule>
    <cfRule type="expression" dxfId="942" priority="677">
      <formula>V101&lt;&gt;0</formula>
    </cfRule>
  </conditionalFormatting>
  <conditionalFormatting sqref="C101">
    <cfRule type="expression" dxfId="941" priority="675">
      <formula>B101&gt;E101</formula>
    </cfRule>
    <cfRule type="expression" dxfId="940" priority="676">
      <formula>V101&lt;&gt;0</formula>
    </cfRule>
  </conditionalFormatting>
  <conditionalFormatting sqref="E101">
    <cfRule type="cellIs" dxfId="939" priority="673" operator="greaterThan">
      <formula>B101</formula>
    </cfRule>
  </conditionalFormatting>
  <conditionalFormatting sqref="B102">
    <cfRule type="cellIs" dxfId="938" priority="672" operator="greaterThan">
      <formula>E102</formula>
    </cfRule>
  </conditionalFormatting>
  <conditionalFormatting sqref="D102">
    <cfRule type="expression" dxfId="937" priority="668">
      <formula>E102&gt;B102</formula>
    </cfRule>
    <cfRule type="expression" dxfId="936" priority="671">
      <formula>V102&lt;&gt;0</formula>
    </cfRule>
  </conditionalFormatting>
  <conditionalFormatting sqref="C102">
    <cfRule type="expression" dxfId="935" priority="669">
      <formula>B102&gt;E102</formula>
    </cfRule>
    <cfRule type="expression" dxfId="934" priority="670">
      <formula>V102&lt;&gt;0</formula>
    </cfRule>
  </conditionalFormatting>
  <conditionalFormatting sqref="E102">
    <cfRule type="cellIs" dxfId="933" priority="667" operator="greaterThan">
      <formula>B102</formula>
    </cfRule>
  </conditionalFormatting>
  <conditionalFormatting sqref="B103">
    <cfRule type="cellIs" dxfId="932" priority="666" operator="greaterThan">
      <formula>E103</formula>
    </cfRule>
  </conditionalFormatting>
  <conditionalFormatting sqref="D103">
    <cfRule type="expression" dxfId="931" priority="662">
      <formula>E103&gt;B103</formula>
    </cfRule>
    <cfRule type="expression" dxfId="930" priority="665">
      <formula>V103&lt;&gt;0</formula>
    </cfRule>
  </conditionalFormatting>
  <conditionalFormatting sqref="C103">
    <cfRule type="expression" dxfId="929" priority="663">
      <formula>B103&gt;E103</formula>
    </cfRule>
    <cfRule type="expression" dxfId="928" priority="664">
      <formula>V103&lt;&gt;0</formula>
    </cfRule>
  </conditionalFormatting>
  <conditionalFormatting sqref="E103">
    <cfRule type="cellIs" dxfId="927" priority="661" operator="greaterThan">
      <formula>B103</formula>
    </cfRule>
  </conditionalFormatting>
  <conditionalFormatting sqref="B104">
    <cfRule type="cellIs" dxfId="926" priority="660" operator="greaterThan">
      <formula>E104</formula>
    </cfRule>
  </conditionalFormatting>
  <conditionalFormatting sqref="D104">
    <cfRule type="expression" dxfId="925" priority="656">
      <formula>E104&gt;B104</formula>
    </cfRule>
    <cfRule type="expression" dxfId="924" priority="659">
      <formula>V104&lt;&gt;0</formula>
    </cfRule>
  </conditionalFormatting>
  <conditionalFormatting sqref="C104">
    <cfRule type="expression" dxfId="923" priority="657">
      <formula>B104&gt;E104</formula>
    </cfRule>
    <cfRule type="expression" dxfId="922" priority="658">
      <formula>V104&lt;&gt;0</formula>
    </cfRule>
  </conditionalFormatting>
  <conditionalFormatting sqref="E104">
    <cfRule type="cellIs" dxfId="921" priority="655" operator="greaterThan">
      <formula>B104</formula>
    </cfRule>
  </conditionalFormatting>
  <conditionalFormatting sqref="B105">
    <cfRule type="cellIs" dxfId="920" priority="654" operator="greaterThan">
      <formula>E105</formula>
    </cfRule>
  </conditionalFormatting>
  <conditionalFormatting sqref="D105">
    <cfRule type="expression" dxfId="919" priority="650">
      <formula>E105&gt;B105</formula>
    </cfRule>
    <cfRule type="expression" dxfId="918" priority="653">
      <formula>V105&lt;&gt;0</formula>
    </cfRule>
  </conditionalFormatting>
  <conditionalFormatting sqref="C105">
    <cfRule type="expression" dxfId="917" priority="651">
      <formula>B105&gt;E105</formula>
    </cfRule>
    <cfRule type="expression" dxfId="916" priority="652">
      <formula>V105&lt;&gt;0</formula>
    </cfRule>
  </conditionalFormatting>
  <conditionalFormatting sqref="E105">
    <cfRule type="cellIs" dxfId="915" priority="649" operator="greaterThan">
      <formula>B105</formula>
    </cfRule>
  </conditionalFormatting>
  <conditionalFormatting sqref="B106">
    <cfRule type="cellIs" dxfId="914" priority="648" operator="greaterThan">
      <formula>E106</formula>
    </cfRule>
  </conditionalFormatting>
  <conditionalFormatting sqref="D106">
    <cfRule type="expression" dxfId="913" priority="644">
      <formula>E106&gt;B106</formula>
    </cfRule>
    <cfRule type="expression" dxfId="912" priority="647">
      <formula>V106&lt;&gt;0</formula>
    </cfRule>
  </conditionalFormatting>
  <conditionalFormatting sqref="C106">
    <cfRule type="expression" dxfId="911" priority="645">
      <formula>B106&gt;E106</formula>
    </cfRule>
    <cfRule type="expression" dxfId="910" priority="646">
      <formula>V106&lt;&gt;0</formula>
    </cfRule>
  </conditionalFormatting>
  <conditionalFormatting sqref="E106">
    <cfRule type="cellIs" dxfId="909" priority="643" operator="greaterThan">
      <formula>B106</formula>
    </cfRule>
  </conditionalFormatting>
  <conditionalFormatting sqref="B107">
    <cfRule type="cellIs" dxfId="908" priority="642" operator="greaterThan">
      <formula>E107</formula>
    </cfRule>
  </conditionalFormatting>
  <conditionalFormatting sqref="D107">
    <cfRule type="expression" dxfId="907" priority="638">
      <formula>E107&gt;B107</formula>
    </cfRule>
    <cfRule type="expression" dxfId="906" priority="641">
      <formula>V107&lt;&gt;0</formula>
    </cfRule>
  </conditionalFormatting>
  <conditionalFormatting sqref="C107">
    <cfRule type="expression" dxfId="905" priority="639">
      <formula>B107&gt;E107</formula>
    </cfRule>
    <cfRule type="expression" dxfId="904" priority="640">
      <formula>V107&lt;&gt;0</formula>
    </cfRule>
  </conditionalFormatting>
  <conditionalFormatting sqref="E107">
    <cfRule type="cellIs" dxfId="903" priority="637" operator="greaterThan">
      <formula>B107</formula>
    </cfRule>
  </conditionalFormatting>
  <conditionalFormatting sqref="B108">
    <cfRule type="cellIs" dxfId="902" priority="636" operator="greaterThan">
      <formula>E108</formula>
    </cfRule>
  </conditionalFormatting>
  <conditionalFormatting sqref="D108">
    <cfRule type="expression" dxfId="901" priority="632">
      <formula>E108&gt;B108</formula>
    </cfRule>
    <cfRule type="expression" dxfId="900" priority="635">
      <formula>V108&lt;&gt;0</formula>
    </cfRule>
  </conditionalFormatting>
  <conditionalFormatting sqref="C108">
    <cfRule type="expression" dxfId="899" priority="633">
      <formula>B108&gt;E108</formula>
    </cfRule>
    <cfRule type="expression" dxfId="898" priority="634">
      <formula>V108&lt;&gt;0</formula>
    </cfRule>
  </conditionalFormatting>
  <conditionalFormatting sqref="E108">
    <cfRule type="cellIs" dxfId="897" priority="631" operator="greaterThan">
      <formula>B108</formula>
    </cfRule>
  </conditionalFormatting>
  <conditionalFormatting sqref="B109">
    <cfRule type="cellIs" dxfId="896" priority="630" operator="greaterThan">
      <formula>E109</formula>
    </cfRule>
  </conditionalFormatting>
  <conditionalFormatting sqref="D109">
    <cfRule type="expression" dxfId="895" priority="626">
      <formula>E109&gt;B109</formula>
    </cfRule>
    <cfRule type="expression" dxfId="894" priority="629">
      <formula>V109&lt;&gt;0</formula>
    </cfRule>
  </conditionalFormatting>
  <conditionalFormatting sqref="C109">
    <cfRule type="expression" dxfId="893" priority="627">
      <formula>B109&gt;E109</formula>
    </cfRule>
    <cfRule type="expression" dxfId="892" priority="628">
      <formula>V109&lt;&gt;0</formula>
    </cfRule>
  </conditionalFormatting>
  <conditionalFormatting sqref="E109">
    <cfRule type="cellIs" dxfId="891" priority="625" operator="greaterThan">
      <formula>B109</formula>
    </cfRule>
  </conditionalFormatting>
  <conditionalFormatting sqref="B110">
    <cfRule type="cellIs" dxfId="890" priority="624" operator="greaterThan">
      <formula>E110</formula>
    </cfRule>
  </conditionalFormatting>
  <conditionalFormatting sqref="D110">
    <cfRule type="expression" dxfId="889" priority="620">
      <formula>E110&gt;B110</formula>
    </cfRule>
    <cfRule type="expression" dxfId="888" priority="623">
      <formula>V110&lt;&gt;0</formula>
    </cfRule>
  </conditionalFormatting>
  <conditionalFormatting sqref="C110">
    <cfRule type="expression" dxfId="887" priority="621">
      <formula>B110&gt;E110</formula>
    </cfRule>
    <cfRule type="expression" dxfId="886" priority="622">
      <formula>V110&lt;&gt;0</formula>
    </cfRule>
  </conditionalFormatting>
  <conditionalFormatting sqref="E110">
    <cfRule type="cellIs" dxfId="885" priority="619" operator="greaterThan">
      <formula>B110</formula>
    </cfRule>
  </conditionalFormatting>
  <conditionalFormatting sqref="B111">
    <cfRule type="cellIs" dxfId="884" priority="618" operator="greaterThan">
      <formula>E111</formula>
    </cfRule>
  </conditionalFormatting>
  <conditionalFormatting sqref="D111">
    <cfRule type="expression" dxfId="883" priority="614">
      <formula>E111&gt;B111</formula>
    </cfRule>
    <cfRule type="expression" dxfId="882" priority="617">
      <formula>V111&lt;&gt;0</formula>
    </cfRule>
  </conditionalFormatting>
  <conditionalFormatting sqref="C111">
    <cfRule type="expression" dxfId="881" priority="615">
      <formula>B111&gt;E111</formula>
    </cfRule>
    <cfRule type="expression" dxfId="880" priority="616">
      <formula>V111&lt;&gt;0</formula>
    </cfRule>
  </conditionalFormatting>
  <conditionalFormatting sqref="E111">
    <cfRule type="cellIs" dxfId="879" priority="613" operator="greaterThan">
      <formula>B111</formula>
    </cfRule>
  </conditionalFormatting>
  <conditionalFormatting sqref="B112">
    <cfRule type="cellIs" dxfId="878" priority="612" operator="greaterThan">
      <formula>E112</formula>
    </cfRule>
  </conditionalFormatting>
  <conditionalFormatting sqref="D112">
    <cfRule type="expression" dxfId="877" priority="608">
      <formula>E112&gt;B112</formula>
    </cfRule>
    <cfRule type="expression" dxfId="876" priority="611">
      <formula>V112&lt;&gt;0</formula>
    </cfRule>
  </conditionalFormatting>
  <conditionalFormatting sqref="C112">
    <cfRule type="expression" dxfId="875" priority="609">
      <formula>B112&gt;E112</formula>
    </cfRule>
    <cfRule type="expression" dxfId="874" priority="610">
      <formula>V112&lt;&gt;0</formula>
    </cfRule>
  </conditionalFormatting>
  <conditionalFormatting sqref="E112">
    <cfRule type="cellIs" dxfId="873" priority="607" operator="greaterThan">
      <formula>B112</formula>
    </cfRule>
  </conditionalFormatting>
  <conditionalFormatting sqref="B113">
    <cfRule type="cellIs" dxfId="872" priority="606" operator="greaterThan">
      <formula>E113</formula>
    </cfRule>
  </conditionalFormatting>
  <conditionalFormatting sqref="D113">
    <cfRule type="expression" dxfId="871" priority="602">
      <formula>E113&gt;B113</formula>
    </cfRule>
    <cfRule type="expression" dxfId="870" priority="605">
      <formula>V113&lt;&gt;0</formula>
    </cfRule>
  </conditionalFormatting>
  <conditionalFormatting sqref="C113">
    <cfRule type="expression" dxfId="869" priority="603">
      <formula>B113&gt;E113</formula>
    </cfRule>
    <cfRule type="expression" dxfId="868" priority="604">
      <formula>V113&lt;&gt;0</formula>
    </cfRule>
  </conditionalFormatting>
  <conditionalFormatting sqref="E113">
    <cfRule type="cellIs" dxfId="867" priority="601" operator="greaterThan">
      <formula>B113</formula>
    </cfRule>
  </conditionalFormatting>
  <conditionalFormatting sqref="B114">
    <cfRule type="cellIs" dxfId="866" priority="600" operator="greaterThan">
      <formula>E114</formula>
    </cfRule>
  </conditionalFormatting>
  <conditionalFormatting sqref="D114">
    <cfRule type="expression" dxfId="865" priority="596">
      <formula>E114&gt;B114</formula>
    </cfRule>
    <cfRule type="expression" dxfId="864" priority="599">
      <formula>V114&lt;&gt;0</formula>
    </cfRule>
  </conditionalFormatting>
  <conditionalFormatting sqref="C114">
    <cfRule type="expression" dxfId="863" priority="597">
      <formula>B114&gt;E114</formula>
    </cfRule>
    <cfRule type="expression" dxfId="862" priority="598">
      <formula>V114&lt;&gt;0</formula>
    </cfRule>
  </conditionalFormatting>
  <conditionalFormatting sqref="E114">
    <cfRule type="cellIs" dxfId="861" priority="595" operator="greaterThan">
      <formula>B114</formula>
    </cfRule>
  </conditionalFormatting>
  <conditionalFormatting sqref="B115">
    <cfRule type="cellIs" dxfId="860" priority="594" operator="greaterThan">
      <formula>E115</formula>
    </cfRule>
  </conditionalFormatting>
  <conditionalFormatting sqref="D115">
    <cfRule type="expression" dxfId="859" priority="590">
      <formula>E115&gt;B115</formula>
    </cfRule>
    <cfRule type="expression" dxfId="858" priority="593">
      <formula>V115&lt;&gt;0</formula>
    </cfRule>
  </conditionalFormatting>
  <conditionalFormatting sqref="C115">
    <cfRule type="expression" dxfId="857" priority="591">
      <formula>B115&gt;E115</formula>
    </cfRule>
    <cfRule type="expression" dxfId="856" priority="592">
      <formula>V115&lt;&gt;0</formula>
    </cfRule>
  </conditionalFormatting>
  <conditionalFormatting sqref="E115">
    <cfRule type="cellIs" dxfId="855" priority="589" operator="greaterThan">
      <formula>B115</formula>
    </cfRule>
  </conditionalFormatting>
  <conditionalFormatting sqref="B116">
    <cfRule type="cellIs" dxfId="854" priority="588" operator="greaterThan">
      <formula>E116</formula>
    </cfRule>
  </conditionalFormatting>
  <conditionalFormatting sqref="D116">
    <cfRule type="expression" dxfId="853" priority="584">
      <formula>E116&gt;B116</formula>
    </cfRule>
    <cfRule type="expression" dxfId="852" priority="587">
      <formula>V116&lt;&gt;0</formula>
    </cfRule>
  </conditionalFormatting>
  <conditionalFormatting sqref="C116">
    <cfRule type="expression" dxfId="851" priority="585">
      <formula>B116&gt;E116</formula>
    </cfRule>
    <cfRule type="expression" dxfId="850" priority="586">
      <formula>V116&lt;&gt;0</formula>
    </cfRule>
  </conditionalFormatting>
  <conditionalFormatting sqref="E116">
    <cfRule type="cellIs" dxfId="849" priority="583" operator="greaterThan">
      <formula>B116</formula>
    </cfRule>
  </conditionalFormatting>
  <conditionalFormatting sqref="B117">
    <cfRule type="cellIs" dxfId="848" priority="582" operator="greaterThan">
      <formula>E117</formula>
    </cfRule>
  </conditionalFormatting>
  <conditionalFormatting sqref="D117">
    <cfRule type="expression" dxfId="847" priority="578">
      <formula>E117&gt;B117</formula>
    </cfRule>
    <cfRule type="expression" dxfId="846" priority="581">
      <formula>V117&lt;&gt;0</formula>
    </cfRule>
  </conditionalFormatting>
  <conditionalFormatting sqref="C117">
    <cfRule type="expression" dxfId="845" priority="579">
      <formula>B117&gt;E117</formula>
    </cfRule>
    <cfRule type="expression" dxfId="844" priority="580">
      <formula>V117&lt;&gt;0</formula>
    </cfRule>
  </conditionalFormatting>
  <conditionalFormatting sqref="E117">
    <cfRule type="cellIs" dxfId="843" priority="577" operator="greaterThan">
      <formula>B117</formula>
    </cfRule>
  </conditionalFormatting>
  <conditionalFormatting sqref="B118">
    <cfRule type="cellIs" dxfId="842" priority="576" operator="greaterThan">
      <formula>E118</formula>
    </cfRule>
  </conditionalFormatting>
  <conditionalFormatting sqref="D118">
    <cfRule type="expression" dxfId="841" priority="572">
      <formula>E118&gt;B118</formula>
    </cfRule>
    <cfRule type="expression" dxfId="840" priority="575">
      <formula>V118&lt;&gt;0</formula>
    </cfRule>
  </conditionalFormatting>
  <conditionalFormatting sqref="C118">
    <cfRule type="expression" dxfId="839" priority="573">
      <formula>B118&gt;E118</formula>
    </cfRule>
    <cfRule type="expression" dxfId="838" priority="574">
      <formula>V118&lt;&gt;0</formula>
    </cfRule>
  </conditionalFormatting>
  <conditionalFormatting sqref="E118">
    <cfRule type="cellIs" dxfId="837" priority="571" operator="greaterThan">
      <formula>B118</formula>
    </cfRule>
  </conditionalFormatting>
  <conditionalFormatting sqref="B119">
    <cfRule type="cellIs" dxfId="836" priority="570" operator="greaterThan">
      <formula>E119</formula>
    </cfRule>
  </conditionalFormatting>
  <conditionalFormatting sqref="D119">
    <cfRule type="expression" dxfId="835" priority="566">
      <formula>E119&gt;B119</formula>
    </cfRule>
    <cfRule type="expression" dxfId="834" priority="569">
      <formula>V119&lt;&gt;0</formula>
    </cfRule>
  </conditionalFormatting>
  <conditionalFormatting sqref="C119">
    <cfRule type="expression" dxfId="833" priority="567">
      <formula>B119&gt;E119</formula>
    </cfRule>
    <cfRule type="expression" dxfId="832" priority="568">
      <formula>V119&lt;&gt;0</formula>
    </cfRule>
  </conditionalFormatting>
  <conditionalFormatting sqref="E119">
    <cfRule type="cellIs" dxfId="831" priority="565" operator="greaterThan">
      <formula>B119</formula>
    </cfRule>
  </conditionalFormatting>
  <conditionalFormatting sqref="B120">
    <cfRule type="cellIs" dxfId="830" priority="564" operator="greaterThan">
      <formula>E120</formula>
    </cfRule>
  </conditionalFormatting>
  <conditionalFormatting sqref="D120">
    <cfRule type="expression" dxfId="829" priority="560">
      <formula>E120&gt;B120</formula>
    </cfRule>
    <cfRule type="expression" dxfId="828" priority="563">
      <formula>V120&lt;&gt;0</formula>
    </cfRule>
  </conditionalFormatting>
  <conditionalFormatting sqref="C120">
    <cfRule type="expression" dxfId="827" priority="561">
      <formula>B120&gt;E120</formula>
    </cfRule>
    <cfRule type="expression" dxfId="826" priority="562">
      <formula>V120&lt;&gt;0</formula>
    </cfRule>
  </conditionalFormatting>
  <conditionalFormatting sqref="E120">
    <cfRule type="cellIs" dxfId="825" priority="559" operator="greaterThan">
      <formula>B120</formula>
    </cfRule>
  </conditionalFormatting>
  <conditionalFormatting sqref="B121">
    <cfRule type="cellIs" dxfId="824" priority="558" operator="greaterThan">
      <formula>E121</formula>
    </cfRule>
  </conditionalFormatting>
  <conditionalFormatting sqref="D121">
    <cfRule type="expression" dxfId="823" priority="554">
      <formula>E121&gt;B121</formula>
    </cfRule>
    <cfRule type="expression" dxfId="822" priority="557">
      <formula>V121&lt;&gt;0</formula>
    </cfRule>
  </conditionalFormatting>
  <conditionalFormatting sqref="C121">
    <cfRule type="expression" dxfId="821" priority="555">
      <formula>B121&gt;E121</formula>
    </cfRule>
    <cfRule type="expression" dxfId="820" priority="556">
      <formula>V121&lt;&gt;0</formula>
    </cfRule>
  </conditionalFormatting>
  <conditionalFormatting sqref="E121">
    <cfRule type="cellIs" dxfId="819" priority="553" operator="greaterThan">
      <formula>B121</formula>
    </cfRule>
  </conditionalFormatting>
  <conditionalFormatting sqref="B122">
    <cfRule type="cellIs" dxfId="818" priority="552" operator="greaterThan">
      <formula>E122</formula>
    </cfRule>
  </conditionalFormatting>
  <conditionalFormatting sqref="D122">
    <cfRule type="expression" dxfId="817" priority="548">
      <formula>E122&gt;B122</formula>
    </cfRule>
    <cfRule type="expression" dxfId="816" priority="551">
      <formula>V122&lt;&gt;0</formula>
    </cfRule>
  </conditionalFormatting>
  <conditionalFormatting sqref="C122">
    <cfRule type="expression" dxfId="815" priority="549">
      <formula>B122&gt;E122</formula>
    </cfRule>
    <cfRule type="expression" dxfId="814" priority="550">
      <formula>V122&lt;&gt;0</formula>
    </cfRule>
  </conditionalFormatting>
  <conditionalFormatting sqref="E122">
    <cfRule type="cellIs" dxfId="813" priority="547" operator="greaterThan">
      <formula>B122</formula>
    </cfRule>
  </conditionalFormatting>
  <conditionalFormatting sqref="B123">
    <cfRule type="cellIs" dxfId="812" priority="546" operator="greaterThan">
      <formula>E123</formula>
    </cfRule>
  </conditionalFormatting>
  <conditionalFormatting sqref="D123">
    <cfRule type="expression" dxfId="811" priority="542">
      <formula>E123&gt;B123</formula>
    </cfRule>
    <cfRule type="expression" dxfId="810" priority="545">
      <formula>V123&lt;&gt;0</formula>
    </cfRule>
  </conditionalFormatting>
  <conditionalFormatting sqref="C123">
    <cfRule type="expression" dxfId="809" priority="543">
      <formula>B123&gt;E123</formula>
    </cfRule>
    <cfRule type="expression" dxfId="808" priority="544">
      <formula>V123&lt;&gt;0</formula>
    </cfRule>
  </conditionalFormatting>
  <conditionalFormatting sqref="E123">
    <cfRule type="cellIs" dxfId="807" priority="541" operator="greaterThan">
      <formula>B123</formula>
    </cfRule>
  </conditionalFormatting>
  <conditionalFormatting sqref="B124">
    <cfRule type="cellIs" dxfId="806" priority="540" operator="greaterThan">
      <formula>E124</formula>
    </cfRule>
  </conditionalFormatting>
  <conditionalFormatting sqref="D124">
    <cfRule type="expression" dxfId="805" priority="536">
      <formula>E124&gt;B124</formula>
    </cfRule>
    <cfRule type="expression" dxfId="804" priority="539">
      <formula>V124&lt;&gt;0</formula>
    </cfRule>
  </conditionalFormatting>
  <conditionalFormatting sqref="C124">
    <cfRule type="expression" dxfId="803" priority="537">
      <formula>B124&gt;E124</formula>
    </cfRule>
    <cfRule type="expression" dxfId="802" priority="538">
      <formula>V124&lt;&gt;0</formula>
    </cfRule>
  </conditionalFormatting>
  <conditionalFormatting sqref="E124">
    <cfRule type="cellIs" dxfId="801" priority="535" operator="greaterThan">
      <formula>B124</formula>
    </cfRule>
  </conditionalFormatting>
  <conditionalFormatting sqref="B125">
    <cfRule type="cellIs" dxfId="800" priority="534" operator="greaterThan">
      <formula>E125</formula>
    </cfRule>
  </conditionalFormatting>
  <conditionalFormatting sqref="D125">
    <cfRule type="expression" dxfId="799" priority="530">
      <formula>E125&gt;B125</formula>
    </cfRule>
    <cfRule type="expression" dxfId="798" priority="533">
      <formula>V125&lt;&gt;0</formula>
    </cfRule>
  </conditionalFormatting>
  <conditionalFormatting sqref="C125">
    <cfRule type="expression" dxfId="797" priority="531">
      <formula>B125&gt;E125</formula>
    </cfRule>
    <cfRule type="expression" dxfId="796" priority="532">
      <formula>V125&lt;&gt;0</formula>
    </cfRule>
  </conditionalFormatting>
  <conditionalFormatting sqref="E125">
    <cfRule type="cellIs" dxfId="795" priority="529" operator="greaterThan">
      <formula>B125</formula>
    </cfRule>
  </conditionalFormatting>
  <conditionalFormatting sqref="B126">
    <cfRule type="cellIs" dxfId="794" priority="528" operator="greaterThan">
      <formula>E126</formula>
    </cfRule>
  </conditionalFormatting>
  <conditionalFormatting sqref="D126">
    <cfRule type="expression" dxfId="793" priority="524">
      <formula>E126&gt;B126</formula>
    </cfRule>
    <cfRule type="expression" dxfId="792" priority="527">
      <formula>V126&lt;&gt;0</formula>
    </cfRule>
  </conditionalFormatting>
  <conditionalFormatting sqref="C126">
    <cfRule type="expression" dxfId="791" priority="525">
      <formula>B126&gt;E126</formula>
    </cfRule>
    <cfRule type="expression" dxfId="790" priority="526">
      <formula>V126&lt;&gt;0</formula>
    </cfRule>
  </conditionalFormatting>
  <conditionalFormatting sqref="E126">
    <cfRule type="cellIs" dxfId="789" priority="523" operator="greaterThan">
      <formula>B126</formula>
    </cfRule>
  </conditionalFormatting>
  <conditionalFormatting sqref="B127">
    <cfRule type="cellIs" dxfId="788" priority="522" operator="greaterThan">
      <formula>E127</formula>
    </cfRule>
  </conditionalFormatting>
  <conditionalFormatting sqref="D127">
    <cfRule type="expression" dxfId="787" priority="518">
      <formula>E127&gt;B127</formula>
    </cfRule>
    <cfRule type="expression" dxfId="786" priority="521">
      <formula>V127&lt;&gt;0</formula>
    </cfRule>
  </conditionalFormatting>
  <conditionalFormatting sqref="C127">
    <cfRule type="expression" dxfId="785" priority="519">
      <formula>B127&gt;E127</formula>
    </cfRule>
    <cfRule type="expression" dxfId="784" priority="520">
      <formula>V127&lt;&gt;0</formula>
    </cfRule>
  </conditionalFormatting>
  <conditionalFormatting sqref="E127">
    <cfRule type="cellIs" dxfId="783" priority="517" operator="greaterThan">
      <formula>B127</formula>
    </cfRule>
  </conditionalFormatting>
  <conditionalFormatting sqref="B128">
    <cfRule type="cellIs" dxfId="782" priority="516" operator="greaterThan">
      <formula>E128</formula>
    </cfRule>
  </conditionalFormatting>
  <conditionalFormatting sqref="D128">
    <cfRule type="expression" dxfId="781" priority="512">
      <formula>E128&gt;B128</formula>
    </cfRule>
    <cfRule type="expression" dxfId="780" priority="515">
      <formula>V128&lt;&gt;0</formula>
    </cfRule>
  </conditionalFormatting>
  <conditionalFormatting sqref="C128">
    <cfRule type="expression" dxfId="779" priority="513">
      <formula>B128&gt;E128</formula>
    </cfRule>
    <cfRule type="expression" dxfId="778" priority="514">
      <formula>V128&lt;&gt;0</formula>
    </cfRule>
  </conditionalFormatting>
  <conditionalFormatting sqref="E128">
    <cfRule type="cellIs" dxfId="777" priority="511" operator="greaterThan">
      <formula>B128</formula>
    </cfRule>
  </conditionalFormatting>
  <conditionalFormatting sqref="B129">
    <cfRule type="cellIs" dxfId="776" priority="510" operator="greaterThan">
      <formula>E129</formula>
    </cfRule>
  </conditionalFormatting>
  <conditionalFormatting sqref="D129">
    <cfRule type="expression" dxfId="775" priority="506">
      <formula>E129&gt;B129</formula>
    </cfRule>
    <cfRule type="expression" dxfId="774" priority="509">
      <formula>V129&lt;&gt;0</formula>
    </cfRule>
  </conditionalFormatting>
  <conditionalFormatting sqref="C129">
    <cfRule type="expression" dxfId="773" priority="507">
      <formula>B129&gt;E129</formula>
    </cfRule>
    <cfRule type="expression" dxfId="772" priority="508">
      <formula>V129&lt;&gt;0</formula>
    </cfRule>
  </conditionalFormatting>
  <conditionalFormatting sqref="E129">
    <cfRule type="cellIs" dxfId="771" priority="505" operator="greaterThan">
      <formula>B129</formula>
    </cfRule>
  </conditionalFormatting>
  <conditionalFormatting sqref="B130">
    <cfRule type="cellIs" dxfId="770" priority="504" operator="greaterThan">
      <formula>E130</formula>
    </cfRule>
  </conditionalFormatting>
  <conditionalFormatting sqref="D130">
    <cfRule type="expression" dxfId="769" priority="500">
      <formula>E130&gt;B130</formula>
    </cfRule>
    <cfRule type="expression" dxfId="768" priority="503">
      <formula>V130&lt;&gt;0</formula>
    </cfRule>
  </conditionalFormatting>
  <conditionalFormatting sqref="C130">
    <cfRule type="expression" dxfId="767" priority="501">
      <formula>B130&gt;E130</formula>
    </cfRule>
    <cfRule type="expression" dxfId="766" priority="502">
      <formula>V130&lt;&gt;0</formula>
    </cfRule>
  </conditionalFormatting>
  <conditionalFormatting sqref="E130">
    <cfRule type="cellIs" dxfId="765" priority="499" operator="greaterThan">
      <formula>B130</formula>
    </cfRule>
  </conditionalFormatting>
  <conditionalFormatting sqref="B131">
    <cfRule type="cellIs" dxfId="764" priority="498" operator="greaterThan">
      <formula>E131</formula>
    </cfRule>
  </conditionalFormatting>
  <conditionalFormatting sqref="D131">
    <cfRule type="expression" dxfId="763" priority="494">
      <formula>E131&gt;B131</formula>
    </cfRule>
    <cfRule type="expression" dxfId="762" priority="497">
      <formula>V131&lt;&gt;0</formula>
    </cfRule>
  </conditionalFormatting>
  <conditionalFormatting sqref="C131">
    <cfRule type="expression" dxfId="761" priority="495">
      <formula>B131&gt;E131</formula>
    </cfRule>
    <cfRule type="expression" dxfId="760" priority="496">
      <formula>V131&lt;&gt;0</formula>
    </cfRule>
  </conditionalFormatting>
  <conditionalFormatting sqref="E131">
    <cfRule type="cellIs" dxfId="759" priority="493" operator="greaterThan">
      <formula>B131</formula>
    </cfRule>
  </conditionalFormatting>
  <conditionalFormatting sqref="B132">
    <cfRule type="cellIs" dxfId="758" priority="492" operator="greaterThan">
      <formula>E132</formula>
    </cfRule>
  </conditionalFormatting>
  <conditionalFormatting sqref="D132">
    <cfRule type="expression" dxfId="757" priority="488">
      <formula>E132&gt;B132</formula>
    </cfRule>
    <cfRule type="expression" dxfId="756" priority="491">
      <formula>V132&lt;&gt;0</formula>
    </cfRule>
  </conditionalFormatting>
  <conditionalFormatting sqref="C132">
    <cfRule type="expression" dxfId="755" priority="489">
      <formula>B132&gt;E132</formula>
    </cfRule>
    <cfRule type="expression" dxfId="754" priority="490">
      <formula>V132&lt;&gt;0</formula>
    </cfRule>
  </conditionalFormatting>
  <conditionalFormatting sqref="E132">
    <cfRule type="cellIs" dxfId="753" priority="487" operator="greaterThan">
      <formula>B132</formula>
    </cfRule>
  </conditionalFormatting>
  <conditionalFormatting sqref="B133">
    <cfRule type="cellIs" dxfId="752" priority="486" operator="greaterThan">
      <formula>E133</formula>
    </cfRule>
  </conditionalFormatting>
  <conditionalFormatting sqref="D133">
    <cfRule type="expression" dxfId="751" priority="482">
      <formula>E133&gt;B133</formula>
    </cfRule>
    <cfRule type="expression" dxfId="750" priority="485">
      <formula>V133&lt;&gt;0</formula>
    </cfRule>
  </conditionalFormatting>
  <conditionalFormatting sqref="C133">
    <cfRule type="expression" dxfId="749" priority="483">
      <formula>B133&gt;E133</formula>
    </cfRule>
    <cfRule type="expression" dxfId="748" priority="484">
      <formula>V133&lt;&gt;0</formula>
    </cfRule>
  </conditionalFormatting>
  <conditionalFormatting sqref="E133">
    <cfRule type="cellIs" dxfId="747" priority="481" operator="greaterThan">
      <formula>B133</formula>
    </cfRule>
  </conditionalFormatting>
  <conditionalFormatting sqref="B134">
    <cfRule type="cellIs" dxfId="746" priority="480" operator="greaterThan">
      <formula>E134</formula>
    </cfRule>
  </conditionalFormatting>
  <conditionalFormatting sqref="D134">
    <cfRule type="expression" dxfId="745" priority="476">
      <formula>E134&gt;B134</formula>
    </cfRule>
    <cfRule type="expression" dxfId="744" priority="479">
      <formula>V134&lt;&gt;0</formula>
    </cfRule>
  </conditionalFormatting>
  <conditionalFormatting sqref="C134">
    <cfRule type="expression" dxfId="743" priority="477">
      <formula>B134&gt;E134</formula>
    </cfRule>
    <cfRule type="expression" dxfId="742" priority="478">
      <formula>V134&lt;&gt;0</formula>
    </cfRule>
  </conditionalFormatting>
  <conditionalFormatting sqref="E134">
    <cfRule type="cellIs" dxfId="741" priority="475" operator="greaterThan">
      <formula>B134</formula>
    </cfRule>
  </conditionalFormatting>
  <conditionalFormatting sqref="B135">
    <cfRule type="cellIs" dxfId="740" priority="474" operator="greaterThan">
      <formula>E135</formula>
    </cfRule>
  </conditionalFormatting>
  <conditionalFormatting sqref="D135">
    <cfRule type="expression" dxfId="739" priority="470">
      <formula>E135&gt;B135</formula>
    </cfRule>
    <cfRule type="expression" dxfId="738" priority="473">
      <formula>V135&lt;&gt;0</formula>
    </cfRule>
  </conditionalFormatting>
  <conditionalFormatting sqref="C135">
    <cfRule type="expression" dxfId="737" priority="471">
      <formula>B135&gt;E135</formula>
    </cfRule>
    <cfRule type="expression" dxfId="736" priority="472">
      <formula>V135&lt;&gt;0</formula>
    </cfRule>
  </conditionalFormatting>
  <conditionalFormatting sqref="E135">
    <cfRule type="cellIs" dxfId="735" priority="469" operator="greaterThan">
      <formula>B135</formula>
    </cfRule>
  </conditionalFormatting>
  <conditionalFormatting sqref="B136">
    <cfRule type="cellIs" dxfId="734" priority="468" operator="greaterThan">
      <formula>E136</formula>
    </cfRule>
  </conditionalFormatting>
  <conditionalFormatting sqref="D136">
    <cfRule type="expression" dxfId="733" priority="464">
      <formula>E136&gt;B136</formula>
    </cfRule>
    <cfRule type="expression" dxfId="732" priority="467">
      <formula>V136&lt;&gt;0</formula>
    </cfRule>
  </conditionalFormatting>
  <conditionalFormatting sqref="C136">
    <cfRule type="expression" dxfId="731" priority="465">
      <formula>B136&gt;E136</formula>
    </cfRule>
    <cfRule type="expression" dxfId="730" priority="466">
      <formula>V136&lt;&gt;0</formula>
    </cfRule>
  </conditionalFormatting>
  <conditionalFormatting sqref="E136">
    <cfRule type="cellIs" dxfId="729" priority="463" operator="greaterThan">
      <formula>B136</formula>
    </cfRule>
  </conditionalFormatting>
  <conditionalFormatting sqref="B137">
    <cfRule type="cellIs" dxfId="728" priority="462" operator="greaterThan">
      <formula>E137</formula>
    </cfRule>
  </conditionalFormatting>
  <conditionalFormatting sqref="D137">
    <cfRule type="expression" dxfId="727" priority="458">
      <formula>E137&gt;B137</formula>
    </cfRule>
    <cfRule type="expression" dxfId="726" priority="461">
      <formula>V137&lt;&gt;0</formula>
    </cfRule>
  </conditionalFormatting>
  <conditionalFormatting sqref="C137">
    <cfRule type="expression" dxfId="725" priority="459">
      <formula>B137&gt;E137</formula>
    </cfRule>
    <cfRule type="expression" dxfId="724" priority="460">
      <formula>V137&lt;&gt;0</formula>
    </cfRule>
  </conditionalFormatting>
  <conditionalFormatting sqref="E137">
    <cfRule type="cellIs" dxfId="723" priority="457" operator="greaterThan">
      <formula>B137</formula>
    </cfRule>
  </conditionalFormatting>
  <conditionalFormatting sqref="B138">
    <cfRule type="cellIs" dxfId="722" priority="456" operator="greaterThan">
      <formula>E138</formula>
    </cfRule>
  </conditionalFormatting>
  <conditionalFormatting sqref="D138">
    <cfRule type="expression" dxfId="721" priority="452">
      <formula>E138&gt;B138</formula>
    </cfRule>
    <cfRule type="expression" dxfId="720" priority="455">
      <formula>V138&lt;&gt;0</formula>
    </cfRule>
  </conditionalFormatting>
  <conditionalFormatting sqref="C138">
    <cfRule type="expression" dxfId="719" priority="453">
      <formula>B138&gt;E138</formula>
    </cfRule>
    <cfRule type="expression" dxfId="718" priority="454">
      <formula>V138&lt;&gt;0</formula>
    </cfRule>
  </conditionalFormatting>
  <conditionalFormatting sqref="E138">
    <cfRule type="cellIs" dxfId="717" priority="451" operator="greaterThan">
      <formula>B138</formula>
    </cfRule>
  </conditionalFormatting>
  <conditionalFormatting sqref="B139">
    <cfRule type="cellIs" dxfId="716" priority="450" operator="greaterThan">
      <formula>E139</formula>
    </cfRule>
  </conditionalFormatting>
  <conditionalFormatting sqref="D139">
    <cfRule type="expression" dxfId="715" priority="446">
      <formula>E139&gt;B139</formula>
    </cfRule>
    <cfRule type="expression" dxfId="714" priority="449">
      <formula>V139&lt;&gt;0</formula>
    </cfRule>
  </conditionalFormatting>
  <conditionalFormatting sqref="C139">
    <cfRule type="expression" dxfId="713" priority="447">
      <formula>B139&gt;E139</formula>
    </cfRule>
    <cfRule type="expression" dxfId="712" priority="448">
      <formula>V139&lt;&gt;0</formula>
    </cfRule>
  </conditionalFormatting>
  <conditionalFormatting sqref="E139">
    <cfRule type="cellIs" dxfId="711" priority="445" operator="greaterThan">
      <formula>B139</formula>
    </cfRule>
  </conditionalFormatting>
  <conditionalFormatting sqref="B140">
    <cfRule type="cellIs" dxfId="710" priority="444" operator="greaterThan">
      <formula>E140</formula>
    </cfRule>
  </conditionalFormatting>
  <conditionalFormatting sqref="D140">
    <cfRule type="expression" dxfId="709" priority="440">
      <formula>E140&gt;B140</formula>
    </cfRule>
    <cfRule type="expression" dxfId="708" priority="443">
      <formula>V140&lt;&gt;0</formula>
    </cfRule>
  </conditionalFormatting>
  <conditionalFormatting sqref="C140">
    <cfRule type="expression" dxfId="707" priority="441">
      <formula>B140&gt;E140</formula>
    </cfRule>
    <cfRule type="expression" dxfId="706" priority="442">
      <formula>V140&lt;&gt;0</formula>
    </cfRule>
  </conditionalFormatting>
  <conditionalFormatting sqref="E140">
    <cfRule type="cellIs" dxfId="705" priority="439" operator="greaterThan">
      <formula>B140</formula>
    </cfRule>
  </conditionalFormatting>
  <conditionalFormatting sqref="B141">
    <cfRule type="cellIs" dxfId="704" priority="438" operator="greaterThan">
      <formula>E141</formula>
    </cfRule>
  </conditionalFormatting>
  <conditionalFormatting sqref="D141">
    <cfRule type="expression" dxfId="703" priority="434">
      <formula>E141&gt;B141</formula>
    </cfRule>
    <cfRule type="expression" dxfId="702" priority="437">
      <formula>V141&lt;&gt;0</formula>
    </cfRule>
  </conditionalFormatting>
  <conditionalFormatting sqref="C141">
    <cfRule type="expression" dxfId="701" priority="435">
      <formula>B141&gt;E141</formula>
    </cfRule>
    <cfRule type="expression" dxfId="700" priority="436">
      <formula>V141&lt;&gt;0</formula>
    </cfRule>
  </conditionalFormatting>
  <conditionalFormatting sqref="E141">
    <cfRule type="cellIs" dxfId="699" priority="433" operator="greaterThan">
      <formula>B141</formula>
    </cfRule>
  </conditionalFormatting>
  <conditionalFormatting sqref="B142">
    <cfRule type="cellIs" dxfId="698" priority="432" operator="greaterThan">
      <formula>E142</formula>
    </cfRule>
  </conditionalFormatting>
  <conditionalFormatting sqref="D142">
    <cfRule type="expression" dxfId="697" priority="428">
      <formula>E142&gt;B142</formula>
    </cfRule>
    <cfRule type="expression" dxfId="696" priority="431">
      <formula>V142&lt;&gt;0</formula>
    </cfRule>
  </conditionalFormatting>
  <conditionalFormatting sqref="C142">
    <cfRule type="expression" dxfId="695" priority="429">
      <formula>B142&gt;E142</formula>
    </cfRule>
    <cfRule type="expression" dxfId="694" priority="430">
      <formula>V142&lt;&gt;0</formula>
    </cfRule>
  </conditionalFormatting>
  <conditionalFormatting sqref="E142">
    <cfRule type="cellIs" dxfId="693" priority="427" operator="greaterThan">
      <formula>B142</formula>
    </cfRule>
  </conditionalFormatting>
  <conditionalFormatting sqref="B143">
    <cfRule type="cellIs" dxfId="692" priority="426" operator="greaterThan">
      <formula>E143</formula>
    </cfRule>
  </conditionalFormatting>
  <conditionalFormatting sqref="D143">
    <cfRule type="expression" dxfId="691" priority="422">
      <formula>E143&gt;B143</formula>
    </cfRule>
    <cfRule type="expression" dxfId="690" priority="425">
      <formula>V143&lt;&gt;0</formula>
    </cfRule>
  </conditionalFormatting>
  <conditionalFormatting sqref="C143">
    <cfRule type="expression" dxfId="689" priority="423">
      <formula>B143&gt;E143</formula>
    </cfRule>
    <cfRule type="expression" dxfId="688" priority="424">
      <formula>V143&lt;&gt;0</formula>
    </cfRule>
  </conditionalFormatting>
  <conditionalFormatting sqref="E143">
    <cfRule type="cellIs" dxfId="687" priority="421" operator="greaterThan">
      <formula>B143</formula>
    </cfRule>
  </conditionalFormatting>
  <conditionalFormatting sqref="B144">
    <cfRule type="cellIs" dxfId="686" priority="420" operator="greaterThan">
      <formula>E144</formula>
    </cfRule>
  </conditionalFormatting>
  <conditionalFormatting sqref="D144">
    <cfRule type="expression" dxfId="685" priority="416">
      <formula>E144&gt;B144</formula>
    </cfRule>
    <cfRule type="expression" dxfId="684" priority="419">
      <formula>V144&lt;&gt;0</formula>
    </cfRule>
  </conditionalFormatting>
  <conditionalFormatting sqref="C144">
    <cfRule type="expression" dxfId="683" priority="417">
      <formula>B144&gt;E144</formula>
    </cfRule>
    <cfRule type="expression" dxfId="682" priority="418">
      <formula>V144&lt;&gt;0</formula>
    </cfRule>
  </conditionalFormatting>
  <conditionalFormatting sqref="E144">
    <cfRule type="cellIs" dxfId="681" priority="415" operator="greaterThan">
      <formula>B144</formula>
    </cfRule>
  </conditionalFormatting>
  <conditionalFormatting sqref="B145">
    <cfRule type="cellIs" dxfId="680" priority="414" operator="greaterThan">
      <formula>E145</formula>
    </cfRule>
  </conditionalFormatting>
  <conditionalFormatting sqref="D145">
    <cfRule type="expression" dxfId="679" priority="410">
      <formula>E145&gt;B145</formula>
    </cfRule>
    <cfRule type="expression" dxfId="678" priority="413">
      <formula>V145&lt;&gt;0</formula>
    </cfRule>
  </conditionalFormatting>
  <conditionalFormatting sqref="C145">
    <cfRule type="expression" dxfId="677" priority="411">
      <formula>B145&gt;E145</formula>
    </cfRule>
    <cfRule type="expression" dxfId="676" priority="412">
      <formula>V145&lt;&gt;0</formula>
    </cfRule>
  </conditionalFormatting>
  <conditionalFormatting sqref="E145">
    <cfRule type="cellIs" dxfId="675" priority="409" operator="greaterThan">
      <formula>B145</formula>
    </cfRule>
  </conditionalFormatting>
  <conditionalFormatting sqref="B146">
    <cfRule type="cellIs" dxfId="674" priority="408" operator="greaterThan">
      <formula>E146</formula>
    </cfRule>
  </conditionalFormatting>
  <conditionalFormatting sqref="D146">
    <cfRule type="expression" dxfId="673" priority="404">
      <formula>E146&gt;B146</formula>
    </cfRule>
    <cfRule type="expression" dxfId="672" priority="407">
      <formula>V146&lt;&gt;0</formula>
    </cfRule>
  </conditionalFormatting>
  <conditionalFormatting sqref="C146">
    <cfRule type="expression" dxfId="671" priority="405">
      <formula>B146&gt;E146</formula>
    </cfRule>
    <cfRule type="expression" dxfId="670" priority="406">
      <formula>V146&lt;&gt;0</formula>
    </cfRule>
  </conditionalFormatting>
  <conditionalFormatting sqref="E146">
    <cfRule type="cellIs" dxfId="669" priority="403" operator="greaterThan">
      <formula>B146</formula>
    </cfRule>
  </conditionalFormatting>
  <conditionalFormatting sqref="B147">
    <cfRule type="cellIs" dxfId="668" priority="402" operator="greaterThan">
      <formula>E147</formula>
    </cfRule>
  </conditionalFormatting>
  <conditionalFormatting sqref="D147">
    <cfRule type="expression" dxfId="667" priority="398">
      <formula>E147&gt;B147</formula>
    </cfRule>
    <cfRule type="expression" dxfId="666" priority="401">
      <formula>V147&lt;&gt;0</formula>
    </cfRule>
  </conditionalFormatting>
  <conditionalFormatting sqref="C147">
    <cfRule type="expression" dxfId="665" priority="399">
      <formula>B147&gt;E147</formula>
    </cfRule>
    <cfRule type="expression" dxfId="664" priority="400">
      <formula>V147&lt;&gt;0</formula>
    </cfRule>
  </conditionalFormatting>
  <conditionalFormatting sqref="E147">
    <cfRule type="cellIs" dxfId="663" priority="397" operator="greaterThan">
      <formula>B147</formula>
    </cfRule>
  </conditionalFormatting>
  <conditionalFormatting sqref="B148">
    <cfRule type="cellIs" dxfId="662" priority="396" operator="greaterThan">
      <formula>E148</formula>
    </cfRule>
  </conditionalFormatting>
  <conditionalFormatting sqref="D148">
    <cfRule type="expression" dxfId="661" priority="392">
      <formula>E148&gt;B148</formula>
    </cfRule>
    <cfRule type="expression" dxfId="660" priority="395">
      <formula>V148&lt;&gt;0</formula>
    </cfRule>
  </conditionalFormatting>
  <conditionalFormatting sqref="C148">
    <cfRule type="expression" dxfId="659" priority="393">
      <formula>B148&gt;E148</formula>
    </cfRule>
    <cfRule type="expression" dxfId="658" priority="394">
      <formula>V148&lt;&gt;0</formula>
    </cfRule>
  </conditionalFormatting>
  <conditionalFormatting sqref="E148">
    <cfRule type="cellIs" dxfId="657" priority="391" operator="greaterThan">
      <formula>B148</formula>
    </cfRule>
  </conditionalFormatting>
  <conditionalFormatting sqref="B149">
    <cfRule type="cellIs" dxfId="656" priority="390" operator="greaterThan">
      <formula>E149</formula>
    </cfRule>
  </conditionalFormatting>
  <conditionalFormatting sqref="D149">
    <cfRule type="expression" dxfId="655" priority="386">
      <formula>E149&gt;B149</formula>
    </cfRule>
    <cfRule type="expression" dxfId="654" priority="389">
      <formula>V149&lt;&gt;0</formula>
    </cfRule>
  </conditionalFormatting>
  <conditionalFormatting sqref="C149">
    <cfRule type="expression" dxfId="653" priority="387">
      <formula>B149&gt;E149</formula>
    </cfRule>
    <cfRule type="expression" dxfId="652" priority="388">
      <formula>V149&lt;&gt;0</formula>
    </cfRule>
  </conditionalFormatting>
  <conditionalFormatting sqref="E149">
    <cfRule type="cellIs" dxfId="651" priority="385" operator="greaterThan">
      <formula>B149</formula>
    </cfRule>
  </conditionalFormatting>
  <conditionalFormatting sqref="B150">
    <cfRule type="cellIs" dxfId="650" priority="384" operator="greaterThan">
      <formula>E150</formula>
    </cfRule>
  </conditionalFormatting>
  <conditionalFormatting sqref="D150">
    <cfRule type="expression" dxfId="649" priority="380">
      <formula>E150&gt;B150</formula>
    </cfRule>
    <cfRule type="expression" dxfId="648" priority="383">
      <formula>V150&lt;&gt;0</formula>
    </cfRule>
  </conditionalFormatting>
  <conditionalFormatting sqref="C150">
    <cfRule type="expression" dxfId="647" priority="381">
      <formula>B150&gt;E150</formula>
    </cfRule>
    <cfRule type="expression" dxfId="646" priority="382">
      <formula>V150&lt;&gt;0</formula>
    </cfRule>
  </conditionalFormatting>
  <conditionalFormatting sqref="E150">
    <cfRule type="cellIs" dxfId="645" priority="379" operator="greaterThan">
      <formula>B150</formula>
    </cfRule>
  </conditionalFormatting>
  <conditionalFormatting sqref="B151">
    <cfRule type="cellIs" dxfId="644" priority="378" operator="greaterThan">
      <formula>E151</formula>
    </cfRule>
  </conditionalFormatting>
  <conditionalFormatting sqref="D151">
    <cfRule type="expression" dxfId="643" priority="374">
      <formula>E151&gt;B151</formula>
    </cfRule>
    <cfRule type="expression" dxfId="642" priority="377">
      <formula>V151&lt;&gt;0</formula>
    </cfRule>
  </conditionalFormatting>
  <conditionalFormatting sqref="C151">
    <cfRule type="expression" dxfId="641" priority="375">
      <formula>B151&gt;E151</formula>
    </cfRule>
    <cfRule type="expression" dxfId="640" priority="376">
      <formula>V151&lt;&gt;0</formula>
    </cfRule>
  </conditionalFormatting>
  <conditionalFormatting sqref="E151">
    <cfRule type="cellIs" dxfId="639" priority="373" operator="greaterThan">
      <formula>B151</formula>
    </cfRule>
  </conditionalFormatting>
  <conditionalFormatting sqref="B152">
    <cfRule type="cellIs" dxfId="638" priority="372" operator="greaterThan">
      <formula>E152</formula>
    </cfRule>
  </conditionalFormatting>
  <conditionalFormatting sqref="D152">
    <cfRule type="expression" dxfId="637" priority="368">
      <formula>E152&gt;B152</formula>
    </cfRule>
    <cfRule type="expression" dxfId="636" priority="371">
      <formula>V152&lt;&gt;0</formula>
    </cfRule>
  </conditionalFormatting>
  <conditionalFormatting sqref="C152">
    <cfRule type="expression" dxfId="635" priority="369">
      <formula>B152&gt;E152</formula>
    </cfRule>
    <cfRule type="expression" dxfId="634" priority="370">
      <formula>V152&lt;&gt;0</formula>
    </cfRule>
  </conditionalFormatting>
  <conditionalFormatting sqref="E152">
    <cfRule type="cellIs" dxfId="633" priority="367" operator="greaterThan">
      <formula>B152</formula>
    </cfRule>
  </conditionalFormatting>
  <conditionalFormatting sqref="B153">
    <cfRule type="cellIs" dxfId="632" priority="366" operator="greaterThan">
      <formula>E153</formula>
    </cfRule>
  </conditionalFormatting>
  <conditionalFormatting sqref="D153">
    <cfRule type="expression" dxfId="631" priority="362">
      <formula>E153&gt;B153</formula>
    </cfRule>
    <cfRule type="expression" dxfId="630" priority="365">
      <formula>V153&lt;&gt;0</formula>
    </cfRule>
  </conditionalFormatting>
  <conditionalFormatting sqref="C153">
    <cfRule type="expression" dxfId="629" priority="363">
      <formula>B153&gt;E153</formula>
    </cfRule>
    <cfRule type="expression" dxfId="628" priority="364">
      <formula>V153&lt;&gt;0</formula>
    </cfRule>
  </conditionalFormatting>
  <conditionalFormatting sqref="E153">
    <cfRule type="cellIs" dxfId="627" priority="361" operator="greaterThan">
      <formula>B153</formula>
    </cfRule>
  </conditionalFormatting>
  <conditionalFormatting sqref="B154">
    <cfRule type="cellIs" dxfId="626" priority="360" operator="greaterThan">
      <formula>E154</formula>
    </cfRule>
  </conditionalFormatting>
  <conditionalFormatting sqref="D154">
    <cfRule type="expression" dxfId="625" priority="356">
      <formula>E154&gt;B154</formula>
    </cfRule>
    <cfRule type="expression" dxfId="624" priority="359">
      <formula>V154&lt;&gt;0</formula>
    </cfRule>
  </conditionalFormatting>
  <conditionalFormatting sqref="C154">
    <cfRule type="expression" dxfId="623" priority="357">
      <formula>B154&gt;E154</formula>
    </cfRule>
    <cfRule type="expression" dxfId="622" priority="358">
      <formula>V154&lt;&gt;0</formula>
    </cfRule>
  </conditionalFormatting>
  <conditionalFormatting sqref="E154">
    <cfRule type="cellIs" dxfId="621" priority="355" operator="greaterThan">
      <formula>B154</formula>
    </cfRule>
  </conditionalFormatting>
  <conditionalFormatting sqref="B155">
    <cfRule type="cellIs" dxfId="620" priority="354" operator="greaterThan">
      <formula>E155</formula>
    </cfRule>
  </conditionalFormatting>
  <conditionalFormatting sqref="D155">
    <cfRule type="expression" dxfId="619" priority="350">
      <formula>E155&gt;B155</formula>
    </cfRule>
    <cfRule type="expression" dxfId="618" priority="353">
      <formula>V155&lt;&gt;0</formula>
    </cfRule>
  </conditionalFormatting>
  <conditionalFormatting sqref="C155">
    <cfRule type="expression" dxfId="617" priority="351">
      <formula>B155&gt;E155</formula>
    </cfRule>
    <cfRule type="expression" dxfId="616" priority="352">
      <formula>V155&lt;&gt;0</formula>
    </cfRule>
  </conditionalFormatting>
  <conditionalFormatting sqref="E155">
    <cfRule type="cellIs" dxfId="615" priority="349" operator="greaterThan">
      <formula>B155</formula>
    </cfRule>
  </conditionalFormatting>
  <conditionalFormatting sqref="B156">
    <cfRule type="cellIs" dxfId="614" priority="348" operator="greaterThan">
      <formula>E156</formula>
    </cfRule>
  </conditionalFormatting>
  <conditionalFormatting sqref="D156">
    <cfRule type="expression" dxfId="613" priority="344">
      <formula>E156&gt;B156</formula>
    </cfRule>
    <cfRule type="expression" dxfId="612" priority="347">
      <formula>V156&lt;&gt;0</formula>
    </cfRule>
  </conditionalFormatting>
  <conditionalFormatting sqref="C156">
    <cfRule type="expression" dxfId="611" priority="345">
      <formula>B156&gt;E156</formula>
    </cfRule>
    <cfRule type="expression" dxfId="610" priority="346">
      <formula>V156&lt;&gt;0</formula>
    </cfRule>
  </conditionalFormatting>
  <conditionalFormatting sqref="E156">
    <cfRule type="cellIs" dxfId="609" priority="343" operator="greaterThan">
      <formula>B156</formula>
    </cfRule>
  </conditionalFormatting>
  <conditionalFormatting sqref="B157">
    <cfRule type="cellIs" dxfId="608" priority="342" operator="greaterThan">
      <formula>E157</formula>
    </cfRule>
  </conditionalFormatting>
  <conditionalFormatting sqref="D157">
    <cfRule type="expression" dxfId="607" priority="338">
      <formula>E157&gt;B157</formula>
    </cfRule>
    <cfRule type="expression" dxfId="606" priority="341">
      <formula>V157&lt;&gt;0</formula>
    </cfRule>
  </conditionalFormatting>
  <conditionalFormatting sqref="C157">
    <cfRule type="expression" dxfId="605" priority="339">
      <formula>B157&gt;E157</formula>
    </cfRule>
    <cfRule type="expression" dxfId="604" priority="340">
      <formula>V157&lt;&gt;0</formula>
    </cfRule>
  </conditionalFormatting>
  <conditionalFormatting sqref="E157">
    <cfRule type="cellIs" dxfId="603" priority="337" operator="greaterThan">
      <formula>B157</formula>
    </cfRule>
  </conditionalFormatting>
  <conditionalFormatting sqref="B158">
    <cfRule type="cellIs" dxfId="602" priority="336" operator="greaterThan">
      <formula>E158</formula>
    </cfRule>
  </conditionalFormatting>
  <conditionalFormatting sqref="D158">
    <cfRule type="expression" dxfId="601" priority="332">
      <formula>E158&gt;B158</formula>
    </cfRule>
    <cfRule type="expression" dxfId="600" priority="335">
      <formula>V158&lt;&gt;0</formula>
    </cfRule>
  </conditionalFormatting>
  <conditionalFormatting sqref="C158">
    <cfRule type="expression" dxfId="599" priority="333">
      <formula>B158&gt;E158</formula>
    </cfRule>
    <cfRule type="expression" dxfId="598" priority="334">
      <formula>V158&lt;&gt;0</formula>
    </cfRule>
  </conditionalFormatting>
  <conditionalFormatting sqref="E158">
    <cfRule type="cellIs" dxfId="597" priority="331" operator="greaterThan">
      <formula>B158</formula>
    </cfRule>
  </conditionalFormatting>
  <conditionalFormatting sqref="B159">
    <cfRule type="cellIs" dxfId="596" priority="330" operator="greaterThan">
      <formula>E159</formula>
    </cfRule>
  </conditionalFormatting>
  <conditionalFormatting sqref="D159">
    <cfRule type="expression" dxfId="595" priority="326">
      <formula>E159&gt;B159</formula>
    </cfRule>
    <cfRule type="expression" dxfId="594" priority="329">
      <formula>V159&lt;&gt;0</formula>
    </cfRule>
  </conditionalFormatting>
  <conditionalFormatting sqref="C159">
    <cfRule type="expression" dxfId="593" priority="327">
      <formula>B159&gt;E159</formula>
    </cfRule>
    <cfRule type="expression" dxfId="592" priority="328">
      <formula>V159&lt;&gt;0</formula>
    </cfRule>
  </conditionalFormatting>
  <conditionalFormatting sqref="E159">
    <cfRule type="cellIs" dxfId="591" priority="325" operator="greaterThan">
      <formula>B159</formula>
    </cfRule>
  </conditionalFormatting>
  <conditionalFormatting sqref="B160">
    <cfRule type="cellIs" dxfId="590" priority="324" operator="greaterThan">
      <formula>E160</formula>
    </cfRule>
  </conditionalFormatting>
  <conditionalFormatting sqref="D160">
    <cfRule type="expression" dxfId="589" priority="320">
      <formula>E160&gt;B160</formula>
    </cfRule>
    <cfRule type="expression" dxfId="588" priority="323">
      <formula>V160&lt;&gt;0</formula>
    </cfRule>
  </conditionalFormatting>
  <conditionalFormatting sqref="C160">
    <cfRule type="expression" dxfId="587" priority="321">
      <formula>B160&gt;E160</formula>
    </cfRule>
    <cfRule type="expression" dxfId="586" priority="322">
      <formula>V160&lt;&gt;0</formula>
    </cfRule>
  </conditionalFormatting>
  <conditionalFormatting sqref="E160">
    <cfRule type="cellIs" dxfId="585" priority="319" operator="greaterThan">
      <formula>B160</formula>
    </cfRule>
  </conditionalFormatting>
  <conditionalFormatting sqref="B161">
    <cfRule type="cellIs" dxfId="584" priority="318" operator="greaterThan">
      <formula>E161</formula>
    </cfRule>
  </conditionalFormatting>
  <conditionalFormatting sqref="D161">
    <cfRule type="expression" dxfId="583" priority="314">
      <formula>E161&gt;B161</formula>
    </cfRule>
    <cfRule type="expression" dxfId="582" priority="317">
      <formula>V161&lt;&gt;0</formula>
    </cfRule>
  </conditionalFormatting>
  <conditionalFormatting sqref="C161">
    <cfRule type="expression" dxfId="581" priority="315">
      <formula>B161&gt;E161</formula>
    </cfRule>
    <cfRule type="expression" dxfId="580" priority="316">
      <formula>V161&lt;&gt;0</formula>
    </cfRule>
  </conditionalFormatting>
  <conditionalFormatting sqref="E161">
    <cfRule type="cellIs" dxfId="579" priority="313" operator="greaterThan">
      <formula>B161</formula>
    </cfRule>
  </conditionalFormatting>
  <conditionalFormatting sqref="B162">
    <cfRule type="cellIs" dxfId="578" priority="312" operator="greaterThan">
      <formula>E162</formula>
    </cfRule>
  </conditionalFormatting>
  <conditionalFormatting sqref="D162">
    <cfRule type="expression" dxfId="577" priority="308">
      <formula>E162&gt;B162</formula>
    </cfRule>
    <cfRule type="expression" dxfId="576" priority="311">
      <formula>V162&lt;&gt;0</formula>
    </cfRule>
  </conditionalFormatting>
  <conditionalFormatting sqref="C162">
    <cfRule type="expression" dxfId="575" priority="309">
      <formula>B162&gt;E162</formula>
    </cfRule>
    <cfRule type="expression" dxfId="574" priority="310">
      <formula>V162&lt;&gt;0</formula>
    </cfRule>
  </conditionalFormatting>
  <conditionalFormatting sqref="E162">
    <cfRule type="cellIs" dxfId="573" priority="307" operator="greaterThan">
      <formula>B162</formula>
    </cfRule>
  </conditionalFormatting>
  <conditionalFormatting sqref="B163">
    <cfRule type="cellIs" dxfId="572" priority="306" operator="greaterThan">
      <formula>E163</formula>
    </cfRule>
  </conditionalFormatting>
  <conditionalFormatting sqref="D163">
    <cfRule type="expression" dxfId="571" priority="302">
      <formula>E163&gt;B163</formula>
    </cfRule>
    <cfRule type="expression" dxfId="570" priority="305">
      <formula>V163&lt;&gt;0</formula>
    </cfRule>
  </conditionalFormatting>
  <conditionalFormatting sqref="C163">
    <cfRule type="expression" dxfId="569" priority="303">
      <formula>B163&gt;E163</formula>
    </cfRule>
    <cfRule type="expression" dxfId="568" priority="304">
      <formula>V163&lt;&gt;0</formula>
    </cfRule>
  </conditionalFormatting>
  <conditionalFormatting sqref="E163">
    <cfRule type="cellIs" dxfId="567" priority="301" operator="greaterThan">
      <formula>B163</formula>
    </cfRule>
  </conditionalFormatting>
  <conditionalFormatting sqref="B164">
    <cfRule type="cellIs" dxfId="566" priority="300" operator="greaterThan">
      <formula>E164</formula>
    </cfRule>
  </conditionalFormatting>
  <conditionalFormatting sqref="D164">
    <cfRule type="expression" dxfId="565" priority="296">
      <formula>E164&gt;B164</formula>
    </cfRule>
    <cfRule type="expression" dxfId="564" priority="299">
      <formula>V164&lt;&gt;0</formula>
    </cfRule>
  </conditionalFormatting>
  <conditionalFormatting sqref="C164">
    <cfRule type="expression" dxfId="563" priority="297">
      <formula>B164&gt;E164</formula>
    </cfRule>
    <cfRule type="expression" dxfId="562" priority="298">
      <formula>V164&lt;&gt;0</formula>
    </cfRule>
  </conditionalFormatting>
  <conditionalFormatting sqref="E164">
    <cfRule type="cellIs" dxfId="561" priority="295" operator="greaterThan">
      <formula>B164</formula>
    </cfRule>
  </conditionalFormatting>
  <conditionalFormatting sqref="B165">
    <cfRule type="cellIs" dxfId="560" priority="294" operator="greaterThan">
      <formula>E165</formula>
    </cfRule>
  </conditionalFormatting>
  <conditionalFormatting sqref="D165">
    <cfRule type="expression" dxfId="559" priority="290">
      <formula>E165&gt;B165</formula>
    </cfRule>
    <cfRule type="expression" dxfId="558" priority="293">
      <formula>V165&lt;&gt;0</formula>
    </cfRule>
  </conditionalFormatting>
  <conditionalFormatting sqref="C165">
    <cfRule type="expression" dxfId="557" priority="291">
      <formula>B165&gt;E165</formula>
    </cfRule>
    <cfRule type="expression" dxfId="556" priority="292">
      <formula>V165&lt;&gt;0</formula>
    </cfRule>
  </conditionalFormatting>
  <conditionalFormatting sqref="E165">
    <cfRule type="cellIs" dxfId="555" priority="289" operator="greaterThan">
      <formula>B165</formula>
    </cfRule>
  </conditionalFormatting>
  <conditionalFormatting sqref="Q42:T53">
    <cfRule type="cellIs" dxfId="554" priority="282" operator="equal">
      <formula>0</formula>
    </cfRule>
  </conditionalFormatting>
  <conditionalFormatting sqref="V42:V53">
    <cfRule type="cellIs" dxfId="553" priority="284" operator="lessThan">
      <formula>0</formula>
    </cfRule>
    <cfRule type="cellIs" dxfId="552" priority="285" operator="equal">
      <formula>0</formula>
    </cfRule>
  </conditionalFormatting>
  <conditionalFormatting sqref="Y42:Z53">
    <cfRule type="cellIs" dxfId="551" priority="286" operator="equal">
      <formula>0</formula>
    </cfRule>
  </conditionalFormatting>
  <conditionalFormatting sqref="A30">
    <cfRule type="expression" dxfId="550" priority="267">
      <formula>V30&lt;&gt;0</formula>
    </cfRule>
  </conditionalFormatting>
  <conditionalFormatting sqref="B30">
    <cfRule type="cellIs" dxfId="549" priority="15547" operator="greaterThan">
      <formula>E30</formula>
    </cfRule>
  </conditionalFormatting>
  <conditionalFormatting sqref="G30">
    <cfRule type="cellIs" dxfId="548" priority="265" operator="lessThan">
      <formula>0</formula>
    </cfRule>
  </conditionalFormatting>
  <conditionalFormatting sqref="D30">
    <cfRule type="expression" dxfId="547" priority="263">
      <formula>E30&gt;B30</formula>
    </cfRule>
  </conditionalFormatting>
  <conditionalFormatting sqref="C30">
    <cfRule type="expression" dxfId="546" priority="262">
      <formula>B30&gt;E30</formula>
    </cfRule>
  </conditionalFormatting>
  <conditionalFormatting sqref="E30">
    <cfRule type="cellIs" dxfId="545" priority="260" operator="greaterThan">
      <formula>B30</formula>
    </cfRule>
  </conditionalFormatting>
  <conditionalFormatting sqref="G31">
    <cfRule type="cellIs" dxfId="544" priority="256" operator="lessThan">
      <formula>0</formula>
    </cfRule>
  </conditionalFormatting>
  <conditionalFormatting sqref="E31">
    <cfRule type="cellIs" dxfId="543" priority="252" operator="greaterThan">
      <formula>B31</formula>
    </cfRule>
  </conditionalFormatting>
  <conditionalFormatting sqref="B32">
    <cfRule type="cellIs" dxfId="542" priority="202" operator="greaterThan">
      <formula>E32</formula>
    </cfRule>
  </conditionalFormatting>
  <conditionalFormatting sqref="G32">
    <cfRule type="cellIs" dxfId="541" priority="200" operator="lessThan">
      <formula>0</formula>
    </cfRule>
  </conditionalFormatting>
  <conditionalFormatting sqref="E32">
    <cfRule type="cellIs" dxfId="540" priority="196" operator="greaterThan">
      <formula>B32</formula>
    </cfRule>
  </conditionalFormatting>
  <conditionalFormatting sqref="G33">
    <cfRule type="cellIs" dxfId="539" priority="194" operator="lessThan">
      <formula>0</formula>
    </cfRule>
  </conditionalFormatting>
  <conditionalFormatting sqref="E33">
    <cfRule type="cellIs" dxfId="538" priority="190" operator="greaterThan">
      <formula>B33</formula>
    </cfRule>
  </conditionalFormatting>
  <conditionalFormatting sqref="B34 B36 B38 B40 B42 B44 B46 B48 B50 B52">
    <cfRule type="cellIs" dxfId="537" priority="188" operator="greaterThan">
      <formula>E34</formula>
    </cfRule>
  </conditionalFormatting>
  <conditionalFormatting sqref="G34 G36 G38 G40 G42 G44 G46 G48 G50 G52">
    <cfRule type="cellIs" dxfId="536" priority="186" operator="lessThan">
      <formula>0</formula>
    </cfRule>
  </conditionalFormatting>
  <conditionalFormatting sqref="E34 E36 E38 E40 E42 E44 E46 E48 E50 E52">
    <cfRule type="cellIs" dxfId="535" priority="182" operator="greaterThan">
      <formula>B34</formula>
    </cfRule>
  </conditionalFormatting>
  <conditionalFormatting sqref="G35 G37 G39 G41 G43 G45 G47 G49 G51 G53">
    <cfRule type="cellIs" dxfId="534" priority="180" operator="lessThan">
      <formula>0</formula>
    </cfRule>
  </conditionalFormatting>
  <conditionalFormatting sqref="E35 E37 E39 E41 E43 E45 E47 E49 E51 E53">
    <cfRule type="cellIs" dxfId="533" priority="176" operator="greaterThan">
      <formula>B35</formula>
    </cfRule>
  </conditionalFormatting>
  <conditionalFormatting sqref="W30:W53">
    <cfRule type="cellIs" dxfId="532" priority="168" operator="equal">
      <formula>0</formula>
    </cfRule>
  </conditionalFormatting>
  <conditionalFormatting sqref="A42">
    <cfRule type="expression" dxfId="531" priority="159">
      <formula>V42&lt;&gt;0</formula>
    </cfRule>
  </conditionalFormatting>
  <conditionalFormatting sqref="B54">
    <cfRule type="cellIs" dxfId="530" priority="152" operator="greaterThan">
      <formula>E54</formula>
    </cfRule>
  </conditionalFormatting>
  <conditionalFormatting sqref="D54">
    <cfRule type="expression" dxfId="529" priority="148">
      <formula>E54&gt;B54</formula>
    </cfRule>
    <cfRule type="expression" dxfId="528" priority="151">
      <formula>V54&lt;&gt;0</formula>
    </cfRule>
  </conditionalFormatting>
  <conditionalFormatting sqref="C54">
    <cfRule type="expression" dxfId="527" priority="149">
      <formula>B54&gt;E54</formula>
    </cfRule>
    <cfRule type="expression" dxfId="526" priority="150">
      <formula>V54&lt;&gt;0</formula>
    </cfRule>
  </conditionalFormatting>
  <conditionalFormatting sqref="E54">
    <cfRule type="cellIs" dxfId="525" priority="147" operator="greaterThan">
      <formula>B54</formula>
    </cfRule>
  </conditionalFormatting>
  <conditionalFormatting sqref="B55">
    <cfRule type="cellIs" dxfId="524" priority="146" operator="greaterThan">
      <formula>E55</formula>
    </cfRule>
  </conditionalFormatting>
  <conditionalFormatting sqref="D55">
    <cfRule type="expression" dxfId="523" priority="142">
      <formula>E55&gt;B55</formula>
    </cfRule>
    <cfRule type="expression" dxfId="522" priority="145">
      <formula>V55&lt;&gt;0</formula>
    </cfRule>
  </conditionalFormatting>
  <conditionalFormatting sqref="C55">
    <cfRule type="expression" dxfId="521" priority="143">
      <formula>B55&gt;E55</formula>
    </cfRule>
    <cfRule type="expression" dxfId="520" priority="144">
      <formula>V55&lt;&gt;0</formula>
    </cfRule>
  </conditionalFormatting>
  <conditionalFormatting sqref="E55">
    <cfRule type="cellIs" dxfId="519" priority="141" operator="greaterThan">
      <formula>B55</formula>
    </cfRule>
  </conditionalFormatting>
  <conditionalFormatting sqref="X30">
    <cfRule type="expression" dxfId="518" priority="135">
      <formula>F30*100&lt;X30</formula>
    </cfRule>
    <cfRule type="expression" dxfId="517" priority="136">
      <formula>X30&lt;F30*100</formula>
    </cfRule>
    <cfRule type="cellIs" dxfId="516" priority="132" operator="equal">
      <formula>0</formula>
    </cfRule>
  </conditionalFormatting>
  <conditionalFormatting sqref="X31">
    <cfRule type="cellIs" dxfId="515" priority="129" operator="equal">
      <formula>0</formula>
    </cfRule>
    <cfRule type="expression" dxfId="514" priority="130">
      <formula>F31*100&lt;X31</formula>
    </cfRule>
    <cfRule type="expression" dxfId="513" priority="131">
      <formula>X31&lt;F31*100</formula>
    </cfRule>
  </conditionalFormatting>
  <conditionalFormatting sqref="D31">
    <cfRule type="expression" dxfId="512" priority="56">
      <formula>E31&gt;B31</formula>
    </cfRule>
  </conditionalFormatting>
  <conditionalFormatting sqref="C31">
    <cfRule type="expression" dxfId="511" priority="55">
      <formula>B31&gt;E31</formula>
    </cfRule>
  </conditionalFormatting>
  <conditionalFormatting sqref="D32 D34 D36 D38 D40 D42 D44 D46 D48 D50 D52">
    <cfRule type="expression" dxfId="510" priority="54">
      <formula>E32&gt;B32</formula>
    </cfRule>
  </conditionalFormatting>
  <conditionalFormatting sqref="C32 C34 C36 C38 C40 C42 C44 C46 C48 C50 C52">
    <cfRule type="expression" dxfId="509" priority="53">
      <formula>B32&gt;E32</formula>
    </cfRule>
  </conditionalFormatting>
  <conditionalFormatting sqref="D33 D35 D37 D39 D41 D43 D45 D47 D49 D51 D53">
    <cfRule type="expression" dxfId="508" priority="52">
      <formula>E33&gt;B33</formula>
    </cfRule>
  </conditionalFormatting>
  <conditionalFormatting sqref="C33 C35 C37 C39 C41 C43 C45 C47 C49 C51 C53">
    <cfRule type="expression" dxfId="507" priority="51">
      <formula>B33&gt;E33</formula>
    </cfRule>
  </conditionalFormatting>
  <conditionalFormatting sqref="A43">
    <cfRule type="expression" dxfId="506" priority="50">
      <formula>V43&lt;&gt;0</formula>
    </cfRule>
  </conditionalFormatting>
  <conditionalFormatting sqref="A44 A46 A48 A50 A52">
    <cfRule type="expression" dxfId="505" priority="49">
      <formula>V44&lt;&gt;0</formula>
    </cfRule>
  </conditionalFormatting>
  <conditionalFormatting sqref="A45 A47 A49 A51 A53">
    <cfRule type="expression" dxfId="504" priority="48">
      <formula>V45&lt;&gt;0</formula>
    </cfRule>
  </conditionalFormatting>
  <conditionalFormatting sqref="A31">
    <cfRule type="expression" dxfId="503" priority="47">
      <formula>V31&lt;&gt;0</formula>
    </cfRule>
  </conditionalFormatting>
  <conditionalFormatting sqref="A32 A34 A36 A38 A40">
    <cfRule type="expression" dxfId="502" priority="46">
      <formula>V32&lt;&gt;0</formula>
    </cfRule>
  </conditionalFormatting>
  <conditionalFormatting sqref="A33 A35 A37 A39 A41">
    <cfRule type="expression" dxfId="501" priority="45">
      <formula>V33&lt;&gt;0</formula>
    </cfRule>
  </conditionalFormatting>
  <conditionalFormatting sqref="Y30:Y41">
    <cfRule type="cellIs" dxfId="500" priority="8" operator="equal">
      <formula>0</formula>
    </cfRule>
  </conditionalFormatting>
  <conditionalFormatting sqref="X32 X34 X36 X38 X40 X42 X44 X46 X48 X50 X52">
    <cfRule type="cellIs" dxfId="499" priority="5" operator="equal">
      <formula>0</formula>
    </cfRule>
    <cfRule type="expression" dxfId="498" priority="6">
      <formula>F32*100&lt;X32</formula>
    </cfRule>
    <cfRule type="expression" dxfId="497" priority="7">
      <formula>X32&lt;F32*100</formula>
    </cfRule>
  </conditionalFormatting>
  <conditionalFormatting sqref="X33 X35 X37 X39 X41 X43 X45 X47 X49 X51 X53">
    <cfRule type="cellIs" dxfId="496" priority="2" operator="equal">
      <formula>0</formula>
    </cfRule>
    <cfRule type="expression" dxfId="495" priority="3">
      <formula>F33*100&lt;X33</formula>
    </cfRule>
    <cfRule type="expression" dxfId="494" priority="4">
      <formula>X33&lt;F33*100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N134"/>
  <sheetViews>
    <sheetView zoomScale="80" zoomScaleNormal="80" workbookViewId="0">
      <selection activeCell="T13" sqref="T13"/>
    </sheetView>
  </sheetViews>
  <sheetFormatPr baseColWidth="10" defaultRowHeight="12.75"/>
  <cols>
    <col min="1" max="1" width="6.28515625" bestFit="1" customWidth="1"/>
    <col min="2" max="2" width="6" bestFit="1" customWidth="1"/>
    <col min="3" max="3" width="7.42578125" customWidth="1"/>
    <col min="4" max="4" width="8" bestFit="1" customWidth="1"/>
    <col min="5" max="6" width="8.140625" customWidth="1"/>
    <col min="7" max="7" width="7.42578125" bestFit="1" customWidth="1"/>
    <col min="8" max="8" width="6.42578125" bestFit="1" customWidth="1"/>
    <col min="9" max="9" width="8" bestFit="1" customWidth="1"/>
    <col min="10" max="11" width="5.7109375" bestFit="1" customWidth="1"/>
    <col min="12" max="12" width="7.85546875" bestFit="1" customWidth="1"/>
    <col min="13" max="13" width="5.85546875" bestFit="1" customWidth="1"/>
    <col min="14" max="14" width="5.5703125" bestFit="1" customWidth="1"/>
    <col min="15" max="15" width="7.42578125" bestFit="1" customWidth="1"/>
    <col min="16" max="16" width="9.140625" bestFit="1" customWidth="1"/>
    <col min="17" max="17" width="10.42578125" bestFit="1" customWidth="1"/>
    <col min="18" max="18" width="2.140625" customWidth="1"/>
    <col min="19" max="19" width="6.5703125" bestFit="1" customWidth="1"/>
    <col min="20" max="20" width="4.85546875" bestFit="1" customWidth="1"/>
    <col min="21" max="21" width="9.140625" bestFit="1" customWidth="1"/>
    <col min="22" max="22" width="6.5703125" bestFit="1" customWidth="1"/>
    <col min="23" max="23" width="31" hidden="1" customWidth="1"/>
    <col min="24" max="24" width="12" hidden="1" customWidth="1"/>
    <col min="25" max="25" width="5.5703125" bestFit="1" customWidth="1"/>
    <col min="26" max="26" width="6.5703125" bestFit="1" customWidth="1"/>
    <col min="27" max="27" width="9.140625" bestFit="1" customWidth="1"/>
    <col min="28" max="28" width="6.5703125" bestFit="1" customWidth="1"/>
    <col min="29" max="29" width="6" customWidth="1"/>
    <col min="30" max="30" width="5.85546875" bestFit="1" customWidth="1"/>
    <col min="31" max="31" width="5.5703125" bestFit="1" customWidth="1"/>
    <col min="32" max="32" width="4.85546875" bestFit="1" customWidth="1"/>
    <col min="33" max="33" width="8.5703125" bestFit="1" customWidth="1"/>
    <col min="34" max="34" width="6.5703125" bestFit="1" customWidth="1"/>
    <col min="35" max="35" width="30.140625" hidden="1" customWidth="1"/>
    <col min="36" max="36" width="11.85546875" hidden="1" customWidth="1"/>
    <col min="37" max="38" width="5.5703125" bestFit="1" customWidth="1"/>
    <col min="39" max="39" width="7.7109375" bestFit="1" customWidth="1"/>
    <col min="40" max="40" width="5.5703125" bestFit="1" customWidth="1"/>
    <col min="41" max="41" width="6" bestFit="1" customWidth="1"/>
    <col min="42" max="42" width="5.5703125" bestFit="1" customWidth="1"/>
    <col min="43" max="43" width="3.28515625" customWidth="1"/>
    <col min="44" max="44" width="6.85546875" bestFit="1" customWidth="1"/>
    <col min="45" max="45" width="7.28515625" bestFit="1" customWidth="1"/>
    <col min="46" max="46" width="6.5703125" bestFit="1" customWidth="1"/>
    <col min="48" max="48" width="5.7109375" bestFit="1" customWidth="1"/>
    <col min="49" max="49" width="5.140625" bestFit="1" customWidth="1"/>
    <col min="50" max="50" width="4.85546875" bestFit="1" customWidth="1"/>
    <col min="51" max="51" width="7.42578125" bestFit="1" customWidth="1"/>
    <col min="52" max="52" width="5.5703125" bestFit="1" customWidth="1"/>
    <col min="53" max="53" width="5.7109375" bestFit="1" customWidth="1"/>
    <col min="54" max="54" width="5" bestFit="1" customWidth="1"/>
    <col min="55" max="55" width="4.7109375" bestFit="1" customWidth="1"/>
    <col min="56" max="56" width="4.85546875" bestFit="1" customWidth="1"/>
    <col min="57" max="57" width="4.7109375" bestFit="1" customWidth="1"/>
    <col min="58" max="58" width="5.5703125" bestFit="1" customWidth="1"/>
    <col min="59" max="59" width="5.7109375" bestFit="1" customWidth="1"/>
    <col min="60" max="60" width="5" bestFit="1" customWidth="1"/>
    <col min="61" max="61" width="4.7109375" bestFit="1" customWidth="1"/>
    <col min="62" max="62" width="4.85546875" bestFit="1" customWidth="1"/>
    <col min="63" max="63" width="6.140625" bestFit="1" customWidth="1"/>
    <col min="64" max="64" width="5.7109375" bestFit="1" customWidth="1"/>
    <col min="65" max="65" width="5" bestFit="1" customWidth="1"/>
    <col min="153" max="153" width="13.7109375" bestFit="1" customWidth="1"/>
  </cols>
  <sheetData>
    <row r="1" spans="1:196" ht="13.5" thickBot="1">
      <c r="A1" s="55"/>
      <c r="B1" s="56"/>
      <c r="C1" s="57"/>
      <c r="D1" s="58"/>
      <c r="E1" s="59"/>
      <c r="F1" s="59"/>
      <c r="G1" s="60"/>
      <c r="H1" s="58"/>
      <c r="I1" s="61"/>
      <c r="J1" s="62"/>
      <c r="K1" s="62"/>
      <c r="L1" s="63"/>
      <c r="M1" s="63"/>
      <c r="N1" s="62"/>
      <c r="O1" s="62"/>
      <c r="P1" s="64"/>
      <c r="Q1" s="62"/>
      <c r="R1" s="62"/>
      <c r="S1" s="65"/>
      <c r="T1" s="66"/>
      <c r="U1" s="67"/>
      <c r="V1" s="62"/>
      <c r="W1" s="62"/>
      <c r="X1" s="62"/>
      <c r="Y1" s="62"/>
      <c r="Z1" s="62"/>
      <c r="AA1" s="62"/>
      <c r="AB1" s="62"/>
      <c r="AC1" s="62"/>
      <c r="AD1" s="62"/>
      <c r="AE1" s="63"/>
      <c r="AF1" s="62"/>
      <c r="AG1" s="67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8"/>
      <c r="AW1" s="68"/>
      <c r="AX1" s="69"/>
      <c r="AY1" s="70"/>
      <c r="AZ1" s="69"/>
      <c r="BA1" s="71"/>
      <c r="BB1" s="71"/>
      <c r="BC1" s="69"/>
      <c r="BD1" s="69"/>
      <c r="BE1" s="69"/>
      <c r="BF1" s="69"/>
      <c r="BG1" s="71"/>
      <c r="BH1" s="71"/>
      <c r="BI1" s="69"/>
      <c r="BJ1" s="69"/>
      <c r="BK1" s="69"/>
      <c r="BL1" s="71"/>
      <c r="BM1" s="71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62"/>
      <c r="DV1" s="62"/>
      <c r="DW1" s="62"/>
      <c r="DX1" s="62"/>
      <c r="DY1" s="72"/>
      <c r="DZ1" s="72"/>
      <c r="EA1" s="72"/>
      <c r="EB1" s="72"/>
      <c r="EC1" s="72"/>
      <c r="ED1" s="72"/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2"/>
      <c r="FH1" s="72"/>
      <c r="FI1" s="72"/>
      <c r="FJ1" s="72"/>
      <c r="FK1" s="72"/>
      <c r="FL1" s="72"/>
      <c r="FM1" s="72"/>
      <c r="FN1" s="72"/>
      <c r="FO1" s="72"/>
      <c r="FP1" s="72"/>
      <c r="FQ1" s="72"/>
      <c r="FR1" s="72"/>
      <c r="FS1" s="72"/>
      <c r="FT1" s="72"/>
      <c r="FU1" s="72"/>
      <c r="FV1" s="72"/>
      <c r="FW1" s="72"/>
      <c r="FX1" s="72"/>
      <c r="FY1" s="72"/>
      <c r="FZ1" s="72"/>
      <c r="GA1" s="72"/>
      <c r="GB1" s="72"/>
      <c r="GC1" s="72"/>
      <c r="GD1" s="72"/>
      <c r="GE1" s="72"/>
      <c r="GF1" s="72"/>
      <c r="GG1" s="72"/>
      <c r="GH1" s="72"/>
      <c r="GI1" s="72"/>
      <c r="GJ1" s="72"/>
      <c r="GK1" s="72"/>
      <c r="GL1" s="72"/>
      <c r="GM1" s="72"/>
      <c r="GN1" s="72"/>
    </row>
    <row r="2" spans="1:196" ht="13.5" thickBot="1">
      <c r="A2" s="73" t="s">
        <v>339</v>
      </c>
      <c r="B2" s="74" t="s">
        <v>340</v>
      </c>
      <c r="C2" s="75" t="s">
        <v>341</v>
      </c>
      <c r="D2" s="76" t="s">
        <v>342</v>
      </c>
      <c r="E2" s="77" t="s">
        <v>343</v>
      </c>
      <c r="F2" s="78" t="s">
        <v>344</v>
      </c>
      <c r="G2" s="79" t="s">
        <v>345</v>
      </c>
      <c r="H2" s="80" t="s">
        <v>346</v>
      </c>
      <c r="I2" s="81" t="s">
        <v>347</v>
      </c>
      <c r="J2" s="81" t="s">
        <v>348</v>
      </c>
      <c r="K2" s="81" t="s">
        <v>349</v>
      </c>
      <c r="L2" s="798">
        <f>I76</f>
        <v>0</v>
      </c>
      <c r="M2" s="799"/>
      <c r="N2" s="82" t="s">
        <v>350</v>
      </c>
      <c r="O2" s="83" t="s">
        <v>351</v>
      </c>
      <c r="P2" s="84" t="s">
        <v>352</v>
      </c>
      <c r="Q2" s="85" t="s">
        <v>353</v>
      </c>
      <c r="R2" s="86"/>
      <c r="S2" s="87" t="s">
        <v>354</v>
      </c>
      <c r="T2" s="292" t="s">
        <v>340</v>
      </c>
      <c r="U2" s="292" t="s">
        <v>341</v>
      </c>
      <c r="V2" s="292" t="s">
        <v>355</v>
      </c>
      <c r="W2" s="292"/>
      <c r="X2" s="292" t="s">
        <v>356</v>
      </c>
      <c r="Y2" s="326" t="s">
        <v>357</v>
      </c>
      <c r="Z2" s="326" t="s">
        <v>358</v>
      </c>
      <c r="AA2" s="326" t="s">
        <v>359</v>
      </c>
      <c r="AB2" s="326" t="s">
        <v>360</v>
      </c>
      <c r="AC2" s="326" t="s">
        <v>361</v>
      </c>
      <c r="AD2" s="327" t="s">
        <v>362</v>
      </c>
      <c r="AE2" s="236" t="s">
        <v>363</v>
      </c>
      <c r="AF2" s="293" t="s">
        <v>340</v>
      </c>
      <c r="AG2" s="294" t="s">
        <v>341</v>
      </c>
      <c r="AH2" s="293" t="s">
        <v>364</v>
      </c>
      <c r="AI2" s="293"/>
      <c r="AJ2" s="293" t="s">
        <v>356</v>
      </c>
      <c r="AK2" s="326" t="s">
        <v>357</v>
      </c>
      <c r="AL2" s="326" t="s">
        <v>358</v>
      </c>
      <c r="AM2" s="326" t="s">
        <v>359</v>
      </c>
      <c r="AN2" s="326" t="s">
        <v>360</v>
      </c>
      <c r="AO2" s="326" t="s">
        <v>361</v>
      </c>
      <c r="AP2" s="326" t="s">
        <v>362</v>
      </c>
      <c r="AQ2" s="86"/>
      <c r="AR2" s="88" t="s">
        <v>365</v>
      </c>
      <c r="AS2" s="88" t="s">
        <v>366</v>
      </c>
      <c r="AT2" s="88" t="s">
        <v>367</v>
      </c>
      <c r="AU2" s="86"/>
      <c r="AV2" s="89" t="s">
        <v>368</v>
      </c>
      <c r="AW2" s="90" t="s">
        <v>339</v>
      </c>
      <c r="AX2" s="91" t="s">
        <v>340</v>
      </c>
      <c r="AY2" s="92" t="s">
        <v>341</v>
      </c>
      <c r="AZ2" s="76" t="s">
        <v>342</v>
      </c>
      <c r="BA2" s="93" t="s">
        <v>343</v>
      </c>
      <c r="BB2" s="94" t="s">
        <v>344</v>
      </c>
      <c r="BC2" s="90" t="s">
        <v>339</v>
      </c>
      <c r="BD2" s="91" t="s">
        <v>340</v>
      </c>
      <c r="BE2" s="95" t="s">
        <v>341</v>
      </c>
      <c r="BF2" s="96" t="s">
        <v>342</v>
      </c>
      <c r="BG2" s="93" t="s">
        <v>343</v>
      </c>
      <c r="BH2" s="94" t="s">
        <v>344</v>
      </c>
      <c r="BI2" s="90" t="s">
        <v>339</v>
      </c>
      <c r="BJ2" s="91" t="s">
        <v>340</v>
      </c>
      <c r="BK2" s="76" t="s">
        <v>369</v>
      </c>
      <c r="BL2" s="93" t="s">
        <v>343</v>
      </c>
      <c r="BM2" s="94" t="s">
        <v>344</v>
      </c>
      <c r="DH2" s="97" t="s">
        <v>351</v>
      </c>
      <c r="DI2" s="98" t="s">
        <v>370</v>
      </c>
      <c r="DJ2" s="98" t="s">
        <v>371</v>
      </c>
      <c r="DK2" s="98" t="s">
        <v>372</v>
      </c>
      <c r="DL2" s="98" t="s">
        <v>373</v>
      </c>
      <c r="DM2" s="98" t="s">
        <v>374</v>
      </c>
      <c r="DN2" s="98" t="s">
        <v>375</v>
      </c>
      <c r="DO2" s="98" t="s">
        <v>376</v>
      </c>
      <c r="DP2" s="98" t="s">
        <v>377</v>
      </c>
      <c r="DQ2" s="98" t="s">
        <v>378</v>
      </c>
      <c r="DR2" s="98" t="s">
        <v>379</v>
      </c>
      <c r="DS2" s="98" t="s">
        <v>380</v>
      </c>
      <c r="DT2" s="98" t="s">
        <v>381</v>
      </c>
      <c r="DU2" s="98" t="s">
        <v>382</v>
      </c>
      <c r="DV2" s="98" t="s">
        <v>383</v>
      </c>
      <c r="DW2" s="98" t="s">
        <v>384</v>
      </c>
      <c r="DX2" s="98" t="s">
        <v>385</v>
      </c>
      <c r="DY2" s="98" t="s">
        <v>386</v>
      </c>
      <c r="DZ2" s="98" t="s">
        <v>387</v>
      </c>
      <c r="EA2" s="98" t="s">
        <v>388</v>
      </c>
      <c r="EB2" s="98" t="s">
        <v>389</v>
      </c>
      <c r="EC2" s="98" t="s">
        <v>390</v>
      </c>
      <c r="ED2" s="98" t="s">
        <v>391</v>
      </c>
      <c r="EE2" s="98" t="s">
        <v>392</v>
      </c>
      <c r="EF2" s="98" t="s">
        <v>393</v>
      </c>
      <c r="EG2" s="98" t="s">
        <v>394</v>
      </c>
      <c r="EH2" s="98" t="s">
        <v>395</v>
      </c>
      <c r="EI2" s="98" t="s">
        <v>396</v>
      </c>
      <c r="EJ2" s="98" t="s">
        <v>397</v>
      </c>
      <c r="EK2" s="98" t="s">
        <v>398</v>
      </c>
      <c r="EL2" s="98" t="s">
        <v>399</v>
      </c>
      <c r="EM2" s="98" t="s">
        <v>400</v>
      </c>
      <c r="EN2" s="98" t="s">
        <v>401</v>
      </c>
      <c r="EO2" s="98" t="s">
        <v>402</v>
      </c>
      <c r="EP2" s="98" t="s">
        <v>403</v>
      </c>
      <c r="EQ2" s="98" t="s">
        <v>404</v>
      </c>
      <c r="ER2" s="99"/>
      <c r="ES2" s="99" t="s">
        <v>405</v>
      </c>
      <c r="ET2" s="100"/>
      <c r="EU2" s="101" t="s">
        <v>406</v>
      </c>
      <c r="EV2" s="102"/>
      <c r="EW2" s="103" t="s">
        <v>405</v>
      </c>
      <c r="EX2" s="104"/>
      <c r="EY2" s="97" t="s">
        <v>351</v>
      </c>
      <c r="EZ2" s="98" t="s">
        <v>370</v>
      </c>
      <c r="FA2" s="98" t="s">
        <v>371</v>
      </c>
      <c r="FB2" s="98" t="s">
        <v>372</v>
      </c>
      <c r="FC2" s="98" t="s">
        <v>373</v>
      </c>
      <c r="FD2" s="98" t="s">
        <v>374</v>
      </c>
      <c r="FE2" s="98" t="s">
        <v>375</v>
      </c>
      <c r="FF2" s="98" t="s">
        <v>376</v>
      </c>
      <c r="FG2" s="98" t="s">
        <v>377</v>
      </c>
      <c r="FH2" s="98" t="s">
        <v>378</v>
      </c>
      <c r="FI2" s="98" t="s">
        <v>379</v>
      </c>
      <c r="FJ2" s="98" t="s">
        <v>380</v>
      </c>
      <c r="FK2" s="98" t="s">
        <v>381</v>
      </c>
      <c r="FL2" s="98" t="s">
        <v>382</v>
      </c>
      <c r="FM2" s="98" t="s">
        <v>383</v>
      </c>
      <c r="FN2" s="98" t="s">
        <v>384</v>
      </c>
      <c r="FO2" s="98" t="s">
        <v>385</v>
      </c>
      <c r="FP2" s="98" t="s">
        <v>386</v>
      </c>
      <c r="FQ2" s="98" t="s">
        <v>387</v>
      </c>
      <c r="FR2" s="98" t="s">
        <v>388</v>
      </c>
      <c r="FS2" s="98" t="s">
        <v>389</v>
      </c>
      <c r="FT2" s="98" t="s">
        <v>390</v>
      </c>
      <c r="FU2" s="98" t="s">
        <v>391</v>
      </c>
      <c r="FV2" s="98" t="s">
        <v>392</v>
      </c>
      <c r="FW2" s="98" t="s">
        <v>393</v>
      </c>
      <c r="FX2" s="98" t="s">
        <v>394</v>
      </c>
      <c r="FY2" s="98" t="s">
        <v>395</v>
      </c>
      <c r="FZ2" s="98" t="s">
        <v>396</v>
      </c>
      <c r="GA2" s="98" t="s">
        <v>397</v>
      </c>
      <c r="GB2" s="98" t="s">
        <v>398</v>
      </c>
      <c r="GC2" s="98" t="s">
        <v>399</v>
      </c>
      <c r="GD2" s="98" t="s">
        <v>400</v>
      </c>
      <c r="GE2" s="98" t="s">
        <v>401</v>
      </c>
      <c r="GF2" s="98" t="s">
        <v>402</v>
      </c>
      <c r="GG2" s="98" t="s">
        <v>403</v>
      </c>
      <c r="GH2" s="98" t="s">
        <v>404</v>
      </c>
      <c r="GI2" s="99"/>
      <c r="GJ2" s="99" t="s">
        <v>405</v>
      </c>
      <c r="GK2" s="100"/>
      <c r="GL2" s="101" t="s">
        <v>406</v>
      </c>
      <c r="GM2" s="102"/>
      <c r="GN2" s="103" t="s">
        <v>405</v>
      </c>
    </row>
    <row r="3" spans="1:196" ht="15">
      <c r="A3" s="105" t="s">
        <v>407</v>
      </c>
      <c r="B3" s="249"/>
      <c r="C3" s="242"/>
      <c r="D3" s="243"/>
      <c r="E3" s="250">
        <f t="shared" ref="E3:E72" si="0">+B3*D3*-100</f>
        <v>0</v>
      </c>
      <c r="F3" s="251">
        <f t="shared" ref="F3:F66" si="1">IF(B3&gt;0,+B3*D3*(1+($Q$53+0.002)*1.21)*-100,B3*D3*(1-($Q$53+0.002)*1.21)*-100)</f>
        <v>0</v>
      </c>
      <c r="G3" s="246" t="str">
        <f>IFERROR(VLOOKUP(C3,$U$3:$AD$50,7,0),"")</f>
        <v/>
      </c>
      <c r="H3" s="252">
        <f>IFERROR(+G3*B3*-100,0)</f>
        <v>0</v>
      </c>
      <c r="I3" s="253">
        <f t="shared" ref="I3:I72" si="2">+IF(G3="",0,(F3-H3))</f>
        <v>0</v>
      </c>
      <c r="J3" s="69"/>
      <c r="K3" s="69"/>
      <c r="L3" s="69"/>
      <c r="M3" s="69"/>
      <c r="N3" s="107"/>
      <c r="O3" s="276">
        <f t="shared" ref="O3:O17" si="3">+O4*(1-$Q$42)</f>
        <v>1079.4685662722245</v>
      </c>
      <c r="P3" s="108">
        <f t="shared" ref="P3:P34" si="4">EW3</f>
        <v>0</v>
      </c>
      <c r="Q3" s="108">
        <f t="shared" ref="Q3:Q34" ca="1" si="5">GN3</f>
        <v>0</v>
      </c>
      <c r="R3" s="62"/>
      <c r="S3" s="240">
        <f t="shared" ref="S3:S9" si="6">IF(AA3&gt;0,ABS((U3+AA3)),"")</f>
        <v>2441</v>
      </c>
      <c r="T3" s="671">
        <f t="shared" ref="T3:T8" si="7">SUMIFS(B$3:B$37,C$3:C$37,U3)</f>
        <v>0</v>
      </c>
      <c r="U3" s="235">
        <v>2400</v>
      </c>
      <c r="V3" s="672">
        <f ca="1">IFERROR((NORMSDIST(((LN($O$18/$U3)+($Q$48+($Q$46^2)/2)*$Q$51)/($Q$46*SQRT($Q$51))))*$O$18-NORMSDIST((((LN($O$18/$U3)+($Q$48+($Q$46^2)/2)*$Q$51)/($Q$46*SQRT($Q$51)))-$Q$46*SQRT(($Q$51))))*$U3*EXP(-$Q$48*$Q$51)),0)</f>
        <v>65.584507596279309</v>
      </c>
      <c r="W3" s="505" t="str">
        <f t="shared" ref="W3" si="8">+IF(U3&lt;&gt;"",IF(LEN(U3)=1,CONCATENATE("MERV - XMEV - ",$O$43,"C",U3,".00",$Q$43," - 24hs"),IF(LEN(U3)=2,CONCATENATE("MERV - XMEV - ",$O$43,"C",U3,".0",$Q$43," - 24hs"),+IF(AND(LEN(U3)=3,U3&lt;10),CONCATENATE("MERV - XMEV - ",$O$43,"C",REPLACE(TEXT(U3,"0,00"),2,1,"."),$Q$43," - 24hs"),+IF(AND(LEN(U3)=3,U3&gt;=100),CONCATENATE("MERV - XMEV - ",$O$43,"C",U3,".",$Q$43," - 24hs"),+IF(AND(LEN(U3)=4,U3&gt;100),CONCATENATE("MERV - XMEV - ",$O$43,"C",U3,$Q$43," - 24hs"),+IF(AND(LEN(U3)=5,U3&gt;100),CONCATENATE("MERV - XMEV - ",$O$43,"C",U3*100,MID($Q$43,1,1)," - 24hs"),+IF(AND(LEN(U3)=6,U3&lt;1000),CONCATENATE("MERV - XMEV - ",$O$43,"C",U3*100,MID($Q$43,1,1)," - 24hs"),+IF(AND(LEN(U3)=6,U3&gt;1000),CONCATENATE("MERV - XMEV - ",$O$43,"C",U3*10,MID($Q$43,1,1)," - 24hs"),+IF(AND(LEN(U3)=7,U3&gt;100),CONCATENATE("MERV - XMEV - ",$O$43,"C",REPLACE(TEXT(U3,",00"),3,1,""),U3*100,MID($Q$43,1,1)),0))))))))),"")</f>
        <v>MERV - XMEV - GFGC2400FE - 24hs</v>
      </c>
      <c r="X3" s="505" t="str">
        <f>+IF(U3&lt;&gt;"",IF(LEN(U3)=1,CONCATENATE(,$O$43,"C",U3,".00",$Q$43),IF(LEN(U3)=2,CONCATENATE($O$43,"C",U3,".0",$Q$43),+IF(AND(LEN(U3)=3,U3&lt;10),CONCATENATE($O$43,"C",REPLACE(TEXT(U3,"0,00"),2,1,"."),$Q$43),+IF(AND(LEN(U3)=3,U3&gt;=100),CONCATENATE($O$43,"C",U3,".",$Q$43),+IF(AND(LEN(U3)=4,U3&gt;100),CONCATENATE($O$43,"C",U3,$Q$43),+IF(AND(LEN(U3)=5,U3&gt;100),CONCATENATE($O$43,"C",U3,MID($Q$43,1,1)),+IF(AND(LEN(U3)=6,U3&lt;1000),CONCATENATE($O$43,"C",U3*100,MID($Q$43,1,1)),+IF(AND(LEN(U3)=6,U3&gt;1000),CONCATENATE($O$43,"C",U3*10,MID($Q$43,1,1)),+IF(AND(LEN(U3)=7,U3&gt;100),CONCATENATE($O$43,"C",REPLACE(TEXT(U3,",00"),3,1,""),U3*100,MID($Q$43,1,1)),0))))))))),"")</f>
        <v>GFGC2400FE</v>
      </c>
      <c r="Y3" s="503">
        <f>IFERROR(VLOOKUP($X3,HomeBroker!$A$22:$F$115,2,0),0)</f>
        <v>10</v>
      </c>
      <c r="Z3" s="503">
        <f>IFERROR(VLOOKUP($X3,HomeBroker!$A$22:$F$115,3,0),0)</f>
        <v>40</v>
      </c>
      <c r="AA3" s="237">
        <f>IFERROR(VLOOKUP($X3,HomeBroker!$A$22:$F$115,6,0),0)</f>
        <v>41</v>
      </c>
      <c r="AB3" s="503">
        <f>IFERROR(VLOOKUP($X3,HomeBroker!$A$22:$F$115,4,0),0)</f>
        <v>40.5</v>
      </c>
      <c r="AC3" s="503">
        <f>IFERROR(VLOOKUP($X3,HomeBroker!$A$22:$F$115,5,0),0)</f>
        <v>100</v>
      </c>
      <c r="AD3" s="506">
        <f>IFERROR(VLOOKUP($X3,HomeBroker!$A$22:$N$115,14,0),0)</f>
        <v>3063</v>
      </c>
      <c r="AE3" s="241">
        <f>IF(AM3&gt;0,ABS((AG3+AM3)),"")</f>
        <v>1400.02</v>
      </c>
      <c r="AF3" s="110">
        <f>SUMIFS(B$38:B$72,C$38:C$72,AG3)</f>
        <v>0</v>
      </c>
      <c r="AG3" s="235">
        <v>1400</v>
      </c>
      <c r="AH3" s="504">
        <f ca="1">IFERROR((NORMSDIST(-(((LN($O$18/$AG3)+($Q$48+($Q$47^2)/2)*$Q$51)/($Q$47*SQRT($Q$51)))-$Q$47*SQRT($Q$51)))*$AG3*EXP(-$Q$48*$Q$51)-NORMSDIST(-((LN($O$18/$AG3)+($Q$48+($Q$47^2)/2)*$Q$51)/($Q$47*SQRT($Q$51))))*$O$18),0)</f>
        <v>3.0108589380282538E-7</v>
      </c>
      <c r="AI3" s="505" t="str">
        <f t="shared" ref="AI3" si="9">+IF(AG3&lt;&gt;"",IF(LEN(AG3)=1,CONCATENATE("MERV - XMEV - ",$O$43,"V",AG3,".00",$Q$43," - 24hs"),IF(LEN(AG3)=2,CONCATENATE("MERV - XMEV - ",$O$43,"V",AG3,".0",$Q$43," - 24hs"),+IF(AND(LEN(AG3)=3,AG3&lt;10),CONCATENATE("MERV - XMEV - ",$O$43,"V",REPLACE(TEXT(AG3,"0,00"),2,1,"."),$Q$43," - 24hs"),+IF(AND(LEN(AG3)=3,AG3&gt;=100),CONCATENATE("MERV - XMEV - ",$O$43,"V",AG3,".",$Q$43," - 24hs"),+IF(AND(LEN(AG3)=4,AG3&gt;100),CONCATENATE("MERV - XMEV - ",$O$43,"V",AG3,$Q$43," - 24hs"),+IF(AND(LEN(AG3)=5,AG3&gt;100),CONCATENATE("MERV - XMEV - ",$O$43,"V",AG3,MID($Q$43,1,1)," - 24hs"),+IF(AND(LEN(AG3)=6,AG3&lt;1000),CONCATENATE("MERV - XMEV - ",$O$43,"V",AG3*100,MID($Q$43,2,1)," - 24hs"),+IF(AND(LEN(AG3)=6,AG3&gt;1000),CONCATENATE("MERV - XMEV - ",$O$43,"V",AG3*10,MID($Q$43,1,1)," - 24hs"),+IF(AND(LEN(AG3)=7,AG3&gt;100),CONCATENATE("MERV - XMEV - ",$O$43,"V",REPLACE(TEXT(AG3,",00"),3,1,""),AG3*100,MID($Q$43,1,1)),0))))))))),"")</f>
        <v>MERV - XMEV - GFGV1400FE - 24hs</v>
      </c>
      <c r="AJ3" s="505" t="str">
        <f>+IF(AG3&lt;&gt;"",IF(LEN(AG3)=1,CONCATENATE(,$O$43,"V",AG3,".00",$Q$43),IF(LEN(AG3)=2,CONCATENATE($O$43,"V",AG3,".0",$Q$43),+IF(AND(LEN(AG3)=3,AG3&lt;10),CONCATENATE($O$43,"V",REPLACE(TEXT(AG3,"0,00"),2,1,"."),$Q$43),+IF(AND(LEN(AG3)=3,AG3&gt;=100),CONCATENATE($O$43,"V",AG3,".",$Q$43),+IF(AND(LEN(AG3)=4,AG3&gt;100),CONCATENATE($O$43,"V",AG3,$Q$43),+IF(AND(LEN(AG3)=5,AG3&gt;100),CONCATENATE($O$43,"V",AG3,MID($Q$43,1,1)),+IF(AND(LEN(AG3)=6,AG3&lt;1000),CONCATENATE($O$43,"V",AG3*100,MID($Q$43,1,1)),+IF(AND(LEN(AG3)=6,AG3&gt;1000),CONCATENATE($O$43,"V",AG3*10,MID($Q$43,1,1)),+IF(AND(LEN(AG3)=7,AG3&gt;100),CONCATENATE($O$43,"V",REPLACE(TEXT(AG3,",00"),3,1,""),AG3*100,MID($Q$43,1,1)),0))))))))),"")</f>
        <v>GFGV1400FE</v>
      </c>
      <c r="AK3" s="674">
        <f>IFERROR(VLOOKUP($AJ3,HomeBroker!$A$22:$F$115,2,0),0)</f>
        <v>67</v>
      </c>
      <c r="AL3" s="674">
        <f>IFERROR(VLOOKUP($AJ3,HomeBroker!$A$22:$F$115,3,0),0)</f>
        <v>0.02</v>
      </c>
      <c r="AM3" s="675">
        <f>IFERROR(VLOOKUP($AJ3,HomeBroker!$A$22:$F$115,6,0),0)</f>
        <v>0.02</v>
      </c>
      <c r="AN3" s="674">
        <f>IFERROR(VLOOKUP($AJ3,HomeBroker!$A$22:$F$115,4,0),0)</f>
        <v>0.05</v>
      </c>
      <c r="AO3" s="674">
        <f>IFERROR(VLOOKUP($AJ3,HomeBroker!$A$22:$F$115,5,0),0)</f>
        <v>37</v>
      </c>
      <c r="AP3" s="674">
        <f>IFERROR(VLOOKUP($AJ3,HomeBroker!$A$22:$N$115,14,0),0)</f>
        <v>7</v>
      </c>
      <c r="AQ3" s="62"/>
      <c r="AR3" s="240">
        <f>IF(OR(U3="",AA3=0,AM3=0),"-",U3+AA3-AM3-$O$18)</f>
        <v>110.98000000000002</v>
      </c>
      <c r="AS3" s="240">
        <f>IF(AND($O$18&gt;U3,AA3&gt;0),AA3-AT3,IF(AND($O$18&lt;U3,AM3&gt;0),AM3-AT3,"-"))</f>
        <v>-69.98</v>
      </c>
      <c r="AT3" s="240">
        <f>IF(U3="","-",ABS(U3-$O$18))</f>
        <v>70</v>
      </c>
      <c r="AU3" s="62"/>
      <c r="AV3" s="112"/>
      <c r="AW3" s="113" t="s">
        <v>354</v>
      </c>
      <c r="AX3" s="114"/>
      <c r="AY3" s="106"/>
      <c r="AZ3" s="115"/>
      <c r="BA3" s="283">
        <f t="shared" ref="BA3:BA76" si="10">+AX3*AZ3*-100</f>
        <v>0</v>
      </c>
      <c r="BB3" s="284">
        <f t="shared" ref="BB3:BB76" si="11">IF(AX3&gt;0,+AX3*AZ3*(1+($Q$53+0.002)*1.21)*-100,AX3*AZ3*(1-($Q$53+0.002)*1.21)*-100)</f>
        <v>0</v>
      </c>
      <c r="BC3" s="116" t="s">
        <v>408</v>
      </c>
      <c r="BD3" s="114"/>
      <c r="BE3" s="106"/>
      <c r="BF3" s="117"/>
      <c r="BG3" s="287">
        <f t="shared" ref="BG3:BG76" si="12">+BD3*BF3*-100</f>
        <v>0</v>
      </c>
      <c r="BH3" s="288">
        <f t="shared" ref="BH3:BH76" si="13">IF(BD3&gt;0,+BD3*BF3*(1+($Q$53+0.002)*1.21)*-100,BD3*BF3*(1-($Q$53+0.002)*1.21)*-100)</f>
        <v>0</v>
      </c>
      <c r="BI3" s="118" t="s">
        <v>409</v>
      </c>
      <c r="BJ3" s="114"/>
      <c r="BK3" s="117"/>
      <c r="BL3" s="290">
        <f t="shared" ref="BL3:BL76" si="14">-BK3*BJ3</f>
        <v>0</v>
      </c>
      <c r="BM3" s="291">
        <f t="shared" ref="BM3:BM76" si="15">IF(BJ3&gt;0,-BK3*(1+($Q$52+0.0008)*1.21)*BJ3,-BK3*(1-($Q$52+0.0008)*1.21)*BJ3)</f>
        <v>0</v>
      </c>
      <c r="DH3" s="119">
        <f t="shared" ref="DH3:DH34" si="16">O3</f>
        <v>1079.4685662722245</v>
      </c>
      <c r="DI3" s="120">
        <f t="shared" ref="DI3:DI34" si="17">IF($DH3&gt;$C$3,$B$3*100*($DH3-$C$3),0)</f>
        <v>0</v>
      </c>
      <c r="DJ3" s="120">
        <f t="shared" ref="DJ3:DJ34" si="18">IF($DH3&gt;$C$4,$B$4*100*($DH3-$C$4),0)</f>
        <v>0</v>
      </c>
      <c r="DK3" s="120">
        <f t="shared" ref="DK3:DK34" si="19">IF($DH3&gt;$C$5,$B$5*100*($DH3-$C$5),0)</f>
        <v>0</v>
      </c>
      <c r="DL3" s="120">
        <f t="shared" ref="DL3:DL34" si="20">IF($DH3&gt;$C$6,$B$6*100*($DH3-$C$6),0)</f>
        <v>0</v>
      </c>
      <c r="DM3" s="120">
        <f t="shared" ref="DM3:DM34" si="21">IF($DH3&gt;$C$7,$B$7*100*($DH3-$C$7),0)</f>
        <v>0</v>
      </c>
      <c r="DN3" s="120">
        <f t="shared" ref="DN3:DN34" si="22">IF($DH3&gt;$C$8,$B$8*100*($DH3-$C$8),0)</f>
        <v>0</v>
      </c>
      <c r="DO3" s="120">
        <f t="shared" ref="DO3:DO34" si="23">IF($DH3&gt;$C$9,$B$9*100*($DH3-$C$9),0)</f>
        <v>0</v>
      </c>
      <c r="DP3" s="120">
        <f t="shared" ref="DP3:DP34" si="24">IF($DH3&gt;$C$10,$B$10*100*($DH3-$C$10),0)</f>
        <v>0</v>
      </c>
      <c r="DQ3" s="120">
        <f t="shared" ref="DQ3:DQ34" si="25">IF($DH3&gt;$C$11,$B$11*100*($DH3-$C$11),0)</f>
        <v>0</v>
      </c>
      <c r="DR3" s="120">
        <f t="shared" ref="DR3:DR34" si="26">IF($DH3&gt;$C$12,$B$12*100*($DH3-$C$12),0)</f>
        <v>0</v>
      </c>
      <c r="DS3" s="120">
        <f t="shared" ref="DS3:DS34" si="27">IF($DH3&gt;$C$13,$B$13*100*($DH3-$C$13),0)</f>
        <v>0</v>
      </c>
      <c r="DT3" s="120">
        <f t="shared" ref="DT3:DT34" si="28">IF($DH3&gt;$C$14,$B$14*100*($DH3-$C$14),0)</f>
        <v>0</v>
      </c>
      <c r="DU3" s="120">
        <f t="shared" ref="DU3:DU34" si="29">IF($DH3&gt;$C$15,$B$15*100*($DH3-$C$15),0)</f>
        <v>0</v>
      </c>
      <c r="DV3" s="120">
        <f t="shared" ref="DV3:DV34" si="30">IF($DH3&gt;$C$16,$B$16*100*($DH3-$C$16),0)</f>
        <v>0</v>
      </c>
      <c r="DW3" s="120">
        <f t="shared" ref="DW3:DW34" si="31">IF($DH3&gt;$C$17,$B$17*100*($DH3-$C$17),0)</f>
        <v>0</v>
      </c>
      <c r="DX3" s="120">
        <f t="shared" ref="DX3:DX34" si="32">IF($DH3&gt;$C$18,$B$18*100*($DH3-$C$18),0)</f>
        <v>0</v>
      </c>
      <c r="DY3" s="120">
        <f t="shared" ref="DY3:DY34" si="33">IF($DH3&gt;$C$19,$B$19*100*($DH3-$C$19),0)</f>
        <v>0</v>
      </c>
      <c r="DZ3" s="120">
        <f t="shared" ref="DZ3:DZ34" si="34">IF($DH3&gt;$C$20,$B$20*100*($DH3-$C$20),0)</f>
        <v>0</v>
      </c>
      <c r="EA3" s="120">
        <f t="shared" ref="EA3:EA34" si="35">IF($DH3&gt;$C$21,$B$21*100*($DH3-$C$21),0)</f>
        <v>0</v>
      </c>
      <c r="EB3" s="120">
        <f t="shared" ref="EB3:EB34" si="36">IF($DH3&gt;$C$22,$B$22*100*($DH3-$C$22),0)</f>
        <v>0</v>
      </c>
      <c r="EC3" s="120">
        <f t="shared" ref="EC3:EC34" si="37">IF($DH3&gt;$C$23,$B$23*100*($DH3-$C$23),0)</f>
        <v>0</v>
      </c>
      <c r="ED3" s="120">
        <f t="shared" ref="ED3:ED34" si="38">IF($DH3&gt;$C$24,$B$24*100*($DH3-$C$24),0)</f>
        <v>0</v>
      </c>
      <c r="EE3" s="120">
        <f t="shared" ref="EE3:EE34" si="39">IF($DH3&gt;$C$25,$B$25*100*($DH3-$C$25),0)</f>
        <v>0</v>
      </c>
      <c r="EF3" s="120">
        <f t="shared" ref="EF3:EF34" si="40">IF($DH3&gt;$C$26,$B$26*100*($DH3-$C$26),0)</f>
        <v>0</v>
      </c>
      <c r="EG3" s="120">
        <f t="shared" ref="EG3:EG34" si="41">IF($DH3&gt;$C$27,$B$27*100*($DH3-$C$27),0)</f>
        <v>0</v>
      </c>
      <c r="EH3" s="120">
        <f t="shared" ref="EH3:EH34" si="42">IF($DH3&gt;$C$28,$B$28*100*($DH3-$C$28),0)</f>
        <v>0</v>
      </c>
      <c r="EI3" s="120">
        <f t="shared" ref="EI3:EI34" si="43">IF($DH3&gt;$C$29,$B$29*100*($DH3-$C$29),0)</f>
        <v>0</v>
      </c>
      <c r="EJ3" s="120">
        <f t="shared" ref="EJ3:EJ34" si="44">IF($DH3&gt;$C$30,$B$30*100*($DH3-$C$30),0)</f>
        <v>0</v>
      </c>
      <c r="EK3" s="120">
        <f t="shared" ref="EK3:EK34" si="45">IF($DH3&gt;$C$31,$B$31*100*($DH3-$C$31),0)</f>
        <v>0</v>
      </c>
      <c r="EL3" s="120">
        <f t="shared" ref="EL3:EL34" si="46">IF($DH3&gt;$C$32,$B$32*100*($DH3-$C$32),0)</f>
        <v>0</v>
      </c>
      <c r="EM3" s="120">
        <f t="shared" ref="EM3:EM34" si="47">IF($DH3&gt;$C$33,$B$33*100*($DH3-$C$33),0)</f>
        <v>0</v>
      </c>
      <c r="EN3" s="120">
        <f t="shared" ref="EN3:EN34" si="48">IF($DH3&gt;$C$34,$B$34*100*($DH3-$C$34),0)</f>
        <v>0</v>
      </c>
      <c r="EO3" s="120">
        <f t="shared" ref="EO3:EO34" si="49">IF($DH3&gt;$C$35,$B$35*100*($DH3-$C$35),0)</f>
        <v>0</v>
      </c>
      <c r="EP3" s="120">
        <f t="shared" ref="EP3:EP34" si="50">IF($DH3&gt;$C$36,$B$36*100*($DH3-$C$36),0)</f>
        <v>0</v>
      </c>
      <c r="EQ3" s="120">
        <f t="shared" ref="EQ3:EQ34" si="51">IF($DH3&gt;$C$37,$B$37*100*($DH3-$C$37),0)</f>
        <v>0</v>
      </c>
      <c r="ER3" s="121"/>
      <c r="ES3" s="122">
        <f t="shared" ref="ES3:ES34" si="52">SUM(DI3:EQ3)</f>
        <v>0</v>
      </c>
      <c r="ET3" s="121"/>
      <c r="EU3" s="123">
        <f>Q36</f>
        <v>0</v>
      </c>
      <c r="EV3" s="124"/>
      <c r="EW3" s="125">
        <f t="shared" ref="EW3:EW34" si="53">ROUND($EU$3+ES3+EW36+EW70+EW103,2)</f>
        <v>0</v>
      </c>
      <c r="EX3" s="72"/>
      <c r="EY3" s="119">
        <f t="shared" ref="EY3:EY34" si="54">$O3</f>
        <v>1079.4685662722245</v>
      </c>
      <c r="EZ3" s="120">
        <f ca="1">IFERROR((NORMSDIST(((LN($EY3/$C$3)+(#REF!+($Q$46^2)/2)*$Q$51)/($Q$46*SQRT($Q$51))))*$EY3-NORMSDIST((((LN($EY3/$C$3)+(#REF!+($Q$46^2)/2)*$Q$51)/($Q$46*SQRT($Q$51)))-$Q$46*SQRT(($Q$51))))*$C$3*EXP(-#REF!*$Q$51))*$B$3*100,0)</f>
        <v>0</v>
      </c>
      <c r="FA3" s="120">
        <f ca="1">IFERROR((NORMSDIST(((LN($EY3/$C$4)+(#REF!+($Q$46^2)/2)*$Q$51)/($Q$46*SQRT($Q$51))))*$EY3-NORMSDIST((((LN($EY3/$C$4)+(#REF!+($Q$46^2)/2)*$Q$51)/($Q$46*SQRT($Q$51)))-$Q$46*SQRT(($Q$51))))*$C$4*EXP(-#REF!*$Q$51))*$B$4*100,0)</f>
        <v>0</v>
      </c>
      <c r="FB3" s="120">
        <f ca="1">IFERROR((NORMSDIST(((LN($EY3/$C$5)+(#REF!+($Q$46^2)/2)*$Q$51)/($Q$46*SQRT($Q$51))))*$EY3-NORMSDIST((((LN($EY3/$C$5)+(#REF!+($Q$46^2)/2)*$Q$51)/($Q$46*SQRT($Q$51)))-$Q$46*SQRT(($Q$51))))*$C$5*EXP(-#REF!*$Q$51))*$B$5*100,0)</f>
        <v>0</v>
      </c>
      <c r="FC3" s="120">
        <f ca="1">IFERROR((NORMSDIST(((LN($EY3/$C$6)+(#REF!+($Q$46^2)/2)*$Q$51)/($Q$46*SQRT($Q$51))))*$EY3-NORMSDIST((((LN($EY3/$C$6)+(#REF!+($Q$46^2)/2)*$Q$51)/($Q$46*SQRT($Q$51)))-$Q$46*SQRT(($Q$51))))*$C$6*EXP(-#REF!*$Q$51))*$B$6*100,0)</f>
        <v>0</v>
      </c>
      <c r="FD3" s="120">
        <f ca="1">IFERROR((NORMSDIST(((LN($EY3/$C$7)+(#REF!+($Q$46^2)/2)*$Q$51)/($Q$46*SQRT($Q$51))))*$EY3-NORMSDIST((((LN($EY3/$C$7)+(#REF!+($Q$46^2)/2)*$Q$51)/($Q$46*SQRT($Q$51)))-$Q$46*SQRT(($Q$51))))*$C$7*EXP(-#REF!*$Q$51))*$B$7*100,0)</f>
        <v>0</v>
      </c>
      <c r="FE3" s="120">
        <f ca="1">IFERROR((NORMSDIST(((LN($EY3/$C$8)+(#REF!+($Q$46^2)/2)*$Q$51)/($Q$46*SQRT($Q$51))))*$EY3-NORMSDIST((((LN($EY3/$C$8)+(#REF!+($Q$46^2)/2)*$Q$51)/($Q$46*SQRT($Q$51)))-$Q$46*SQRT(($Q$51))))*$C$8*EXP(-#REF!*$Q$51))*$B$8*100,0)</f>
        <v>0</v>
      </c>
      <c r="FF3" s="120">
        <f ca="1">IFERROR((NORMSDIST(((LN($EY3/$C$9)+(#REF!+($Q$46^2)/2)*$Q$51)/($Q$46*SQRT($Q$51))))*$EY3-NORMSDIST((((LN($EY3/$C$9)+(#REF!+($Q$46^2)/2)*$Q$51)/($Q$46*SQRT($Q$51)))-$Q$46*SQRT(($Q$51))))*$C$9*EXP(-#REF!*$Q$51))*$B$9*100,0)</f>
        <v>0</v>
      </c>
      <c r="FG3" s="120">
        <f ca="1">IFERROR((NORMSDIST(((LN($EY3/$C$10)+(#REF!+($Q$46^2)/2)*$Q$51)/($Q$46*SQRT($Q$51))))*$EY3-NORMSDIST((((LN($EY3/$C$10)+(#REF!+($Q$46^2)/2)*$Q$51)/($Q$46*SQRT($Q$51)))-$Q$46*SQRT(($Q$51))))*$C$10*EXP(-#REF!*$Q$51))*$B$10*100,0)</f>
        <v>0</v>
      </c>
      <c r="FH3" s="120">
        <f ca="1">IFERROR((NORMSDIST(((LN($EY3/$C$11)+(#REF!+($Q$46^2)/2)*$Q$51)/($Q$46*SQRT($Q$51))))*$EY3-NORMSDIST((((LN($EY3/$C$11)+(#REF!+($Q$46^2)/2)*$Q$51)/($Q$46*SQRT($Q$51)))-$Q$46*SQRT(($Q$51))))*$C$11*EXP(-#REF!*$Q$51))*$B$11*100,0)</f>
        <v>0</v>
      </c>
      <c r="FI3" s="120">
        <f ca="1">IFERROR((NORMSDIST(((LN($EY3/$C$12)+(#REF!+($Q$46^2)/2)*$Q$51)/($Q$46*SQRT($Q$51))))*$EY3-NORMSDIST((((LN($EY3/$C$12)+(#REF!+($Q$46^2)/2)*$Q$51)/($Q$46*SQRT($Q$51)))-$Q$46*SQRT(($Q$51))))*$C$12*EXP(-#REF!*$Q$51))*$B$12*100,0)</f>
        <v>0</v>
      </c>
      <c r="FJ3" s="120">
        <f ca="1">IFERROR((NORMSDIST(((LN($EY3/$C$13)+(#REF!+($Q$46^2)/2)*$Q$51)/($Q$46*SQRT($Q$51))))*$EY3-NORMSDIST((((LN($EY3/$C$13)+(#REF!+($Q$46^2)/2)*$Q$51)/($Q$46*SQRT($Q$51)))-$Q$46*SQRT(($Q$51))))*$C$13*EXP(-#REF!*$Q$51))*$B$13*100,0)</f>
        <v>0</v>
      </c>
      <c r="FK3" s="120">
        <f ca="1">IFERROR((NORMSDIST(((LN($EY3/$C$14)+(#REF!+($Q$46^2)/2)*$Q$51)/($Q$46*SQRT($Q$51))))*$EY3-NORMSDIST((((LN($EY3/$C$14)+(#REF!+($Q$46^2)/2)*$Q$51)/($Q$46*SQRT($Q$51)))-$Q$46*SQRT(($Q$51))))*$C$14*EXP(-#REF!*$Q$51))*$B$14*100,0)</f>
        <v>0</v>
      </c>
      <c r="FL3" s="120">
        <f ca="1">IFERROR((NORMSDIST(((LN($EY3/$C$15)+(#REF!+($Q$46^2)/2)*$Q$51)/($Q$46*SQRT($Q$51))))*$EY3-NORMSDIST((((LN($EY3/$C$15)+(#REF!+($Q$46^2)/2)*$Q$51)/($Q$46*SQRT($Q$51)))-$Q$46*SQRT(($Q$51))))*$C$15*EXP(-#REF!*$Q$51))*$B$15*100,0)</f>
        <v>0</v>
      </c>
      <c r="FM3" s="120">
        <f ca="1">IFERROR((NORMSDIST(((LN($EY3/$C$16)+(#REF!+($Q$46^2)/2)*$Q$51)/($Q$46*SQRT($Q$51))))*$EY3-NORMSDIST((((LN($EY3/$C$16)+(#REF!+($Q$46^2)/2)*$Q$51)/($Q$46*SQRT($Q$51)))-$Q$46*SQRT(($Q$51))))*$C$16*EXP(-#REF!*$Q$51))*$B$16*100,0)</f>
        <v>0</v>
      </c>
      <c r="FN3" s="120">
        <f ca="1">IFERROR((NORMSDIST(((LN($EY3/$C$17)+(#REF!+($Q$46^2)/2)*$Q$51)/($Q$46*SQRT($Q$51))))*$EY3-NORMSDIST((((LN($EY3/$C$17)+(#REF!+($Q$46^2)/2)*$Q$51)/($Q$46*SQRT($Q$51)))-$Q$46*SQRT(($Q$51))))*$C$17*EXP(-#REF!*$Q$51))*$B$17*100,0)</f>
        <v>0</v>
      </c>
      <c r="FO3" s="120">
        <f ca="1">IFERROR((NORMSDIST(((LN($EY3/$C$18)+(#REF!+($Q$46^2)/2)*$Q$51)/($Q$46*SQRT($Q$51))))*$EY3-NORMSDIST((((LN($EY3/$C$18)+(#REF!+($Q$46^2)/2)*$Q$51)/($Q$46*SQRT($Q$51)))-$Q$46*SQRT(($Q$51))))*$C$18*EXP(-#REF!*$Q$51))*$B$18*100,0)</f>
        <v>0</v>
      </c>
      <c r="FP3" s="120">
        <f ca="1">IFERROR((NORMSDIST(((LN($EY3/$C$19)+(#REF!+($Q$46^2)/2)*$Q$51)/($Q$46*SQRT($Q$51))))*$EY3-NORMSDIST((((LN($EY3/$C$19)+(#REF!+($Q$46^2)/2)*$Q$51)/($Q$46*SQRT($Q$51)))-$Q$46*SQRT(($Q$51))))*$C$19*EXP(-#REF!*$Q$51))*$B$19*100,0)</f>
        <v>0</v>
      </c>
      <c r="FQ3" s="120">
        <f ca="1">IFERROR((NORMSDIST(((LN($EY3/$C$20)+(#REF!+($Q$46^2)/2)*$Q$51)/($Q$46*SQRT($Q$51))))*$EY3-NORMSDIST((((LN($EY3/$C$20)+(#REF!+($Q$46^2)/2)*$Q$51)/($Q$46*SQRT($Q$51)))-$Q$46*SQRT(($Q$51))))*$C$20*EXP(-#REF!*$Q$51))*$B$20*100,0)</f>
        <v>0</v>
      </c>
      <c r="FR3" s="120">
        <f ca="1">IFERROR((NORMSDIST(((LN($EY3/$C$21)+(#REF!+($Q$46^2)/2)*$Q$51)/($Q$46*SQRT($Q$51))))*$EY3-NORMSDIST((((LN($EY3/$C$21)+(#REF!+($Q$46^2)/2)*$Q$51)/($Q$46*SQRT($Q$51)))-$Q$46*SQRT(($Q$51))))*$C$21*EXP(-#REF!*$Q$51))*$B$21*100,0)</f>
        <v>0</v>
      </c>
      <c r="FS3" s="120">
        <f ca="1">IFERROR((NORMSDIST(((LN($EY3/$C$22)+(#REF!+($Q$46^2)/2)*$Q$51)/($Q$46*SQRT($Q$51))))*$EY3-NORMSDIST((((LN($EY3/$C$22)+(#REF!+($Q$46^2)/2)*$Q$51)/($Q$46*SQRT($Q$51)))-$Q$46*SQRT(($Q$51))))*$C$22*EXP(-#REF!*$Q$51))*$B$22*100,0)</f>
        <v>0</v>
      </c>
      <c r="FT3" s="120">
        <f ca="1">IFERROR((NORMSDIST(((LN($EY3/$C$23)+(#REF!+($Q$46^2)/2)*$Q$51)/($Q$46*SQRT($Q$51))))*$EY3-NORMSDIST((((LN($EY3/$C$23)+(#REF!+($Q$46^2)/2)*$Q$51)/($Q$46*SQRT($Q$51)))-$Q$46*SQRT(($Q$51))))*$C$23*EXP(-#REF!*$Q$51))*$B$23*100,0)</f>
        <v>0</v>
      </c>
      <c r="FU3" s="120">
        <f ca="1">IFERROR((NORMSDIST(((LN($EY3/$C$24)+(#REF!+($Q$46^2)/2)*$Q$51)/($Q$46*SQRT($Q$51))))*$EY3-NORMSDIST((((LN($EY3/$C$24)+(#REF!+($Q$46^2)/2)*$Q$51)/($Q$46*SQRT($Q$51)))-$Q$46*SQRT(($Q$51))))*$C$24*EXP(-#REF!*$Q$51))*$B$24*100,0)</f>
        <v>0</v>
      </c>
      <c r="FV3" s="120">
        <f ca="1">IFERROR((NORMSDIST(((LN($EY3/$C$25)+(#REF!+($Q$46^2)/2)*$Q$51)/($Q$46*SQRT($Q$51))))*$EY3-NORMSDIST((((LN($EY3/$C$25)+(#REF!+($Q$46^2)/2)*$Q$51)/($Q$46*SQRT($Q$51)))-$Q$46*SQRT(($Q$51))))*$C$25*EXP(-#REF!*$Q$51))*$B$25*100,0)</f>
        <v>0</v>
      </c>
      <c r="FW3" s="120">
        <f ca="1">IFERROR((NORMSDIST(((LN($EY3/$C$26)+(#REF!+($Q$46^2)/2)*$Q$51)/($Q$46*SQRT($Q$51))))*$EY3-NORMSDIST((((LN($EY3/$C$26)+(#REF!+($Q$46^2)/2)*$Q$51)/($Q$46*SQRT($Q$51)))-$Q$46*SQRT(($Q$51))))*$C$26*EXP(-#REF!*$Q$51))*$B$26*100,0)</f>
        <v>0</v>
      </c>
      <c r="FX3" s="120">
        <f ca="1">IFERROR((NORMSDIST(((LN($EY3/$C$27)+(#REF!+($Q$46^2)/2)*$Q$51)/($Q$46*SQRT($Q$51))))*$EY3-NORMSDIST((((LN($EY3/$C$27)+(#REF!+($Q$46^2)/2)*$Q$51)/($Q$46*SQRT($Q$51)))-$Q$46*SQRT(($Q$51))))*$C$27*EXP(-#REF!*$Q$51))*$B$27*100,0)</f>
        <v>0</v>
      </c>
      <c r="FY3" s="120">
        <f ca="1">IFERROR((NORMSDIST(((LN($EY3/$C$28)+(#REF!+($Q$46^2)/2)*$Q$51)/($Q$46*SQRT($Q$51))))*$EY3-NORMSDIST((((LN($EY3/$C$28)+(#REF!+($Q$46^2)/2)*$Q$51)/($Q$46*SQRT($Q$51)))-$Q$46*SQRT(($Q$51))))*$C$28*EXP(-#REF!*$Q$51))*$B$28*100,0)</f>
        <v>0</v>
      </c>
      <c r="FZ3" s="120">
        <f ca="1">IFERROR((NORMSDIST(((LN($EY3/$C$29)+(#REF!+($Q$46^2)/2)*$Q$51)/($Q$46*SQRT($Q$51))))*$EY3-NORMSDIST((((LN($EY3/$C$29)+(#REF!+($Q$46^2)/2)*$Q$51)/($Q$46*SQRT($Q$51)))-$Q$46*SQRT(($Q$51))))*$C$29*EXP(-#REF!*$Q$51))*$B$29*100,0)</f>
        <v>0</v>
      </c>
      <c r="GA3" s="120">
        <f ca="1">IFERROR((NORMSDIST(((LN($EY3/$C$30)+(#REF!+($Q$46^2)/2)*$Q$51)/($Q$46*SQRT($Q$51))))*$EY3-NORMSDIST((((LN($EY3/$C$30)+(#REF!+($Q$46^2)/2)*$Q$51)/($Q$46*SQRT($Q$51)))-$Q$46*SQRT(($Q$51))))*$C$30*EXP(-#REF!*$Q$51))*$B$30*100,0)</f>
        <v>0</v>
      </c>
      <c r="GB3" s="120">
        <f ca="1">IFERROR((NORMSDIST(((LN($EY3/$C$31)+(#REF!+($Q$46^2)/2)*$Q$51)/($Q$46*SQRT($Q$51))))*$EY3-NORMSDIST((((LN($EY3/$C$31)+(#REF!+($Q$46^2)/2)*$Q$51)/($Q$46*SQRT($Q$51)))-$Q$46*SQRT(($Q$51))))*$C$31*EXP(-#REF!*$Q$51))*$B$31*100,0)</f>
        <v>0</v>
      </c>
      <c r="GC3" s="120">
        <f ca="1">IFERROR((NORMSDIST(((LN($EY3/$C$32)+(#REF!+($Q$46^2)/2)*$Q$51)/($Q$46*SQRT($Q$51))))*$EY3-NORMSDIST((((LN($EY3/$C$32)+(#REF!+($Q$46^2)/2)*$Q$51)/($Q$46*SQRT($Q$51)))-$Q$46*SQRT(($Q$51))))*$C$32*EXP(-#REF!*$Q$51))*$B$32*100,0)</f>
        <v>0</v>
      </c>
      <c r="GD3" s="120">
        <f ca="1">IFERROR((NORMSDIST(((LN($EY3/$C$33)+(#REF!+($Q$46^2)/2)*$Q$51)/($Q$46*SQRT($Q$51))))*$EY3-NORMSDIST((((LN($EY3/$C$33)+(#REF!+($Q$46^2)/2)*$Q$51)/($Q$46*SQRT($Q$51)))-$Q$46*SQRT(($Q$51))))*$C$33*EXP(-#REF!*$Q$51))*$B$33*100,0)</f>
        <v>0</v>
      </c>
      <c r="GE3" s="120">
        <f ca="1">IFERROR((NORMSDIST(((LN($EY3/$C$34)+(#REF!+($Q$46^2)/2)*$Q$51)/($Q$46*SQRT($Q$51))))*$EY3-NORMSDIST((((LN($EY3/$C$34)+(#REF!+($Q$46^2)/2)*$Q$51)/($Q$46*SQRT($Q$51)))-$Q$46*SQRT(($Q$51))))*$C$34*EXP(-#REF!*$Q$51))*$B$34*100,0)</f>
        <v>0</v>
      </c>
      <c r="GF3" s="120">
        <f ca="1">IFERROR((NORMSDIST(((LN($EY3/$C$35)+(#REF!+($Q$46^2)/2)*$Q$51)/($Q$46*SQRT($Q$51))))*$EY3-NORMSDIST((((LN($EY3/$C$35)+(#REF!+($Q$46^2)/2)*$Q$51)/($Q$46*SQRT($Q$51)))-$Q$46*SQRT(($Q$51))))*$C$35*EXP(-#REF!*$Q$51))*$B$35*100,0)</f>
        <v>0</v>
      </c>
      <c r="GG3" s="120">
        <f ca="1">IFERROR((NORMSDIST(((LN($EY3/$C$36)+(#REF!+($Q$46^2)/2)*$Q$51)/($Q$46*SQRT($Q$51))))*$EY3-NORMSDIST((((LN($EY3/$C$36)+(#REF!+($Q$46^2)/2)*$Q$51)/($Q$46*SQRT($Q$51)))-$Q$46*SQRT(($Q$51))))*$C$36*EXP(-#REF!*$Q$51))*$B$36*100,0)</f>
        <v>0</v>
      </c>
      <c r="GH3" s="120">
        <f ca="1">IFERROR((NORMSDIST(((LN($EY3/$C$37)+(#REF!+($Q$46^2)/2)*$Q$51)/($Q$46*SQRT($Q$51))))*$EY3-NORMSDIST((((LN($EY3/$C$37)+(#REF!+($Q$46^2)/2)*$Q$51)/($Q$46*SQRT($Q$51)))-$Q$46*SQRT(($Q$51))))*$C$37*EXP(-#REF!*$Q$51))*$B$37*100,0)</f>
        <v>0</v>
      </c>
      <c r="GI3" s="121"/>
      <c r="GJ3" s="122">
        <f t="shared" ref="GJ3:GJ34" ca="1" si="55">SUM(EZ3:GH3)</f>
        <v>0</v>
      </c>
      <c r="GK3" s="121"/>
      <c r="GL3" s="123">
        <f>Q36</f>
        <v>0</v>
      </c>
      <c r="GM3" s="124"/>
      <c r="GN3" s="125">
        <f t="shared" ref="GN3:GN34" ca="1" si="56">ROUND($GL$3+GJ3+GN36+GN70+GN103,2)</f>
        <v>0</v>
      </c>
    </row>
    <row r="4" spans="1:196" ht="15">
      <c r="A4" s="126" t="s">
        <v>410</v>
      </c>
      <c r="B4" s="249"/>
      <c r="C4" s="242"/>
      <c r="D4" s="243"/>
      <c r="E4" s="250">
        <f t="shared" si="0"/>
        <v>0</v>
      </c>
      <c r="F4" s="251">
        <f t="shared" si="1"/>
        <v>0</v>
      </c>
      <c r="G4" s="246" t="str">
        <f t="shared" ref="G4:G37" si="57">IFERROR(VLOOKUP(C4,$U$3:$AD$50,7,0),"")</f>
        <v/>
      </c>
      <c r="H4" s="252">
        <f t="shared" ref="H4:H67" si="58">IFERROR(+G4*B4*-100,0)</f>
        <v>0</v>
      </c>
      <c r="I4" s="253">
        <f t="shared" si="2"/>
        <v>0</v>
      </c>
      <c r="J4" s="127" t="str">
        <f>IFERROR(D3/D4,"")</f>
        <v/>
      </c>
      <c r="K4" s="128" t="str">
        <f>IFERROR(G3/G4,"")</f>
        <v/>
      </c>
      <c r="L4" s="129" t="str">
        <f>IFERROR(K4/J4-1,"")</f>
        <v/>
      </c>
      <c r="M4" s="130">
        <f>I3+I4</f>
        <v>0</v>
      </c>
      <c r="N4" s="140"/>
      <c r="O4" s="277">
        <f t="shared" si="3"/>
        <v>1136.2827013391839</v>
      </c>
      <c r="P4" s="131">
        <f t="shared" si="4"/>
        <v>0</v>
      </c>
      <c r="Q4" s="131">
        <f t="shared" ca="1" si="5"/>
        <v>0</v>
      </c>
      <c r="R4" s="62"/>
      <c r="S4" s="240">
        <f t="shared" si="6"/>
        <v>2519</v>
      </c>
      <c r="T4" s="671">
        <f t="shared" si="7"/>
        <v>0</v>
      </c>
      <c r="U4" s="235">
        <v>2500</v>
      </c>
      <c r="V4" s="672">
        <f t="shared" ref="V4:V42" ca="1" si="59">IFERROR((NORMSDIST(((LN($O$18/$U4)+($Q$48+($Q$46^2)/2)*$Q$51)/($Q$46*SQRT($Q$51))))*$O$18-NORMSDIST((((LN($O$18/$U4)+($Q$48+($Q$46^2)/2)*$Q$51)/($Q$46*SQRT($Q$51)))-$Q$46*SQRT(($Q$51))))*$U4*EXP(-$Q$48*$Q$51)),0)</f>
        <v>34.285786801251106</v>
      </c>
      <c r="W4" s="505" t="str">
        <f t="shared" ref="W4:W26" si="60">+IF(U4&lt;&gt;"",IF(LEN(U4)=1,CONCATENATE("MERV - XMEV - ",$O$43,"C",U4,".00",$Q$43," - 24hs"),IF(LEN(U4)=2,CONCATENATE("MERV - XMEV - ",$O$43,"C",U4,".0",$Q$43," - 24hs"),+IF(AND(LEN(U4)=3,U4&lt;10),CONCATENATE("MERV - XMEV - ",$O$43,"C",REPLACE(TEXT(U4,"0,00"),2,1,"."),$Q$43," - 24hs"),+IF(AND(LEN(U4)=3,U4&gt;=100),CONCATENATE("MERV - XMEV - ",$O$43,"C",U4,".",$Q$43," - 24hs"),+IF(AND(LEN(U4)=4,U4&gt;100),CONCATENATE("MERV - XMEV - ",$O$43,"C",U4,$Q$43," - 24hs"),+IF(AND(LEN(U4)=5,U4&gt;100),CONCATENATE("MERV - XMEV - ",$O$43,"C",U4*100,MID($Q$43,1,1)," - 24hs"),+IF(AND(LEN(U4)=6,U4&lt;1000),CONCATENATE("MERV - XMEV - ",$O$43,"C",U4*100,MID($Q$43,1,1)," - 24hs"),+IF(AND(LEN(U4)=6,U4&gt;1000),CONCATENATE("MERV - XMEV - ",$O$43,"C",U4*10,MID($Q$43,1,1)," - 24hs"),+IF(AND(LEN(U4)=7,U4&gt;100),CONCATENATE("MERV - XMEV - ",$O$43,"C",REPLACE(TEXT(U4,",00"),3,1,""),U4*100,MID($Q$43,1,1)),0))))))))),"")</f>
        <v>MERV - XMEV - GFGC2500FE - 24hs</v>
      </c>
      <c r="X4" s="505" t="str">
        <f t="shared" ref="X4:X26" si="61">+IF(U4&lt;&gt;"",IF(LEN(U4)=1,CONCATENATE(,$O$43,"C",U4,".00",$Q$43),IF(LEN(U4)=2,CONCATENATE($O$43,"C",U4,".0",$Q$43),+IF(AND(LEN(U4)=3,U4&lt;10),CONCATENATE($O$43,"C",REPLACE(TEXT(U4,"0,00"),2,1,"."),$Q$43),+IF(AND(LEN(U4)=3,U4&gt;=100),CONCATENATE($O$43,"C",U4,".",$Q$43),+IF(AND(LEN(U4)=4,U4&gt;100),CONCATENATE($O$43,"C",U4,$Q$43),+IF(AND(LEN(U4)=5,U4&gt;100),CONCATENATE($O$43,"C",U4,MID($Q$43,1,1)),+IF(AND(LEN(U4)=6,U4&lt;1000),CONCATENATE($O$43,"C",U4*100,MID($Q$43,1,1)),+IF(AND(LEN(U4)=6,U4&gt;1000),CONCATENATE($O$43,"C",U4*10,MID($Q$43,1,1)),+IF(AND(LEN(U4)=7,U4&gt;100),CONCATENATE($O$43,"C",REPLACE(TEXT(U4,",00"),3,1,""),U4*100,MID($Q$43,1,1)),0))))))))),"")</f>
        <v>GFGC2500FE</v>
      </c>
      <c r="Y4" s="503">
        <f>IFERROR(VLOOKUP($X4,HomeBroker!$A$22:$F$115,2,0),0)</f>
        <v>32</v>
      </c>
      <c r="Z4" s="503">
        <f>IFERROR(VLOOKUP($X4,HomeBroker!$A$22:$F$115,3,0),0)</f>
        <v>19</v>
      </c>
      <c r="AA4" s="237">
        <f>IFERROR(VLOOKUP($X4,HomeBroker!$A$22:$F$115,6,0),0)</f>
        <v>19</v>
      </c>
      <c r="AB4" s="503">
        <f>IFERROR(VLOOKUP($X4,HomeBroker!$A$22:$F$115,4,0),0)</f>
        <v>23</v>
      </c>
      <c r="AC4" s="503">
        <f>IFERROR(VLOOKUP($X4,HomeBroker!$A$22:$F$115,5,0),0)</f>
        <v>200</v>
      </c>
      <c r="AD4" s="506">
        <f>IFERROR(VLOOKUP($X4,HomeBroker!$A$22:$N$115,14,0),0)</f>
        <v>2044</v>
      </c>
      <c r="AE4" s="241" t="str">
        <f t="shared" ref="AE4:AE42" si="62">IF(AM4&gt;0,ABS((AG4+AM4)),"")</f>
        <v/>
      </c>
      <c r="AF4" s="110">
        <f t="shared" ref="AF4:AF17" si="63">SUMIFS(B$38:B$72,C$38:C$72,AG4)</f>
        <v>0</v>
      </c>
      <c r="AG4" s="235">
        <v>1450</v>
      </c>
      <c r="AH4" s="504">
        <f t="shared" ref="AH4:AH42" ca="1" si="64">IFERROR((NORMSDIST(-(((LN($O$18/$AG4)+($Q$48+($Q$47^2)/2)*$Q$51)/($Q$47*SQRT($Q$51)))-$Q$47*SQRT($Q$51)))*$AG4*EXP(-$Q$48*$Q$51)-NORMSDIST(-((LN($O$18/$AG4)+($Q$48+($Q$47^2)/2)*$Q$51)/($Q$47*SQRT($Q$51))))*$O$18),0)</f>
        <v>2.7010121573308333E-6</v>
      </c>
      <c r="AI4" s="505" t="str">
        <f t="shared" ref="AI4:AI26" si="65">+IF(AG4&lt;&gt;"",IF(LEN(AG4)=1,CONCATENATE("MERV - XMEV - ",$O$43,"V",AG4,".00",$Q$43," - 24hs"),IF(LEN(AG4)=2,CONCATENATE("MERV - XMEV - ",$O$43,"V",AG4,".0",$Q$43," - 24hs"),+IF(AND(LEN(AG4)=3,AG4&lt;10),CONCATENATE("MERV - XMEV - ",$O$43,"V",REPLACE(TEXT(AG4,"0,00"),2,1,"."),$Q$43," - 24hs"),+IF(AND(LEN(AG4)=3,AG4&gt;=100),CONCATENATE("MERV - XMEV - ",$O$43,"V",AG4,".",$Q$43," - 24hs"),+IF(AND(LEN(AG4)=4,AG4&gt;100),CONCATENATE("MERV - XMEV - ",$O$43,"V",AG4,$Q$43," - 24hs"),+IF(AND(LEN(AG4)=5,AG4&gt;100),CONCATENATE("MERV - XMEV - ",$O$43,"V",AG4,MID($Q$43,1,1)," - 24hs"),+IF(AND(LEN(AG4)=6,AG4&lt;1000),CONCATENATE("MERV - XMEV - ",$O$43,"V",AG4*100,MID($Q$43,2,1)," - 24hs"),+IF(AND(LEN(AG4)=6,AG4&gt;1000),CONCATENATE("MERV - XMEV - ",$O$43,"V",AG4*10,MID($Q$43,1,1)," - 24hs"),+IF(AND(LEN(AG4)=7,AG4&gt;100),CONCATENATE("MERV - XMEV - ",$O$43,"V",REPLACE(TEXT(AG4,",00"),3,1,""),AG4*100,MID($Q$43,1,1)),0))))))))),"")</f>
        <v>MERV - XMEV - GFGV1450FE - 24hs</v>
      </c>
      <c r="AJ4" s="505" t="str">
        <f t="shared" ref="AJ4:AJ26" si="66">+IF(AG4&lt;&gt;"",IF(LEN(AG4)=1,CONCATENATE(,$O$43,"V",AG4,".00",$Q$43),IF(LEN(AG4)=2,CONCATENATE($O$43,"V",AG4,".0",$Q$43),+IF(AND(LEN(AG4)=3,AG4&lt;10),CONCATENATE($O$43,"V",REPLACE(TEXT(AG4,"0,00"),2,1,"."),$Q$43),+IF(AND(LEN(AG4)=3,AG4&gt;=100),CONCATENATE($O$43,"V",AG4,".",$Q$43),+IF(AND(LEN(AG4)=4,AG4&gt;100),CONCATENATE($O$43,"V",AG4,$Q$43),+IF(AND(LEN(AG4)=5,AG4&gt;100),CONCATENATE($O$43,"V",AG4,MID($Q$43,1,1)),+IF(AND(LEN(AG4)=6,AG4&lt;1000),CONCATENATE($O$43,"V",AG4*100,MID($Q$43,1,1)),+IF(AND(LEN(AG4)=6,AG4&gt;1000),CONCATENATE($O$43,"V",AG4*10,MID($Q$43,1,1)),+IF(AND(LEN(AG4)=7,AG4&gt;100),CONCATENATE($O$43,"V",REPLACE(TEXT(AG4,",00"),3,1,""),AG4*100,MID($Q$43,1,1)),0))))))))),"")</f>
        <v>GFGV1450FE</v>
      </c>
      <c r="AK4" s="674">
        <f>IFERROR(VLOOKUP($AJ4,HomeBroker!$A$22:$F$115,2,0),0)</f>
        <v>0</v>
      </c>
      <c r="AL4" s="674">
        <f>IFERROR(VLOOKUP($AJ4,HomeBroker!$A$22:$F$115,3,0),0)</f>
        <v>0</v>
      </c>
      <c r="AM4" s="675">
        <f>IFERROR(VLOOKUP($AJ4,HomeBroker!$A$22:$F$115,6,0),0)</f>
        <v>0</v>
      </c>
      <c r="AN4" s="674">
        <f>IFERROR(VLOOKUP($AJ4,HomeBroker!$A$22:$F$115,4,0),0)</f>
        <v>0.04</v>
      </c>
      <c r="AO4" s="674">
        <f>IFERROR(VLOOKUP($AJ4,HomeBroker!$A$22:$F$115,5,0),0)</f>
        <v>1</v>
      </c>
      <c r="AP4" s="674">
        <f>IFERROR(VLOOKUP($AJ4,HomeBroker!$A$22:$N$115,14,0),0)</f>
        <v>0</v>
      </c>
      <c r="AQ4" s="62"/>
      <c r="AR4" s="240" t="str">
        <f t="shared" ref="AR4:AR42" si="67">IF(OR(U4="",AA4=0,AM4=0),"-",U4+AA4-AM4-$O$18)</f>
        <v>-</v>
      </c>
      <c r="AS4" s="240" t="str">
        <f t="shared" ref="AS4:AS42" si="68">IF(AND($O$18&gt;U4,AA4&gt;0),AA4-AT4,IF(AND($O$18&lt;U4,AM4&gt;0),AM4-AT4,"-"))</f>
        <v>-</v>
      </c>
      <c r="AT4" s="240">
        <f t="shared" ref="AT4:AT42" si="69">IF(U4="","-",ABS(U4-$O$18))</f>
        <v>170</v>
      </c>
      <c r="AU4" s="62"/>
      <c r="AV4" s="112"/>
      <c r="AW4" s="132" t="s">
        <v>354</v>
      </c>
      <c r="AX4" s="114"/>
      <c r="AY4" s="133"/>
      <c r="AZ4" s="115"/>
      <c r="BA4" s="285">
        <f t="shared" si="10"/>
        <v>0</v>
      </c>
      <c r="BB4" s="286">
        <f t="shared" si="11"/>
        <v>0</v>
      </c>
      <c r="BC4" s="116" t="s">
        <v>408</v>
      </c>
      <c r="BD4" s="114"/>
      <c r="BE4" s="106"/>
      <c r="BF4" s="117"/>
      <c r="BG4" s="287">
        <f t="shared" si="12"/>
        <v>0</v>
      </c>
      <c r="BH4" s="289">
        <f t="shared" si="13"/>
        <v>0</v>
      </c>
      <c r="BI4" s="118" t="s">
        <v>409</v>
      </c>
      <c r="BJ4" s="114"/>
      <c r="BK4" s="117"/>
      <c r="BL4" s="290">
        <f t="shared" si="14"/>
        <v>0</v>
      </c>
      <c r="BM4" s="291">
        <f t="shared" si="15"/>
        <v>0</v>
      </c>
      <c r="DH4" s="119">
        <f t="shared" si="16"/>
        <v>1136.2827013391839</v>
      </c>
      <c r="DI4" s="120">
        <f t="shared" si="17"/>
        <v>0</v>
      </c>
      <c r="DJ4" s="120">
        <f t="shared" si="18"/>
        <v>0</v>
      </c>
      <c r="DK4" s="120">
        <f t="shared" si="19"/>
        <v>0</v>
      </c>
      <c r="DL4" s="120">
        <f t="shared" si="20"/>
        <v>0</v>
      </c>
      <c r="DM4" s="120">
        <f t="shared" si="21"/>
        <v>0</v>
      </c>
      <c r="DN4" s="120">
        <f t="shared" si="22"/>
        <v>0</v>
      </c>
      <c r="DO4" s="120">
        <f t="shared" si="23"/>
        <v>0</v>
      </c>
      <c r="DP4" s="120">
        <f t="shared" si="24"/>
        <v>0</v>
      </c>
      <c r="DQ4" s="120">
        <f t="shared" si="25"/>
        <v>0</v>
      </c>
      <c r="DR4" s="120">
        <f t="shared" si="26"/>
        <v>0</v>
      </c>
      <c r="DS4" s="120">
        <f t="shared" si="27"/>
        <v>0</v>
      </c>
      <c r="DT4" s="120">
        <f t="shared" si="28"/>
        <v>0</v>
      </c>
      <c r="DU4" s="120">
        <f t="shared" si="29"/>
        <v>0</v>
      </c>
      <c r="DV4" s="120">
        <f t="shared" si="30"/>
        <v>0</v>
      </c>
      <c r="DW4" s="120">
        <f t="shared" si="31"/>
        <v>0</v>
      </c>
      <c r="DX4" s="120">
        <f t="shared" si="32"/>
        <v>0</v>
      </c>
      <c r="DY4" s="120">
        <f t="shared" si="33"/>
        <v>0</v>
      </c>
      <c r="DZ4" s="120">
        <f t="shared" si="34"/>
        <v>0</v>
      </c>
      <c r="EA4" s="120">
        <f t="shared" si="35"/>
        <v>0</v>
      </c>
      <c r="EB4" s="120">
        <f t="shared" si="36"/>
        <v>0</v>
      </c>
      <c r="EC4" s="120">
        <f t="shared" si="37"/>
        <v>0</v>
      </c>
      <c r="ED4" s="120">
        <f t="shared" si="38"/>
        <v>0</v>
      </c>
      <c r="EE4" s="120">
        <f t="shared" si="39"/>
        <v>0</v>
      </c>
      <c r="EF4" s="120">
        <f t="shared" si="40"/>
        <v>0</v>
      </c>
      <c r="EG4" s="120">
        <f t="shared" si="41"/>
        <v>0</v>
      </c>
      <c r="EH4" s="120">
        <f t="shared" si="42"/>
        <v>0</v>
      </c>
      <c r="EI4" s="120">
        <f t="shared" si="43"/>
        <v>0</v>
      </c>
      <c r="EJ4" s="120">
        <f t="shared" si="44"/>
        <v>0</v>
      </c>
      <c r="EK4" s="120">
        <f t="shared" si="45"/>
        <v>0</v>
      </c>
      <c r="EL4" s="120">
        <f t="shared" si="46"/>
        <v>0</v>
      </c>
      <c r="EM4" s="120">
        <f t="shared" si="47"/>
        <v>0</v>
      </c>
      <c r="EN4" s="120">
        <f t="shared" si="48"/>
        <v>0</v>
      </c>
      <c r="EO4" s="120">
        <f t="shared" si="49"/>
        <v>0</v>
      </c>
      <c r="EP4" s="120">
        <f t="shared" si="50"/>
        <v>0</v>
      </c>
      <c r="EQ4" s="120">
        <f t="shared" si="51"/>
        <v>0</v>
      </c>
      <c r="ER4" s="121"/>
      <c r="ES4" s="122">
        <f t="shared" si="52"/>
        <v>0</v>
      </c>
      <c r="ET4" s="121"/>
      <c r="EU4" s="134"/>
      <c r="EV4" s="124"/>
      <c r="EW4" s="125">
        <f t="shared" si="53"/>
        <v>0</v>
      </c>
      <c r="EX4" s="72"/>
      <c r="EY4" s="119">
        <f t="shared" si="54"/>
        <v>1136.2827013391839</v>
      </c>
      <c r="EZ4" s="120">
        <f ca="1">IFERROR((NORMSDIST(((LN($EY4/$C$3)+(#REF!+($Q$46^2)/2)*$Q$51)/($Q$46*SQRT($Q$51))))*$EY4-NORMSDIST((((LN($EY4/$C$3)+(#REF!+($Q$46^2)/2)*$Q$51)/($Q$46*SQRT($Q$51)))-$Q$46*SQRT(($Q$51))))*$C$3*EXP(-#REF!*$Q$51))*$B$3*100,0)</f>
        <v>0</v>
      </c>
      <c r="FA4" s="120">
        <f ca="1">IFERROR((NORMSDIST(((LN($EY4/$C$4)+(#REF!+($Q$46^2)/2)*$Q$51)/($Q$46*SQRT($Q$51))))*$EY4-NORMSDIST((((LN($EY4/$C$4)+(#REF!+($Q$46^2)/2)*$Q$51)/($Q$46*SQRT($Q$51)))-$Q$46*SQRT(($Q$51))))*$C$4*EXP(-#REF!*$Q$51))*$B$4*100,0)</f>
        <v>0</v>
      </c>
      <c r="FB4" s="120">
        <f ca="1">IFERROR((NORMSDIST(((LN($EY4/$C$5)+(#REF!+($Q$46^2)/2)*$Q$51)/($Q$46*SQRT($Q$51))))*$EY4-NORMSDIST((((LN($EY4/$C$5)+(#REF!+($Q$46^2)/2)*$Q$51)/($Q$46*SQRT($Q$51)))-$Q$46*SQRT(($Q$51))))*$C$5*EXP(-#REF!*$Q$51))*$B$5*100,0)</f>
        <v>0</v>
      </c>
      <c r="FC4" s="120">
        <f ca="1">IFERROR((NORMSDIST(((LN($EY4/$C$6)+(#REF!+($Q$46^2)/2)*$Q$51)/($Q$46*SQRT($Q$51))))*$EY4-NORMSDIST((((LN($EY4/$C$6)+(#REF!+($Q$46^2)/2)*$Q$51)/($Q$46*SQRT($Q$51)))-$Q$46*SQRT(($Q$51))))*$C$6*EXP(-#REF!*$Q$51))*$B$6*100,0)</f>
        <v>0</v>
      </c>
      <c r="FD4" s="120">
        <f ca="1">IFERROR((NORMSDIST(((LN($EY4/$C$7)+(#REF!+($Q$46^2)/2)*$Q$51)/($Q$46*SQRT($Q$51))))*$EY4-NORMSDIST((((LN($EY4/$C$7)+(#REF!+($Q$46^2)/2)*$Q$51)/($Q$46*SQRT($Q$51)))-$Q$46*SQRT(($Q$51))))*$C$7*EXP(-#REF!*$Q$51))*$B$7*100,0)</f>
        <v>0</v>
      </c>
      <c r="FE4" s="120">
        <f ca="1">IFERROR((NORMSDIST(((LN($EY4/$C$8)+(#REF!+($Q$46^2)/2)*$Q$51)/($Q$46*SQRT($Q$51))))*$EY4-NORMSDIST((((LN($EY4/$C$8)+(#REF!+($Q$46^2)/2)*$Q$51)/($Q$46*SQRT($Q$51)))-$Q$46*SQRT(($Q$51))))*$C$8*EXP(-#REF!*$Q$51))*$B$8*100,0)</f>
        <v>0</v>
      </c>
      <c r="FF4" s="120">
        <f ca="1">IFERROR((NORMSDIST(((LN($EY4/$C$9)+(#REF!+($Q$46^2)/2)*$Q$51)/($Q$46*SQRT($Q$51))))*$EY4-NORMSDIST((((LN($EY4/$C$9)+(#REF!+($Q$46^2)/2)*$Q$51)/($Q$46*SQRT($Q$51)))-$Q$46*SQRT(($Q$51))))*$C$9*EXP(-#REF!*$Q$51))*$B$9*100,0)</f>
        <v>0</v>
      </c>
      <c r="FG4" s="120">
        <f ca="1">IFERROR((NORMSDIST(((LN($EY4/$C$10)+(#REF!+($Q$46^2)/2)*$Q$51)/($Q$46*SQRT($Q$51))))*$EY4-NORMSDIST((((LN($EY4/$C$10)+(#REF!+($Q$46^2)/2)*$Q$51)/($Q$46*SQRT($Q$51)))-$Q$46*SQRT(($Q$51))))*$C$10*EXP(-#REF!*$Q$51))*$B$10*100,0)</f>
        <v>0</v>
      </c>
      <c r="FH4" s="120">
        <f ca="1">IFERROR((NORMSDIST(((LN($EY4/$C$11)+(#REF!+($Q$46^2)/2)*$Q$51)/($Q$46*SQRT($Q$51))))*$EY4-NORMSDIST((((LN($EY4/$C$11)+(#REF!+($Q$46^2)/2)*$Q$51)/($Q$46*SQRT($Q$51)))-$Q$46*SQRT(($Q$51))))*$C$11*EXP(-#REF!*$Q$51))*$B$11*100,0)</f>
        <v>0</v>
      </c>
      <c r="FI4" s="120">
        <f ca="1">IFERROR((NORMSDIST(((LN($EY4/$C$12)+(#REF!+($Q$46^2)/2)*$Q$51)/($Q$46*SQRT($Q$51))))*$EY4-NORMSDIST((((LN($EY4/$C$12)+(#REF!+($Q$46^2)/2)*$Q$51)/($Q$46*SQRT($Q$51)))-$Q$46*SQRT(($Q$51))))*$C$12*EXP(-#REF!*$Q$51))*$B$12*100,0)</f>
        <v>0</v>
      </c>
      <c r="FJ4" s="120">
        <f ca="1">IFERROR((NORMSDIST(((LN($EY4/$C$13)+(#REF!+($Q$46^2)/2)*$Q$51)/($Q$46*SQRT($Q$51))))*$EY4-NORMSDIST((((LN($EY4/$C$13)+(#REF!+($Q$46^2)/2)*$Q$51)/($Q$46*SQRT($Q$51)))-$Q$46*SQRT(($Q$51))))*$C$13*EXP(-#REF!*$Q$51))*$B$13*100,0)</f>
        <v>0</v>
      </c>
      <c r="FK4" s="120">
        <f ca="1">IFERROR((NORMSDIST(((LN($EY4/$C$14)+(#REF!+($Q$46^2)/2)*$Q$51)/($Q$46*SQRT($Q$51))))*$EY4-NORMSDIST((((LN($EY4/$C$14)+(#REF!+($Q$46^2)/2)*$Q$51)/($Q$46*SQRT($Q$51)))-$Q$46*SQRT(($Q$51))))*$C$14*EXP(-#REF!*$Q$51))*$B$14*100,0)</f>
        <v>0</v>
      </c>
      <c r="FL4" s="120">
        <f ca="1">IFERROR((NORMSDIST(((LN($EY4/$C$15)+(#REF!+($Q$46^2)/2)*$Q$51)/($Q$46*SQRT($Q$51))))*$EY4-NORMSDIST((((LN($EY4/$C$15)+(#REF!+($Q$46^2)/2)*$Q$51)/($Q$46*SQRT($Q$51)))-$Q$46*SQRT(($Q$51))))*$C$15*EXP(-#REF!*$Q$51))*$B$15*100,0)</f>
        <v>0</v>
      </c>
      <c r="FM4" s="120">
        <f ca="1">IFERROR((NORMSDIST(((LN($EY4/$C$16)+(#REF!+($Q$46^2)/2)*$Q$51)/($Q$46*SQRT($Q$51))))*$EY4-NORMSDIST((((LN($EY4/$C$16)+(#REF!+($Q$46^2)/2)*$Q$51)/($Q$46*SQRT($Q$51)))-$Q$46*SQRT(($Q$51))))*$C$16*EXP(-#REF!*$Q$51))*$B$16*100,0)</f>
        <v>0</v>
      </c>
      <c r="FN4" s="120">
        <f ca="1">IFERROR((NORMSDIST(((LN($EY4/$C$17)+(#REF!+($Q$46^2)/2)*$Q$51)/($Q$46*SQRT($Q$51))))*$EY4-NORMSDIST((((LN($EY4/$C$17)+(#REF!+($Q$46^2)/2)*$Q$51)/($Q$46*SQRT($Q$51)))-$Q$46*SQRT(($Q$51))))*$C$17*EXP(-#REF!*$Q$51))*$B$17*100,0)</f>
        <v>0</v>
      </c>
      <c r="FO4" s="120">
        <f ca="1">IFERROR((NORMSDIST(((LN($EY4/$C$18)+(#REF!+($Q$46^2)/2)*$Q$51)/($Q$46*SQRT($Q$51))))*$EY4-NORMSDIST((((LN($EY4/$C$18)+(#REF!+($Q$46^2)/2)*$Q$51)/($Q$46*SQRT($Q$51)))-$Q$46*SQRT(($Q$51))))*$C$18*EXP(-#REF!*$Q$51))*$B$18*100,0)</f>
        <v>0</v>
      </c>
      <c r="FP4" s="120">
        <f ca="1">IFERROR((NORMSDIST(((LN($EY4/$C$19)+(#REF!+($Q$46^2)/2)*$Q$51)/($Q$46*SQRT($Q$51))))*$EY4-NORMSDIST((((LN($EY4/$C$19)+(#REF!+($Q$46^2)/2)*$Q$51)/($Q$46*SQRT($Q$51)))-$Q$46*SQRT(($Q$51))))*$C$19*EXP(-#REF!*$Q$51))*$B$19*100,0)</f>
        <v>0</v>
      </c>
      <c r="FQ4" s="120">
        <f ca="1">IFERROR((NORMSDIST(((LN($EY4/$C$20)+(#REF!+($Q$46^2)/2)*$Q$51)/($Q$46*SQRT($Q$51))))*$EY4-NORMSDIST((((LN($EY4/$C$20)+(#REF!+($Q$46^2)/2)*$Q$51)/($Q$46*SQRT($Q$51)))-$Q$46*SQRT(($Q$51))))*$C$20*EXP(-#REF!*$Q$51))*$B$20*100,0)</f>
        <v>0</v>
      </c>
      <c r="FR4" s="120">
        <f ca="1">IFERROR((NORMSDIST(((LN($EY4/$C$21)+(#REF!+($Q$46^2)/2)*$Q$51)/($Q$46*SQRT($Q$51))))*$EY4-NORMSDIST((((LN($EY4/$C$21)+(#REF!+($Q$46^2)/2)*$Q$51)/($Q$46*SQRT($Q$51)))-$Q$46*SQRT(($Q$51))))*$C$21*EXP(-#REF!*$Q$51))*$B$21*100,0)</f>
        <v>0</v>
      </c>
      <c r="FS4" s="120">
        <f ca="1">IFERROR((NORMSDIST(((LN($EY4/$C$22)+(#REF!+($Q$46^2)/2)*$Q$51)/($Q$46*SQRT($Q$51))))*$EY4-NORMSDIST((((LN($EY4/$C$22)+(#REF!+($Q$46^2)/2)*$Q$51)/($Q$46*SQRT($Q$51)))-$Q$46*SQRT(($Q$51))))*$C$22*EXP(-#REF!*$Q$51))*$B$22*100,0)</f>
        <v>0</v>
      </c>
      <c r="FT4" s="120">
        <f ca="1">IFERROR((NORMSDIST(((LN($EY4/$C$23)+(#REF!+($Q$46^2)/2)*$Q$51)/($Q$46*SQRT($Q$51))))*$EY4-NORMSDIST((((LN($EY4/$C$23)+(#REF!+($Q$46^2)/2)*$Q$51)/($Q$46*SQRT($Q$51)))-$Q$46*SQRT(($Q$51))))*$C$23*EXP(-#REF!*$Q$51))*$B$23*100,0)</f>
        <v>0</v>
      </c>
      <c r="FU4" s="120">
        <f ca="1">IFERROR((NORMSDIST(((LN($EY4/$C$24)+(#REF!+($Q$46^2)/2)*$Q$51)/($Q$46*SQRT($Q$51))))*$EY4-NORMSDIST((((LN($EY4/$C$24)+(#REF!+($Q$46^2)/2)*$Q$51)/($Q$46*SQRT($Q$51)))-$Q$46*SQRT(($Q$51))))*$C$24*EXP(-#REF!*$Q$51))*$B$24*100,0)</f>
        <v>0</v>
      </c>
      <c r="FV4" s="120">
        <f ca="1">IFERROR((NORMSDIST(((LN($EY4/$C$25)+(#REF!+($Q$46^2)/2)*$Q$51)/($Q$46*SQRT($Q$51))))*$EY4-NORMSDIST((((LN($EY4/$C$25)+(#REF!+($Q$46^2)/2)*$Q$51)/($Q$46*SQRT($Q$51)))-$Q$46*SQRT(($Q$51))))*$C$25*EXP(-#REF!*$Q$51))*$B$25*100,0)</f>
        <v>0</v>
      </c>
      <c r="FW4" s="120">
        <f ca="1">IFERROR((NORMSDIST(((LN($EY4/$C$26)+(#REF!+($Q$46^2)/2)*$Q$51)/($Q$46*SQRT($Q$51))))*$EY4-NORMSDIST((((LN($EY4/$C$26)+(#REF!+($Q$46^2)/2)*$Q$51)/($Q$46*SQRT($Q$51)))-$Q$46*SQRT(($Q$51))))*$C$26*EXP(-#REF!*$Q$51))*$B$26*100,0)</f>
        <v>0</v>
      </c>
      <c r="FX4" s="120">
        <f ca="1">IFERROR((NORMSDIST(((LN($EY4/$C$27)+(#REF!+($Q$46^2)/2)*$Q$51)/($Q$46*SQRT($Q$51))))*$EY4-NORMSDIST((((LN($EY4/$C$27)+(#REF!+($Q$46^2)/2)*$Q$51)/($Q$46*SQRT($Q$51)))-$Q$46*SQRT(($Q$51))))*$C$27*EXP(-#REF!*$Q$51))*$B$27*100,0)</f>
        <v>0</v>
      </c>
      <c r="FY4" s="120">
        <f ca="1">IFERROR((NORMSDIST(((LN($EY4/$C$28)+(#REF!+($Q$46^2)/2)*$Q$51)/($Q$46*SQRT($Q$51))))*$EY4-NORMSDIST((((LN($EY4/$C$28)+(#REF!+($Q$46^2)/2)*$Q$51)/($Q$46*SQRT($Q$51)))-$Q$46*SQRT(($Q$51))))*$C$28*EXP(-#REF!*$Q$51))*$B$28*100,0)</f>
        <v>0</v>
      </c>
      <c r="FZ4" s="120">
        <f ca="1">IFERROR((NORMSDIST(((LN($EY4/$C$29)+(#REF!+($Q$46^2)/2)*$Q$51)/($Q$46*SQRT($Q$51))))*$EY4-NORMSDIST((((LN($EY4/$C$29)+(#REF!+($Q$46^2)/2)*$Q$51)/($Q$46*SQRT($Q$51)))-$Q$46*SQRT(($Q$51))))*$C$29*EXP(-#REF!*$Q$51))*$B$29*100,0)</f>
        <v>0</v>
      </c>
      <c r="GA4" s="120">
        <f ca="1">IFERROR((NORMSDIST(((LN($EY4/$C$30)+(#REF!+($Q$46^2)/2)*$Q$51)/($Q$46*SQRT($Q$51))))*$EY4-NORMSDIST((((LN($EY4/$C$30)+(#REF!+($Q$46^2)/2)*$Q$51)/($Q$46*SQRT($Q$51)))-$Q$46*SQRT(($Q$51))))*$C$30*EXP(-#REF!*$Q$51))*$B$30*100,0)</f>
        <v>0</v>
      </c>
      <c r="GB4" s="120">
        <f ca="1">IFERROR((NORMSDIST(((LN($EY4/$C$31)+(#REF!+($Q$46^2)/2)*$Q$51)/($Q$46*SQRT($Q$51))))*$EY4-NORMSDIST((((LN($EY4/$C$31)+(#REF!+($Q$46^2)/2)*$Q$51)/($Q$46*SQRT($Q$51)))-$Q$46*SQRT(($Q$51))))*$C$31*EXP(-#REF!*$Q$51))*$B$31*100,0)</f>
        <v>0</v>
      </c>
      <c r="GC4" s="120">
        <f ca="1">IFERROR((NORMSDIST(((LN($EY4/$C$32)+(#REF!+($Q$46^2)/2)*$Q$51)/($Q$46*SQRT($Q$51))))*$EY4-NORMSDIST((((LN($EY4/$C$32)+(#REF!+($Q$46^2)/2)*$Q$51)/($Q$46*SQRT($Q$51)))-$Q$46*SQRT(($Q$51))))*$C$32*EXP(-#REF!*$Q$51))*$B$32*100,0)</f>
        <v>0</v>
      </c>
      <c r="GD4" s="120">
        <f ca="1">IFERROR((NORMSDIST(((LN($EY4/$C$33)+(#REF!+($Q$46^2)/2)*$Q$51)/($Q$46*SQRT($Q$51))))*$EY4-NORMSDIST((((LN($EY4/$C$33)+(#REF!+($Q$46^2)/2)*$Q$51)/($Q$46*SQRT($Q$51)))-$Q$46*SQRT(($Q$51))))*$C$33*EXP(-#REF!*$Q$51))*$B$33*100,0)</f>
        <v>0</v>
      </c>
      <c r="GE4" s="120">
        <f ca="1">IFERROR((NORMSDIST(((LN($EY4/$C$34)+(#REF!+($Q$46^2)/2)*$Q$51)/($Q$46*SQRT($Q$51))))*$EY4-NORMSDIST((((LN($EY4/$C$34)+(#REF!+($Q$46^2)/2)*$Q$51)/($Q$46*SQRT($Q$51)))-$Q$46*SQRT(($Q$51))))*$C$34*EXP(-#REF!*$Q$51))*$B$34*100,0)</f>
        <v>0</v>
      </c>
      <c r="GF4" s="120">
        <f ca="1">IFERROR((NORMSDIST(((LN($EY4/$C$35)+(#REF!+($Q$46^2)/2)*$Q$51)/($Q$46*SQRT($Q$51))))*$EY4-NORMSDIST((((LN($EY4/$C$35)+(#REF!+($Q$46^2)/2)*$Q$51)/($Q$46*SQRT($Q$51)))-$Q$46*SQRT(($Q$51))))*$C$35*EXP(-#REF!*$Q$51))*$B$35*100,0)</f>
        <v>0</v>
      </c>
      <c r="GG4" s="120">
        <f ca="1">IFERROR((NORMSDIST(((LN($EY4/$C$36)+(#REF!+($Q$46^2)/2)*$Q$51)/($Q$46*SQRT($Q$51))))*$EY4-NORMSDIST((((LN($EY4/$C$36)+(#REF!+($Q$46^2)/2)*$Q$51)/($Q$46*SQRT($Q$51)))-$Q$46*SQRT(($Q$51))))*$C$36*EXP(-#REF!*$Q$51))*$B$36*100,0)</f>
        <v>0</v>
      </c>
      <c r="GH4" s="120">
        <f ca="1">IFERROR((NORMSDIST(((LN($EY4/$C$37)+(#REF!+($Q$46^2)/2)*$Q$51)/($Q$46*SQRT($Q$51))))*$EY4-NORMSDIST((((LN($EY4/$C$37)+(#REF!+($Q$46^2)/2)*$Q$51)/($Q$46*SQRT($Q$51)))-$Q$46*SQRT(($Q$51))))*$C$37*EXP(-#REF!*$Q$51))*$B$37*100,0)</f>
        <v>0</v>
      </c>
      <c r="GI4" s="121"/>
      <c r="GJ4" s="122">
        <f t="shared" ca="1" si="55"/>
        <v>0</v>
      </c>
      <c r="GK4" s="121"/>
      <c r="GL4" s="134"/>
      <c r="GM4" s="124"/>
      <c r="GN4" s="125">
        <f t="shared" ca="1" si="56"/>
        <v>0</v>
      </c>
    </row>
    <row r="5" spans="1:196" ht="15">
      <c r="A5" s="135" t="s">
        <v>411</v>
      </c>
      <c r="B5" s="249"/>
      <c r="C5" s="242"/>
      <c r="D5" s="243"/>
      <c r="E5" s="250">
        <f t="shared" si="0"/>
        <v>0</v>
      </c>
      <c r="F5" s="251">
        <f t="shared" si="1"/>
        <v>0</v>
      </c>
      <c r="G5" s="246" t="str">
        <f t="shared" si="57"/>
        <v/>
      </c>
      <c r="H5" s="252">
        <f t="shared" si="58"/>
        <v>0</v>
      </c>
      <c r="I5" s="253">
        <f t="shared" si="2"/>
        <v>0</v>
      </c>
      <c r="J5" s="69"/>
      <c r="K5" s="69"/>
      <c r="L5" s="69"/>
      <c r="M5" s="69"/>
      <c r="N5" s="140"/>
      <c r="O5" s="277">
        <f t="shared" si="3"/>
        <v>1196.0870540412461</v>
      </c>
      <c r="P5" s="131">
        <f t="shared" si="4"/>
        <v>0</v>
      </c>
      <c r="Q5" s="131">
        <f t="shared" ca="1" si="5"/>
        <v>0</v>
      </c>
      <c r="R5" s="62"/>
      <c r="S5" s="240">
        <f t="shared" si="6"/>
        <v>2609</v>
      </c>
      <c r="T5" s="671">
        <f t="shared" si="7"/>
        <v>0</v>
      </c>
      <c r="U5" s="235">
        <v>2600</v>
      </c>
      <c r="V5" s="672">
        <f t="shared" ca="1" si="59"/>
        <v>16.25521308654919</v>
      </c>
      <c r="W5" s="505" t="str">
        <f t="shared" si="60"/>
        <v>MERV - XMEV - GFGC2600FE - 24hs</v>
      </c>
      <c r="X5" s="505" t="str">
        <f t="shared" si="61"/>
        <v>GFGC2600FE</v>
      </c>
      <c r="Y5" s="503">
        <f>IFERROR(VLOOKUP($X5,HomeBroker!$A$22:$F$115,2,0),0)</f>
        <v>3</v>
      </c>
      <c r="Z5" s="503">
        <f>IFERROR(VLOOKUP($X5,HomeBroker!$A$22:$F$115,3,0),0)</f>
        <v>8.1199999999999992</v>
      </c>
      <c r="AA5" s="237">
        <f>IFERROR(VLOOKUP($X5,HomeBroker!$A$22:$F$115,6,0),0)</f>
        <v>9</v>
      </c>
      <c r="AB5" s="503">
        <f>IFERROR(VLOOKUP($X5,HomeBroker!$A$22:$F$115,4,0),0)</f>
        <v>10</v>
      </c>
      <c r="AC5" s="503">
        <f>IFERROR(VLOOKUP($X5,HomeBroker!$A$22:$F$115,5,0),0)</f>
        <v>55</v>
      </c>
      <c r="AD5" s="506">
        <f>IFERROR(VLOOKUP($X5,HomeBroker!$A$22:$N$115,14,0),0)</f>
        <v>1418</v>
      </c>
      <c r="AE5" s="241">
        <f t="shared" si="62"/>
        <v>1491.58</v>
      </c>
      <c r="AF5" s="110">
        <f t="shared" si="63"/>
        <v>0</v>
      </c>
      <c r="AG5" s="235">
        <v>1491.5</v>
      </c>
      <c r="AH5" s="504">
        <f t="shared" ca="1" si="64"/>
        <v>1.4293041041853584E-5</v>
      </c>
      <c r="AI5" s="505" t="str">
        <f t="shared" si="65"/>
        <v>MERV - XMEV - GFGV14915F - 24hs</v>
      </c>
      <c r="AJ5" s="505" t="str">
        <f t="shared" si="66"/>
        <v>GFGV14915F</v>
      </c>
      <c r="AK5" s="674">
        <f>IFERROR(VLOOKUP($AJ5,HomeBroker!$A$22:$F$115,2,0),0)</f>
        <v>150</v>
      </c>
      <c r="AL5" s="674">
        <f>IFERROR(VLOOKUP($AJ5,HomeBroker!$A$22:$F$115,3,0),0)</f>
        <v>0.04</v>
      </c>
      <c r="AM5" s="675">
        <f>IFERROR(VLOOKUP($AJ5,HomeBroker!$A$22:$F$115,6,0),0)</f>
        <v>0.08</v>
      </c>
      <c r="AN5" s="674">
        <f>IFERROR(VLOOKUP($AJ5,HomeBroker!$A$22:$F$115,4,0),0)</f>
        <v>7.9000000000000001E-2</v>
      </c>
      <c r="AO5" s="674">
        <f>IFERROR(VLOOKUP($AJ5,HomeBroker!$A$22:$F$115,5,0),0)</f>
        <v>4</v>
      </c>
      <c r="AP5" s="674">
        <f>IFERROR(VLOOKUP($AJ5,HomeBroker!$A$22:$N$115,14,0),0)</f>
        <v>14</v>
      </c>
      <c r="AQ5" s="62"/>
      <c r="AR5" s="240">
        <f t="shared" si="67"/>
        <v>278.92000000000007</v>
      </c>
      <c r="AS5" s="240">
        <f t="shared" si="68"/>
        <v>-269.92</v>
      </c>
      <c r="AT5" s="240">
        <f t="shared" si="69"/>
        <v>270</v>
      </c>
      <c r="AU5" s="62"/>
      <c r="AV5" s="112"/>
      <c r="AW5" s="132" t="s">
        <v>354</v>
      </c>
      <c r="AX5" s="114"/>
      <c r="AY5" s="136"/>
      <c r="AZ5" s="137"/>
      <c r="BA5" s="285">
        <f t="shared" si="10"/>
        <v>0</v>
      </c>
      <c r="BB5" s="286">
        <f t="shared" si="11"/>
        <v>0</v>
      </c>
      <c r="BC5" s="116" t="s">
        <v>408</v>
      </c>
      <c r="BD5" s="114"/>
      <c r="BE5" s="106"/>
      <c r="BF5" s="117"/>
      <c r="BG5" s="287">
        <f t="shared" si="12"/>
        <v>0</v>
      </c>
      <c r="BH5" s="289">
        <f t="shared" si="13"/>
        <v>0</v>
      </c>
      <c r="BI5" s="118" t="s">
        <v>409</v>
      </c>
      <c r="BJ5" s="114"/>
      <c r="BK5" s="117"/>
      <c r="BL5" s="290">
        <f t="shared" si="14"/>
        <v>0</v>
      </c>
      <c r="BM5" s="291">
        <f t="shared" si="15"/>
        <v>0</v>
      </c>
      <c r="DH5" s="119">
        <f t="shared" si="16"/>
        <v>1196.0870540412461</v>
      </c>
      <c r="DI5" s="120">
        <f t="shared" si="17"/>
        <v>0</v>
      </c>
      <c r="DJ5" s="120">
        <f t="shared" si="18"/>
        <v>0</v>
      </c>
      <c r="DK5" s="120">
        <f t="shared" si="19"/>
        <v>0</v>
      </c>
      <c r="DL5" s="120">
        <f t="shared" si="20"/>
        <v>0</v>
      </c>
      <c r="DM5" s="120">
        <f t="shared" si="21"/>
        <v>0</v>
      </c>
      <c r="DN5" s="120">
        <f t="shared" si="22"/>
        <v>0</v>
      </c>
      <c r="DO5" s="120">
        <f t="shared" si="23"/>
        <v>0</v>
      </c>
      <c r="DP5" s="120">
        <f t="shared" si="24"/>
        <v>0</v>
      </c>
      <c r="DQ5" s="120">
        <f t="shared" si="25"/>
        <v>0</v>
      </c>
      <c r="DR5" s="120">
        <f t="shared" si="26"/>
        <v>0</v>
      </c>
      <c r="DS5" s="120">
        <f t="shared" si="27"/>
        <v>0</v>
      </c>
      <c r="DT5" s="120">
        <f t="shared" si="28"/>
        <v>0</v>
      </c>
      <c r="DU5" s="120">
        <f t="shared" si="29"/>
        <v>0</v>
      </c>
      <c r="DV5" s="120">
        <f t="shared" si="30"/>
        <v>0</v>
      </c>
      <c r="DW5" s="120">
        <f t="shared" si="31"/>
        <v>0</v>
      </c>
      <c r="DX5" s="120">
        <f t="shared" si="32"/>
        <v>0</v>
      </c>
      <c r="DY5" s="120">
        <f t="shared" si="33"/>
        <v>0</v>
      </c>
      <c r="DZ5" s="120">
        <f t="shared" si="34"/>
        <v>0</v>
      </c>
      <c r="EA5" s="120">
        <f t="shared" si="35"/>
        <v>0</v>
      </c>
      <c r="EB5" s="120">
        <f t="shared" si="36"/>
        <v>0</v>
      </c>
      <c r="EC5" s="120">
        <f t="shared" si="37"/>
        <v>0</v>
      </c>
      <c r="ED5" s="120">
        <f t="shared" si="38"/>
        <v>0</v>
      </c>
      <c r="EE5" s="120">
        <f t="shared" si="39"/>
        <v>0</v>
      </c>
      <c r="EF5" s="120">
        <f t="shared" si="40"/>
        <v>0</v>
      </c>
      <c r="EG5" s="120">
        <f t="shared" si="41"/>
        <v>0</v>
      </c>
      <c r="EH5" s="120">
        <f t="shared" si="42"/>
        <v>0</v>
      </c>
      <c r="EI5" s="120">
        <f t="shared" si="43"/>
        <v>0</v>
      </c>
      <c r="EJ5" s="120">
        <f t="shared" si="44"/>
        <v>0</v>
      </c>
      <c r="EK5" s="120">
        <f t="shared" si="45"/>
        <v>0</v>
      </c>
      <c r="EL5" s="120">
        <f t="shared" si="46"/>
        <v>0</v>
      </c>
      <c r="EM5" s="120">
        <f t="shared" si="47"/>
        <v>0</v>
      </c>
      <c r="EN5" s="120">
        <f t="shared" si="48"/>
        <v>0</v>
      </c>
      <c r="EO5" s="120">
        <f t="shared" si="49"/>
        <v>0</v>
      </c>
      <c r="EP5" s="120">
        <f t="shared" si="50"/>
        <v>0</v>
      </c>
      <c r="EQ5" s="120">
        <f t="shared" si="51"/>
        <v>0</v>
      </c>
      <c r="ER5" s="121"/>
      <c r="ES5" s="122">
        <f t="shared" si="52"/>
        <v>0</v>
      </c>
      <c r="ET5" s="121"/>
      <c r="EU5" s="134"/>
      <c r="EV5" s="124"/>
      <c r="EW5" s="125">
        <f t="shared" si="53"/>
        <v>0</v>
      </c>
      <c r="EX5" s="72"/>
      <c r="EY5" s="119">
        <f t="shared" si="54"/>
        <v>1196.0870540412461</v>
      </c>
      <c r="EZ5" s="120">
        <f ca="1">IFERROR((NORMSDIST(((LN($EY5/$C$3)+(#REF!+($Q$46^2)/2)*$Q$51)/($Q$46*SQRT($Q$51))))*$EY5-NORMSDIST((((LN($EY5/$C$3)+(#REF!+($Q$46^2)/2)*$Q$51)/($Q$46*SQRT($Q$51)))-$Q$46*SQRT(($Q$51))))*$C$3*EXP(-#REF!*$Q$51))*$B$3*100,0)</f>
        <v>0</v>
      </c>
      <c r="FA5" s="120">
        <f ca="1">IFERROR((NORMSDIST(((LN($EY5/$C$4)+(#REF!+($Q$46^2)/2)*$Q$51)/($Q$46*SQRT($Q$51))))*$EY5-NORMSDIST((((LN($EY5/$C$4)+(#REF!+($Q$46^2)/2)*$Q$51)/($Q$46*SQRT($Q$51)))-$Q$46*SQRT(($Q$51))))*$C$4*EXP(-#REF!*$Q$51))*$B$4*100,0)</f>
        <v>0</v>
      </c>
      <c r="FB5" s="120">
        <f ca="1">IFERROR((NORMSDIST(((LN($EY5/$C$5)+(#REF!+($Q$46^2)/2)*$Q$51)/($Q$46*SQRT($Q$51))))*$EY5-NORMSDIST((((LN($EY5/$C$5)+(#REF!+($Q$46^2)/2)*$Q$51)/($Q$46*SQRT($Q$51)))-$Q$46*SQRT(($Q$51))))*$C$5*EXP(-#REF!*$Q$51))*$B$5*100,0)</f>
        <v>0</v>
      </c>
      <c r="FC5" s="120">
        <f ca="1">IFERROR((NORMSDIST(((LN($EY5/$C$6)+(#REF!+($Q$46^2)/2)*$Q$51)/($Q$46*SQRT($Q$51))))*$EY5-NORMSDIST((((LN($EY5/$C$6)+(#REF!+($Q$46^2)/2)*$Q$51)/($Q$46*SQRT($Q$51)))-$Q$46*SQRT(($Q$51))))*$C$6*EXP(-#REF!*$Q$51))*$B$6*100,0)</f>
        <v>0</v>
      </c>
      <c r="FD5" s="120">
        <f ca="1">IFERROR((NORMSDIST(((LN($EY5/$C$7)+(#REF!+($Q$46^2)/2)*$Q$51)/($Q$46*SQRT($Q$51))))*$EY5-NORMSDIST((((LN($EY5/$C$7)+(#REF!+($Q$46^2)/2)*$Q$51)/($Q$46*SQRT($Q$51)))-$Q$46*SQRT(($Q$51))))*$C$7*EXP(-#REF!*$Q$51))*$B$7*100,0)</f>
        <v>0</v>
      </c>
      <c r="FE5" s="120">
        <f ca="1">IFERROR((NORMSDIST(((LN($EY5/$C$8)+(#REF!+($Q$46^2)/2)*$Q$51)/($Q$46*SQRT($Q$51))))*$EY5-NORMSDIST((((LN($EY5/$C$8)+(#REF!+($Q$46^2)/2)*$Q$51)/($Q$46*SQRT($Q$51)))-$Q$46*SQRT(($Q$51))))*$C$8*EXP(-#REF!*$Q$51))*$B$8*100,0)</f>
        <v>0</v>
      </c>
      <c r="FF5" s="120">
        <f ca="1">IFERROR((NORMSDIST(((LN($EY5/$C$9)+(#REF!+($Q$46^2)/2)*$Q$51)/($Q$46*SQRT($Q$51))))*$EY5-NORMSDIST((((LN($EY5/$C$9)+(#REF!+($Q$46^2)/2)*$Q$51)/($Q$46*SQRT($Q$51)))-$Q$46*SQRT(($Q$51))))*$C$9*EXP(-#REF!*$Q$51))*$B$9*100,0)</f>
        <v>0</v>
      </c>
      <c r="FG5" s="120">
        <f ca="1">IFERROR((NORMSDIST(((LN($EY5/$C$10)+(#REF!+($Q$46^2)/2)*$Q$51)/($Q$46*SQRT($Q$51))))*$EY5-NORMSDIST((((LN($EY5/$C$10)+(#REF!+($Q$46^2)/2)*$Q$51)/($Q$46*SQRT($Q$51)))-$Q$46*SQRT(($Q$51))))*$C$10*EXP(-#REF!*$Q$51))*$B$10*100,0)</f>
        <v>0</v>
      </c>
      <c r="FH5" s="120">
        <f ca="1">IFERROR((NORMSDIST(((LN($EY5/$C$11)+(#REF!+($Q$46^2)/2)*$Q$51)/($Q$46*SQRT($Q$51))))*$EY5-NORMSDIST((((LN($EY5/$C$11)+(#REF!+($Q$46^2)/2)*$Q$51)/($Q$46*SQRT($Q$51)))-$Q$46*SQRT(($Q$51))))*$C$11*EXP(-#REF!*$Q$51))*$B$11*100,0)</f>
        <v>0</v>
      </c>
      <c r="FI5" s="120">
        <f ca="1">IFERROR((NORMSDIST(((LN($EY5/$C$12)+(#REF!+($Q$46^2)/2)*$Q$51)/($Q$46*SQRT($Q$51))))*$EY5-NORMSDIST((((LN($EY5/$C$12)+(#REF!+($Q$46^2)/2)*$Q$51)/($Q$46*SQRT($Q$51)))-$Q$46*SQRT(($Q$51))))*$C$12*EXP(-#REF!*$Q$51))*$B$12*100,0)</f>
        <v>0</v>
      </c>
      <c r="FJ5" s="120">
        <f ca="1">IFERROR((NORMSDIST(((LN($EY5/$C$13)+(#REF!+($Q$46^2)/2)*$Q$51)/($Q$46*SQRT($Q$51))))*$EY5-NORMSDIST((((LN($EY5/$C$13)+(#REF!+($Q$46^2)/2)*$Q$51)/($Q$46*SQRT($Q$51)))-$Q$46*SQRT(($Q$51))))*$C$13*EXP(-#REF!*$Q$51))*$B$13*100,0)</f>
        <v>0</v>
      </c>
      <c r="FK5" s="120">
        <f ca="1">IFERROR((NORMSDIST(((LN($EY5/$C$14)+(#REF!+($Q$46^2)/2)*$Q$51)/($Q$46*SQRT($Q$51))))*$EY5-NORMSDIST((((LN($EY5/$C$14)+(#REF!+($Q$46^2)/2)*$Q$51)/($Q$46*SQRT($Q$51)))-$Q$46*SQRT(($Q$51))))*$C$14*EXP(-#REF!*$Q$51))*$B$14*100,0)</f>
        <v>0</v>
      </c>
      <c r="FL5" s="120">
        <f ca="1">IFERROR((NORMSDIST(((LN($EY5/$C$15)+(#REF!+($Q$46^2)/2)*$Q$51)/($Q$46*SQRT($Q$51))))*$EY5-NORMSDIST((((LN($EY5/$C$15)+(#REF!+($Q$46^2)/2)*$Q$51)/($Q$46*SQRT($Q$51)))-$Q$46*SQRT(($Q$51))))*$C$15*EXP(-#REF!*$Q$51))*$B$15*100,0)</f>
        <v>0</v>
      </c>
      <c r="FM5" s="120">
        <f ca="1">IFERROR((NORMSDIST(((LN($EY5/$C$16)+(#REF!+($Q$46^2)/2)*$Q$51)/($Q$46*SQRT($Q$51))))*$EY5-NORMSDIST((((LN($EY5/$C$16)+(#REF!+($Q$46^2)/2)*$Q$51)/($Q$46*SQRT($Q$51)))-$Q$46*SQRT(($Q$51))))*$C$16*EXP(-#REF!*$Q$51))*$B$16*100,0)</f>
        <v>0</v>
      </c>
      <c r="FN5" s="120">
        <f ca="1">IFERROR((NORMSDIST(((LN($EY5/$C$17)+(#REF!+($Q$46^2)/2)*$Q$51)/($Q$46*SQRT($Q$51))))*$EY5-NORMSDIST((((LN($EY5/$C$17)+(#REF!+($Q$46^2)/2)*$Q$51)/($Q$46*SQRT($Q$51)))-$Q$46*SQRT(($Q$51))))*$C$17*EXP(-#REF!*$Q$51))*$B$17*100,0)</f>
        <v>0</v>
      </c>
      <c r="FO5" s="120">
        <f ca="1">IFERROR((NORMSDIST(((LN($EY5/$C$18)+(#REF!+($Q$46^2)/2)*$Q$51)/($Q$46*SQRT($Q$51))))*$EY5-NORMSDIST((((LN($EY5/$C$18)+(#REF!+($Q$46^2)/2)*$Q$51)/($Q$46*SQRT($Q$51)))-$Q$46*SQRT(($Q$51))))*$C$18*EXP(-#REF!*$Q$51))*$B$18*100,0)</f>
        <v>0</v>
      </c>
      <c r="FP5" s="120">
        <f ca="1">IFERROR((NORMSDIST(((LN($EY5/$C$19)+(#REF!+($Q$46^2)/2)*$Q$51)/($Q$46*SQRT($Q$51))))*$EY5-NORMSDIST((((LN($EY5/$C$19)+(#REF!+($Q$46^2)/2)*$Q$51)/($Q$46*SQRT($Q$51)))-$Q$46*SQRT(($Q$51))))*$C$19*EXP(-#REF!*$Q$51))*$B$19*100,0)</f>
        <v>0</v>
      </c>
      <c r="FQ5" s="120">
        <f ca="1">IFERROR((NORMSDIST(((LN($EY5/$C$20)+(#REF!+($Q$46^2)/2)*$Q$51)/($Q$46*SQRT($Q$51))))*$EY5-NORMSDIST((((LN($EY5/$C$20)+(#REF!+($Q$46^2)/2)*$Q$51)/($Q$46*SQRT($Q$51)))-$Q$46*SQRT(($Q$51))))*$C$20*EXP(-#REF!*$Q$51))*$B$20*100,0)</f>
        <v>0</v>
      </c>
      <c r="FR5" s="120">
        <f ca="1">IFERROR((NORMSDIST(((LN($EY5/$C$21)+(#REF!+($Q$46^2)/2)*$Q$51)/($Q$46*SQRT($Q$51))))*$EY5-NORMSDIST((((LN($EY5/$C$21)+(#REF!+($Q$46^2)/2)*$Q$51)/($Q$46*SQRT($Q$51)))-$Q$46*SQRT(($Q$51))))*$C$21*EXP(-#REF!*$Q$51))*$B$21*100,0)</f>
        <v>0</v>
      </c>
      <c r="FS5" s="120">
        <f ca="1">IFERROR((NORMSDIST(((LN($EY5/$C$22)+(#REF!+($Q$46^2)/2)*$Q$51)/($Q$46*SQRT($Q$51))))*$EY5-NORMSDIST((((LN($EY5/$C$22)+(#REF!+($Q$46^2)/2)*$Q$51)/($Q$46*SQRT($Q$51)))-$Q$46*SQRT(($Q$51))))*$C$22*EXP(-#REF!*$Q$51))*$B$22*100,0)</f>
        <v>0</v>
      </c>
      <c r="FT5" s="120">
        <f ca="1">IFERROR((NORMSDIST(((LN($EY5/$C$23)+(#REF!+($Q$46^2)/2)*$Q$51)/($Q$46*SQRT($Q$51))))*$EY5-NORMSDIST((((LN($EY5/$C$23)+(#REF!+($Q$46^2)/2)*$Q$51)/($Q$46*SQRT($Q$51)))-$Q$46*SQRT(($Q$51))))*$C$23*EXP(-#REF!*$Q$51))*$B$23*100,0)</f>
        <v>0</v>
      </c>
      <c r="FU5" s="120">
        <f ca="1">IFERROR((NORMSDIST(((LN($EY5/$C$24)+(#REF!+($Q$46^2)/2)*$Q$51)/($Q$46*SQRT($Q$51))))*$EY5-NORMSDIST((((LN($EY5/$C$24)+(#REF!+($Q$46^2)/2)*$Q$51)/($Q$46*SQRT($Q$51)))-$Q$46*SQRT(($Q$51))))*$C$24*EXP(-#REF!*$Q$51))*$B$24*100,0)</f>
        <v>0</v>
      </c>
      <c r="FV5" s="120">
        <f ca="1">IFERROR((NORMSDIST(((LN($EY5/$C$25)+(#REF!+($Q$46^2)/2)*$Q$51)/($Q$46*SQRT($Q$51))))*$EY5-NORMSDIST((((LN($EY5/$C$25)+(#REF!+($Q$46^2)/2)*$Q$51)/($Q$46*SQRT($Q$51)))-$Q$46*SQRT(($Q$51))))*$C$25*EXP(-#REF!*$Q$51))*$B$25*100,0)</f>
        <v>0</v>
      </c>
      <c r="FW5" s="120">
        <f ca="1">IFERROR((NORMSDIST(((LN($EY5/$C$26)+(#REF!+($Q$46^2)/2)*$Q$51)/($Q$46*SQRT($Q$51))))*$EY5-NORMSDIST((((LN($EY5/$C$26)+(#REF!+($Q$46^2)/2)*$Q$51)/($Q$46*SQRT($Q$51)))-$Q$46*SQRT(($Q$51))))*$C$26*EXP(-#REF!*$Q$51))*$B$26*100,0)</f>
        <v>0</v>
      </c>
      <c r="FX5" s="120">
        <f ca="1">IFERROR((NORMSDIST(((LN($EY5/$C$27)+(#REF!+($Q$46^2)/2)*$Q$51)/($Q$46*SQRT($Q$51))))*$EY5-NORMSDIST((((LN($EY5/$C$27)+(#REF!+($Q$46^2)/2)*$Q$51)/($Q$46*SQRT($Q$51)))-$Q$46*SQRT(($Q$51))))*$C$27*EXP(-#REF!*$Q$51))*$B$27*100,0)</f>
        <v>0</v>
      </c>
      <c r="FY5" s="120">
        <f ca="1">IFERROR((NORMSDIST(((LN($EY5/$C$28)+(#REF!+($Q$46^2)/2)*$Q$51)/($Q$46*SQRT($Q$51))))*$EY5-NORMSDIST((((LN($EY5/$C$28)+(#REF!+($Q$46^2)/2)*$Q$51)/($Q$46*SQRT($Q$51)))-$Q$46*SQRT(($Q$51))))*$C$28*EXP(-#REF!*$Q$51))*$B$28*100,0)</f>
        <v>0</v>
      </c>
      <c r="FZ5" s="120">
        <f ca="1">IFERROR((NORMSDIST(((LN($EY5/$C$29)+(#REF!+($Q$46^2)/2)*$Q$51)/($Q$46*SQRT($Q$51))))*$EY5-NORMSDIST((((LN($EY5/$C$29)+(#REF!+($Q$46^2)/2)*$Q$51)/($Q$46*SQRT($Q$51)))-$Q$46*SQRT(($Q$51))))*$C$29*EXP(-#REF!*$Q$51))*$B$29*100,0)</f>
        <v>0</v>
      </c>
      <c r="GA5" s="120">
        <f ca="1">IFERROR((NORMSDIST(((LN($EY5/$C$30)+(#REF!+($Q$46^2)/2)*$Q$51)/($Q$46*SQRT($Q$51))))*$EY5-NORMSDIST((((LN($EY5/$C$30)+(#REF!+($Q$46^2)/2)*$Q$51)/($Q$46*SQRT($Q$51)))-$Q$46*SQRT(($Q$51))))*$C$30*EXP(-#REF!*$Q$51))*$B$30*100,0)</f>
        <v>0</v>
      </c>
      <c r="GB5" s="120">
        <f ca="1">IFERROR((NORMSDIST(((LN($EY5/$C$31)+(#REF!+($Q$46^2)/2)*$Q$51)/($Q$46*SQRT($Q$51))))*$EY5-NORMSDIST((((LN($EY5/$C$31)+(#REF!+($Q$46^2)/2)*$Q$51)/($Q$46*SQRT($Q$51)))-$Q$46*SQRT(($Q$51))))*$C$31*EXP(-#REF!*$Q$51))*$B$31*100,0)</f>
        <v>0</v>
      </c>
      <c r="GC5" s="120">
        <f ca="1">IFERROR((NORMSDIST(((LN($EY5/$C$32)+(#REF!+($Q$46^2)/2)*$Q$51)/($Q$46*SQRT($Q$51))))*$EY5-NORMSDIST((((LN($EY5/$C$32)+(#REF!+($Q$46^2)/2)*$Q$51)/($Q$46*SQRT($Q$51)))-$Q$46*SQRT(($Q$51))))*$C$32*EXP(-#REF!*$Q$51))*$B$32*100,0)</f>
        <v>0</v>
      </c>
      <c r="GD5" s="120">
        <f ca="1">IFERROR((NORMSDIST(((LN($EY5/$C$33)+(#REF!+($Q$46^2)/2)*$Q$51)/($Q$46*SQRT($Q$51))))*$EY5-NORMSDIST((((LN($EY5/$C$33)+(#REF!+($Q$46^2)/2)*$Q$51)/($Q$46*SQRT($Q$51)))-$Q$46*SQRT(($Q$51))))*$C$33*EXP(-#REF!*$Q$51))*$B$33*100,0)</f>
        <v>0</v>
      </c>
      <c r="GE5" s="120">
        <f ca="1">IFERROR((NORMSDIST(((LN($EY5/$C$34)+(#REF!+($Q$46^2)/2)*$Q$51)/($Q$46*SQRT($Q$51))))*$EY5-NORMSDIST((((LN($EY5/$C$34)+(#REF!+($Q$46^2)/2)*$Q$51)/($Q$46*SQRT($Q$51)))-$Q$46*SQRT(($Q$51))))*$C$34*EXP(-#REF!*$Q$51))*$B$34*100,0)</f>
        <v>0</v>
      </c>
      <c r="GF5" s="120">
        <f ca="1">IFERROR((NORMSDIST(((LN($EY5/$C$35)+(#REF!+($Q$46^2)/2)*$Q$51)/($Q$46*SQRT($Q$51))))*$EY5-NORMSDIST((((LN($EY5/$C$35)+(#REF!+($Q$46^2)/2)*$Q$51)/($Q$46*SQRT($Q$51)))-$Q$46*SQRT(($Q$51))))*$C$35*EXP(-#REF!*$Q$51))*$B$35*100,0)</f>
        <v>0</v>
      </c>
      <c r="GG5" s="120">
        <f ca="1">IFERROR((NORMSDIST(((LN($EY5/$C$36)+(#REF!+($Q$46^2)/2)*$Q$51)/($Q$46*SQRT($Q$51))))*$EY5-NORMSDIST((((LN($EY5/$C$36)+(#REF!+($Q$46^2)/2)*$Q$51)/($Q$46*SQRT($Q$51)))-$Q$46*SQRT(($Q$51))))*$C$36*EXP(-#REF!*$Q$51))*$B$36*100,0)</f>
        <v>0</v>
      </c>
      <c r="GH5" s="120">
        <f ca="1">IFERROR((NORMSDIST(((LN($EY5/$C$37)+(#REF!+($Q$46^2)/2)*$Q$51)/($Q$46*SQRT($Q$51))))*$EY5-NORMSDIST((((LN($EY5/$C$37)+(#REF!+($Q$46^2)/2)*$Q$51)/($Q$46*SQRT($Q$51)))-$Q$46*SQRT(($Q$51))))*$C$37*EXP(-#REF!*$Q$51))*$B$37*100,0)</f>
        <v>0</v>
      </c>
      <c r="GI5" s="121"/>
      <c r="GJ5" s="122">
        <f t="shared" ca="1" si="55"/>
        <v>0</v>
      </c>
      <c r="GK5" s="121"/>
      <c r="GL5" s="134"/>
      <c r="GM5" s="124"/>
      <c r="GN5" s="125">
        <f t="shared" ca="1" si="56"/>
        <v>0</v>
      </c>
    </row>
    <row r="6" spans="1:196" ht="15">
      <c r="A6" s="105" t="s">
        <v>407</v>
      </c>
      <c r="B6" s="249"/>
      <c r="C6" s="242"/>
      <c r="D6" s="243"/>
      <c r="E6" s="250">
        <f t="shared" si="0"/>
        <v>0</v>
      </c>
      <c r="F6" s="251">
        <f t="shared" si="1"/>
        <v>0</v>
      </c>
      <c r="G6" s="246" t="str">
        <f t="shared" si="57"/>
        <v/>
      </c>
      <c r="H6" s="252">
        <f t="shared" si="58"/>
        <v>0</v>
      </c>
      <c r="I6" s="253">
        <f t="shared" si="2"/>
        <v>0</v>
      </c>
      <c r="J6" s="69"/>
      <c r="K6" s="69"/>
      <c r="L6" s="69"/>
      <c r="M6" s="69"/>
      <c r="N6" s="140"/>
      <c r="O6" s="277">
        <f t="shared" si="3"/>
        <v>1259.0390042539434</v>
      </c>
      <c r="P6" s="138">
        <f t="shared" si="4"/>
        <v>0</v>
      </c>
      <c r="Q6" s="138">
        <f t="shared" ca="1" si="5"/>
        <v>0</v>
      </c>
      <c r="R6" s="62"/>
      <c r="S6" s="240">
        <f t="shared" si="6"/>
        <v>2704.1</v>
      </c>
      <c r="T6" s="671">
        <f t="shared" si="7"/>
        <v>0</v>
      </c>
      <c r="U6" s="235">
        <v>2700</v>
      </c>
      <c r="V6" s="672">
        <f t="shared" ca="1" si="59"/>
        <v>7.0069971318759769</v>
      </c>
      <c r="W6" s="505" t="str">
        <f t="shared" si="60"/>
        <v>MERV - XMEV - GFGC2700FE - 24hs</v>
      </c>
      <c r="X6" s="505" t="str">
        <f t="shared" si="61"/>
        <v>GFGC2700FE</v>
      </c>
      <c r="Y6" s="503">
        <f>IFERROR(VLOOKUP($X6,HomeBroker!$A$22:$F$115,2,0),0)</f>
        <v>21</v>
      </c>
      <c r="Z6" s="503">
        <f>IFERROR(VLOOKUP($X6,HomeBroker!$A$22:$F$115,3,0),0)</f>
        <v>4.0999999999999996</v>
      </c>
      <c r="AA6" s="237">
        <f>IFERROR(VLOOKUP($X6,HomeBroker!$A$22:$F$115,6,0),0)</f>
        <v>4.0999999999999996</v>
      </c>
      <c r="AB6" s="503">
        <f>IFERROR(VLOOKUP($X6,HomeBroker!$A$22:$F$115,4,0),0)</f>
        <v>5</v>
      </c>
      <c r="AC6" s="503">
        <f>IFERROR(VLOOKUP($X6,HomeBroker!$A$22:$F$115,5,0),0)</f>
        <v>10</v>
      </c>
      <c r="AD6" s="506">
        <f>IFERROR(VLOOKUP($X6,HomeBroker!$A$22:$N$115,14,0),0)</f>
        <v>1168</v>
      </c>
      <c r="AE6" s="241">
        <f t="shared" si="62"/>
        <v>1570.05</v>
      </c>
      <c r="AF6" s="110">
        <f t="shared" si="63"/>
        <v>0</v>
      </c>
      <c r="AG6" s="235">
        <v>1570</v>
      </c>
      <c r="AH6" s="504">
        <f t="shared" ca="1" si="64"/>
        <v>2.365221421623525E-4</v>
      </c>
      <c r="AI6" s="505" t="str">
        <f t="shared" si="65"/>
        <v>MERV - XMEV - GFGV1570FE - 24hs</v>
      </c>
      <c r="AJ6" s="505" t="str">
        <f t="shared" si="66"/>
        <v>GFGV1570FE</v>
      </c>
      <c r="AK6" s="674">
        <f>IFERROR(VLOOKUP($AJ6,HomeBroker!$A$22:$F$115,2,0),0)</f>
        <v>19</v>
      </c>
      <c r="AL6" s="674">
        <f>IFERROR(VLOOKUP($AJ6,HomeBroker!$A$22:$F$115,3,0),0)</f>
        <v>0.05</v>
      </c>
      <c r="AM6" s="675">
        <f>IFERROR(VLOOKUP($AJ6,HomeBroker!$A$22:$F$115,6,0),0)</f>
        <v>0.05</v>
      </c>
      <c r="AN6" s="674">
        <f>IFERROR(VLOOKUP($AJ6,HomeBroker!$A$22:$F$115,4,0),0)</f>
        <v>0.09</v>
      </c>
      <c r="AO6" s="674">
        <f>IFERROR(VLOOKUP($AJ6,HomeBroker!$A$22:$F$115,5,0),0)</f>
        <v>50</v>
      </c>
      <c r="AP6" s="674">
        <f>IFERROR(VLOOKUP($AJ6,HomeBroker!$A$22:$N$115,14,0),0)</f>
        <v>12</v>
      </c>
      <c r="AQ6" s="62"/>
      <c r="AR6" s="240">
        <f t="shared" si="67"/>
        <v>374.04999999999973</v>
      </c>
      <c r="AS6" s="240">
        <f t="shared" si="68"/>
        <v>-369.95</v>
      </c>
      <c r="AT6" s="240">
        <f t="shared" si="69"/>
        <v>370</v>
      </c>
      <c r="AU6" s="62"/>
      <c r="AV6" s="112"/>
      <c r="AW6" s="132" t="s">
        <v>354</v>
      </c>
      <c r="AX6" s="114"/>
      <c r="AY6" s="136"/>
      <c r="AZ6" s="137"/>
      <c r="BA6" s="285">
        <f t="shared" si="10"/>
        <v>0</v>
      </c>
      <c r="BB6" s="286">
        <f t="shared" si="11"/>
        <v>0</v>
      </c>
      <c r="BC6" s="116" t="s">
        <v>408</v>
      </c>
      <c r="BD6" s="114"/>
      <c r="BE6" s="139"/>
      <c r="BF6" s="117"/>
      <c r="BG6" s="287">
        <f t="shared" si="12"/>
        <v>0</v>
      </c>
      <c r="BH6" s="289">
        <f t="shared" si="13"/>
        <v>0</v>
      </c>
      <c r="BI6" s="118" t="s">
        <v>409</v>
      </c>
      <c r="BJ6" s="114"/>
      <c r="BK6" s="117"/>
      <c r="BL6" s="290">
        <f t="shared" si="14"/>
        <v>0</v>
      </c>
      <c r="BM6" s="291">
        <f t="shared" si="15"/>
        <v>0</v>
      </c>
      <c r="DH6" s="119">
        <f t="shared" si="16"/>
        <v>1259.0390042539434</v>
      </c>
      <c r="DI6" s="120">
        <f t="shared" si="17"/>
        <v>0</v>
      </c>
      <c r="DJ6" s="120">
        <f t="shared" si="18"/>
        <v>0</v>
      </c>
      <c r="DK6" s="120">
        <f t="shared" si="19"/>
        <v>0</v>
      </c>
      <c r="DL6" s="120">
        <f t="shared" si="20"/>
        <v>0</v>
      </c>
      <c r="DM6" s="120">
        <f t="shared" si="21"/>
        <v>0</v>
      </c>
      <c r="DN6" s="120">
        <f t="shared" si="22"/>
        <v>0</v>
      </c>
      <c r="DO6" s="120">
        <f t="shared" si="23"/>
        <v>0</v>
      </c>
      <c r="DP6" s="120">
        <f t="shared" si="24"/>
        <v>0</v>
      </c>
      <c r="DQ6" s="120">
        <f t="shared" si="25"/>
        <v>0</v>
      </c>
      <c r="DR6" s="120">
        <f t="shared" si="26"/>
        <v>0</v>
      </c>
      <c r="DS6" s="120">
        <f t="shared" si="27"/>
        <v>0</v>
      </c>
      <c r="DT6" s="120">
        <f t="shared" si="28"/>
        <v>0</v>
      </c>
      <c r="DU6" s="120">
        <f t="shared" si="29"/>
        <v>0</v>
      </c>
      <c r="DV6" s="120">
        <f t="shared" si="30"/>
        <v>0</v>
      </c>
      <c r="DW6" s="120">
        <f t="shared" si="31"/>
        <v>0</v>
      </c>
      <c r="DX6" s="120">
        <f t="shared" si="32"/>
        <v>0</v>
      </c>
      <c r="DY6" s="120">
        <f t="shared" si="33"/>
        <v>0</v>
      </c>
      <c r="DZ6" s="120">
        <f t="shared" si="34"/>
        <v>0</v>
      </c>
      <c r="EA6" s="120">
        <f t="shared" si="35"/>
        <v>0</v>
      </c>
      <c r="EB6" s="120">
        <f t="shared" si="36"/>
        <v>0</v>
      </c>
      <c r="EC6" s="120">
        <f t="shared" si="37"/>
        <v>0</v>
      </c>
      <c r="ED6" s="120">
        <f t="shared" si="38"/>
        <v>0</v>
      </c>
      <c r="EE6" s="120">
        <f t="shared" si="39"/>
        <v>0</v>
      </c>
      <c r="EF6" s="120">
        <f t="shared" si="40"/>
        <v>0</v>
      </c>
      <c r="EG6" s="120">
        <f t="shared" si="41"/>
        <v>0</v>
      </c>
      <c r="EH6" s="120">
        <f t="shared" si="42"/>
        <v>0</v>
      </c>
      <c r="EI6" s="120">
        <f t="shared" si="43"/>
        <v>0</v>
      </c>
      <c r="EJ6" s="120">
        <f t="shared" si="44"/>
        <v>0</v>
      </c>
      <c r="EK6" s="120">
        <f t="shared" si="45"/>
        <v>0</v>
      </c>
      <c r="EL6" s="120">
        <f t="shared" si="46"/>
        <v>0</v>
      </c>
      <c r="EM6" s="120">
        <f t="shared" si="47"/>
        <v>0</v>
      </c>
      <c r="EN6" s="120">
        <f t="shared" si="48"/>
        <v>0</v>
      </c>
      <c r="EO6" s="120">
        <f t="shared" si="49"/>
        <v>0</v>
      </c>
      <c r="EP6" s="120">
        <f t="shared" si="50"/>
        <v>0</v>
      </c>
      <c r="EQ6" s="120">
        <f t="shared" si="51"/>
        <v>0</v>
      </c>
      <c r="ER6" s="121"/>
      <c r="ES6" s="122">
        <f t="shared" si="52"/>
        <v>0</v>
      </c>
      <c r="ET6" s="121"/>
      <c r="EU6" s="134"/>
      <c r="EV6" s="124"/>
      <c r="EW6" s="125">
        <f t="shared" si="53"/>
        <v>0</v>
      </c>
      <c r="EX6" s="72"/>
      <c r="EY6" s="119">
        <f t="shared" si="54"/>
        <v>1259.0390042539434</v>
      </c>
      <c r="EZ6" s="120">
        <f ca="1">IFERROR((NORMSDIST(((LN($EY6/$C$3)+(#REF!+($Q$46^2)/2)*$Q$51)/($Q$46*SQRT($Q$51))))*$EY6-NORMSDIST((((LN($EY6/$C$3)+(#REF!+($Q$46^2)/2)*$Q$51)/($Q$46*SQRT($Q$51)))-$Q$46*SQRT(($Q$51))))*$C$3*EXP(-#REF!*$Q$51))*$B$3*100,0)</f>
        <v>0</v>
      </c>
      <c r="FA6" s="120">
        <f ca="1">IFERROR((NORMSDIST(((LN($EY6/$C$4)+(#REF!+($Q$46^2)/2)*$Q$51)/($Q$46*SQRT($Q$51))))*$EY6-NORMSDIST((((LN($EY6/$C$4)+(#REF!+($Q$46^2)/2)*$Q$51)/($Q$46*SQRT($Q$51)))-$Q$46*SQRT(($Q$51))))*$C$4*EXP(-#REF!*$Q$51))*$B$4*100,0)</f>
        <v>0</v>
      </c>
      <c r="FB6" s="120">
        <f ca="1">IFERROR((NORMSDIST(((LN($EY6/$C$5)+(#REF!+($Q$46^2)/2)*$Q$51)/($Q$46*SQRT($Q$51))))*$EY6-NORMSDIST((((LN($EY6/$C$5)+(#REF!+($Q$46^2)/2)*$Q$51)/($Q$46*SQRT($Q$51)))-$Q$46*SQRT(($Q$51))))*$C$5*EXP(-#REF!*$Q$51))*$B$5*100,0)</f>
        <v>0</v>
      </c>
      <c r="FC6" s="120">
        <f ca="1">IFERROR((NORMSDIST(((LN($EY6/$C$6)+(#REF!+($Q$46^2)/2)*$Q$51)/($Q$46*SQRT($Q$51))))*$EY6-NORMSDIST((((LN($EY6/$C$6)+(#REF!+($Q$46^2)/2)*$Q$51)/($Q$46*SQRT($Q$51)))-$Q$46*SQRT(($Q$51))))*$C$6*EXP(-#REF!*$Q$51))*$B$6*100,0)</f>
        <v>0</v>
      </c>
      <c r="FD6" s="120">
        <f ca="1">IFERROR((NORMSDIST(((LN($EY6/$C$7)+(#REF!+($Q$46^2)/2)*$Q$51)/($Q$46*SQRT($Q$51))))*$EY6-NORMSDIST((((LN($EY6/$C$7)+(#REF!+($Q$46^2)/2)*$Q$51)/($Q$46*SQRT($Q$51)))-$Q$46*SQRT(($Q$51))))*$C$7*EXP(-#REF!*$Q$51))*$B$7*100,0)</f>
        <v>0</v>
      </c>
      <c r="FE6" s="120">
        <f ca="1">IFERROR((NORMSDIST(((LN($EY6/$C$8)+(#REF!+($Q$46^2)/2)*$Q$51)/($Q$46*SQRT($Q$51))))*$EY6-NORMSDIST((((LN($EY6/$C$8)+(#REF!+($Q$46^2)/2)*$Q$51)/($Q$46*SQRT($Q$51)))-$Q$46*SQRT(($Q$51))))*$C$8*EXP(-#REF!*$Q$51))*$B$8*100,0)</f>
        <v>0</v>
      </c>
      <c r="FF6" s="120">
        <f ca="1">IFERROR((NORMSDIST(((LN($EY6/$C$9)+(#REF!+($Q$46^2)/2)*$Q$51)/($Q$46*SQRT($Q$51))))*$EY6-NORMSDIST((((LN($EY6/$C$9)+(#REF!+($Q$46^2)/2)*$Q$51)/($Q$46*SQRT($Q$51)))-$Q$46*SQRT(($Q$51))))*$C$9*EXP(-#REF!*$Q$51))*$B$9*100,0)</f>
        <v>0</v>
      </c>
      <c r="FG6" s="120">
        <f ca="1">IFERROR((NORMSDIST(((LN($EY6/$C$10)+(#REF!+($Q$46^2)/2)*$Q$51)/($Q$46*SQRT($Q$51))))*$EY6-NORMSDIST((((LN($EY6/$C$10)+(#REF!+($Q$46^2)/2)*$Q$51)/($Q$46*SQRT($Q$51)))-$Q$46*SQRT(($Q$51))))*$C$10*EXP(-#REF!*$Q$51))*$B$10*100,0)</f>
        <v>0</v>
      </c>
      <c r="FH6" s="120">
        <f ca="1">IFERROR((NORMSDIST(((LN($EY6/$C$11)+(#REF!+($Q$46^2)/2)*$Q$51)/($Q$46*SQRT($Q$51))))*$EY6-NORMSDIST((((LN($EY6/$C$11)+(#REF!+($Q$46^2)/2)*$Q$51)/($Q$46*SQRT($Q$51)))-$Q$46*SQRT(($Q$51))))*$C$11*EXP(-#REF!*$Q$51))*$B$11*100,0)</f>
        <v>0</v>
      </c>
      <c r="FI6" s="120">
        <f ca="1">IFERROR((NORMSDIST(((LN($EY6/$C$12)+(#REF!+($Q$46^2)/2)*$Q$51)/($Q$46*SQRT($Q$51))))*$EY6-NORMSDIST((((LN($EY6/$C$12)+(#REF!+($Q$46^2)/2)*$Q$51)/($Q$46*SQRT($Q$51)))-$Q$46*SQRT(($Q$51))))*$C$12*EXP(-#REF!*$Q$51))*$B$12*100,0)</f>
        <v>0</v>
      </c>
      <c r="FJ6" s="120">
        <f ca="1">IFERROR((NORMSDIST(((LN($EY6/$C$13)+(#REF!+($Q$46^2)/2)*$Q$51)/($Q$46*SQRT($Q$51))))*$EY6-NORMSDIST((((LN($EY6/$C$13)+(#REF!+($Q$46^2)/2)*$Q$51)/($Q$46*SQRT($Q$51)))-$Q$46*SQRT(($Q$51))))*$C$13*EXP(-#REF!*$Q$51))*$B$13*100,0)</f>
        <v>0</v>
      </c>
      <c r="FK6" s="120">
        <f ca="1">IFERROR((NORMSDIST(((LN($EY6/$C$14)+(#REF!+($Q$46^2)/2)*$Q$51)/($Q$46*SQRT($Q$51))))*$EY6-NORMSDIST((((LN($EY6/$C$14)+(#REF!+($Q$46^2)/2)*$Q$51)/($Q$46*SQRT($Q$51)))-$Q$46*SQRT(($Q$51))))*$C$14*EXP(-#REF!*$Q$51))*$B$14*100,0)</f>
        <v>0</v>
      </c>
      <c r="FL6" s="120">
        <f ca="1">IFERROR((NORMSDIST(((LN($EY6/$C$15)+(#REF!+($Q$46^2)/2)*$Q$51)/($Q$46*SQRT($Q$51))))*$EY6-NORMSDIST((((LN($EY6/$C$15)+(#REF!+($Q$46^2)/2)*$Q$51)/($Q$46*SQRT($Q$51)))-$Q$46*SQRT(($Q$51))))*$C$15*EXP(-#REF!*$Q$51))*$B$15*100,0)</f>
        <v>0</v>
      </c>
      <c r="FM6" s="120">
        <f ca="1">IFERROR((NORMSDIST(((LN($EY6/$C$16)+(#REF!+($Q$46^2)/2)*$Q$51)/($Q$46*SQRT($Q$51))))*$EY6-NORMSDIST((((LN($EY6/$C$16)+(#REF!+($Q$46^2)/2)*$Q$51)/($Q$46*SQRT($Q$51)))-$Q$46*SQRT(($Q$51))))*$C$16*EXP(-#REF!*$Q$51))*$B$16*100,0)</f>
        <v>0</v>
      </c>
      <c r="FN6" s="120">
        <f ca="1">IFERROR((NORMSDIST(((LN($EY6/$C$17)+(#REF!+($Q$46^2)/2)*$Q$51)/($Q$46*SQRT($Q$51))))*$EY6-NORMSDIST((((LN($EY6/$C$17)+(#REF!+($Q$46^2)/2)*$Q$51)/($Q$46*SQRT($Q$51)))-$Q$46*SQRT(($Q$51))))*$C$17*EXP(-#REF!*$Q$51))*$B$17*100,0)</f>
        <v>0</v>
      </c>
      <c r="FO6" s="120">
        <f ca="1">IFERROR((NORMSDIST(((LN($EY6/$C$18)+(#REF!+($Q$46^2)/2)*$Q$51)/($Q$46*SQRT($Q$51))))*$EY6-NORMSDIST((((LN($EY6/$C$18)+(#REF!+($Q$46^2)/2)*$Q$51)/($Q$46*SQRT($Q$51)))-$Q$46*SQRT(($Q$51))))*$C$18*EXP(-#REF!*$Q$51))*$B$18*100,0)</f>
        <v>0</v>
      </c>
      <c r="FP6" s="120">
        <f ca="1">IFERROR((NORMSDIST(((LN($EY6/$C$19)+(#REF!+($Q$46^2)/2)*$Q$51)/($Q$46*SQRT($Q$51))))*$EY6-NORMSDIST((((LN($EY6/$C$19)+(#REF!+($Q$46^2)/2)*$Q$51)/($Q$46*SQRT($Q$51)))-$Q$46*SQRT(($Q$51))))*$C$19*EXP(-#REF!*$Q$51))*$B$19*100,0)</f>
        <v>0</v>
      </c>
      <c r="FQ6" s="120">
        <f ca="1">IFERROR((NORMSDIST(((LN($EY6/$C$20)+(#REF!+($Q$46^2)/2)*$Q$51)/($Q$46*SQRT($Q$51))))*$EY6-NORMSDIST((((LN($EY6/$C$20)+(#REF!+($Q$46^2)/2)*$Q$51)/($Q$46*SQRT($Q$51)))-$Q$46*SQRT(($Q$51))))*$C$20*EXP(-#REF!*$Q$51))*$B$20*100,0)</f>
        <v>0</v>
      </c>
      <c r="FR6" s="120">
        <f ca="1">IFERROR((NORMSDIST(((LN($EY6/$C$21)+(#REF!+($Q$46^2)/2)*$Q$51)/($Q$46*SQRT($Q$51))))*$EY6-NORMSDIST((((LN($EY6/$C$21)+(#REF!+($Q$46^2)/2)*$Q$51)/($Q$46*SQRT($Q$51)))-$Q$46*SQRT(($Q$51))))*$C$21*EXP(-#REF!*$Q$51))*$B$21*100,0)</f>
        <v>0</v>
      </c>
      <c r="FS6" s="120">
        <f ca="1">IFERROR((NORMSDIST(((LN($EY6/$C$22)+(#REF!+($Q$46^2)/2)*$Q$51)/($Q$46*SQRT($Q$51))))*$EY6-NORMSDIST((((LN($EY6/$C$22)+(#REF!+($Q$46^2)/2)*$Q$51)/($Q$46*SQRT($Q$51)))-$Q$46*SQRT(($Q$51))))*$C$22*EXP(-#REF!*$Q$51))*$B$22*100,0)</f>
        <v>0</v>
      </c>
      <c r="FT6" s="120">
        <f ca="1">IFERROR((NORMSDIST(((LN($EY6/$C$23)+(#REF!+($Q$46^2)/2)*$Q$51)/($Q$46*SQRT($Q$51))))*$EY6-NORMSDIST((((LN($EY6/$C$23)+(#REF!+($Q$46^2)/2)*$Q$51)/($Q$46*SQRT($Q$51)))-$Q$46*SQRT(($Q$51))))*$C$23*EXP(-#REF!*$Q$51))*$B$23*100,0)</f>
        <v>0</v>
      </c>
      <c r="FU6" s="120">
        <f ca="1">IFERROR((NORMSDIST(((LN($EY6/$C$24)+(#REF!+($Q$46^2)/2)*$Q$51)/($Q$46*SQRT($Q$51))))*$EY6-NORMSDIST((((LN($EY6/$C$24)+(#REF!+($Q$46^2)/2)*$Q$51)/($Q$46*SQRT($Q$51)))-$Q$46*SQRT(($Q$51))))*$C$24*EXP(-#REF!*$Q$51))*$B$24*100,0)</f>
        <v>0</v>
      </c>
      <c r="FV6" s="120">
        <f ca="1">IFERROR((NORMSDIST(((LN($EY6/$C$25)+(#REF!+($Q$46^2)/2)*$Q$51)/($Q$46*SQRT($Q$51))))*$EY6-NORMSDIST((((LN($EY6/$C$25)+(#REF!+($Q$46^2)/2)*$Q$51)/($Q$46*SQRT($Q$51)))-$Q$46*SQRT(($Q$51))))*$C$25*EXP(-#REF!*$Q$51))*$B$25*100,0)</f>
        <v>0</v>
      </c>
      <c r="FW6" s="120">
        <f ca="1">IFERROR((NORMSDIST(((LN($EY6/$C$26)+(#REF!+($Q$46^2)/2)*$Q$51)/($Q$46*SQRT($Q$51))))*$EY6-NORMSDIST((((LN($EY6/$C$26)+(#REF!+($Q$46^2)/2)*$Q$51)/($Q$46*SQRT($Q$51)))-$Q$46*SQRT(($Q$51))))*$C$26*EXP(-#REF!*$Q$51))*$B$26*100,0)</f>
        <v>0</v>
      </c>
      <c r="FX6" s="120">
        <f ca="1">IFERROR((NORMSDIST(((LN($EY6/$C$27)+(#REF!+($Q$46^2)/2)*$Q$51)/($Q$46*SQRT($Q$51))))*$EY6-NORMSDIST((((LN($EY6/$C$27)+(#REF!+($Q$46^2)/2)*$Q$51)/($Q$46*SQRT($Q$51)))-$Q$46*SQRT(($Q$51))))*$C$27*EXP(-#REF!*$Q$51))*$B$27*100,0)</f>
        <v>0</v>
      </c>
      <c r="FY6" s="120">
        <f ca="1">IFERROR((NORMSDIST(((LN($EY6/$C$28)+(#REF!+($Q$46^2)/2)*$Q$51)/($Q$46*SQRT($Q$51))))*$EY6-NORMSDIST((((LN($EY6/$C$28)+(#REF!+($Q$46^2)/2)*$Q$51)/($Q$46*SQRT($Q$51)))-$Q$46*SQRT(($Q$51))))*$C$28*EXP(-#REF!*$Q$51))*$B$28*100,0)</f>
        <v>0</v>
      </c>
      <c r="FZ6" s="120">
        <f ca="1">IFERROR((NORMSDIST(((LN($EY6/$C$29)+(#REF!+($Q$46^2)/2)*$Q$51)/($Q$46*SQRT($Q$51))))*$EY6-NORMSDIST((((LN($EY6/$C$29)+(#REF!+($Q$46^2)/2)*$Q$51)/($Q$46*SQRT($Q$51)))-$Q$46*SQRT(($Q$51))))*$C$29*EXP(-#REF!*$Q$51))*$B$29*100,0)</f>
        <v>0</v>
      </c>
      <c r="GA6" s="120">
        <f ca="1">IFERROR((NORMSDIST(((LN($EY6/$C$30)+(#REF!+($Q$46^2)/2)*$Q$51)/($Q$46*SQRT($Q$51))))*$EY6-NORMSDIST((((LN($EY6/$C$30)+(#REF!+($Q$46^2)/2)*$Q$51)/($Q$46*SQRT($Q$51)))-$Q$46*SQRT(($Q$51))))*$C$30*EXP(-#REF!*$Q$51))*$B$30*100,0)</f>
        <v>0</v>
      </c>
      <c r="GB6" s="120">
        <f ca="1">IFERROR((NORMSDIST(((LN($EY6/$C$31)+(#REF!+($Q$46^2)/2)*$Q$51)/($Q$46*SQRT($Q$51))))*$EY6-NORMSDIST((((LN($EY6/$C$31)+(#REF!+($Q$46^2)/2)*$Q$51)/($Q$46*SQRT($Q$51)))-$Q$46*SQRT(($Q$51))))*$C$31*EXP(-#REF!*$Q$51))*$B$31*100,0)</f>
        <v>0</v>
      </c>
      <c r="GC6" s="120">
        <f ca="1">IFERROR((NORMSDIST(((LN($EY6/$C$32)+(#REF!+($Q$46^2)/2)*$Q$51)/($Q$46*SQRT($Q$51))))*$EY6-NORMSDIST((((LN($EY6/$C$32)+(#REF!+($Q$46^2)/2)*$Q$51)/($Q$46*SQRT($Q$51)))-$Q$46*SQRT(($Q$51))))*$C$32*EXP(-#REF!*$Q$51))*$B$32*100,0)</f>
        <v>0</v>
      </c>
      <c r="GD6" s="120">
        <f ca="1">IFERROR((NORMSDIST(((LN($EY6/$C$33)+(#REF!+($Q$46^2)/2)*$Q$51)/($Q$46*SQRT($Q$51))))*$EY6-NORMSDIST((((LN($EY6/$C$33)+(#REF!+($Q$46^2)/2)*$Q$51)/($Q$46*SQRT($Q$51)))-$Q$46*SQRT(($Q$51))))*$C$33*EXP(-#REF!*$Q$51))*$B$33*100,0)</f>
        <v>0</v>
      </c>
      <c r="GE6" s="120">
        <f ca="1">IFERROR((NORMSDIST(((LN($EY6/$C$34)+(#REF!+($Q$46^2)/2)*$Q$51)/($Q$46*SQRT($Q$51))))*$EY6-NORMSDIST((((LN($EY6/$C$34)+(#REF!+($Q$46^2)/2)*$Q$51)/($Q$46*SQRT($Q$51)))-$Q$46*SQRT(($Q$51))))*$C$34*EXP(-#REF!*$Q$51))*$B$34*100,0)</f>
        <v>0</v>
      </c>
      <c r="GF6" s="120">
        <f ca="1">IFERROR((NORMSDIST(((LN($EY6/$C$35)+(#REF!+($Q$46^2)/2)*$Q$51)/($Q$46*SQRT($Q$51))))*$EY6-NORMSDIST((((LN($EY6/$C$35)+(#REF!+($Q$46^2)/2)*$Q$51)/($Q$46*SQRT($Q$51)))-$Q$46*SQRT(($Q$51))))*$C$35*EXP(-#REF!*$Q$51))*$B$35*100,0)</f>
        <v>0</v>
      </c>
      <c r="GG6" s="120">
        <f ca="1">IFERROR((NORMSDIST(((LN($EY6/$C$36)+(#REF!+($Q$46^2)/2)*$Q$51)/($Q$46*SQRT($Q$51))))*$EY6-NORMSDIST((((LN($EY6/$C$36)+(#REF!+($Q$46^2)/2)*$Q$51)/($Q$46*SQRT($Q$51)))-$Q$46*SQRT(($Q$51))))*$C$36*EXP(-#REF!*$Q$51))*$B$36*100,0)</f>
        <v>0</v>
      </c>
      <c r="GH6" s="120">
        <f ca="1">IFERROR((NORMSDIST(((LN($EY6/$C$37)+(#REF!+($Q$46^2)/2)*$Q$51)/($Q$46*SQRT($Q$51))))*$EY6-NORMSDIST((((LN($EY6/$C$37)+(#REF!+($Q$46^2)/2)*$Q$51)/($Q$46*SQRT($Q$51)))-$Q$46*SQRT(($Q$51))))*$C$37*EXP(-#REF!*$Q$51))*$B$37*100,0)</f>
        <v>0</v>
      </c>
      <c r="GI6" s="121"/>
      <c r="GJ6" s="122">
        <f t="shared" ca="1" si="55"/>
        <v>0</v>
      </c>
      <c r="GK6" s="121"/>
      <c r="GL6" s="134"/>
      <c r="GM6" s="124"/>
      <c r="GN6" s="125">
        <f t="shared" ca="1" si="56"/>
        <v>0</v>
      </c>
    </row>
    <row r="7" spans="1:196" ht="15">
      <c r="A7" s="126" t="s">
        <v>410</v>
      </c>
      <c r="B7" s="249"/>
      <c r="C7" s="242"/>
      <c r="D7" s="243"/>
      <c r="E7" s="250">
        <f t="shared" si="0"/>
        <v>0</v>
      </c>
      <c r="F7" s="251">
        <f t="shared" si="1"/>
        <v>0</v>
      </c>
      <c r="G7" s="246" t="str">
        <f t="shared" si="57"/>
        <v/>
      </c>
      <c r="H7" s="252">
        <f t="shared" si="58"/>
        <v>0</v>
      </c>
      <c r="I7" s="253">
        <f t="shared" si="2"/>
        <v>0</v>
      </c>
      <c r="J7" s="127" t="str">
        <f>IFERROR(D6/D7,"")</f>
        <v/>
      </c>
      <c r="K7" s="128" t="str">
        <f>IFERROR(G6/G7,"")</f>
        <v/>
      </c>
      <c r="L7" s="129" t="str">
        <f>IFERROR(K7/J7-1,"")</f>
        <v/>
      </c>
      <c r="M7" s="130">
        <f>I6+I7</f>
        <v>0</v>
      </c>
      <c r="N7" s="140">
        <f>IFERROR(-1+(O7/$O$18),"")</f>
        <v>-0.43119990772354033</v>
      </c>
      <c r="O7" s="277">
        <f t="shared" si="3"/>
        <v>1325.304215004151</v>
      </c>
      <c r="P7" s="131">
        <f t="shared" si="4"/>
        <v>0</v>
      </c>
      <c r="Q7" s="131">
        <f t="shared" ca="1" si="5"/>
        <v>0</v>
      </c>
      <c r="R7" s="62"/>
      <c r="S7" s="240">
        <f t="shared" si="6"/>
        <v>2801.35</v>
      </c>
      <c r="T7" s="671">
        <f t="shared" si="7"/>
        <v>0</v>
      </c>
      <c r="U7" s="235">
        <v>2800</v>
      </c>
      <c r="V7" s="672">
        <f t="shared" ca="1" si="59"/>
        <v>2.7581586022241424</v>
      </c>
      <c r="W7" s="505" t="str">
        <f t="shared" si="60"/>
        <v>MERV - XMEV - GFGC2800FE - 24hs</v>
      </c>
      <c r="X7" s="505" t="str">
        <f t="shared" si="61"/>
        <v>GFGC2800FE</v>
      </c>
      <c r="Y7" s="503">
        <f>IFERROR(VLOOKUP($X7,HomeBroker!$A$22:$F$115,2,0),0)</f>
        <v>797</v>
      </c>
      <c r="Z7" s="503">
        <f>IFERROR(VLOOKUP($X7,HomeBroker!$A$22:$F$115,3,0),0)</f>
        <v>1.3</v>
      </c>
      <c r="AA7" s="237">
        <f>IFERROR(VLOOKUP($X7,HomeBroker!$A$22:$F$115,6,0),0)</f>
        <v>1.35</v>
      </c>
      <c r="AB7" s="503">
        <f>IFERROR(VLOOKUP($X7,HomeBroker!$A$22:$F$115,4,0),0)</f>
        <v>1.95</v>
      </c>
      <c r="AC7" s="503">
        <f>IFERROR(VLOOKUP($X7,HomeBroker!$A$22:$F$115,5,0),0)</f>
        <v>1</v>
      </c>
      <c r="AD7" s="506">
        <f>IFERROR(VLOOKUP($X7,HomeBroker!$A$22:$N$115,14,0),0)</f>
        <v>919</v>
      </c>
      <c r="AE7" s="241">
        <f t="shared" si="62"/>
        <v>1640.105</v>
      </c>
      <c r="AF7" s="110">
        <f t="shared" si="63"/>
        <v>0</v>
      </c>
      <c r="AG7" s="235">
        <v>1640</v>
      </c>
      <c r="AH7" s="504">
        <f t="shared" ca="1" si="64"/>
        <v>2.0574564162864767E-3</v>
      </c>
      <c r="AI7" s="505" t="str">
        <f t="shared" si="65"/>
        <v>MERV - XMEV - GFGV1640FE - 24hs</v>
      </c>
      <c r="AJ7" s="505" t="str">
        <f t="shared" si="66"/>
        <v>GFGV1640FE</v>
      </c>
      <c r="AK7" s="674">
        <f>IFERROR(VLOOKUP($AJ7,HomeBroker!$A$22:$F$115,2,0),0)</f>
        <v>20</v>
      </c>
      <c r="AL7" s="674">
        <f>IFERROR(VLOOKUP($AJ7,HomeBroker!$A$22:$F$115,3,0),0)</f>
        <v>0.05</v>
      </c>
      <c r="AM7" s="675">
        <f>IFERROR(VLOOKUP($AJ7,HomeBroker!$A$22:$F$115,6,0),0)</f>
        <v>0.105</v>
      </c>
      <c r="AN7" s="674">
        <f>IFERROR(VLOOKUP($AJ7,HomeBroker!$A$22:$F$115,4,0),0)</f>
        <v>0.105</v>
      </c>
      <c r="AO7" s="674">
        <f>IFERROR(VLOOKUP($AJ7,HomeBroker!$A$22:$F$115,5,0),0)</f>
        <v>174</v>
      </c>
      <c r="AP7" s="674">
        <f>IFERROR(VLOOKUP($AJ7,HomeBroker!$A$22:$N$115,14,0),0)</f>
        <v>42</v>
      </c>
      <c r="AQ7" s="62"/>
      <c r="AR7" s="240">
        <f t="shared" si="67"/>
        <v>471.24499999999989</v>
      </c>
      <c r="AS7" s="240">
        <f t="shared" si="68"/>
        <v>-469.89499999999998</v>
      </c>
      <c r="AT7" s="240">
        <f t="shared" si="69"/>
        <v>470</v>
      </c>
      <c r="AU7" s="62"/>
      <c r="AV7" s="112"/>
      <c r="AW7" s="132" t="s">
        <v>354</v>
      </c>
      <c r="AX7" s="114"/>
      <c r="AY7" s="136"/>
      <c r="AZ7" s="137"/>
      <c r="BA7" s="285">
        <f t="shared" si="10"/>
        <v>0</v>
      </c>
      <c r="BB7" s="286">
        <f t="shared" si="11"/>
        <v>0</v>
      </c>
      <c r="BC7" s="116" t="s">
        <v>408</v>
      </c>
      <c r="BD7" s="114"/>
      <c r="BE7" s="139"/>
      <c r="BF7" s="117"/>
      <c r="BG7" s="287">
        <f t="shared" si="12"/>
        <v>0</v>
      </c>
      <c r="BH7" s="289">
        <f t="shared" si="13"/>
        <v>0</v>
      </c>
      <c r="BI7" s="118" t="s">
        <v>409</v>
      </c>
      <c r="BJ7" s="114"/>
      <c r="BK7" s="117"/>
      <c r="BL7" s="290">
        <f t="shared" si="14"/>
        <v>0</v>
      </c>
      <c r="BM7" s="291">
        <f t="shared" si="15"/>
        <v>0</v>
      </c>
      <c r="DH7" s="119">
        <f t="shared" si="16"/>
        <v>1325.304215004151</v>
      </c>
      <c r="DI7" s="120">
        <f t="shared" si="17"/>
        <v>0</v>
      </c>
      <c r="DJ7" s="120">
        <f t="shared" si="18"/>
        <v>0</v>
      </c>
      <c r="DK7" s="120">
        <f t="shared" si="19"/>
        <v>0</v>
      </c>
      <c r="DL7" s="120">
        <f t="shared" si="20"/>
        <v>0</v>
      </c>
      <c r="DM7" s="120">
        <f t="shared" si="21"/>
        <v>0</v>
      </c>
      <c r="DN7" s="120">
        <f t="shared" si="22"/>
        <v>0</v>
      </c>
      <c r="DO7" s="120">
        <f t="shared" si="23"/>
        <v>0</v>
      </c>
      <c r="DP7" s="120">
        <f t="shared" si="24"/>
        <v>0</v>
      </c>
      <c r="DQ7" s="120">
        <f t="shared" si="25"/>
        <v>0</v>
      </c>
      <c r="DR7" s="120">
        <f t="shared" si="26"/>
        <v>0</v>
      </c>
      <c r="DS7" s="120">
        <f t="shared" si="27"/>
        <v>0</v>
      </c>
      <c r="DT7" s="120">
        <f t="shared" si="28"/>
        <v>0</v>
      </c>
      <c r="DU7" s="120">
        <f t="shared" si="29"/>
        <v>0</v>
      </c>
      <c r="DV7" s="120">
        <f t="shared" si="30"/>
        <v>0</v>
      </c>
      <c r="DW7" s="120">
        <f t="shared" si="31"/>
        <v>0</v>
      </c>
      <c r="DX7" s="120">
        <f t="shared" si="32"/>
        <v>0</v>
      </c>
      <c r="DY7" s="120">
        <f t="shared" si="33"/>
        <v>0</v>
      </c>
      <c r="DZ7" s="120">
        <f t="shared" si="34"/>
        <v>0</v>
      </c>
      <c r="EA7" s="120">
        <f t="shared" si="35"/>
        <v>0</v>
      </c>
      <c r="EB7" s="120">
        <f t="shared" si="36"/>
        <v>0</v>
      </c>
      <c r="EC7" s="120">
        <f t="shared" si="37"/>
        <v>0</v>
      </c>
      <c r="ED7" s="120">
        <f t="shared" si="38"/>
        <v>0</v>
      </c>
      <c r="EE7" s="120">
        <f t="shared" si="39"/>
        <v>0</v>
      </c>
      <c r="EF7" s="120">
        <f t="shared" si="40"/>
        <v>0</v>
      </c>
      <c r="EG7" s="120">
        <f t="shared" si="41"/>
        <v>0</v>
      </c>
      <c r="EH7" s="120">
        <f t="shared" si="42"/>
        <v>0</v>
      </c>
      <c r="EI7" s="120">
        <f t="shared" si="43"/>
        <v>0</v>
      </c>
      <c r="EJ7" s="120">
        <f t="shared" si="44"/>
        <v>0</v>
      </c>
      <c r="EK7" s="120">
        <f t="shared" si="45"/>
        <v>0</v>
      </c>
      <c r="EL7" s="120">
        <f t="shared" si="46"/>
        <v>0</v>
      </c>
      <c r="EM7" s="120">
        <f t="shared" si="47"/>
        <v>0</v>
      </c>
      <c r="EN7" s="120">
        <f t="shared" si="48"/>
        <v>0</v>
      </c>
      <c r="EO7" s="120">
        <f t="shared" si="49"/>
        <v>0</v>
      </c>
      <c r="EP7" s="120">
        <f t="shared" si="50"/>
        <v>0</v>
      </c>
      <c r="EQ7" s="120">
        <f t="shared" si="51"/>
        <v>0</v>
      </c>
      <c r="ER7" s="121"/>
      <c r="ES7" s="122">
        <f t="shared" si="52"/>
        <v>0</v>
      </c>
      <c r="ET7" s="121"/>
      <c r="EU7" s="134"/>
      <c r="EV7" s="124"/>
      <c r="EW7" s="125">
        <f t="shared" si="53"/>
        <v>0</v>
      </c>
      <c r="EX7" s="72"/>
      <c r="EY7" s="119">
        <f t="shared" si="54"/>
        <v>1325.304215004151</v>
      </c>
      <c r="EZ7" s="120">
        <f ca="1">IFERROR((NORMSDIST(((LN($EY7/$C$3)+(#REF!+($Q$46^2)/2)*$Q$51)/($Q$46*SQRT($Q$51))))*$EY7-NORMSDIST((((LN($EY7/$C$3)+(#REF!+($Q$46^2)/2)*$Q$51)/($Q$46*SQRT($Q$51)))-$Q$46*SQRT(($Q$51))))*$C$3*EXP(-#REF!*$Q$51))*$B$3*100,0)</f>
        <v>0</v>
      </c>
      <c r="FA7" s="120">
        <f ca="1">IFERROR((NORMSDIST(((LN($EY7/$C$4)+(#REF!+($Q$46^2)/2)*$Q$51)/($Q$46*SQRT($Q$51))))*$EY7-NORMSDIST((((LN($EY7/$C$4)+(#REF!+($Q$46^2)/2)*$Q$51)/($Q$46*SQRT($Q$51)))-$Q$46*SQRT(($Q$51))))*$C$4*EXP(-#REF!*$Q$51))*$B$4*100,0)</f>
        <v>0</v>
      </c>
      <c r="FB7" s="120">
        <f ca="1">IFERROR((NORMSDIST(((LN($EY7/$C$5)+(#REF!+($Q$46^2)/2)*$Q$51)/($Q$46*SQRT($Q$51))))*$EY7-NORMSDIST((((LN($EY7/$C$5)+(#REF!+($Q$46^2)/2)*$Q$51)/($Q$46*SQRT($Q$51)))-$Q$46*SQRT(($Q$51))))*$C$5*EXP(-#REF!*$Q$51))*$B$5*100,0)</f>
        <v>0</v>
      </c>
      <c r="FC7" s="120">
        <f ca="1">IFERROR((NORMSDIST(((LN($EY7/$C$6)+(#REF!+($Q$46^2)/2)*$Q$51)/($Q$46*SQRT($Q$51))))*$EY7-NORMSDIST((((LN($EY7/$C$6)+(#REF!+($Q$46^2)/2)*$Q$51)/($Q$46*SQRT($Q$51)))-$Q$46*SQRT(($Q$51))))*$C$6*EXP(-#REF!*$Q$51))*$B$6*100,0)</f>
        <v>0</v>
      </c>
      <c r="FD7" s="120">
        <f ca="1">IFERROR((NORMSDIST(((LN($EY7/$C$7)+(#REF!+($Q$46^2)/2)*$Q$51)/($Q$46*SQRT($Q$51))))*$EY7-NORMSDIST((((LN($EY7/$C$7)+(#REF!+($Q$46^2)/2)*$Q$51)/($Q$46*SQRT($Q$51)))-$Q$46*SQRT(($Q$51))))*$C$7*EXP(-#REF!*$Q$51))*$B$7*100,0)</f>
        <v>0</v>
      </c>
      <c r="FE7" s="120">
        <f ca="1">IFERROR((NORMSDIST(((LN($EY7/$C$8)+(#REF!+($Q$46^2)/2)*$Q$51)/($Q$46*SQRT($Q$51))))*$EY7-NORMSDIST((((LN($EY7/$C$8)+(#REF!+($Q$46^2)/2)*$Q$51)/($Q$46*SQRT($Q$51)))-$Q$46*SQRT(($Q$51))))*$C$8*EXP(-#REF!*$Q$51))*$B$8*100,0)</f>
        <v>0</v>
      </c>
      <c r="FF7" s="120">
        <f ca="1">IFERROR((NORMSDIST(((LN($EY7/$C$9)+(#REF!+($Q$46^2)/2)*$Q$51)/($Q$46*SQRT($Q$51))))*$EY7-NORMSDIST((((LN($EY7/$C$9)+(#REF!+($Q$46^2)/2)*$Q$51)/($Q$46*SQRT($Q$51)))-$Q$46*SQRT(($Q$51))))*$C$9*EXP(-#REF!*$Q$51))*$B$9*100,0)</f>
        <v>0</v>
      </c>
      <c r="FG7" s="120">
        <f ca="1">IFERROR((NORMSDIST(((LN($EY7/$C$10)+(#REF!+($Q$46^2)/2)*$Q$51)/($Q$46*SQRT($Q$51))))*$EY7-NORMSDIST((((LN($EY7/$C$10)+(#REF!+($Q$46^2)/2)*$Q$51)/($Q$46*SQRT($Q$51)))-$Q$46*SQRT(($Q$51))))*$C$10*EXP(-#REF!*$Q$51))*$B$10*100,0)</f>
        <v>0</v>
      </c>
      <c r="FH7" s="120">
        <f ca="1">IFERROR((NORMSDIST(((LN($EY7/$C$11)+(#REF!+($Q$46^2)/2)*$Q$51)/($Q$46*SQRT($Q$51))))*$EY7-NORMSDIST((((LN($EY7/$C$11)+(#REF!+($Q$46^2)/2)*$Q$51)/($Q$46*SQRT($Q$51)))-$Q$46*SQRT(($Q$51))))*$C$11*EXP(-#REF!*$Q$51))*$B$11*100,0)</f>
        <v>0</v>
      </c>
      <c r="FI7" s="120">
        <f ca="1">IFERROR((NORMSDIST(((LN($EY7/$C$12)+(#REF!+($Q$46^2)/2)*$Q$51)/($Q$46*SQRT($Q$51))))*$EY7-NORMSDIST((((LN($EY7/$C$12)+(#REF!+($Q$46^2)/2)*$Q$51)/($Q$46*SQRT($Q$51)))-$Q$46*SQRT(($Q$51))))*$C$12*EXP(-#REF!*$Q$51))*$B$12*100,0)</f>
        <v>0</v>
      </c>
      <c r="FJ7" s="120">
        <f ca="1">IFERROR((NORMSDIST(((LN($EY7/$C$13)+(#REF!+($Q$46^2)/2)*$Q$51)/($Q$46*SQRT($Q$51))))*$EY7-NORMSDIST((((LN($EY7/$C$13)+(#REF!+($Q$46^2)/2)*$Q$51)/($Q$46*SQRT($Q$51)))-$Q$46*SQRT(($Q$51))))*$C$13*EXP(-#REF!*$Q$51))*$B$13*100,0)</f>
        <v>0</v>
      </c>
      <c r="FK7" s="120">
        <f ca="1">IFERROR((NORMSDIST(((LN($EY7/$C$14)+(#REF!+($Q$46^2)/2)*$Q$51)/($Q$46*SQRT($Q$51))))*$EY7-NORMSDIST((((LN($EY7/$C$14)+(#REF!+($Q$46^2)/2)*$Q$51)/($Q$46*SQRT($Q$51)))-$Q$46*SQRT(($Q$51))))*$C$14*EXP(-#REF!*$Q$51))*$B$14*100,0)</f>
        <v>0</v>
      </c>
      <c r="FL7" s="120">
        <f ca="1">IFERROR((NORMSDIST(((LN($EY7/$C$15)+(#REF!+($Q$46^2)/2)*$Q$51)/($Q$46*SQRT($Q$51))))*$EY7-NORMSDIST((((LN($EY7/$C$15)+(#REF!+($Q$46^2)/2)*$Q$51)/($Q$46*SQRT($Q$51)))-$Q$46*SQRT(($Q$51))))*$C$15*EXP(-#REF!*$Q$51))*$B$15*100,0)</f>
        <v>0</v>
      </c>
      <c r="FM7" s="120">
        <f ca="1">IFERROR((NORMSDIST(((LN($EY7/$C$16)+(#REF!+($Q$46^2)/2)*$Q$51)/($Q$46*SQRT($Q$51))))*$EY7-NORMSDIST((((LN($EY7/$C$16)+(#REF!+($Q$46^2)/2)*$Q$51)/($Q$46*SQRT($Q$51)))-$Q$46*SQRT(($Q$51))))*$C$16*EXP(-#REF!*$Q$51))*$B$16*100,0)</f>
        <v>0</v>
      </c>
      <c r="FN7" s="120">
        <f ca="1">IFERROR((NORMSDIST(((LN($EY7/$C$17)+(#REF!+($Q$46^2)/2)*$Q$51)/($Q$46*SQRT($Q$51))))*$EY7-NORMSDIST((((LN($EY7/$C$17)+(#REF!+($Q$46^2)/2)*$Q$51)/($Q$46*SQRT($Q$51)))-$Q$46*SQRT(($Q$51))))*$C$17*EXP(-#REF!*$Q$51))*$B$17*100,0)</f>
        <v>0</v>
      </c>
      <c r="FO7" s="120">
        <f ca="1">IFERROR((NORMSDIST(((LN($EY7/$C$18)+(#REF!+($Q$46^2)/2)*$Q$51)/($Q$46*SQRT($Q$51))))*$EY7-NORMSDIST((((LN($EY7/$C$18)+(#REF!+($Q$46^2)/2)*$Q$51)/($Q$46*SQRT($Q$51)))-$Q$46*SQRT(($Q$51))))*$C$18*EXP(-#REF!*$Q$51))*$B$18*100,0)</f>
        <v>0</v>
      </c>
      <c r="FP7" s="120">
        <f ca="1">IFERROR((NORMSDIST(((LN($EY7/$C$19)+(#REF!+($Q$46^2)/2)*$Q$51)/($Q$46*SQRT($Q$51))))*$EY7-NORMSDIST((((LN($EY7/$C$19)+(#REF!+($Q$46^2)/2)*$Q$51)/($Q$46*SQRT($Q$51)))-$Q$46*SQRT(($Q$51))))*$C$19*EXP(-#REF!*$Q$51))*$B$19*100,0)</f>
        <v>0</v>
      </c>
      <c r="FQ7" s="120">
        <f ca="1">IFERROR((NORMSDIST(((LN($EY7/$C$20)+(#REF!+($Q$46^2)/2)*$Q$51)/($Q$46*SQRT($Q$51))))*$EY7-NORMSDIST((((LN($EY7/$C$20)+(#REF!+($Q$46^2)/2)*$Q$51)/($Q$46*SQRT($Q$51)))-$Q$46*SQRT(($Q$51))))*$C$20*EXP(-#REF!*$Q$51))*$B$20*100,0)</f>
        <v>0</v>
      </c>
      <c r="FR7" s="120">
        <f ca="1">IFERROR((NORMSDIST(((LN($EY7/$C$21)+(#REF!+($Q$46^2)/2)*$Q$51)/($Q$46*SQRT($Q$51))))*$EY7-NORMSDIST((((LN($EY7/$C$21)+(#REF!+($Q$46^2)/2)*$Q$51)/($Q$46*SQRT($Q$51)))-$Q$46*SQRT(($Q$51))))*$C$21*EXP(-#REF!*$Q$51))*$B$21*100,0)</f>
        <v>0</v>
      </c>
      <c r="FS7" s="120">
        <f ca="1">IFERROR((NORMSDIST(((LN($EY7/$C$22)+(#REF!+($Q$46^2)/2)*$Q$51)/($Q$46*SQRT($Q$51))))*$EY7-NORMSDIST((((LN($EY7/$C$22)+(#REF!+($Q$46^2)/2)*$Q$51)/($Q$46*SQRT($Q$51)))-$Q$46*SQRT(($Q$51))))*$C$22*EXP(-#REF!*$Q$51))*$B$22*100,0)</f>
        <v>0</v>
      </c>
      <c r="FT7" s="120">
        <f ca="1">IFERROR((NORMSDIST(((LN($EY7/$C$23)+(#REF!+($Q$46^2)/2)*$Q$51)/($Q$46*SQRT($Q$51))))*$EY7-NORMSDIST((((LN($EY7/$C$23)+(#REF!+($Q$46^2)/2)*$Q$51)/($Q$46*SQRT($Q$51)))-$Q$46*SQRT(($Q$51))))*$C$23*EXP(-#REF!*$Q$51))*$B$23*100,0)</f>
        <v>0</v>
      </c>
      <c r="FU7" s="120">
        <f ca="1">IFERROR((NORMSDIST(((LN($EY7/$C$24)+(#REF!+($Q$46^2)/2)*$Q$51)/($Q$46*SQRT($Q$51))))*$EY7-NORMSDIST((((LN($EY7/$C$24)+(#REF!+($Q$46^2)/2)*$Q$51)/($Q$46*SQRT($Q$51)))-$Q$46*SQRT(($Q$51))))*$C$24*EXP(-#REF!*$Q$51))*$B$24*100,0)</f>
        <v>0</v>
      </c>
      <c r="FV7" s="120">
        <f ca="1">IFERROR((NORMSDIST(((LN($EY7/$C$25)+(#REF!+($Q$46^2)/2)*$Q$51)/($Q$46*SQRT($Q$51))))*$EY7-NORMSDIST((((LN($EY7/$C$25)+(#REF!+($Q$46^2)/2)*$Q$51)/($Q$46*SQRT($Q$51)))-$Q$46*SQRT(($Q$51))))*$C$25*EXP(-#REF!*$Q$51))*$B$25*100,0)</f>
        <v>0</v>
      </c>
      <c r="FW7" s="120">
        <f ca="1">IFERROR((NORMSDIST(((LN($EY7/$C$26)+(#REF!+($Q$46^2)/2)*$Q$51)/($Q$46*SQRT($Q$51))))*$EY7-NORMSDIST((((LN($EY7/$C$26)+(#REF!+($Q$46^2)/2)*$Q$51)/($Q$46*SQRT($Q$51)))-$Q$46*SQRT(($Q$51))))*$C$26*EXP(-#REF!*$Q$51))*$B$26*100,0)</f>
        <v>0</v>
      </c>
      <c r="FX7" s="120">
        <f ca="1">IFERROR((NORMSDIST(((LN($EY7/$C$27)+(#REF!+($Q$46^2)/2)*$Q$51)/($Q$46*SQRT($Q$51))))*$EY7-NORMSDIST((((LN($EY7/$C$27)+(#REF!+($Q$46^2)/2)*$Q$51)/($Q$46*SQRT($Q$51)))-$Q$46*SQRT(($Q$51))))*$C$27*EXP(-#REF!*$Q$51))*$B$27*100,0)</f>
        <v>0</v>
      </c>
      <c r="FY7" s="120">
        <f ca="1">IFERROR((NORMSDIST(((LN($EY7/$C$28)+(#REF!+($Q$46^2)/2)*$Q$51)/($Q$46*SQRT($Q$51))))*$EY7-NORMSDIST((((LN($EY7/$C$28)+(#REF!+($Q$46^2)/2)*$Q$51)/($Q$46*SQRT($Q$51)))-$Q$46*SQRT(($Q$51))))*$C$28*EXP(-#REF!*$Q$51))*$B$28*100,0)</f>
        <v>0</v>
      </c>
      <c r="FZ7" s="120">
        <f ca="1">IFERROR((NORMSDIST(((LN($EY7/$C$29)+(#REF!+($Q$46^2)/2)*$Q$51)/($Q$46*SQRT($Q$51))))*$EY7-NORMSDIST((((LN($EY7/$C$29)+(#REF!+($Q$46^2)/2)*$Q$51)/($Q$46*SQRT($Q$51)))-$Q$46*SQRT(($Q$51))))*$C$29*EXP(-#REF!*$Q$51))*$B$29*100,0)</f>
        <v>0</v>
      </c>
      <c r="GA7" s="120">
        <f ca="1">IFERROR((NORMSDIST(((LN($EY7/$C$30)+(#REF!+($Q$46^2)/2)*$Q$51)/($Q$46*SQRT($Q$51))))*$EY7-NORMSDIST((((LN($EY7/$C$30)+(#REF!+($Q$46^2)/2)*$Q$51)/($Q$46*SQRT($Q$51)))-$Q$46*SQRT(($Q$51))))*$C$30*EXP(-#REF!*$Q$51))*$B$30*100,0)</f>
        <v>0</v>
      </c>
      <c r="GB7" s="120">
        <f ca="1">IFERROR((NORMSDIST(((LN($EY7/$C$31)+(#REF!+($Q$46^2)/2)*$Q$51)/($Q$46*SQRT($Q$51))))*$EY7-NORMSDIST((((LN($EY7/$C$31)+(#REF!+($Q$46^2)/2)*$Q$51)/($Q$46*SQRT($Q$51)))-$Q$46*SQRT(($Q$51))))*$C$31*EXP(-#REF!*$Q$51))*$B$31*100,0)</f>
        <v>0</v>
      </c>
      <c r="GC7" s="120">
        <f ca="1">IFERROR((NORMSDIST(((LN($EY7/$C$32)+(#REF!+($Q$46^2)/2)*$Q$51)/($Q$46*SQRT($Q$51))))*$EY7-NORMSDIST((((LN($EY7/$C$32)+(#REF!+($Q$46^2)/2)*$Q$51)/($Q$46*SQRT($Q$51)))-$Q$46*SQRT(($Q$51))))*$C$32*EXP(-#REF!*$Q$51))*$B$32*100,0)</f>
        <v>0</v>
      </c>
      <c r="GD7" s="120">
        <f ca="1">IFERROR((NORMSDIST(((LN($EY7/$C$33)+(#REF!+($Q$46^2)/2)*$Q$51)/($Q$46*SQRT($Q$51))))*$EY7-NORMSDIST((((LN($EY7/$C$33)+(#REF!+($Q$46^2)/2)*$Q$51)/($Q$46*SQRT($Q$51)))-$Q$46*SQRT(($Q$51))))*$C$33*EXP(-#REF!*$Q$51))*$B$33*100,0)</f>
        <v>0</v>
      </c>
      <c r="GE7" s="120">
        <f ca="1">IFERROR((NORMSDIST(((LN($EY7/$C$34)+(#REF!+($Q$46^2)/2)*$Q$51)/($Q$46*SQRT($Q$51))))*$EY7-NORMSDIST((((LN($EY7/$C$34)+(#REF!+($Q$46^2)/2)*$Q$51)/($Q$46*SQRT($Q$51)))-$Q$46*SQRT(($Q$51))))*$C$34*EXP(-#REF!*$Q$51))*$B$34*100,0)</f>
        <v>0</v>
      </c>
      <c r="GF7" s="120">
        <f ca="1">IFERROR((NORMSDIST(((LN($EY7/$C$35)+(#REF!+($Q$46^2)/2)*$Q$51)/($Q$46*SQRT($Q$51))))*$EY7-NORMSDIST((((LN($EY7/$C$35)+(#REF!+($Q$46^2)/2)*$Q$51)/($Q$46*SQRT($Q$51)))-$Q$46*SQRT(($Q$51))))*$C$35*EXP(-#REF!*$Q$51))*$B$35*100,0)</f>
        <v>0</v>
      </c>
      <c r="GG7" s="120">
        <f ca="1">IFERROR((NORMSDIST(((LN($EY7/$C$36)+(#REF!+($Q$46^2)/2)*$Q$51)/($Q$46*SQRT($Q$51))))*$EY7-NORMSDIST((((LN($EY7/$C$36)+(#REF!+($Q$46^2)/2)*$Q$51)/($Q$46*SQRT($Q$51)))-$Q$46*SQRT(($Q$51))))*$C$36*EXP(-#REF!*$Q$51))*$B$36*100,0)</f>
        <v>0</v>
      </c>
      <c r="GH7" s="120">
        <f ca="1">IFERROR((NORMSDIST(((LN($EY7/$C$37)+(#REF!+($Q$46^2)/2)*$Q$51)/($Q$46*SQRT($Q$51))))*$EY7-NORMSDIST((((LN($EY7/$C$37)+(#REF!+($Q$46^2)/2)*$Q$51)/($Q$46*SQRT($Q$51)))-$Q$46*SQRT(($Q$51))))*$C$37*EXP(-#REF!*$Q$51))*$B$37*100,0)</f>
        <v>0</v>
      </c>
      <c r="GI7" s="121"/>
      <c r="GJ7" s="122">
        <f t="shared" ca="1" si="55"/>
        <v>0</v>
      </c>
      <c r="GK7" s="121"/>
      <c r="GL7" s="134"/>
      <c r="GM7" s="124"/>
      <c r="GN7" s="125">
        <f t="shared" ca="1" si="56"/>
        <v>0</v>
      </c>
    </row>
    <row r="8" spans="1:196" ht="15">
      <c r="A8" s="135" t="s">
        <v>411</v>
      </c>
      <c r="B8" s="249"/>
      <c r="C8" s="242"/>
      <c r="D8" s="243"/>
      <c r="E8" s="250">
        <f t="shared" si="0"/>
        <v>0</v>
      </c>
      <c r="F8" s="251">
        <f t="shared" si="1"/>
        <v>0</v>
      </c>
      <c r="G8" s="246" t="str">
        <f t="shared" si="57"/>
        <v/>
      </c>
      <c r="H8" s="252">
        <f t="shared" si="58"/>
        <v>0</v>
      </c>
      <c r="I8" s="253">
        <f t="shared" si="2"/>
        <v>0</v>
      </c>
      <c r="J8" s="69"/>
      <c r="K8" s="69"/>
      <c r="L8" s="69"/>
      <c r="M8" s="69"/>
      <c r="N8" s="141"/>
      <c r="O8" s="278">
        <f t="shared" si="3"/>
        <v>1395.0570684254221</v>
      </c>
      <c r="P8" s="131">
        <f t="shared" si="4"/>
        <v>0</v>
      </c>
      <c r="Q8" s="131">
        <f t="shared" ca="1" si="5"/>
        <v>0</v>
      </c>
      <c r="R8" s="62"/>
      <c r="S8" s="240">
        <f t="shared" si="6"/>
        <v>2901.7</v>
      </c>
      <c r="T8" s="671">
        <f t="shared" si="7"/>
        <v>0</v>
      </c>
      <c r="U8" s="235">
        <v>2900</v>
      </c>
      <c r="V8" s="672">
        <f t="shared" ca="1" si="59"/>
        <v>0.99677921701275807</v>
      </c>
      <c r="W8" s="505" t="str">
        <f t="shared" si="60"/>
        <v>MERV - XMEV - GFGC2900FE - 24hs</v>
      </c>
      <c r="X8" s="505" t="str">
        <f t="shared" si="61"/>
        <v>GFGC2900FE</v>
      </c>
      <c r="Y8" s="503">
        <f>IFERROR(VLOOKUP($X8,HomeBroker!$A$22:$F$115,2,0),0)</f>
        <v>10</v>
      </c>
      <c r="Z8" s="503">
        <f>IFERROR(VLOOKUP($X8,HomeBroker!$A$22:$F$115,3,0),0)</f>
        <v>1.3</v>
      </c>
      <c r="AA8" s="237">
        <f>IFERROR(VLOOKUP($X8,HomeBroker!$A$22:$F$115,6,0),0)</f>
        <v>1.7</v>
      </c>
      <c r="AB8" s="503">
        <f>IFERROR(VLOOKUP($X8,HomeBroker!$A$22:$F$115,4,0),0)</f>
        <v>1.22</v>
      </c>
      <c r="AC8" s="503">
        <f>IFERROR(VLOOKUP($X8,HomeBroker!$A$22:$F$115,5,0),0)</f>
        <v>55</v>
      </c>
      <c r="AD8" s="506">
        <f>IFERROR(VLOOKUP($X8,HomeBroker!$A$22:$N$115,14,0),0)</f>
        <v>842</v>
      </c>
      <c r="AE8" s="241">
        <f t="shared" si="62"/>
        <v>1701.73</v>
      </c>
      <c r="AF8" s="110">
        <f t="shared" si="63"/>
        <v>0</v>
      </c>
      <c r="AG8" s="235">
        <v>1701.5</v>
      </c>
      <c r="AH8" s="504">
        <f t="shared" ca="1" si="64"/>
        <v>1.090878149314306E-2</v>
      </c>
      <c r="AI8" s="505" t="str">
        <f t="shared" si="65"/>
        <v>MERV - XMEV - GFGV17015F - 24hs</v>
      </c>
      <c r="AJ8" s="505" t="str">
        <f t="shared" si="66"/>
        <v>GFGV17015F</v>
      </c>
      <c r="AK8" s="674">
        <f>IFERROR(VLOOKUP($AJ8,HomeBroker!$A$22:$F$115,2,0),0)</f>
        <v>10</v>
      </c>
      <c r="AL8" s="674">
        <f>IFERROR(VLOOKUP($AJ8,HomeBroker!$A$22:$F$115,3,0),0)</f>
        <v>0.1</v>
      </c>
      <c r="AM8" s="675">
        <f>IFERROR(VLOOKUP($AJ8,HomeBroker!$A$22:$F$115,6,0),0)</f>
        <v>0.23</v>
      </c>
      <c r="AN8" s="674">
        <f>IFERROR(VLOOKUP($AJ8,HomeBroker!$A$22:$F$115,4,0),0)</f>
        <v>0.23</v>
      </c>
      <c r="AO8" s="674">
        <f>IFERROR(VLOOKUP($AJ8,HomeBroker!$A$22:$F$115,5,0),0)</f>
        <v>255</v>
      </c>
      <c r="AP8" s="674">
        <f>IFERROR(VLOOKUP($AJ8,HomeBroker!$A$22:$N$115,14,0),0)</f>
        <v>91</v>
      </c>
      <c r="AQ8" s="62"/>
      <c r="AR8" s="240">
        <f t="shared" si="67"/>
        <v>571.4699999999998</v>
      </c>
      <c r="AS8" s="240">
        <f t="shared" si="68"/>
        <v>-569.77</v>
      </c>
      <c r="AT8" s="240">
        <f t="shared" si="69"/>
        <v>570</v>
      </c>
      <c r="AU8" s="62"/>
      <c r="AV8" s="112"/>
      <c r="AW8" s="132" t="s">
        <v>354</v>
      </c>
      <c r="AX8" s="114"/>
      <c r="AY8" s="136"/>
      <c r="AZ8" s="137"/>
      <c r="BA8" s="285">
        <f t="shared" si="10"/>
        <v>0</v>
      </c>
      <c r="BB8" s="286">
        <f t="shared" si="11"/>
        <v>0</v>
      </c>
      <c r="BC8" s="116" t="s">
        <v>408</v>
      </c>
      <c r="BD8" s="114"/>
      <c r="BE8" s="139"/>
      <c r="BF8" s="117"/>
      <c r="BG8" s="287">
        <f t="shared" si="12"/>
        <v>0</v>
      </c>
      <c r="BH8" s="289">
        <f t="shared" si="13"/>
        <v>0</v>
      </c>
      <c r="BI8" s="118" t="s">
        <v>409</v>
      </c>
      <c r="BJ8" s="114"/>
      <c r="BK8" s="117"/>
      <c r="BL8" s="290">
        <f t="shared" si="14"/>
        <v>0</v>
      </c>
      <c r="BM8" s="291">
        <f t="shared" si="15"/>
        <v>0</v>
      </c>
      <c r="DH8" s="119">
        <f t="shared" si="16"/>
        <v>1395.0570684254221</v>
      </c>
      <c r="DI8" s="120">
        <f t="shared" si="17"/>
        <v>0</v>
      </c>
      <c r="DJ8" s="120">
        <f t="shared" si="18"/>
        <v>0</v>
      </c>
      <c r="DK8" s="120">
        <f t="shared" si="19"/>
        <v>0</v>
      </c>
      <c r="DL8" s="120">
        <f t="shared" si="20"/>
        <v>0</v>
      </c>
      <c r="DM8" s="120">
        <f t="shared" si="21"/>
        <v>0</v>
      </c>
      <c r="DN8" s="120">
        <f t="shared" si="22"/>
        <v>0</v>
      </c>
      <c r="DO8" s="120">
        <f t="shared" si="23"/>
        <v>0</v>
      </c>
      <c r="DP8" s="120">
        <f t="shared" si="24"/>
        <v>0</v>
      </c>
      <c r="DQ8" s="120">
        <f t="shared" si="25"/>
        <v>0</v>
      </c>
      <c r="DR8" s="120">
        <f t="shared" si="26"/>
        <v>0</v>
      </c>
      <c r="DS8" s="120">
        <f t="shared" si="27"/>
        <v>0</v>
      </c>
      <c r="DT8" s="120">
        <f t="shared" si="28"/>
        <v>0</v>
      </c>
      <c r="DU8" s="120">
        <f t="shared" si="29"/>
        <v>0</v>
      </c>
      <c r="DV8" s="120">
        <f t="shared" si="30"/>
        <v>0</v>
      </c>
      <c r="DW8" s="120">
        <f t="shared" si="31"/>
        <v>0</v>
      </c>
      <c r="DX8" s="120">
        <f t="shared" si="32"/>
        <v>0</v>
      </c>
      <c r="DY8" s="120">
        <f t="shared" si="33"/>
        <v>0</v>
      </c>
      <c r="DZ8" s="120">
        <f t="shared" si="34"/>
        <v>0</v>
      </c>
      <c r="EA8" s="120">
        <f t="shared" si="35"/>
        <v>0</v>
      </c>
      <c r="EB8" s="120">
        <f t="shared" si="36"/>
        <v>0</v>
      </c>
      <c r="EC8" s="120">
        <f t="shared" si="37"/>
        <v>0</v>
      </c>
      <c r="ED8" s="120">
        <f t="shared" si="38"/>
        <v>0</v>
      </c>
      <c r="EE8" s="120">
        <f t="shared" si="39"/>
        <v>0</v>
      </c>
      <c r="EF8" s="120">
        <f t="shared" si="40"/>
        <v>0</v>
      </c>
      <c r="EG8" s="120">
        <f t="shared" si="41"/>
        <v>0</v>
      </c>
      <c r="EH8" s="120">
        <f t="shared" si="42"/>
        <v>0</v>
      </c>
      <c r="EI8" s="120">
        <f t="shared" si="43"/>
        <v>0</v>
      </c>
      <c r="EJ8" s="120">
        <f t="shared" si="44"/>
        <v>0</v>
      </c>
      <c r="EK8" s="120">
        <f t="shared" si="45"/>
        <v>0</v>
      </c>
      <c r="EL8" s="120">
        <f t="shared" si="46"/>
        <v>0</v>
      </c>
      <c r="EM8" s="120">
        <f t="shared" si="47"/>
        <v>0</v>
      </c>
      <c r="EN8" s="120">
        <f t="shared" si="48"/>
        <v>0</v>
      </c>
      <c r="EO8" s="120">
        <f t="shared" si="49"/>
        <v>0</v>
      </c>
      <c r="EP8" s="120">
        <f t="shared" si="50"/>
        <v>0</v>
      </c>
      <c r="EQ8" s="120">
        <f t="shared" si="51"/>
        <v>0</v>
      </c>
      <c r="ER8" s="121"/>
      <c r="ES8" s="122">
        <f t="shared" si="52"/>
        <v>0</v>
      </c>
      <c r="ET8" s="121"/>
      <c r="EU8" s="134"/>
      <c r="EV8" s="124"/>
      <c r="EW8" s="125">
        <f t="shared" si="53"/>
        <v>0</v>
      </c>
      <c r="EX8" s="72"/>
      <c r="EY8" s="119">
        <f t="shared" si="54"/>
        <v>1395.0570684254221</v>
      </c>
      <c r="EZ8" s="120">
        <f ca="1">IFERROR((NORMSDIST(((LN($EY8/$C$3)+(#REF!+($Q$46^2)/2)*$Q$51)/($Q$46*SQRT($Q$51))))*$EY8-NORMSDIST((((LN($EY8/$C$3)+(#REF!+($Q$46^2)/2)*$Q$51)/($Q$46*SQRT($Q$51)))-$Q$46*SQRT(($Q$51))))*$C$3*EXP(-#REF!*$Q$51))*$B$3*100,0)</f>
        <v>0</v>
      </c>
      <c r="FA8" s="120">
        <f ca="1">IFERROR((NORMSDIST(((LN($EY8/$C$4)+(#REF!+($Q$46^2)/2)*$Q$51)/($Q$46*SQRT($Q$51))))*$EY8-NORMSDIST((((LN($EY8/$C$4)+(#REF!+($Q$46^2)/2)*$Q$51)/($Q$46*SQRT($Q$51)))-$Q$46*SQRT(($Q$51))))*$C$4*EXP(-#REF!*$Q$51))*$B$4*100,0)</f>
        <v>0</v>
      </c>
      <c r="FB8" s="120">
        <f ca="1">IFERROR((NORMSDIST(((LN($EY8/$C$5)+(#REF!+($Q$46^2)/2)*$Q$51)/($Q$46*SQRT($Q$51))))*$EY8-NORMSDIST((((LN($EY8/$C$5)+(#REF!+($Q$46^2)/2)*$Q$51)/($Q$46*SQRT($Q$51)))-$Q$46*SQRT(($Q$51))))*$C$5*EXP(-#REF!*$Q$51))*$B$5*100,0)</f>
        <v>0</v>
      </c>
      <c r="FC8" s="120">
        <f ca="1">IFERROR((NORMSDIST(((LN($EY8/$C$6)+(#REF!+($Q$46^2)/2)*$Q$51)/($Q$46*SQRT($Q$51))))*$EY8-NORMSDIST((((LN($EY8/$C$6)+(#REF!+($Q$46^2)/2)*$Q$51)/($Q$46*SQRT($Q$51)))-$Q$46*SQRT(($Q$51))))*$C$6*EXP(-#REF!*$Q$51))*$B$6*100,0)</f>
        <v>0</v>
      </c>
      <c r="FD8" s="120">
        <f ca="1">IFERROR((NORMSDIST(((LN($EY8/$C$7)+(#REF!+($Q$46^2)/2)*$Q$51)/($Q$46*SQRT($Q$51))))*$EY8-NORMSDIST((((LN($EY8/$C$7)+(#REF!+($Q$46^2)/2)*$Q$51)/($Q$46*SQRT($Q$51)))-$Q$46*SQRT(($Q$51))))*$C$7*EXP(-#REF!*$Q$51))*$B$7*100,0)</f>
        <v>0</v>
      </c>
      <c r="FE8" s="120">
        <f ca="1">IFERROR((NORMSDIST(((LN($EY8/$C$8)+(#REF!+($Q$46^2)/2)*$Q$51)/($Q$46*SQRT($Q$51))))*$EY8-NORMSDIST((((LN($EY8/$C$8)+(#REF!+($Q$46^2)/2)*$Q$51)/($Q$46*SQRT($Q$51)))-$Q$46*SQRT(($Q$51))))*$C$8*EXP(-#REF!*$Q$51))*$B$8*100,0)</f>
        <v>0</v>
      </c>
      <c r="FF8" s="120">
        <f ca="1">IFERROR((NORMSDIST(((LN($EY8/$C$9)+(#REF!+($Q$46^2)/2)*$Q$51)/($Q$46*SQRT($Q$51))))*$EY8-NORMSDIST((((LN($EY8/$C$9)+(#REF!+($Q$46^2)/2)*$Q$51)/($Q$46*SQRT($Q$51)))-$Q$46*SQRT(($Q$51))))*$C$9*EXP(-#REF!*$Q$51))*$B$9*100,0)</f>
        <v>0</v>
      </c>
      <c r="FG8" s="120">
        <f ca="1">IFERROR((NORMSDIST(((LN($EY8/$C$10)+(#REF!+($Q$46^2)/2)*$Q$51)/($Q$46*SQRT($Q$51))))*$EY8-NORMSDIST((((LN($EY8/$C$10)+(#REF!+($Q$46^2)/2)*$Q$51)/($Q$46*SQRT($Q$51)))-$Q$46*SQRT(($Q$51))))*$C$10*EXP(-#REF!*$Q$51))*$B$10*100,0)</f>
        <v>0</v>
      </c>
      <c r="FH8" s="120">
        <f ca="1">IFERROR((NORMSDIST(((LN($EY8/$C$11)+(#REF!+($Q$46^2)/2)*$Q$51)/($Q$46*SQRT($Q$51))))*$EY8-NORMSDIST((((LN($EY8/$C$11)+(#REF!+($Q$46^2)/2)*$Q$51)/($Q$46*SQRT($Q$51)))-$Q$46*SQRT(($Q$51))))*$C$11*EXP(-#REF!*$Q$51))*$B$11*100,0)</f>
        <v>0</v>
      </c>
      <c r="FI8" s="120">
        <f ca="1">IFERROR((NORMSDIST(((LN($EY8/$C$12)+(#REF!+($Q$46^2)/2)*$Q$51)/($Q$46*SQRT($Q$51))))*$EY8-NORMSDIST((((LN($EY8/$C$12)+(#REF!+($Q$46^2)/2)*$Q$51)/($Q$46*SQRT($Q$51)))-$Q$46*SQRT(($Q$51))))*$C$12*EXP(-#REF!*$Q$51))*$B$12*100,0)</f>
        <v>0</v>
      </c>
      <c r="FJ8" s="120">
        <f ca="1">IFERROR((NORMSDIST(((LN($EY8/$C$13)+(#REF!+($Q$46^2)/2)*$Q$51)/($Q$46*SQRT($Q$51))))*$EY8-NORMSDIST((((LN($EY8/$C$13)+(#REF!+($Q$46^2)/2)*$Q$51)/($Q$46*SQRT($Q$51)))-$Q$46*SQRT(($Q$51))))*$C$13*EXP(-#REF!*$Q$51))*$B$13*100,0)</f>
        <v>0</v>
      </c>
      <c r="FK8" s="120">
        <f ca="1">IFERROR((NORMSDIST(((LN($EY8/$C$14)+(#REF!+($Q$46^2)/2)*$Q$51)/($Q$46*SQRT($Q$51))))*$EY8-NORMSDIST((((LN($EY8/$C$14)+(#REF!+($Q$46^2)/2)*$Q$51)/($Q$46*SQRT($Q$51)))-$Q$46*SQRT(($Q$51))))*$C$14*EXP(-#REF!*$Q$51))*$B$14*100,0)</f>
        <v>0</v>
      </c>
      <c r="FL8" s="120">
        <f ca="1">IFERROR((NORMSDIST(((LN($EY8/$C$15)+(#REF!+($Q$46^2)/2)*$Q$51)/($Q$46*SQRT($Q$51))))*$EY8-NORMSDIST((((LN($EY8/$C$15)+(#REF!+($Q$46^2)/2)*$Q$51)/($Q$46*SQRT($Q$51)))-$Q$46*SQRT(($Q$51))))*$C$15*EXP(-#REF!*$Q$51))*$B$15*100,0)</f>
        <v>0</v>
      </c>
      <c r="FM8" s="120">
        <f ca="1">IFERROR((NORMSDIST(((LN($EY8/$C$16)+(#REF!+($Q$46^2)/2)*$Q$51)/($Q$46*SQRT($Q$51))))*$EY8-NORMSDIST((((LN($EY8/$C$16)+(#REF!+($Q$46^2)/2)*$Q$51)/($Q$46*SQRT($Q$51)))-$Q$46*SQRT(($Q$51))))*$C$16*EXP(-#REF!*$Q$51))*$B$16*100,0)</f>
        <v>0</v>
      </c>
      <c r="FN8" s="120">
        <f ca="1">IFERROR((NORMSDIST(((LN($EY8/$C$17)+(#REF!+($Q$46^2)/2)*$Q$51)/($Q$46*SQRT($Q$51))))*$EY8-NORMSDIST((((LN($EY8/$C$17)+(#REF!+($Q$46^2)/2)*$Q$51)/($Q$46*SQRT($Q$51)))-$Q$46*SQRT(($Q$51))))*$C$17*EXP(-#REF!*$Q$51))*$B$17*100,0)</f>
        <v>0</v>
      </c>
      <c r="FO8" s="120">
        <f ca="1">IFERROR((NORMSDIST(((LN($EY8/$C$18)+(#REF!+($Q$46^2)/2)*$Q$51)/($Q$46*SQRT($Q$51))))*$EY8-NORMSDIST((((LN($EY8/$C$18)+(#REF!+($Q$46^2)/2)*$Q$51)/($Q$46*SQRT($Q$51)))-$Q$46*SQRT(($Q$51))))*$C$18*EXP(-#REF!*$Q$51))*$B$18*100,0)</f>
        <v>0</v>
      </c>
      <c r="FP8" s="120">
        <f ca="1">IFERROR((NORMSDIST(((LN($EY8/$C$19)+(#REF!+($Q$46^2)/2)*$Q$51)/($Q$46*SQRT($Q$51))))*$EY8-NORMSDIST((((LN($EY8/$C$19)+(#REF!+($Q$46^2)/2)*$Q$51)/($Q$46*SQRT($Q$51)))-$Q$46*SQRT(($Q$51))))*$C$19*EXP(-#REF!*$Q$51))*$B$19*100,0)</f>
        <v>0</v>
      </c>
      <c r="FQ8" s="120">
        <f ca="1">IFERROR((NORMSDIST(((LN($EY8/$C$20)+(#REF!+($Q$46^2)/2)*$Q$51)/($Q$46*SQRT($Q$51))))*$EY8-NORMSDIST((((LN($EY8/$C$20)+(#REF!+($Q$46^2)/2)*$Q$51)/($Q$46*SQRT($Q$51)))-$Q$46*SQRT(($Q$51))))*$C$20*EXP(-#REF!*$Q$51))*$B$20*100,0)</f>
        <v>0</v>
      </c>
      <c r="FR8" s="120">
        <f ca="1">IFERROR((NORMSDIST(((LN($EY8/$C$21)+(#REF!+($Q$46^2)/2)*$Q$51)/($Q$46*SQRT($Q$51))))*$EY8-NORMSDIST((((LN($EY8/$C$21)+(#REF!+($Q$46^2)/2)*$Q$51)/($Q$46*SQRT($Q$51)))-$Q$46*SQRT(($Q$51))))*$C$21*EXP(-#REF!*$Q$51))*$B$21*100,0)</f>
        <v>0</v>
      </c>
      <c r="FS8" s="120">
        <f ca="1">IFERROR((NORMSDIST(((LN($EY8/$C$22)+(#REF!+($Q$46^2)/2)*$Q$51)/($Q$46*SQRT($Q$51))))*$EY8-NORMSDIST((((LN($EY8/$C$22)+(#REF!+($Q$46^2)/2)*$Q$51)/($Q$46*SQRT($Q$51)))-$Q$46*SQRT(($Q$51))))*$C$22*EXP(-#REF!*$Q$51))*$B$22*100,0)</f>
        <v>0</v>
      </c>
      <c r="FT8" s="120">
        <f ca="1">IFERROR((NORMSDIST(((LN($EY8/$C$23)+(#REF!+($Q$46^2)/2)*$Q$51)/($Q$46*SQRT($Q$51))))*$EY8-NORMSDIST((((LN($EY8/$C$23)+(#REF!+($Q$46^2)/2)*$Q$51)/($Q$46*SQRT($Q$51)))-$Q$46*SQRT(($Q$51))))*$C$23*EXP(-#REF!*$Q$51))*$B$23*100,0)</f>
        <v>0</v>
      </c>
      <c r="FU8" s="120">
        <f ca="1">IFERROR((NORMSDIST(((LN($EY8/$C$24)+(#REF!+($Q$46^2)/2)*$Q$51)/($Q$46*SQRT($Q$51))))*$EY8-NORMSDIST((((LN($EY8/$C$24)+(#REF!+($Q$46^2)/2)*$Q$51)/($Q$46*SQRT($Q$51)))-$Q$46*SQRT(($Q$51))))*$C$24*EXP(-#REF!*$Q$51))*$B$24*100,0)</f>
        <v>0</v>
      </c>
      <c r="FV8" s="120">
        <f ca="1">IFERROR((NORMSDIST(((LN($EY8/$C$25)+(#REF!+($Q$46^2)/2)*$Q$51)/($Q$46*SQRT($Q$51))))*$EY8-NORMSDIST((((LN($EY8/$C$25)+(#REF!+($Q$46^2)/2)*$Q$51)/($Q$46*SQRT($Q$51)))-$Q$46*SQRT(($Q$51))))*$C$25*EXP(-#REF!*$Q$51))*$B$25*100,0)</f>
        <v>0</v>
      </c>
      <c r="FW8" s="120">
        <f ca="1">IFERROR((NORMSDIST(((LN($EY8/$C$26)+(#REF!+($Q$46^2)/2)*$Q$51)/($Q$46*SQRT($Q$51))))*$EY8-NORMSDIST((((LN($EY8/$C$26)+(#REF!+($Q$46^2)/2)*$Q$51)/($Q$46*SQRT($Q$51)))-$Q$46*SQRT(($Q$51))))*$C$26*EXP(-#REF!*$Q$51))*$B$26*100,0)</f>
        <v>0</v>
      </c>
      <c r="FX8" s="120">
        <f ca="1">IFERROR((NORMSDIST(((LN($EY8/$C$27)+(#REF!+($Q$46^2)/2)*$Q$51)/($Q$46*SQRT($Q$51))))*$EY8-NORMSDIST((((LN($EY8/$C$27)+(#REF!+($Q$46^2)/2)*$Q$51)/($Q$46*SQRT($Q$51)))-$Q$46*SQRT(($Q$51))))*$C$27*EXP(-#REF!*$Q$51))*$B$27*100,0)</f>
        <v>0</v>
      </c>
      <c r="FY8" s="120">
        <f ca="1">IFERROR((NORMSDIST(((LN($EY8/$C$28)+(#REF!+($Q$46^2)/2)*$Q$51)/($Q$46*SQRT($Q$51))))*$EY8-NORMSDIST((((LN($EY8/$C$28)+(#REF!+($Q$46^2)/2)*$Q$51)/($Q$46*SQRT($Q$51)))-$Q$46*SQRT(($Q$51))))*$C$28*EXP(-#REF!*$Q$51))*$B$28*100,0)</f>
        <v>0</v>
      </c>
      <c r="FZ8" s="120">
        <f ca="1">IFERROR((NORMSDIST(((LN($EY8/$C$29)+(#REF!+($Q$46^2)/2)*$Q$51)/($Q$46*SQRT($Q$51))))*$EY8-NORMSDIST((((LN($EY8/$C$29)+(#REF!+($Q$46^2)/2)*$Q$51)/($Q$46*SQRT($Q$51)))-$Q$46*SQRT(($Q$51))))*$C$29*EXP(-#REF!*$Q$51))*$B$29*100,0)</f>
        <v>0</v>
      </c>
      <c r="GA8" s="120">
        <f ca="1">IFERROR((NORMSDIST(((LN($EY8/$C$30)+(#REF!+($Q$46^2)/2)*$Q$51)/($Q$46*SQRT($Q$51))))*$EY8-NORMSDIST((((LN($EY8/$C$30)+(#REF!+($Q$46^2)/2)*$Q$51)/($Q$46*SQRT($Q$51)))-$Q$46*SQRT(($Q$51))))*$C$30*EXP(-#REF!*$Q$51))*$B$30*100,0)</f>
        <v>0</v>
      </c>
      <c r="GB8" s="120">
        <f ca="1">IFERROR((NORMSDIST(((LN($EY8/$C$31)+(#REF!+($Q$46^2)/2)*$Q$51)/($Q$46*SQRT($Q$51))))*$EY8-NORMSDIST((((LN($EY8/$C$31)+(#REF!+($Q$46^2)/2)*$Q$51)/($Q$46*SQRT($Q$51)))-$Q$46*SQRT(($Q$51))))*$C$31*EXP(-#REF!*$Q$51))*$B$31*100,0)</f>
        <v>0</v>
      </c>
      <c r="GC8" s="120">
        <f ca="1">IFERROR((NORMSDIST(((LN($EY8/$C$32)+(#REF!+($Q$46^2)/2)*$Q$51)/($Q$46*SQRT($Q$51))))*$EY8-NORMSDIST((((LN($EY8/$C$32)+(#REF!+($Q$46^2)/2)*$Q$51)/($Q$46*SQRT($Q$51)))-$Q$46*SQRT(($Q$51))))*$C$32*EXP(-#REF!*$Q$51))*$B$32*100,0)</f>
        <v>0</v>
      </c>
      <c r="GD8" s="120">
        <f ca="1">IFERROR((NORMSDIST(((LN($EY8/$C$33)+(#REF!+($Q$46^2)/2)*$Q$51)/($Q$46*SQRT($Q$51))))*$EY8-NORMSDIST((((LN($EY8/$C$33)+(#REF!+($Q$46^2)/2)*$Q$51)/($Q$46*SQRT($Q$51)))-$Q$46*SQRT(($Q$51))))*$C$33*EXP(-#REF!*$Q$51))*$B$33*100,0)</f>
        <v>0</v>
      </c>
      <c r="GE8" s="120">
        <f ca="1">IFERROR((NORMSDIST(((LN($EY8/$C$34)+(#REF!+($Q$46^2)/2)*$Q$51)/($Q$46*SQRT($Q$51))))*$EY8-NORMSDIST((((LN($EY8/$C$34)+(#REF!+($Q$46^2)/2)*$Q$51)/($Q$46*SQRT($Q$51)))-$Q$46*SQRT(($Q$51))))*$C$34*EXP(-#REF!*$Q$51))*$B$34*100,0)</f>
        <v>0</v>
      </c>
      <c r="GF8" s="120">
        <f ca="1">IFERROR((NORMSDIST(((LN($EY8/$C$35)+(#REF!+($Q$46^2)/2)*$Q$51)/($Q$46*SQRT($Q$51))))*$EY8-NORMSDIST((((LN($EY8/$C$35)+(#REF!+($Q$46^2)/2)*$Q$51)/($Q$46*SQRT($Q$51)))-$Q$46*SQRT(($Q$51))))*$C$35*EXP(-#REF!*$Q$51))*$B$35*100,0)</f>
        <v>0</v>
      </c>
      <c r="GG8" s="120">
        <f ca="1">IFERROR((NORMSDIST(((LN($EY8/$C$36)+(#REF!+($Q$46^2)/2)*$Q$51)/($Q$46*SQRT($Q$51))))*$EY8-NORMSDIST((((LN($EY8/$C$36)+(#REF!+($Q$46^2)/2)*$Q$51)/($Q$46*SQRT($Q$51)))-$Q$46*SQRT(($Q$51))))*$C$36*EXP(-#REF!*$Q$51))*$B$36*100,0)</f>
        <v>0</v>
      </c>
      <c r="GH8" s="120">
        <f ca="1">IFERROR((NORMSDIST(((LN($EY8/$C$37)+(#REF!+($Q$46^2)/2)*$Q$51)/($Q$46*SQRT($Q$51))))*$EY8-NORMSDIST((((LN($EY8/$C$37)+(#REF!+($Q$46^2)/2)*$Q$51)/($Q$46*SQRT($Q$51)))-$Q$46*SQRT(($Q$51))))*$C$37*EXP(-#REF!*$Q$51))*$B$37*100,0)</f>
        <v>0</v>
      </c>
      <c r="GI8" s="121"/>
      <c r="GJ8" s="122">
        <f t="shared" ca="1" si="55"/>
        <v>0</v>
      </c>
      <c r="GK8" s="121"/>
      <c r="GL8" s="134"/>
      <c r="GM8" s="124"/>
      <c r="GN8" s="125">
        <f t="shared" ca="1" si="56"/>
        <v>0</v>
      </c>
    </row>
    <row r="9" spans="1:196" ht="15">
      <c r="A9" s="105" t="s">
        <v>407</v>
      </c>
      <c r="B9" s="249"/>
      <c r="C9" s="242"/>
      <c r="D9" s="243"/>
      <c r="E9" s="250">
        <f t="shared" si="0"/>
        <v>0</v>
      </c>
      <c r="F9" s="251">
        <f t="shared" si="1"/>
        <v>0</v>
      </c>
      <c r="G9" s="246" t="str">
        <f t="shared" si="57"/>
        <v/>
      </c>
      <c r="H9" s="252">
        <f t="shared" si="58"/>
        <v>0</v>
      </c>
      <c r="I9" s="253">
        <f t="shared" si="2"/>
        <v>0</v>
      </c>
      <c r="J9" s="69"/>
      <c r="K9" s="69"/>
      <c r="L9" s="69"/>
      <c r="M9" s="69"/>
      <c r="N9" s="142"/>
      <c r="O9" s="278">
        <f t="shared" si="3"/>
        <v>1468.4811246583392</v>
      </c>
      <c r="P9" s="138">
        <f t="shared" si="4"/>
        <v>0</v>
      </c>
      <c r="Q9" s="138">
        <f t="shared" ca="1" si="5"/>
        <v>0</v>
      </c>
      <c r="R9" s="62"/>
      <c r="S9" s="240">
        <f t="shared" si="6"/>
        <v>3001</v>
      </c>
      <c r="T9" s="671">
        <f>SUMIFS(B$3:B$37,C$3:C$37,U9)</f>
        <v>0</v>
      </c>
      <c r="U9" s="235">
        <v>3000</v>
      </c>
      <c r="V9" s="672">
        <f t="shared" ca="1" si="59"/>
        <v>0.33268416209061868</v>
      </c>
      <c r="W9" s="505" t="str">
        <f t="shared" si="60"/>
        <v>MERV - XMEV - GFGC3000FE - 24hs</v>
      </c>
      <c r="X9" s="505" t="str">
        <f t="shared" si="61"/>
        <v>GFGC3000FE</v>
      </c>
      <c r="Y9" s="503">
        <f>IFERROR(VLOOKUP($X9,HomeBroker!$A$22:$F$115,2,0),0)</f>
        <v>75</v>
      </c>
      <c r="Z9" s="503">
        <f>IFERROR(VLOOKUP($X9,HomeBroker!$A$22:$F$115,3,0),0)</f>
        <v>2</v>
      </c>
      <c r="AA9" s="237">
        <f>IFERROR(VLOOKUP($X9,HomeBroker!$A$22:$F$115,6,0),0)</f>
        <v>1</v>
      </c>
      <c r="AB9" s="503">
        <f>IFERROR(VLOOKUP($X9,HomeBroker!$A$22:$F$115,4,0),0)</f>
        <v>1</v>
      </c>
      <c r="AC9" s="503">
        <f>IFERROR(VLOOKUP($X9,HomeBroker!$A$22:$F$115,5,0),0)</f>
        <v>40</v>
      </c>
      <c r="AD9" s="506">
        <f>IFERROR(VLOOKUP($X9,HomeBroker!$A$22:$N$115,14,0),0)</f>
        <v>1427</v>
      </c>
      <c r="AE9" s="241">
        <f t="shared" si="62"/>
        <v>1771.6410000000001</v>
      </c>
      <c r="AF9" s="110">
        <f t="shared" si="63"/>
        <v>0</v>
      </c>
      <c r="AG9" s="235">
        <v>1771.5</v>
      </c>
      <c r="AH9" s="504">
        <f t="shared" ca="1" si="64"/>
        <v>5.760010803030724E-2</v>
      </c>
      <c r="AI9" s="505" t="str">
        <f t="shared" si="65"/>
        <v>MERV - XMEV - GFGV17715F - 24hs</v>
      </c>
      <c r="AJ9" s="505" t="str">
        <f t="shared" si="66"/>
        <v>GFGV17715F</v>
      </c>
      <c r="AK9" s="674">
        <f>IFERROR(VLOOKUP($AJ9,HomeBroker!$A$22:$F$115,2,0),0)</f>
        <v>213</v>
      </c>
      <c r="AL9" s="674">
        <f>IFERROR(VLOOKUP($AJ9,HomeBroker!$A$22:$F$115,3,0),0)</f>
        <v>0.13</v>
      </c>
      <c r="AM9" s="675">
        <f>IFERROR(VLOOKUP($AJ9,HomeBroker!$A$22:$F$115,6,0),0)</f>
        <v>0.14099999999999999</v>
      </c>
      <c r="AN9" s="674">
        <f>IFERROR(VLOOKUP($AJ9,HomeBroker!$A$22:$F$115,4,0),0)</f>
        <v>0.249</v>
      </c>
      <c r="AO9" s="674">
        <f>IFERROR(VLOOKUP($AJ9,HomeBroker!$A$22:$F$115,5,0),0)</f>
        <v>16</v>
      </c>
      <c r="AP9" s="674">
        <f>IFERROR(VLOOKUP($AJ9,HomeBroker!$A$22:$N$115,14,0),0)</f>
        <v>117</v>
      </c>
      <c r="AQ9" s="62"/>
      <c r="AR9" s="240">
        <f t="shared" si="67"/>
        <v>670.85899999999992</v>
      </c>
      <c r="AS9" s="240">
        <f t="shared" si="68"/>
        <v>-669.85900000000004</v>
      </c>
      <c r="AT9" s="240">
        <f t="shared" si="69"/>
        <v>670</v>
      </c>
      <c r="AU9" s="62"/>
      <c r="AV9" s="112"/>
      <c r="AW9" s="132" t="s">
        <v>354</v>
      </c>
      <c r="AX9" s="114"/>
      <c r="AY9" s="136"/>
      <c r="AZ9" s="137"/>
      <c r="BA9" s="285">
        <f t="shared" si="10"/>
        <v>0</v>
      </c>
      <c r="BB9" s="286">
        <f t="shared" si="11"/>
        <v>0</v>
      </c>
      <c r="BC9" s="116" t="s">
        <v>408</v>
      </c>
      <c r="BD9" s="114"/>
      <c r="BE9" s="139"/>
      <c r="BF9" s="117"/>
      <c r="BG9" s="287">
        <f t="shared" si="12"/>
        <v>0</v>
      </c>
      <c r="BH9" s="289">
        <f t="shared" si="13"/>
        <v>0</v>
      </c>
      <c r="BI9" s="118" t="s">
        <v>409</v>
      </c>
      <c r="BJ9" s="114"/>
      <c r="BK9" s="117"/>
      <c r="BL9" s="290">
        <f t="shared" si="14"/>
        <v>0</v>
      </c>
      <c r="BM9" s="291">
        <f t="shared" si="15"/>
        <v>0</v>
      </c>
      <c r="DH9" s="119">
        <f t="shared" si="16"/>
        <v>1468.4811246583392</v>
      </c>
      <c r="DI9" s="120">
        <f t="shared" si="17"/>
        <v>0</v>
      </c>
      <c r="DJ9" s="120">
        <f t="shared" si="18"/>
        <v>0</v>
      </c>
      <c r="DK9" s="120">
        <f t="shared" si="19"/>
        <v>0</v>
      </c>
      <c r="DL9" s="120">
        <f t="shared" si="20"/>
        <v>0</v>
      </c>
      <c r="DM9" s="120">
        <f t="shared" si="21"/>
        <v>0</v>
      </c>
      <c r="DN9" s="120">
        <f t="shared" si="22"/>
        <v>0</v>
      </c>
      <c r="DO9" s="120">
        <f t="shared" si="23"/>
        <v>0</v>
      </c>
      <c r="DP9" s="120">
        <f t="shared" si="24"/>
        <v>0</v>
      </c>
      <c r="DQ9" s="120">
        <f t="shared" si="25"/>
        <v>0</v>
      </c>
      <c r="DR9" s="120">
        <f t="shared" si="26"/>
        <v>0</v>
      </c>
      <c r="DS9" s="120">
        <f t="shared" si="27"/>
        <v>0</v>
      </c>
      <c r="DT9" s="120">
        <f t="shared" si="28"/>
        <v>0</v>
      </c>
      <c r="DU9" s="120">
        <f t="shared" si="29"/>
        <v>0</v>
      </c>
      <c r="DV9" s="120">
        <f t="shared" si="30"/>
        <v>0</v>
      </c>
      <c r="DW9" s="120">
        <f t="shared" si="31"/>
        <v>0</v>
      </c>
      <c r="DX9" s="120">
        <f t="shared" si="32"/>
        <v>0</v>
      </c>
      <c r="DY9" s="120">
        <f t="shared" si="33"/>
        <v>0</v>
      </c>
      <c r="DZ9" s="120">
        <f t="shared" si="34"/>
        <v>0</v>
      </c>
      <c r="EA9" s="120">
        <f t="shared" si="35"/>
        <v>0</v>
      </c>
      <c r="EB9" s="120">
        <f t="shared" si="36"/>
        <v>0</v>
      </c>
      <c r="EC9" s="120">
        <f t="shared" si="37"/>
        <v>0</v>
      </c>
      <c r="ED9" s="120">
        <f t="shared" si="38"/>
        <v>0</v>
      </c>
      <c r="EE9" s="120">
        <f t="shared" si="39"/>
        <v>0</v>
      </c>
      <c r="EF9" s="120">
        <f t="shared" si="40"/>
        <v>0</v>
      </c>
      <c r="EG9" s="120">
        <f t="shared" si="41"/>
        <v>0</v>
      </c>
      <c r="EH9" s="120">
        <f t="shared" si="42"/>
        <v>0</v>
      </c>
      <c r="EI9" s="120">
        <f t="shared" si="43"/>
        <v>0</v>
      </c>
      <c r="EJ9" s="120">
        <f t="shared" si="44"/>
        <v>0</v>
      </c>
      <c r="EK9" s="120">
        <f t="shared" si="45"/>
        <v>0</v>
      </c>
      <c r="EL9" s="120">
        <f t="shared" si="46"/>
        <v>0</v>
      </c>
      <c r="EM9" s="120">
        <f t="shared" si="47"/>
        <v>0</v>
      </c>
      <c r="EN9" s="120">
        <f t="shared" si="48"/>
        <v>0</v>
      </c>
      <c r="EO9" s="120">
        <f t="shared" si="49"/>
        <v>0</v>
      </c>
      <c r="EP9" s="120">
        <f t="shared" si="50"/>
        <v>0</v>
      </c>
      <c r="EQ9" s="120">
        <f t="shared" si="51"/>
        <v>0</v>
      </c>
      <c r="ER9" s="121"/>
      <c r="ES9" s="122">
        <f t="shared" si="52"/>
        <v>0</v>
      </c>
      <c r="ET9" s="121"/>
      <c r="EU9" s="134"/>
      <c r="EV9" s="124"/>
      <c r="EW9" s="125">
        <f t="shared" si="53"/>
        <v>0</v>
      </c>
      <c r="EX9" s="72"/>
      <c r="EY9" s="119">
        <f t="shared" si="54"/>
        <v>1468.4811246583392</v>
      </c>
      <c r="EZ9" s="120">
        <f ca="1">IFERROR((NORMSDIST(((LN($EY9/$C$3)+(#REF!+($Q$46^2)/2)*$Q$51)/($Q$46*SQRT($Q$51))))*$EY9-NORMSDIST((((LN($EY9/$C$3)+(#REF!+($Q$46^2)/2)*$Q$51)/($Q$46*SQRT($Q$51)))-$Q$46*SQRT(($Q$51))))*$C$3*EXP(-#REF!*$Q$51))*$B$3*100,0)</f>
        <v>0</v>
      </c>
      <c r="FA9" s="120">
        <f ca="1">IFERROR((NORMSDIST(((LN($EY9/$C$4)+(#REF!+($Q$46^2)/2)*$Q$51)/($Q$46*SQRT($Q$51))))*$EY9-NORMSDIST((((LN($EY9/$C$4)+(#REF!+($Q$46^2)/2)*$Q$51)/($Q$46*SQRT($Q$51)))-$Q$46*SQRT(($Q$51))))*$C$4*EXP(-#REF!*$Q$51))*$B$4*100,0)</f>
        <v>0</v>
      </c>
      <c r="FB9" s="120">
        <f ca="1">IFERROR((NORMSDIST(((LN($EY9/$C$5)+(#REF!+($Q$46^2)/2)*$Q$51)/($Q$46*SQRT($Q$51))))*$EY9-NORMSDIST((((LN($EY9/$C$5)+(#REF!+($Q$46^2)/2)*$Q$51)/($Q$46*SQRT($Q$51)))-$Q$46*SQRT(($Q$51))))*$C$5*EXP(-#REF!*$Q$51))*$B$5*100,0)</f>
        <v>0</v>
      </c>
      <c r="FC9" s="120">
        <f ca="1">IFERROR((NORMSDIST(((LN($EY9/$C$6)+(#REF!+($Q$46^2)/2)*$Q$51)/($Q$46*SQRT($Q$51))))*$EY9-NORMSDIST((((LN($EY9/$C$6)+(#REF!+($Q$46^2)/2)*$Q$51)/($Q$46*SQRT($Q$51)))-$Q$46*SQRT(($Q$51))))*$C$6*EXP(-#REF!*$Q$51))*$B$6*100,0)</f>
        <v>0</v>
      </c>
      <c r="FD9" s="120">
        <f ca="1">IFERROR((NORMSDIST(((LN($EY9/$C$7)+(#REF!+($Q$46^2)/2)*$Q$51)/($Q$46*SQRT($Q$51))))*$EY9-NORMSDIST((((LN($EY9/$C$7)+(#REF!+($Q$46^2)/2)*$Q$51)/($Q$46*SQRT($Q$51)))-$Q$46*SQRT(($Q$51))))*$C$7*EXP(-#REF!*$Q$51))*$B$7*100,0)</f>
        <v>0</v>
      </c>
      <c r="FE9" s="120">
        <f ca="1">IFERROR((NORMSDIST(((LN($EY9/$C$8)+(#REF!+($Q$46^2)/2)*$Q$51)/($Q$46*SQRT($Q$51))))*$EY9-NORMSDIST((((LN($EY9/$C$8)+(#REF!+($Q$46^2)/2)*$Q$51)/($Q$46*SQRT($Q$51)))-$Q$46*SQRT(($Q$51))))*$C$8*EXP(-#REF!*$Q$51))*$B$8*100,0)</f>
        <v>0</v>
      </c>
      <c r="FF9" s="120">
        <f ca="1">IFERROR((NORMSDIST(((LN($EY9/$C$9)+(#REF!+($Q$46^2)/2)*$Q$51)/($Q$46*SQRT($Q$51))))*$EY9-NORMSDIST((((LN($EY9/$C$9)+(#REF!+($Q$46^2)/2)*$Q$51)/($Q$46*SQRT($Q$51)))-$Q$46*SQRT(($Q$51))))*$C$9*EXP(-#REF!*$Q$51))*$B$9*100,0)</f>
        <v>0</v>
      </c>
      <c r="FG9" s="120">
        <f ca="1">IFERROR((NORMSDIST(((LN($EY9/$C$10)+(#REF!+($Q$46^2)/2)*$Q$51)/($Q$46*SQRT($Q$51))))*$EY9-NORMSDIST((((LN($EY9/$C$10)+(#REF!+($Q$46^2)/2)*$Q$51)/($Q$46*SQRT($Q$51)))-$Q$46*SQRT(($Q$51))))*$C$10*EXP(-#REF!*$Q$51))*$B$10*100,0)</f>
        <v>0</v>
      </c>
      <c r="FH9" s="120">
        <f ca="1">IFERROR((NORMSDIST(((LN($EY9/$C$11)+(#REF!+($Q$46^2)/2)*$Q$51)/($Q$46*SQRT($Q$51))))*$EY9-NORMSDIST((((LN($EY9/$C$11)+(#REF!+($Q$46^2)/2)*$Q$51)/($Q$46*SQRT($Q$51)))-$Q$46*SQRT(($Q$51))))*$C$11*EXP(-#REF!*$Q$51))*$B$11*100,0)</f>
        <v>0</v>
      </c>
      <c r="FI9" s="120">
        <f ca="1">IFERROR((NORMSDIST(((LN($EY9/$C$12)+(#REF!+($Q$46^2)/2)*$Q$51)/($Q$46*SQRT($Q$51))))*$EY9-NORMSDIST((((LN($EY9/$C$12)+(#REF!+($Q$46^2)/2)*$Q$51)/($Q$46*SQRT($Q$51)))-$Q$46*SQRT(($Q$51))))*$C$12*EXP(-#REF!*$Q$51))*$B$12*100,0)</f>
        <v>0</v>
      </c>
      <c r="FJ9" s="120">
        <f ca="1">IFERROR((NORMSDIST(((LN($EY9/$C$13)+(#REF!+($Q$46^2)/2)*$Q$51)/($Q$46*SQRT($Q$51))))*$EY9-NORMSDIST((((LN($EY9/$C$13)+(#REF!+($Q$46^2)/2)*$Q$51)/($Q$46*SQRT($Q$51)))-$Q$46*SQRT(($Q$51))))*$C$13*EXP(-#REF!*$Q$51))*$B$13*100,0)</f>
        <v>0</v>
      </c>
      <c r="FK9" s="120">
        <f ca="1">IFERROR((NORMSDIST(((LN($EY9/$C$14)+(#REF!+($Q$46^2)/2)*$Q$51)/($Q$46*SQRT($Q$51))))*$EY9-NORMSDIST((((LN($EY9/$C$14)+(#REF!+($Q$46^2)/2)*$Q$51)/($Q$46*SQRT($Q$51)))-$Q$46*SQRT(($Q$51))))*$C$14*EXP(-#REF!*$Q$51))*$B$14*100,0)</f>
        <v>0</v>
      </c>
      <c r="FL9" s="120">
        <f ca="1">IFERROR((NORMSDIST(((LN($EY9/$C$15)+(#REF!+($Q$46^2)/2)*$Q$51)/($Q$46*SQRT($Q$51))))*$EY9-NORMSDIST((((LN($EY9/$C$15)+(#REF!+($Q$46^2)/2)*$Q$51)/($Q$46*SQRT($Q$51)))-$Q$46*SQRT(($Q$51))))*$C$15*EXP(-#REF!*$Q$51))*$B$15*100,0)</f>
        <v>0</v>
      </c>
      <c r="FM9" s="120">
        <f ca="1">IFERROR((NORMSDIST(((LN($EY9/$C$16)+(#REF!+($Q$46^2)/2)*$Q$51)/($Q$46*SQRT($Q$51))))*$EY9-NORMSDIST((((LN($EY9/$C$16)+(#REF!+($Q$46^2)/2)*$Q$51)/($Q$46*SQRT($Q$51)))-$Q$46*SQRT(($Q$51))))*$C$16*EXP(-#REF!*$Q$51))*$B$16*100,0)</f>
        <v>0</v>
      </c>
      <c r="FN9" s="120">
        <f ca="1">IFERROR((NORMSDIST(((LN($EY9/$C$17)+(#REF!+($Q$46^2)/2)*$Q$51)/($Q$46*SQRT($Q$51))))*$EY9-NORMSDIST((((LN($EY9/$C$17)+(#REF!+($Q$46^2)/2)*$Q$51)/($Q$46*SQRT($Q$51)))-$Q$46*SQRT(($Q$51))))*$C$17*EXP(-#REF!*$Q$51))*$B$17*100,0)</f>
        <v>0</v>
      </c>
      <c r="FO9" s="120">
        <f ca="1">IFERROR((NORMSDIST(((LN($EY9/$C$18)+(#REF!+($Q$46^2)/2)*$Q$51)/($Q$46*SQRT($Q$51))))*$EY9-NORMSDIST((((LN($EY9/$C$18)+(#REF!+($Q$46^2)/2)*$Q$51)/($Q$46*SQRT($Q$51)))-$Q$46*SQRT(($Q$51))))*$C$18*EXP(-#REF!*$Q$51))*$B$18*100,0)</f>
        <v>0</v>
      </c>
      <c r="FP9" s="120">
        <f ca="1">IFERROR((NORMSDIST(((LN($EY9/$C$19)+(#REF!+($Q$46^2)/2)*$Q$51)/($Q$46*SQRT($Q$51))))*$EY9-NORMSDIST((((LN($EY9/$C$19)+(#REF!+($Q$46^2)/2)*$Q$51)/($Q$46*SQRT($Q$51)))-$Q$46*SQRT(($Q$51))))*$C$19*EXP(-#REF!*$Q$51))*$B$19*100,0)</f>
        <v>0</v>
      </c>
      <c r="FQ9" s="120">
        <f ca="1">IFERROR((NORMSDIST(((LN($EY9/$C$20)+(#REF!+($Q$46^2)/2)*$Q$51)/($Q$46*SQRT($Q$51))))*$EY9-NORMSDIST((((LN($EY9/$C$20)+(#REF!+($Q$46^2)/2)*$Q$51)/($Q$46*SQRT($Q$51)))-$Q$46*SQRT(($Q$51))))*$C$20*EXP(-#REF!*$Q$51))*$B$20*100,0)</f>
        <v>0</v>
      </c>
      <c r="FR9" s="120">
        <f ca="1">IFERROR((NORMSDIST(((LN($EY9/$C$21)+(#REF!+($Q$46^2)/2)*$Q$51)/($Q$46*SQRT($Q$51))))*$EY9-NORMSDIST((((LN($EY9/$C$21)+(#REF!+($Q$46^2)/2)*$Q$51)/($Q$46*SQRT($Q$51)))-$Q$46*SQRT(($Q$51))))*$C$21*EXP(-#REF!*$Q$51))*$B$21*100,0)</f>
        <v>0</v>
      </c>
      <c r="FS9" s="120">
        <f ca="1">IFERROR((NORMSDIST(((LN($EY9/$C$22)+(#REF!+($Q$46^2)/2)*$Q$51)/($Q$46*SQRT($Q$51))))*$EY9-NORMSDIST((((LN($EY9/$C$22)+(#REF!+($Q$46^2)/2)*$Q$51)/($Q$46*SQRT($Q$51)))-$Q$46*SQRT(($Q$51))))*$C$22*EXP(-#REF!*$Q$51))*$B$22*100,0)</f>
        <v>0</v>
      </c>
      <c r="FT9" s="120">
        <f ca="1">IFERROR((NORMSDIST(((LN($EY9/$C$23)+(#REF!+($Q$46^2)/2)*$Q$51)/($Q$46*SQRT($Q$51))))*$EY9-NORMSDIST((((LN($EY9/$C$23)+(#REF!+($Q$46^2)/2)*$Q$51)/($Q$46*SQRT($Q$51)))-$Q$46*SQRT(($Q$51))))*$C$23*EXP(-#REF!*$Q$51))*$B$23*100,0)</f>
        <v>0</v>
      </c>
      <c r="FU9" s="120">
        <f ca="1">IFERROR((NORMSDIST(((LN($EY9/$C$24)+(#REF!+($Q$46^2)/2)*$Q$51)/($Q$46*SQRT($Q$51))))*$EY9-NORMSDIST((((LN($EY9/$C$24)+(#REF!+($Q$46^2)/2)*$Q$51)/($Q$46*SQRT($Q$51)))-$Q$46*SQRT(($Q$51))))*$C$24*EXP(-#REF!*$Q$51))*$B$24*100,0)</f>
        <v>0</v>
      </c>
      <c r="FV9" s="120">
        <f ca="1">IFERROR((NORMSDIST(((LN($EY9/$C$25)+(#REF!+($Q$46^2)/2)*$Q$51)/($Q$46*SQRT($Q$51))))*$EY9-NORMSDIST((((LN($EY9/$C$25)+(#REF!+($Q$46^2)/2)*$Q$51)/($Q$46*SQRT($Q$51)))-$Q$46*SQRT(($Q$51))))*$C$25*EXP(-#REF!*$Q$51))*$B$25*100,0)</f>
        <v>0</v>
      </c>
      <c r="FW9" s="120">
        <f ca="1">IFERROR((NORMSDIST(((LN($EY9/$C$26)+(#REF!+($Q$46^2)/2)*$Q$51)/($Q$46*SQRT($Q$51))))*$EY9-NORMSDIST((((LN($EY9/$C$26)+(#REF!+($Q$46^2)/2)*$Q$51)/($Q$46*SQRT($Q$51)))-$Q$46*SQRT(($Q$51))))*$C$26*EXP(-#REF!*$Q$51))*$B$26*100,0)</f>
        <v>0</v>
      </c>
      <c r="FX9" s="120">
        <f ca="1">IFERROR((NORMSDIST(((LN($EY9/$C$27)+(#REF!+($Q$46^2)/2)*$Q$51)/($Q$46*SQRT($Q$51))))*$EY9-NORMSDIST((((LN($EY9/$C$27)+(#REF!+($Q$46^2)/2)*$Q$51)/($Q$46*SQRT($Q$51)))-$Q$46*SQRT(($Q$51))))*$C$27*EXP(-#REF!*$Q$51))*$B$27*100,0)</f>
        <v>0</v>
      </c>
      <c r="FY9" s="120">
        <f ca="1">IFERROR((NORMSDIST(((LN($EY9/$C$28)+(#REF!+($Q$46^2)/2)*$Q$51)/($Q$46*SQRT($Q$51))))*$EY9-NORMSDIST((((LN($EY9/$C$28)+(#REF!+($Q$46^2)/2)*$Q$51)/($Q$46*SQRT($Q$51)))-$Q$46*SQRT(($Q$51))))*$C$28*EXP(-#REF!*$Q$51))*$B$28*100,0)</f>
        <v>0</v>
      </c>
      <c r="FZ9" s="120">
        <f ca="1">IFERROR((NORMSDIST(((LN($EY9/$C$29)+(#REF!+($Q$46^2)/2)*$Q$51)/($Q$46*SQRT($Q$51))))*$EY9-NORMSDIST((((LN($EY9/$C$29)+(#REF!+($Q$46^2)/2)*$Q$51)/($Q$46*SQRT($Q$51)))-$Q$46*SQRT(($Q$51))))*$C$29*EXP(-#REF!*$Q$51))*$B$29*100,0)</f>
        <v>0</v>
      </c>
      <c r="GA9" s="120">
        <f ca="1">IFERROR((NORMSDIST(((LN($EY9/$C$30)+(#REF!+($Q$46^2)/2)*$Q$51)/($Q$46*SQRT($Q$51))))*$EY9-NORMSDIST((((LN($EY9/$C$30)+(#REF!+($Q$46^2)/2)*$Q$51)/($Q$46*SQRT($Q$51)))-$Q$46*SQRT(($Q$51))))*$C$30*EXP(-#REF!*$Q$51))*$B$30*100,0)</f>
        <v>0</v>
      </c>
      <c r="GB9" s="120">
        <f ca="1">IFERROR((NORMSDIST(((LN($EY9/$C$31)+(#REF!+($Q$46^2)/2)*$Q$51)/($Q$46*SQRT($Q$51))))*$EY9-NORMSDIST((((LN($EY9/$C$31)+(#REF!+($Q$46^2)/2)*$Q$51)/($Q$46*SQRT($Q$51)))-$Q$46*SQRT(($Q$51))))*$C$31*EXP(-#REF!*$Q$51))*$B$31*100,0)</f>
        <v>0</v>
      </c>
      <c r="GC9" s="120">
        <f ca="1">IFERROR((NORMSDIST(((LN($EY9/$C$32)+(#REF!+($Q$46^2)/2)*$Q$51)/($Q$46*SQRT($Q$51))))*$EY9-NORMSDIST((((LN($EY9/$C$32)+(#REF!+($Q$46^2)/2)*$Q$51)/($Q$46*SQRT($Q$51)))-$Q$46*SQRT(($Q$51))))*$C$32*EXP(-#REF!*$Q$51))*$B$32*100,0)</f>
        <v>0</v>
      </c>
      <c r="GD9" s="120">
        <f ca="1">IFERROR((NORMSDIST(((LN($EY9/$C$33)+(#REF!+($Q$46^2)/2)*$Q$51)/($Q$46*SQRT($Q$51))))*$EY9-NORMSDIST((((LN($EY9/$C$33)+(#REF!+($Q$46^2)/2)*$Q$51)/($Q$46*SQRT($Q$51)))-$Q$46*SQRT(($Q$51))))*$C$33*EXP(-#REF!*$Q$51))*$B$33*100,0)</f>
        <v>0</v>
      </c>
      <c r="GE9" s="120">
        <f ca="1">IFERROR((NORMSDIST(((LN($EY9/$C$34)+(#REF!+($Q$46^2)/2)*$Q$51)/($Q$46*SQRT($Q$51))))*$EY9-NORMSDIST((((LN($EY9/$C$34)+(#REF!+($Q$46^2)/2)*$Q$51)/($Q$46*SQRT($Q$51)))-$Q$46*SQRT(($Q$51))))*$C$34*EXP(-#REF!*$Q$51))*$B$34*100,0)</f>
        <v>0</v>
      </c>
      <c r="GF9" s="120">
        <f ca="1">IFERROR((NORMSDIST(((LN($EY9/$C$35)+(#REF!+($Q$46^2)/2)*$Q$51)/($Q$46*SQRT($Q$51))))*$EY9-NORMSDIST((((LN($EY9/$C$35)+(#REF!+($Q$46^2)/2)*$Q$51)/($Q$46*SQRT($Q$51)))-$Q$46*SQRT(($Q$51))))*$C$35*EXP(-#REF!*$Q$51))*$B$35*100,0)</f>
        <v>0</v>
      </c>
      <c r="GG9" s="120">
        <f ca="1">IFERROR((NORMSDIST(((LN($EY9/$C$36)+(#REF!+($Q$46^2)/2)*$Q$51)/($Q$46*SQRT($Q$51))))*$EY9-NORMSDIST((((LN($EY9/$C$36)+(#REF!+($Q$46^2)/2)*$Q$51)/($Q$46*SQRT($Q$51)))-$Q$46*SQRT(($Q$51))))*$C$36*EXP(-#REF!*$Q$51))*$B$36*100,0)</f>
        <v>0</v>
      </c>
      <c r="GH9" s="120">
        <f ca="1">IFERROR((NORMSDIST(((LN($EY9/$C$37)+(#REF!+($Q$46^2)/2)*$Q$51)/($Q$46*SQRT($Q$51))))*$EY9-NORMSDIST((((LN($EY9/$C$37)+(#REF!+($Q$46^2)/2)*$Q$51)/($Q$46*SQRT($Q$51)))-$Q$46*SQRT(($Q$51))))*$C$37*EXP(-#REF!*$Q$51))*$B$37*100,0)</f>
        <v>0</v>
      </c>
      <c r="GI9" s="121"/>
      <c r="GJ9" s="122">
        <f t="shared" ca="1" si="55"/>
        <v>0</v>
      </c>
      <c r="GK9" s="121"/>
      <c r="GL9" s="134"/>
      <c r="GM9" s="124"/>
      <c r="GN9" s="125">
        <f t="shared" ca="1" si="56"/>
        <v>0</v>
      </c>
    </row>
    <row r="10" spans="1:196" ht="15">
      <c r="A10" s="126" t="s">
        <v>410</v>
      </c>
      <c r="B10" s="249"/>
      <c r="C10" s="242"/>
      <c r="D10" s="243"/>
      <c r="E10" s="250">
        <f t="shared" si="0"/>
        <v>0</v>
      </c>
      <c r="F10" s="251">
        <f t="shared" si="1"/>
        <v>0</v>
      </c>
      <c r="G10" s="246" t="str">
        <f t="shared" si="57"/>
        <v/>
      </c>
      <c r="H10" s="252">
        <f t="shared" si="58"/>
        <v>0</v>
      </c>
      <c r="I10" s="253">
        <f t="shared" si="2"/>
        <v>0</v>
      </c>
      <c r="J10" s="127" t="str">
        <f>IFERROR(D9/D10,"")</f>
        <v/>
      </c>
      <c r="K10" s="128" t="str">
        <f>IFERROR(G9/G10,"")</f>
        <v/>
      </c>
      <c r="L10" s="129" t="str">
        <f>IFERROR(K10/J10-1,"")</f>
        <v/>
      </c>
      <c r="M10" s="130">
        <f>I9+I10</f>
        <v>0</v>
      </c>
      <c r="N10" s="142"/>
      <c r="O10" s="278">
        <f t="shared" si="3"/>
        <v>1545.7696049035151</v>
      </c>
      <c r="P10" s="131">
        <f t="shared" si="4"/>
        <v>0</v>
      </c>
      <c r="Q10" s="131">
        <f t="shared" ca="1" si="5"/>
        <v>0</v>
      </c>
      <c r="R10" s="62"/>
      <c r="S10" s="240">
        <f>IF(AA10&gt;0,ABS((U10+AA10)),"")</f>
        <v>3150.6</v>
      </c>
      <c r="T10" s="671">
        <f t="shared" ref="T10:T17" si="70">SUMIFS(B$3:B$37,C$3:C$37,U10)</f>
        <v>0</v>
      </c>
      <c r="U10" s="235">
        <v>3150</v>
      </c>
      <c r="V10" s="672">
        <f t="shared" ca="1" si="59"/>
        <v>5.5991302542922838E-2</v>
      </c>
      <c r="W10" s="505" t="str">
        <f t="shared" si="60"/>
        <v>MERV - XMEV - GFGC3150FE - 24hs</v>
      </c>
      <c r="X10" s="505" t="str">
        <f t="shared" si="61"/>
        <v>GFGC3150FE</v>
      </c>
      <c r="Y10" s="503">
        <f>IFERROR(VLOOKUP($X10,HomeBroker!$A$22:$F$115,2,0),0)</f>
        <v>30</v>
      </c>
      <c r="Z10" s="503">
        <f>IFERROR(VLOOKUP($X10,HomeBroker!$A$22:$F$115,3,0),0)</f>
        <v>0.56000000000000005</v>
      </c>
      <c r="AA10" s="237">
        <f>IFERROR(VLOOKUP($X10,HomeBroker!$A$22:$F$115,6,0),0)</f>
        <v>0.6</v>
      </c>
      <c r="AB10" s="503">
        <f>IFERROR(VLOOKUP($X10,HomeBroker!$A$22:$F$115,4,0),0)</f>
        <v>1.1990000000000001</v>
      </c>
      <c r="AC10" s="503">
        <f>IFERROR(VLOOKUP($X10,HomeBroker!$A$22:$F$115,5,0),0)</f>
        <v>30</v>
      </c>
      <c r="AD10" s="506">
        <f>IFERROR(VLOOKUP($X10,HomeBroker!$A$22:$N$115,14,0),0)</f>
        <v>800</v>
      </c>
      <c r="AE10" s="241">
        <f t="shared" si="62"/>
        <v>1851.72</v>
      </c>
      <c r="AF10" s="110">
        <f t="shared" si="63"/>
        <v>0</v>
      </c>
      <c r="AG10" s="235">
        <v>1851.5</v>
      </c>
      <c r="AH10" s="504">
        <f t="shared" ca="1" si="64"/>
        <v>0.29440733830800347</v>
      </c>
      <c r="AI10" s="505" t="str">
        <f t="shared" si="65"/>
        <v>MERV - XMEV - GFGV18515F - 24hs</v>
      </c>
      <c r="AJ10" s="505" t="str">
        <f t="shared" si="66"/>
        <v>GFGV18515F</v>
      </c>
      <c r="AK10" s="674">
        <f>IFERROR(VLOOKUP($AJ10,HomeBroker!$A$22:$F$115,2,0),0)</f>
        <v>15</v>
      </c>
      <c r="AL10" s="674">
        <f>IFERROR(VLOOKUP($AJ10,HomeBroker!$A$22:$F$115,3,0),0)</f>
        <v>0.20499999999999999</v>
      </c>
      <c r="AM10" s="675">
        <f>IFERROR(VLOOKUP($AJ10,HomeBroker!$A$22:$F$115,6,0),0)</f>
        <v>0.22</v>
      </c>
      <c r="AN10" s="674">
        <f>IFERROR(VLOOKUP($AJ10,HomeBroker!$A$22:$F$115,4,0),0)</f>
        <v>0.39</v>
      </c>
      <c r="AO10" s="674">
        <f>IFERROR(VLOOKUP($AJ10,HomeBroker!$A$22:$F$115,5,0),0)</f>
        <v>28</v>
      </c>
      <c r="AP10" s="674">
        <f>IFERROR(VLOOKUP($AJ10,HomeBroker!$A$22:$N$115,14,0),0)</f>
        <v>383</v>
      </c>
      <c r="AQ10" s="62"/>
      <c r="AR10" s="240">
        <f t="shared" si="67"/>
        <v>820.38000000000011</v>
      </c>
      <c r="AS10" s="240">
        <f t="shared" si="68"/>
        <v>-819.78</v>
      </c>
      <c r="AT10" s="240">
        <f t="shared" si="69"/>
        <v>820</v>
      </c>
      <c r="AU10" s="62"/>
      <c r="AV10" s="112"/>
      <c r="AW10" s="132" t="s">
        <v>354</v>
      </c>
      <c r="AX10" s="114"/>
      <c r="AY10" s="136"/>
      <c r="AZ10" s="137"/>
      <c r="BA10" s="285">
        <f t="shared" si="10"/>
        <v>0</v>
      </c>
      <c r="BB10" s="286">
        <f t="shared" si="11"/>
        <v>0</v>
      </c>
      <c r="BC10" s="116" t="s">
        <v>408</v>
      </c>
      <c r="BD10" s="114"/>
      <c r="BE10" s="139"/>
      <c r="BF10" s="117"/>
      <c r="BG10" s="287">
        <f t="shared" si="12"/>
        <v>0</v>
      </c>
      <c r="BH10" s="289">
        <f t="shared" si="13"/>
        <v>0</v>
      </c>
      <c r="BI10" s="118" t="s">
        <v>409</v>
      </c>
      <c r="BJ10" s="114"/>
      <c r="BK10" s="117"/>
      <c r="BL10" s="290">
        <f t="shared" si="14"/>
        <v>0</v>
      </c>
      <c r="BM10" s="291">
        <f t="shared" si="15"/>
        <v>0</v>
      </c>
      <c r="DH10" s="119">
        <f t="shared" si="16"/>
        <v>1545.7696049035151</v>
      </c>
      <c r="DI10" s="120">
        <f t="shared" si="17"/>
        <v>0</v>
      </c>
      <c r="DJ10" s="120">
        <f t="shared" si="18"/>
        <v>0</v>
      </c>
      <c r="DK10" s="120">
        <f t="shared" si="19"/>
        <v>0</v>
      </c>
      <c r="DL10" s="120">
        <f t="shared" si="20"/>
        <v>0</v>
      </c>
      <c r="DM10" s="120">
        <f t="shared" si="21"/>
        <v>0</v>
      </c>
      <c r="DN10" s="120">
        <f t="shared" si="22"/>
        <v>0</v>
      </c>
      <c r="DO10" s="120">
        <f t="shared" si="23"/>
        <v>0</v>
      </c>
      <c r="DP10" s="120">
        <f t="shared" si="24"/>
        <v>0</v>
      </c>
      <c r="DQ10" s="120">
        <f t="shared" si="25"/>
        <v>0</v>
      </c>
      <c r="DR10" s="120">
        <f t="shared" si="26"/>
        <v>0</v>
      </c>
      <c r="DS10" s="120">
        <f t="shared" si="27"/>
        <v>0</v>
      </c>
      <c r="DT10" s="120">
        <f t="shared" si="28"/>
        <v>0</v>
      </c>
      <c r="DU10" s="120">
        <f t="shared" si="29"/>
        <v>0</v>
      </c>
      <c r="DV10" s="120">
        <f t="shared" si="30"/>
        <v>0</v>
      </c>
      <c r="DW10" s="120">
        <f t="shared" si="31"/>
        <v>0</v>
      </c>
      <c r="DX10" s="120">
        <f t="shared" si="32"/>
        <v>0</v>
      </c>
      <c r="DY10" s="120">
        <f t="shared" si="33"/>
        <v>0</v>
      </c>
      <c r="DZ10" s="120">
        <f t="shared" si="34"/>
        <v>0</v>
      </c>
      <c r="EA10" s="120">
        <f t="shared" si="35"/>
        <v>0</v>
      </c>
      <c r="EB10" s="120">
        <f t="shared" si="36"/>
        <v>0</v>
      </c>
      <c r="EC10" s="120">
        <f t="shared" si="37"/>
        <v>0</v>
      </c>
      <c r="ED10" s="120">
        <f t="shared" si="38"/>
        <v>0</v>
      </c>
      <c r="EE10" s="120">
        <f t="shared" si="39"/>
        <v>0</v>
      </c>
      <c r="EF10" s="120">
        <f t="shared" si="40"/>
        <v>0</v>
      </c>
      <c r="EG10" s="120">
        <f t="shared" si="41"/>
        <v>0</v>
      </c>
      <c r="EH10" s="120">
        <f t="shared" si="42"/>
        <v>0</v>
      </c>
      <c r="EI10" s="120">
        <f t="shared" si="43"/>
        <v>0</v>
      </c>
      <c r="EJ10" s="120">
        <f t="shared" si="44"/>
        <v>0</v>
      </c>
      <c r="EK10" s="120">
        <f t="shared" si="45"/>
        <v>0</v>
      </c>
      <c r="EL10" s="120">
        <f t="shared" si="46"/>
        <v>0</v>
      </c>
      <c r="EM10" s="120">
        <f t="shared" si="47"/>
        <v>0</v>
      </c>
      <c r="EN10" s="120">
        <f t="shared" si="48"/>
        <v>0</v>
      </c>
      <c r="EO10" s="120">
        <f t="shared" si="49"/>
        <v>0</v>
      </c>
      <c r="EP10" s="120">
        <f t="shared" si="50"/>
        <v>0</v>
      </c>
      <c r="EQ10" s="120">
        <f t="shared" si="51"/>
        <v>0</v>
      </c>
      <c r="ER10" s="121"/>
      <c r="ES10" s="122">
        <f t="shared" si="52"/>
        <v>0</v>
      </c>
      <c r="ET10" s="121"/>
      <c r="EU10" s="134"/>
      <c r="EV10" s="124"/>
      <c r="EW10" s="125">
        <f t="shared" si="53"/>
        <v>0</v>
      </c>
      <c r="EX10" s="72"/>
      <c r="EY10" s="119">
        <f t="shared" si="54"/>
        <v>1545.7696049035151</v>
      </c>
      <c r="EZ10" s="120">
        <f ca="1">IFERROR((NORMSDIST(((LN($EY10/$C$3)+(#REF!+($Q$46^2)/2)*$Q$51)/($Q$46*SQRT($Q$51))))*$EY10-NORMSDIST((((LN($EY10/$C$3)+(#REF!+($Q$46^2)/2)*$Q$51)/($Q$46*SQRT($Q$51)))-$Q$46*SQRT(($Q$51))))*$C$3*EXP(-#REF!*$Q$51))*$B$3*100,0)</f>
        <v>0</v>
      </c>
      <c r="FA10" s="120">
        <f ca="1">IFERROR((NORMSDIST(((LN($EY10/$C$4)+(#REF!+($Q$46^2)/2)*$Q$51)/($Q$46*SQRT($Q$51))))*$EY10-NORMSDIST((((LN($EY10/$C$4)+(#REF!+($Q$46^2)/2)*$Q$51)/($Q$46*SQRT($Q$51)))-$Q$46*SQRT(($Q$51))))*$C$4*EXP(-#REF!*$Q$51))*$B$4*100,0)</f>
        <v>0</v>
      </c>
      <c r="FB10" s="120">
        <f ca="1">IFERROR((NORMSDIST(((LN($EY10/$C$5)+(#REF!+($Q$46^2)/2)*$Q$51)/($Q$46*SQRT($Q$51))))*$EY10-NORMSDIST((((LN($EY10/$C$5)+(#REF!+($Q$46^2)/2)*$Q$51)/($Q$46*SQRT($Q$51)))-$Q$46*SQRT(($Q$51))))*$C$5*EXP(-#REF!*$Q$51))*$B$5*100,0)</f>
        <v>0</v>
      </c>
      <c r="FC10" s="120">
        <f ca="1">IFERROR((NORMSDIST(((LN($EY10/$C$6)+(#REF!+($Q$46^2)/2)*$Q$51)/($Q$46*SQRT($Q$51))))*$EY10-NORMSDIST((((LN($EY10/$C$6)+(#REF!+($Q$46^2)/2)*$Q$51)/($Q$46*SQRT($Q$51)))-$Q$46*SQRT(($Q$51))))*$C$6*EXP(-#REF!*$Q$51))*$B$6*100,0)</f>
        <v>0</v>
      </c>
      <c r="FD10" s="120">
        <f ca="1">IFERROR((NORMSDIST(((LN($EY10/$C$7)+(#REF!+($Q$46^2)/2)*$Q$51)/($Q$46*SQRT($Q$51))))*$EY10-NORMSDIST((((LN($EY10/$C$7)+(#REF!+($Q$46^2)/2)*$Q$51)/($Q$46*SQRT($Q$51)))-$Q$46*SQRT(($Q$51))))*$C$7*EXP(-#REF!*$Q$51))*$B$7*100,0)</f>
        <v>0</v>
      </c>
      <c r="FE10" s="120">
        <f ca="1">IFERROR((NORMSDIST(((LN($EY10/$C$8)+(#REF!+($Q$46^2)/2)*$Q$51)/($Q$46*SQRT($Q$51))))*$EY10-NORMSDIST((((LN($EY10/$C$8)+(#REF!+($Q$46^2)/2)*$Q$51)/($Q$46*SQRT($Q$51)))-$Q$46*SQRT(($Q$51))))*$C$8*EXP(-#REF!*$Q$51))*$B$8*100,0)</f>
        <v>0</v>
      </c>
      <c r="FF10" s="120">
        <f ca="1">IFERROR((NORMSDIST(((LN($EY10/$C$9)+(#REF!+($Q$46^2)/2)*$Q$51)/($Q$46*SQRT($Q$51))))*$EY10-NORMSDIST((((LN($EY10/$C$9)+(#REF!+($Q$46^2)/2)*$Q$51)/($Q$46*SQRT($Q$51)))-$Q$46*SQRT(($Q$51))))*$C$9*EXP(-#REF!*$Q$51))*$B$9*100,0)</f>
        <v>0</v>
      </c>
      <c r="FG10" s="120">
        <f ca="1">IFERROR((NORMSDIST(((LN($EY10/$C$10)+(#REF!+($Q$46^2)/2)*$Q$51)/($Q$46*SQRT($Q$51))))*$EY10-NORMSDIST((((LN($EY10/$C$10)+(#REF!+($Q$46^2)/2)*$Q$51)/($Q$46*SQRT($Q$51)))-$Q$46*SQRT(($Q$51))))*$C$10*EXP(-#REF!*$Q$51))*$B$10*100,0)</f>
        <v>0</v>
      </c>
      <c r="FH10" s="120">
        <f ca="1">IFERROR((NORMSDIST(((LN($EY10/$C$11)+(#REF!+($Q$46^2)/2)*$Q$51)/($Q$46*SQRT($Q$51))))*$EY10-NORMSDIST((((LN($EY10/$C$11)+(#REF!+($Q$46^2)/2)*$Q$51)/($Q$46*SQRT($Q$51)))-$Q$46*SQRT(($Q$51))))*$C$11*EXP(-#REF!*$Q$51))*$B$11*100,0)</f>
        <v>0</v>
      </c>
      <c r="FI10" s="120">
        <f ca="1">IFERROR((NORMSDIST(((LN($EY10/$C$12)+(#REF!+($Q$46^2)/2)*$Q$51)/($Q$46*SQRT($Q$51))))*$EY10-NORMSDIST((((LN($EY10/$C$12)+(#REF!+($Q$46^2)/2)*$Q$51)/($Q$46*SQRT($Q$51)))-$Q$46*SQRT(($Q$51))))*$C$12*EXP(-#REF!*$Q$51))*$B$12*100,0)</f>
        <v>0</v>
      </c>
      <c r="FJ10" s="120">
        <f ca="1">IFERROR((NORMSDIST(((LN($EY10/$C$13)+(#REF!+($Q$46^2)/2)*$Q$51)/($Q$46*SQRT($Q$51))))*$EY10-NORMSDIST((((LN($EY10/$C$13)+(#REF!+($Q$46^2)/2)*$Q$51)/($Q$46*SQRT($Q$51)))-$Q$46*SQRT(($Q$51))))*$C$13*EXP(-#REF!*$Q$51))*$B$13*100,0)</f>
        <v>0</v>
      </c>
      <c r="FK10" s="120">
        <f ca="1">IFERROR((NORMSDIST(((LN($EY10/$C$14)+(#REF!+($Q$46^2)/2)*$Q$51)/($Q$46*SQRT($Q$51))))*$EY10-NORMSDIST((((LN($EY10/$C$14)+(#REF!+($Q$46^2)/2)*$Q$51)/($Q$46*SQRT($Q$51)))-$Q$46*SQRT(($Q$51))))*$C$14*EXP(-#REF!*$Q$51))*$B$14*100,0)</f>
        <v>0</v>
      </c>
      <c r="FL10" s="120">
        <f ca="1">IFERROR((NORMSDIST(((LN($EY10/$C$15)+(#REF!+($Q$46^2)/2)*$Q$51)/($Q$46*SQRT($Q$51))))*$EY10-NORMSDIST((((LN($EY10/$C$15)+(#REF!+($Q$46^2)/2)*$Q$51)/($Q$46*SQRT($Q$51)))-$Q$46*SQRT(($Q$51))))*$C$15*EXP(-#REF!*$Q$51))*$B$15*100,0)</f>
        <v>0</v>
      </c>
      <c r="FM10" s="120">
        <f ca="1">IFERROR((NORMSDIST(((LN($EY10/$C$16)+(#REF!+($Q$46^2)/2)*$Q$51)/($Q$46*SQRT($Q$51))))*$EY10-NORMSDIST((((LN($EY10/$C$16)+(#REF!+($Q$46^2)/2)*$Q$51)/($Q$46*SQRT($Q$51)))-$Q$46*SQRT(($Q$51))))*$C$16*EXP(-#REF!*$Q$51))*$B$16*100,0)</f>
        <v>0</v>
      </c>
      <c r="FN10" s="120">
        <f ca="1">IFERROR((NORMSDIST(((LN($EY10/$C$17)+(#REF!+($Q$46^2)/2)*$Q$51)/($Q$46*SQRT($Q$51))))*$EY10-NORMSDIST((((LN($EY10/$C$17)+(#REF!+($Q$46^2)/2)*$Q$51)/($Q$46*SQRT($Q$51)))-$Q$46*SQRT(($Q$51))))*$C$17*EXP(-#REF!*$Q$51))*$B$17*100,0)</f>
        <v>0</v>
      </c>
      <c r="FO10" s="120">
        <f ca="1">IFERROR((NORMSDIST(((LN($EY10/$C$18)+(#REF!+($Q$46^2)/2)*$Q$51)/($Q$46*SQRT($Q$51))))*$EY10-NORMSDIST((((LN($EY10/$C$18)+(#REF!+($Q$46^2)/2)*$Q$51)/($Q$46*SQRT($Q$51)))-$Q$46*SQRT(($Q$51))))*$C$18*EXP(-#REF!*$Q$51))*$B$18*100,0)</f>
        <v>0</v>
      </c>
      <c r="FP10" s="120">
        <f ca="1">IFERROR((NORMSDIST(((LN($EY10/$C$19)+(#REF!+($Q$46^2)/2)*$Q$51)/($Q$46*SQRT($Q$51))))*$EY10-NORMSDIST((((LN($EY10/$C$19)+(#REF!+($Q$46^2)/2)*$Q$51)/($Q$46*SQRT($Q$51)))-$Q$46*SQRT(($Q$51))))*$C$19*EXP(-#REF!*$Q$51))*$B$19*100,0)</f>
        <v>0</v>
      </c>
      <c r="FQ10" s="120">
        <f ca="1">IFERROR((NORMSDIST(((LN($EY10/$C$20)+(#REF!+($Q$46^2)/2)*$Q$51)/($Q$46*SQRT($Q$51))))*$EY10-NORMSDIST((((LN($EY10/$C$20)+(#REF!+($Q$46^2)/2)*$Q$51)/($Q$46*SQRT($Q$51)))-$Q$46*SQRT(($Q$51))))*$C$20*EXP(-#REF!*$Q$51))*$B$20*100,0)</f>
        <v>0</v>
      </c>
      <c r="FR10" s="120">
        <f ca="1">IFERROR((NORMSDIST(((LN($EY10/$C$21)+(#REF!+($Q$46^2)/2)*$Q$51)/($Q$46*SQRT($Q$51))))*$EY10-NORMSDIST((((LN($EY10/$C$21)+(#REF!+($Q$46^2)/2)*$Q$51)/($Q$46*SQRT($Q$51)))-$Q$46*SQRT(($Q$51))))*$C$21*EXP(-#REF!*$Q$51))*$B$21*100,0)</f>
        <v>0</v>
      </c>
      <c r="FS10" s="120">
        <f ca="1">IFERROR((NORMSDIST(((LN($EY10/$C$22)+(#REF!+($Q$46^2)/2)*$Q$51)/($Q$46*SQRT($Q$51))))*$EY10-NORMSDIST((((LN($EY10/$C$22)+(#REF!+($Q$46^2)/2)*$Q$51)/($Q$46*SQRT($Q$51)))-$Q$46*SQRT(($Q$51))))*$C$22*EXP(-#REF!*$Q$51))*$B$22*100,0)</f>
        <v>0</v>
      </c>
      <c r="FT10" s="120">
        <f ca="1">IFERROR((NORMSDIST(((LN($EY10/$C$23)+(#REF!+($Q$46^2)/2)*$Q$51)/($Q$46*SQRT($Q$51))))*$EY10-NORMSDIST((((LN($EY10/$C$23)+(#REF!+($Q$46^2)/2)*$Q$51)/($Q$46*SQRT($Q$51)))-$Q$46*SQRT(($Q$51))))*$C$23*EXP(-#REF!*$Q$51))*$B$23*100,0)</f>
        <v>0</v>
      </c>
      <c r="FU10" s="120">
        <f ca="1">IFERROR((NORMSDIST(((LN($EY10/$C$24)+(#REF!+($Q$46^2)/2)*$Q$51)/($Q$46*SQRT($Q$51))))*$EY10-NORMSDIST((((LN($EY10/$C$24)+(#REF!+($Q$46^2)/2)*$Q$51)/($Q$46*SQRT($Q$51)))-$Q$46*SQRT(($Q$51))))*$C$24*EXP(-#REF!*$Q$51))*$B$24*100,0)</f>
        <v>0</v>
      </c>
      <c r="FV10" s="120">
        <f ca="1">IFERROR((NORMSDIST(((LN($EY10/$C$25)+(#REF!+($Q$46^2)/2)*$Q$51)/($Q$46*SQRT($Q$51))))*$EY10-NORMSDIST((((LN($EY10/$C$25)+(#REF!+($Q$46^2)/2)*$Q$51)/($Q$46*SQRT($Q$51)))-$Q$46*SQRT(($Q$51))))*$C$25*EXP(-#REF!*$Q$51))*$B$25*100,0)</f>
        <v>0</v>
      </c>
      <c r="FW10" s="120">
        <f ca="1">IFERROR((NORMSDIST(((LN($EY10/$C$26)+(#REF!+($Q$46^2)/2)*$Q$51)/($Q$46*SQRT($Q$51))))*$EY10-NORMSDIST((((LN($EY10/$C$26)+(#REF!+($Q$46^2)/2)*$Q$51)/($Q$46*SQRT($Q$51)))-$Q$46*SQRT(($Q$51))))*$C$26*EXP(-#REF!*$Q$51))*$B$26*100,0)</f>
        <v>0</v>
      </c>
      <c r="FX10" s="120">
        <f ca="1">IFERROR((NORMSDIST(((LN($EY10/$C$27)+(#REF!+($Q$46^2)/2)*$Q$51)/($Q$46*SQRT($Q$51))))*$EY10-NORMSDIST((((LN($EY10/$C$27)+(#REF!+($Q$46^2)/2)*$Q$51)/($Q$46*SQRT($Q$51)))-$Q$46*SQRT(($Q$51))))*$C$27*EXP(-#REF!*$Q$51))*$B$27*100,0)</f>
        <v>0</v>
      </c>
      <c r="FY10" s="120">
        <f ca="1">IFERROR((NORMSDIST(((LN($EY10/$C$28)+(#REF!+($Q$46^2)/2)*$Q$51)/($Q$46*SQRT($Q$51))))*$EY10-NORMSDIST((((LN($EY10/$C$28)+(#REF!+($Q$46^2)/2)*$Q$51)/($Q$46*SQRT($Q$51)))-$Q$46*SQRT(($Q$51))))*$C$28*EXP(-#REF!*$Q$51))*$B$28*100,0)</f>
        <v>0</v>
      </c>
      <c r="FZ10" s="120">
        <f ca="1">IFERROR((NORMSDIST(((LN($EY10/$C$29)+(#REF!+($Q$46^2)/2)*$Q$51)/($Q$46*SQRT($Q$51))))*$EY10-NORMSDIST((((LN($EY10/$C$29)+(#REF!+($Q$46^2)/2)*$Q$51)/($Q$46*SQRT($Q$51)))-$Q$46*SQRT(($Q$51))))*$C$29*EXP(-#REF!*$Q$51))*$B$29*100,0)</f>
        <v>0</v>
      </c>
      <c r="GA10" s="120">
        <f ca="1">IFERROR((NORMSDIST(((LN($EY10/$C$30)+(#REF!+($Q$46^2)/2)*$Q$51)/($Q$46*SQRT($Q$51))))*$EY10-NORMSDIST((((LN($EY10/$C$30)+(#REF!+($Q$46^2)/2)*$Q$51)/($Q$46*SQRT($Q$51)))-$Q$46*SQRT(($Q$51))))*$C$30*EXP(-#REF!*$Q$51))*$B$30*100,0)</f>
        <v>0</v>
      </c>
      <c r="GB10" s="120">
        <f ca="1">IFERROR((NORMSDIST(((LN($EY10/$C$31)+(#REF!+($Q$46^2)/2)*$Q$51)/($Q$46*SQRT($Q$51))))*$EY10-NORMSDIST((((LN($EY10/$C$31)+(#REF!+($Q$46^2)/2)*$Q$51)/($Q$46*SQRT($Q$51)))-$Q$46*SQRT(($Q$51))))*$C$31*EXP(-#REF!*$Q$51))*$B$31*100,0)</f>
        <v>0</v>
      </c>
      <c r="GC10" s="120">
        <f ca="1">IFERROR((NORMSDIST(((LN($EY10/$C$32)+(#REF!+($Q$46^2)/2)*$Q$51)/($Q$46*SQRT($Q$51))))*$EY10-NORMSDIST((((LN($EY10/$C$32)+(#REF!+($Q$46^2)/2)*$Q$51)/($Q$46*SQRT($Q$51)))-$Q$46*SQRT(($Q$51))))*$C$32*EXP(-#REF!*$Q$51))*$B$32*100,0)</f>
        <v>0</v>
      </c>
      <c r="GD10" s="120">
        <f ca="1">IFERROR((NORMSDIST(((LN($EY10/$C$33)+(#REF!+($Q$46^2)/2)*$Q$51)/($Q$46*SQRT($Q$51))))*$EY10-NORMSDIST((((LN($EY10/$C$33)+(#REF!+($Q$46^2)/2)*$Q$51)/($Q$46*SQRT($Q$51)))-$Q$46*SQRT(($Q$51))))*$C$33*EXP(-#REF!*$Q$51))*$B$33*100,0)</f>
        <v>0</v>
      </c>
      <c r="GE10" s="120">
        <f ca="1">IFERROR((NORMSDIST(((LN($EY10/$C$34)+(#REF!+($Q$46^2)/2)*$Q$51)/($Q$46*SQRT($Q$51))))*$EY10-NORMSDIST((((LN($EY10/$C$34)+(#REF!+($Q$46^2)/2)*$Q$51)/($Q$46*SQRT($Q$51)))-$Q$46*SQRT(($Q$51))))*$C$34*EXP(-#REF!*$Q$51))*$B$34*100,0)</f>
        <v>0</v>
      </c>
      <c r="GF10" s="120">
        <f ca="1">IFERROR((NORMSDIST(((LN($EY10/$C$35)+(#REF!+($Q$46^2)/2)*$Q$51)/($Q$46*SQRT($Q$51))))*$EY10-NORMSDIST((((LN($EY10/$C$35)+(#REF!+($Q$46^2)/2)*$Q$51)/($Q$46*SQRT($Q$51)))-$Q$46*SQRT(($Q$51))))*$C$35*EXP(-#REF!*$Q$51))*$B$35*100,0)</f>
        <v>0</v>
      </c>
      <c r="GG10" s="120">
        <f ca="1">IFERROR((NORMSDIST(((LN($EY10/$C$36)+(#REF!+($Q$46^2)/2)*$Q$51)/($Q$46*SQRT($Q$51))))*$EY10-NORMSDIST((((LN($EY10/$C$36)+(#REF!+($Q$46^2)/2)*$Q$51)/($Q$46*SQRT($Q$51)))-$Q$46*SQRT(($Q$51))))*$C$36*EXP(-#REF!*$Q$51))*$B$36*100,0)</f>
        <v>0</v>
      </c>
      <c r="GH10" s="120">
        <f ca="1">IFERROR((NORMSDIST(((LN($EY10/$C$37)+(#REF!+($Q$46^2)/2)*$Q$51)/($Q$46*SQRT($Q$51))))*$EY10-NORMSDIST((((LN($EY10/$C$37)+(#REF!+($Q$46^2)/2)*$Q$51)/($Q$46*SQRT($Q$51)))-$Q$46*SQRT(($Q$51))))*$C$37*EXP(-#REF!*$Q$51))*$B$37*100,0)</f>
        <v>0</v>
      </c>
      <c r="GI10" s="121"/>
      <c r="GJ10" s="122">
        <f t="shared" ca="1" si="55"/>
        <v>0</v>
      </c>
      <c r="GK10" s="121"/>
      <c r="GL10" s="134"/>
      <c r="GM10" s="124"/>
      <c r="GN10" s="125">
        <f t="shared" ca="1" si="56"/>
        <v>0</v>
      </c>
    </row>
    <row r="11" spans="1:196" ht="15">
      <c r="A11" s="135" t="s">
        <v>411</v>
      </c>
      <c r="B11" s="249"/>
      <c r="C11" s="242"/>
      <c r="D11" s="243"/>
      <c r="E11" s="250">
        <f t="shared" si="0"/>
        <v>0</v>
      </c>
      <c r="F11" s="251">
        <f t="shared" si="1"/>
        <v>0</v>
      </c>
      <c r="G11" s="246" t="str">
        <f t="shared" si="57"/>
        <v/>
      </c>
      <c r="H11" s="252">
        <f t="shared" si="58"/>
        <v>0</v>
      </c>
      <c r="I11" s="253">
        <f t="shared" si="2"/>
        <v>0</v>
      </c>
      <c r="J11" s="69"/>
      <c r="K11" s="69"/>
      <c r="L11" s="69"/>
      <c r="M11" s="69"/>
      <c r="N11" s="142"/>
      <c r="O11" s="278">
        <f t="shared" si="3"/>
        <v>1627.125899898437</v>
      </c>
      <c r="P11" s="131">
        <f t="shared" si="4"/>
        <v>0</v>
      </c>
      <c r="Q11" s="131">
        <f t="shared" ca="1" si="5"/>
        <v>0</v>
      </c>
      <c r="R11" s="62"/>
      <c r="S11" s="240">
        <f t="shared" ref="S11:S42" si="71">IF(AA11&gt;0,ABS((U11+AA11)),"")</f>
        <v>3300.35</v>
      </c>
      <c r="T11" s="671">
        <f t="shared" si="70"/>
        <v>0</v>
      </c>
      <c r="U11" s="235">
        <v>3300</v>
      </c>
      <c r="V11" s="672">
        <f t="shared" ca="1" si="59"/>
        <v>8.145751749726593E-3</v>
      </c>
      <c r="W11" s="505" t="str">
        <f t="shared" si="60"/>
        <v>MERV - XMEV - GFGC3300FE - 24hs</v>
      </c>
      <c r="X11" s="505" t="str">
        <f t="shared" si="61"/>
        <v>GFGC3300FE</v>
      </c>
      <c r="Y11" s="503">
        <f>IFERROR(VLOOKUP($X11,HomeBroker!$A$22:$F$115,2,0),0)</f>
        <v>36</v>
      </c>
      <c r="Z11" s="503">
        <f>IFERROR(VLOOKUP($X11,HomeBroker!$A$22:$F$115,3,0),0)</f>
        <v>0.35</v>
      </c>
      <c r="AA11" s="237">
        <f>IFERROR(VLOOKUP($X11,HomeBroker!$A$22:$F$115,6,0),0)</f>
        <v>0.35</v>
      </c>
      <c r="AB11" s="503">
        <f>IFERROR(VLOOKUP($X11,HomeBroker!$A$22:$F$115,4,0),0)</f>
        <v>0.78400000000000003</v>
      </c>
      <c r="AC11" s="503">
        <f>IFERROR(VLOOKUP($X11,HomeBroker!$A$22:$F$115,5,0),0)</f>
        <v>16</v>
      </c>
      <c r="AD11" s="506">
        <f>IFERROR(VLOOKUP($X11,HomeBroker!$A$22:$N$115,14,0),0)</f>
        <v>309</v>
      </c>
      <c r="AE11" s="241">
        <f t="shared" si="62"/>
        <v>1931.89</v>
      </c>
      <c r="AF11" s="110">
        <f t="shared" si="63"/>
        <v>0</v>
      </c>
      <c r="AG11" s="235">
        <v>1931.5</v>
      </c>
      <c r="AH11" s="504">
        <f t="shared" ca="1" si="64"/>
        <v>1.1697922869778168</v>
      </c>
      <c r="AI11" s="505" t="str">
        <f t="shared" si="65"/>
        <v>MERV - XMEV - GFGV19315F - 24hs</v>
      </c>
      <c r="AJ11" s="505" t="str">
        <f t="shared" si="66"/>
        <v>GFGV19315F</v>
      </c>
      <c r="AK11" s="674">
        <f>IFERROR(VLOOKUP($AJ11,HomeBroker!$A$22:$F$115,2,0),0)</f>
        <v>49</v>
      </c>
      <c r="AL11" s="674">
        <f>IFERROR(VLOOKUP($AJ11,HomeBroker!$A$22:$F$115,3,0),0)</f>
        <v>0.39</v>
      </c>
      <c r="AM11" s="675">
        <f>IFERROR(VLOOKUP($AJ11,HomeBroker!$A$22:$F$115,6,0),0)</f>
        <v>0.39</v>
      </c>
      <c r="AN11" s="674">
        <f>IFERROR(VLOOKUP($AJ11,HomeBroker!$A$22:$F$115,4,0),0)</f>
        <v>0.75</v>
      </c>
      <c r="AO11" s="674">
        <f>IFERROR(VLOOKUP($AJ11,HomeBroker!$A$22:$F$115,5,0),0)</f>
        <v>5</v>
      </c>
      <c r="AP11" s="674">
        <f>IFERROR(VLOOKUP($AJ11,HomeBroker!$A$22:$N$115,14,0),0)</f>
        <v>348</v>
      </c>
      <c r="AQ11" s="62"/>
      <c r="AR11" s="240">
        <f t="shared" si="67"/>
        <v>969.96</v>
      </c>
      <c r="AS11" s="240">
        <f t="shared" si="68"/>
        <v>-969.61</v>
      </c>
      <c r="AT11" s="240">
        <f t="shared" si="69"/>
        <v>970</v>
      </c>
      <c r="AU11" s="62"/>
      <c r="AV11" s="112"/>
      <c r="AW11" s="132" t="s">
        <v>354</v>
      </c>
      <c r="AX11" s="114"/>
      <c r="AY11" s="136"/>
      <c r="AZ11" s="137"/>
      <c r="BA11" s="285">
        <f t="shared" si="10"/>
        <v>0</v>
      </c>
      <c r="BB11" s="286">
        <f t="shared" si="11"/>
        <v>0</v>
      </c>
      <c r="BC11" s="116" t="s">
        <v>408</v>
      </c>
      <c r="BD11" s="114"/>
      <c r="BE11" s="139"/>
      <c r="BF11" s="117"/>
      <c r="BG11" s="287">
        <f t="shared" si="12"/>
        <v>0</v>
      </c>
      <c r="BH11" s="289">
        <f t="shared" si="13"/>
        <v>0</v>
      </c>
      <c r="BI11" s="118" t="s">
        <v>409</v>
      </c>
      <c r="BJ11" s="114"/>
      <c r="BK11" s="117"/>
      <c r="BL11" s="290">
        <f t="shared" si="14"/>
        <v>0</v>
      </c>
      <c r="BM11" s="291">
        <f t="shared" si="15"/>
        <v>0</v>
      </c>
      <c r="DH11" s="119">
        <f t="shared" si="16"/>
        <v>1627.125899898437</v>
      </c>
      <c r="DI11" s="120">
        <f t="shared" si="17"/>
        <v>0</v>
      </c>
      <c r="DJ11" s="120">
        <f t="shared" si="18"/>
        <v>0</v>
      </c>
      <c r="DK11" s="120">
        <f t="shared" si="19"/>
        <v>0</v>
      </c>
      <c r="DL11" s="120">
        <f t="shared" si="20"/>
        <v>0</v>
      </c>
      <c r="DM11" s="120">
        <f t="shared" si="21"/>
        <v>0</v>
      </c>
      <c r="DN11" s="120">
        <f t="shared" si="22"/>
        <v>0</v>
      </c>
      <c r="DO11" s="120">
        <f t="shared" si="23"/>
        <v>0</v>
      </c>
      <c r="DP11" s="120">
        <f t="shared" si="24"/>
        <v>0</v>
      </c>
      <c r="DQ11" s="120">
        <f t="shared" si="25"/>
        <v>0</v>
      </c>
      <c r="DR11" s="120">
        <f t="shared" si="26"/>
        <v>0</v>
      </c>
      <c r="DS11" s="120">
        <f t="shared" si="27"/>
        <v>0</v>
      </c>
      <c r="DT11" s="120">
        <f t="shared" si="28"/>
        <v>0</v>
      </c>
      <c r="DU11" s="120">
        <f t="shared" si="29"/>
        <v>0</v>
      </c>
      <c r="DV11" s="120">
        <f t="shared" si="30"/>
        <v>0</v>
      </c>
      <c r="DW11" s="120">
        <f t="shared" si="31"/>
        <v>0</v>
      </c>
      <c r="DX11" s="120">
        <f t="shared" si="32"/>
        <v>0</v>
      </c>
      <c r="DY11" s="120">
        <f t="shared" si="33"/>
        <v>0</v>
      </c>
      <c r="DZ11" s="120">
        <f t="shared" si="34"/>
        <v>0</v>
      </c>
      <c r="EA11" s="120">
        <f t="shared" si="35"/>
        <v>0</v>
      </c>
      <c r="EB11" s="120">
        <f t="shared" si="36"/>
        <v>0</v>
      </c>
      <c r="EC11" s="120">
        <f t="shared" si="37"/>
        <v>0</v>
      </c>
      <c r="ED11" s="120">
        <f t="shared" si="38"/>
        <v>0</v>
      </c>
      <c r="EE11" s="120">
        <f t="shared" si="39"/>
        <v>0</v>
      </c>
      <c r="EF11" s="120">
        <f t="shared" si="40"/>
        <v>0</v>
      </c>
      <c r="EG11" s="120">
        <f t="shared" si="41"/>
        <v>0</v>
      </c>
      <c r="EH11" s="120">
        <f t="shared" si="42"/>
        <v>0</v>
      </c>
      <c r="EI11" s="120">
        <f t="shared" si="43"/>
        <v>0</v>
      </c>
      <c r="EJ11" s="120">
        <f t="shared" si="44"/>
        <v>0</v>
      </c>
      <c r="EK11" s="120">
        <f t="shared" si="45"/>
        <v>0</v>
      </c>
      <c r="EL11" s="120">
        <f t="shared" si="46"/>
        <v>0</v>
      </c>
      <c r="EM11" s="120">
        <f t="shared" si="47"/>
        <v>0</v>
      </c>
      <c r="EN11" s="120">
        <f t="shared" si="48"/>
        <v>0</v>
      </c>
      <c r="EO11" s="120">
        <f t="shared" si="49"/>
        <v>0</v>
      </c>
      <c r="EP11" s="120">
        <f t="shared" si="50"/>
        <v>0</v>
      </c>
      <c r="EQ11" s="120">
        <f t="shared" si="51"/>
        <v>0</v>
      </c>
      <c r="ER11" s="121"/>
      <c r="ES11" s="122">
        <f t="shared" si="52"/>
        <v>0</v>
      </c>
      <c r="ET11" s="121"/>
      <c r="EU11" s="134"/>
      <c r="EV11" s="124"/>
      <c r="EW11" s="125">
        <f t="shared" si="53"/>
        <v>0</v>
      </c>
      <c r="EX11" s="72"/>
      <c r="EY11" s="119">
        <f t="shared" si="54"/>
        <v>1627.125899898437</v>
      </c>
      <c r="EZ11" s="120">
        <f ca="1">IFERROR((NORMSDIST(((LN($EY11/$C$3)+(#REF!+($Q$46^2)/2)*$Q$51)/($Q$46*SQRT($Q$51))))*$EY11-NORMSDIST((((LN($EY11/$C$3)+(#REF!+($Q$46^2)/2)*$Q$51)/($Q$46*SQRT($Q$51)))-$Q$46*SQRT(($Q$51))))*$C$3*EXP(-#REF!*$Q$51))*$B$3*100,0)</f>
        <v>0</v>
      </c>
      <c r="FA11" s="120">
        <f ca="1">IFERROR((NORMSDIST(((LN($EY11/$C$4)+(#REF!+($Q$46^2)/2)*$Q$51)/($Q$46*SQRT($Q$51))))*$EY11-NORMSDIST((((LN($EY11/$C$4)+(#REF!+($Q$46^2)/2)*$Q$51)/($Q$46*SQRT($Q$51)))-$Q$46*SQRT(($Q$51))))*$C$4*EXP(-#REF!*$Q$51))*$B$4*100,0)</f>
        <v>0</v>
      </c>
      <c r="FB11" s="120">
        <f ca="1">IFERROR((NORMSDIST(((LN($EY11/$C$5)+(#REF!+($Q$46^2)/2)*$Q$51)/($Q$46*SQRT($Q$51))))*$EY11-NORMSDIST((((LN($EY11/$C$5)+(#REF!+($Q$46^2)/2)*$Q$51)/($Q$46*SQRT($Q$51)))-$Q$46*SQRT(($Q$51))))*$C$5*EXP(-#REF!*$Q$51))*$B$5*100,0)</f>
        <v>0</v>
      </c>
      <c r="FC11" s="120">
        <f ca="1">IFERROR((NORMSDIST(((LN($EY11/$C$6)+(#REF!+($Q$46^2)/2)*$Q$51)/($Q$46*SQRT($Q$51))))*$EY11-NORMSDIST((((LN($EY11/$C$6)+(#REF!+($Q$46^2)/2)*$Q$51)/($Q$46*SQRT($Q$51)))-$Q$46*SQRT(($Q$51))))*$C$6*EXP(-#REF!*$Q$51))*$B$6*100,0)</f>
        <v>0</v>
      </c>
      <c r="FD11" s="120">
        <f ca="1">IFERROR((NORMSDIST(((LN($EY11/$C$7)+(#REF!+($Q$46^2)/2)*$Q$51)/($Q$46*SQRT($Q$51))))*$EY11-NORMSDIST((((LN($EY11/$C$7)+(#REF!+($Q$46^2)/2)*$Q$51)/($Q$46*SQRT($Q$51)))-$Q$46*SQRT(($Q$51))))*$C$7*EXP(-#REF!*$Q$51))*$B$7*100,0)</f>
        <v>0</v>
      </c>
      <c r="FE11" s="120">
        <f ca="1">IFERROR((NORMSDIST(((LN($EY11/$C$8)+(#REF!+($Q$46^2)/2)*$Q$51)/($Q$46*SQRT($Q$51))))*$EY11-NORMSDIST((((LN($EY11/$C$8)+(#REF!+($Q$46^2)/2)*$Q$51)/($Q$46*SQRT($Q$51)))-$Q$46*SQRT(($Q$51))))*$C$8*EXP(-#REF!*$Q$51))*$B$8*100,0)</f>
        <v>0</v>
      </c>
      <c r="FF11" s="120">
        <f ca="1">IFERROR((NORMSDIST(((LN($EY11/$C$9)+(#REF!+($Q$46^2)/2)*$Q$51)/($Q$46*SQRT($Q$51))))*$EY11-NORMSDIST((((LN($EY11/$C$9)+(#REF!+($Q$46^2)/2)*$Q$51)/($Q$46*SQRT($Q$51)))-$Q$46*SQRT(($Q$51))))*$C$9*EXP(-#REF!*$Q$51))*$B$9*100,0)</f>
        <v>0</v>
      </c>
      <c r="FG11" s="120">
        <f ca="1">IFERROR((NORMSDIST(((LN($EY11/$C$10)+(#REF!+($Q$46^2)/2)*$Q$51)/($Q$46*SQRT($Q$51))))*$EY11-NORMSDIST((((LN($EY11/$C$10)+(#REF!+($Q$46^2)/2)*$Q$51)/($Q$46*SQRT($Q$51)))-$Q$46*SQRT(($Q$51))))*$C$10*EXP(-#REF!*$Q$51))*$B$10*100,0)</f>
        <v>0</v>
      </c>
      <c r="FH11" s="120">
        <f ca="1">IFERROR((NORMSDIST(((LN($EY11/$C$11)+(#REF!+($Q$46^2)/2)*$Q$51)/($Q$46*SQRT($Q$51))))*$EY11-NORMSDIST((((LN($EY11/$C$11)+(#REF!+($Q$46^2)/2)*$Q$51)/($Q$46*SQRT($Q$51)))-$Q$46*SQRT(($Q$51))))*$C$11*EXP(-#REF!*$Q$51))*$B$11*100,0)</f>
        <v>0</v>
      </c>
      <c r="FI11" s="120">
        <f ca="1">IFERROR((NORMSDIST(((LN($EY11/$C$12)+(#REF!+($Q$46^2)/2)*$Q$51)/($Q$46*SQRT($Q$51))))*$EY11-NORMSDIST((((LN($EY11/$C$12)+(#REF!+($Q$46^2)/2)*$Q$51)/($Q$46*SQRT($Q$51)))-$Q$46*SQRT(($Q$51))))*$C$12*EXP(-#REF!*$Q$51))*$B$12*100,0)</f>
        <v>0</v>
      </c>
      <c r="FJ11" s="120">
        <f ca="1">IFERROR((NORMSDIST(((LN($EY11/$C$13)+(#REF!+($Q$46^2)/2)*$Q$51)/($Q$46*SQRT($Q$51))))*$EY11-NORMSDIST((((LN($EY11/$C$13)+(#REF!+($Q$46^2)/2)*$Q$51)/($Q$46*SQRT($Q$51)))-$Q$46*SQRT(($Q$51))))*$C$13*EXP(-#REF!*$Q$51))*$B$13*100,0)</f>
        <v>0</v>
      </c>
      <c r="FK11" s="120">
        <f ca="1">IFERROR((NORMSDIST(((LN($EY11/$C$14)+(#REF!+($Q$46^2)/2)*$Q$51)/($Q$46*SQRT($Q$51))))*$EY11-NORMSDIST((((LN($EY11/$C$14)+(#REF!+($Q$46^2)/2)*$Q$51)/($Q$46*SQRT($Q$51)))-$Q$46*SQRT(($Q$51))))*$C$14*EXP(-#REF!*$Q$51))*$B$14*100,0)</f>
        <v>0</v>
      </c>
      <c r="FL11" s="120">
        <f ca="1">IFERROR((NORMSDIST(((LN($EY11/$C$15)+(#REF!+($Q$46^2)/2)*$Q$51)/($Q$46*SQRT($Q$51))))*$EY11-NORMSDIST((((LN($EY11/$C$15)+(#REF!+($Q$46^2)/2)*$Q$51)/($Q$46*SQRT($Q$51)))-$Q$46*SQRT(($Q$51))))*$C$15*EXP(-#REF!*$Q$51))*$B$15*100,0)</f>
        <v>0</v>
      </c>
      <c r="FM11" s="120">
        <f ca="1">IFERROR((NORMSDIST(((LN($EY11/$C$16)+(#REF!+($Q$46^2)/2)*$Q$51)/($Q$46*SQRT($Q$51))))*$EY11-NORMSDIST((((LN($EY11/$C$16)+(#REF!+($Q$46^2)/2)*$Q$51)/($Q$46*SQRT($Q$51)))-$Q$46*SQRT(($Q$51))))*$C$16*EXP(-#REF!*$Q$51))*$B$16*100,0)</f>
        <v>0</v>
      </c>
      <c r="FN11" s="120">
        <f ca="1">IFERROR((NORMSDIST(((LN($EY11/$C$17)+(#REF!+($Q$46^2)/2)*$Q$51)/($Q$46*SQRT($Q$51))))*$EY11-NORMSDIST((((LN($EY11/$C$17)+(#REF!+($Q$46^2)/2)*$Q$51)/($Q$46*SQRT($Q$51)))-$Q$46*SQRT(($Q$51))))*$C$17*EXP(-#REF!*$Q$51))*$B$17*100,0)</f>
        <v>0</v>
      </c>
      <c r="FO11" s="120">
        <f ca="1">IFERROR((NORMSDIST(((LN($EY11/$C$18)+(#REF!+($Q$46^2)/2)*$Q$51)/($Q$46*SQRT($Q$51))))*$EY11-NORMSDIST((((LN($EY11/$C$18)+(#REF!+($Q$46^2)/2)*$Q$51)/($Q$46*SQRT($Q$51)))-$Q$46*SQRT(($Q$51))))*$C$18*EXP(-#REF!*$Q$51))*$B$18*100,0)</f>
        <v>0</v>
      </c>
      <c r="FP11" s="120">
        <f ca="1">IFERROR((NORMSDIST(((LN($EY11/$C$19)+(#REF!+($Q$46^2)/2)*$Q$51)/($Q$46*SQRT($Q$51))))*$EY11-NORMSDIST((((LN($EY11/$C$19)+(#REF!+($Q$46^2)/2)*$Q$51)/($Q$46*SQRT($Q$51)))-$Q$46*SQRT(($Q$51))))*$C$19*EXP(-#REF!*$Q$51))*$B$19*100,0)</f>
        <v>0</v>
      </c>
      <c r="FQ11" s="120">
        <f ca="1">IFERROR((NORMSDIST(((LN($EY11/$C$20)+(#REF!+($Q$46^2)/2)*$Q$51)/($Q$46*SQRT($Q$51))))*$EY11-NORMSDIST((((LN($EY11/$C$20)+(#REF!+($Q$46^2)/2)*$Q$51)/($Q$46*SQRT($Q$51)))-$Q$46*SQRT(($Q$51))))*$C$20*EXP(-#REF!*$Q$51))*$B$20*100,0)</f>
        <v>0</v>
      </c>
      <c r="FR11" s="120">
        <f ca="1">IFERROR((NORMSDIST(((LN($EY11/$C$21)+(#REF!+($Q$46^2)/2)*$Q$51)/($Q$46*SQRT($Q$51))))*$EY11-NORMSDIST((((LN($EY11/$C$21)+(#REF!+($Q$46^2)/2)*$Q$51)/($Q$46*SQRT($Q$51)))-$Q$46*SQRT(($Q$51))))*$C$21*EXP(-#REF!*$Q$51))*$B$21*100,0)</f>
        <v>0</v>
      </c>
      <c r="FS11" s="120">
        <f ca="1">IFERROR((NORMSDIST(((LN($EY11/$C$22)+(#REF!+($Q$46^2)/2)*$Q$51)/($Q$46*SQRT($Q$51))))*$EY11-NORMSDIST((((LN($EY11/$C$22)+(#REF!+($Q$46^2)/2)*$Q$51)/($Q$46*SQRT($Q$51)))-$Q$46*SQRT(($Q$51))))*$C$22*EXP(-#REF!*$Q$51))*$B$22*100,0)</f>
        <v>0</v>
      </c>
      <c r="FT11" s="120">
        <f ca="1">IFERROR((NORMSDIST(((LN($EY11/$C$23)+(#REF!+($Q$46^2)/2)*$Q$51)/($Q$46*SQRT($Q$51))))*$EY11-NORMSDIST((((LN($EY11/$C$23)+(#REF!+($Q$46^2)/2)*$Q$51)/($Q$46*SQRT($Q$51)))-$Q$46*SQRT(($Q$51))))*$C$23*EXP(-#REF!*$Q$51))*$B$23*100,0)</f>
        <v>0</v>
      </c>
      <c r="FU11" s="120">
        <f ca="1">IFERROR((NORMSDIST(((LN($EY11/$C$24)+(#REF!+($Q$46^2)/2)*$Q$51)/($Q$46*SQRT($Q$51))))*$EY11-NORMSDIST((((LN($EY11/$C$24)+(#REF!+($Q$46^2)/2)*$Q$51)/($Q$46*SQRT($Q$51)))-$Q$46*SQRT(($Q$51))))*$C$24*EXP(-#REF!*$Q$51))*$B$24*100,0)</f>
        <v>0</v>
      </c>
      <c r="FV11" s="120">
        <f ca="1">IFERROR((NORMSDIST(((LN($EY11/$C$25)+(#REF!+($Q$46^2)/2)*$Q$51)/($Q$46*SQRT($Q$51))))*$EY11-NORMSDIST((((LN($EY11/$C$25)+(#REF!+($Q$46^2)/2)*$Q$51)/($Q$46*SQRT($Q$51)))-$Q$46*SQRT(($Q$51))))*$C$25*EXP(-#REF!*$Q$51))*$B$25*100,0)</f>
        <v>0</v>
      </c>
      <c r="FW11" s="120">
        <f ca="1">IFERROR((NORMSDIST(((LN($EY11/$C$26)+(#REF!+($Q$46^2)/2)*$Q$51)/($Q$46*SQRT($Q$51))))*$EY11-NORMSDIST((((LN($EY11/$C$26)+(#REF!+($Q$46^2)/2)*$Q$51)/($Q$46*SQRT($Q$51)))-$Q$46*SQRT(($Q$51))))*$C$26*EXP(-#REF!*$Q$51))*$B$26*100,0)</f>
        <v>0</v>
      </c>
      <c r="FX11" s="120">
        <f ca="1">IFERROR((NORMSDIST(((LN($EY11/$C$27)+(#REF!+($Q$46^2)/2)*$Q$51)/($Q$46*SQRT($Q$51))))*$EY11-NORMSDIST((((LN($EY11/$C$27)+(#REF!+($Q$46^2)/2)*$Q$51)/($Q$46*SQRT($Q$51)))-$Q$46*SQRT(($Q$51))))*$C$27*EXP(-#REF!*$Q$51))*$B$27*100,0)</f>
        <v>0</v>
      </c>
      <c r="FY11" s="120">
        <f ca="1">IFERROR((NORMSDIST(((LN($EY11/$C$28)+(#REF!+($Q$46^2)/2)*$Q$51)/($Q$46*SQRT($Q$51))))*$EY11-NORMSDIST((((LN($EY11/$C$28)+(#REF!+($Q$46^2)/2)*$Q$51)/($Q$46*SQRT($Q$51)))-$Q$46*SQRT(($Q$51))))*$C$28*EXP(-#REF!*$Q$51))*$B$28*100,0)</f>
        <v>0</v>
      </c>
      <c r="FZ11" s="120">
        <f ca="1">IFERROR((NORMSDIST(((LN($EY11/$C$29)+(#REF!+($Q$46^2)/2)*$Q$51)/($Q$46*SQRT($Q$51))))*$EY11-NORMSDIST((((LN($EY11/$C$29)+(#REF!+($Q$46^2)/2)*$Q$51)/($Q$46*SQRT($Q$51)))-$Q$46*SQRT(($Q$51))))*$C$29*EXP(-#REF!*$Q$51))*$B$29*100,0)</f>
        <v>0</v>
      </c>
      <c r="GA11" s="120">
        <f ca="1">IFERROR((NORMSDIST(((LN($EY11/$C$30)+(#REF!+($Q$46^2)/2)*$Q$51)/($Q$46*SQRT($Q$51))))*$EY11-NORMSDIST((((LN($EY11/$C$30)+(#REF!+($Q$46^2)/2)*$Q$51)/($Q$46*SQRT($Q$51)))-$Q$46*SQRT(($Q$51))))*$C$30*EXP(-#REF!*$Q$51))*$B$30*100,0)</f>
        <v>0</v>
      </c>
      <c r="GB11" s="120">
        <f ca="1">IFERROR((NORMSDIST(((LN($EY11/$C$31)+(#REF!+($Q$46^2)/2)*$Q$51)/($Q$46*SQRT($Q$51))))*$EY11-NORMSDIST((((LN($EY11/$C$31)+(#REF!+($Q$46^2)/2)*$Q$51)/($Q$46*SQRT($Q$51)))-$Q$46*SQRT(($Q$51))))*$C$31*EXP(-#REF!*$Q$51))*$B$31*100,0)</f>
        <v>0</v>
      </c>
      <c r="GC11" s="120">
        <f ca="1">IFERROR((NORMSDIST(((LN($EY11/$C$32)+(#REF!+($Q$46^2)/2)*$Q$51)/($Q$46*SQRT($Q$51))))*$EY11-NORMSDIST((((LN($EY11/$C$32)+(#REF!+($Q$46^2)/2)*$Q$51)/($Q$46*SQRT($Q$51)))-$Q$46*SQRT(($Q$51))))*$C$32*EXP(-#REF!*$Q$51))*$B$32*100,0)</f>
        <v>0</v>
      </c>
      <c r="GD11" s="120">
        <f ca="1">IFERROR((NORMSDIST(((LN($EY11/$C$33)+(#REF!+($Q$46^2)/2)*$Q$51)/($Q$46*SQRT($Q$51))))*$EY11-NORMSDIST((((LN($EY11/$C$33)+(#REF!+($Q$46^2)/2)*$Q$51)/($Q$46*SQRT($Q$51)))-$Q$46*SQRT(($Q$51))))*$C$33*EXP(-#REF!*$Q$51))*$B$33*100,0)</f>
        <v>0</v>
      </c>
      <c r="GE11" s="120">
        <f ca="1">IFERROR((NORMSDIST(((LN($EY11/$C$34)+(#REF!+($Q$46^2)/2)*$Q$51)/($Q$46*SQRT($Q$51))))*$EY11-NORMSDIST((((LN($EY11/$C$34)+(#REF!+($Q$46^2)/2)*$Q$51)/($Q$46*SQRT($Q$51)))-$Q$46*SQRT(($Q$51))))*$C$34*EXP(-#REF!*$Q$51))*$B$34*100,0)</f>
        <v>0</v>
      </c>
      <c r="GF11" s="120">
        <f ca="1">IFERROR((NORMSDIST(((LN($EY11/$C$35)+(#REF!+($Q$46^2)/2)*$Q$51)/($Q$46*SQRT($Q$51))))*$EY11-NORMSDIST((((LN($EY11/$C$35)+(#REF!+($Q$46^2)/2)*$Q$51)/($Q$46*SQRT($Q$51)))-$Q$46*SQRT(($Q$51))))*$C$35*EXP(-#REF!*$Q$51))*$B$35*100,0)</f>
        <v>0</v>
      </c>
      <c r="GG11" s="120">
        <f ca="1">IFERROR((NORMSDIST(((LN($EY11/$C$36)+(#REF!+($Q$46^2)/2)*$Q$51)/($Q$46*SQRT($Q$51))))*$EY11-NORMSDIST((((LN($EY11/$C$36)+(#REF!+($Q$46^2)/2)*$Q$51)/($Q$46*SQRT($Q$51)))-$Q$46*SQRT(($Q$51))))*$C$36*EXP(-#REF!*$Q$51))*$B$36*100,0)</f>
        <v>0</v>
      </c>
      <c r="GH11" s="120">
        <f ca="1">IFERROR((NORMSDIST(((LN($EY11/$C$37)+(#REF!+($Q$46^2)/2)*$Q$51)/($Q$46*SQRT($Q$51))))*$EY11-NORMSDIST((((LN($EY11/$C$37)+(#REF!+($Q$46^2)/2)*$Q$51)/($Q$46*SQRT($Q$51)))-$Q$46*SQRT(($Q$51))))*$C$37*EXP(-#REF!*$Q$51))*$B$37*100,0)</f>
        <v>0</v>
      </c>
      <c r="GI11" s="121"/>
      <c r="GJ11" s="122">
        <f t="shared" ca="1" si="55"/>
        <v>0</v>
      </c>
      <c r="GK11" s="121"/>
      <c r="GL11" s="134"/>
      <c r="GM11" s="124"/>
      <c r="GN11" s="125">
        <f t="shared" ca="1" si="56"/>
        <v>0</v>
      </c>
    </row>
    <row r="12" spans="1:196" ht="15">
      <c r="A12" s="105" t="s">
        <v>407</v>
      </c>
      <c r="B12" s="249"/>
      <c r="C12" s="242"/>
      <c r="D12" s="243"/>
      <c r="E12" s="250">
        <f t="shared" si="0"/>
        <v>0</v>
      </c>
      <c r="F12" s="251">
        <f t="shared" si="1"/>
        <v>0</v>
      </c>
      <c r="G12" s="246" t="str">
        <f t="shared" si="57"/>
        <v/>
      </c>
      <c r="H12" s="252">
        <f t="shared" si="58"/>
        <v>0</v>
      </c>
      <c r="I12" s="253">
        <f t="shared" si="2"/>
        <v>0</v>
      </c>
      <c r="J12" s="69"/>
      <c r="K12" s="69"/>
      <c r="L12" s="69"/>
      <c r="M12" s="69"/>
      <c r="N12" s="142">
        <f>IFERROR(-1+(O12/$O$18),"")</f>
        <v>-0.2649081093750002</v>
      </c>
      <c r="O12" s="278">
        <f t="shared" si="3"/>
        <v>1712.7641051562496</v>
      </c>
      <c r="P12" s="138">
        <f t="shared" si="4"/>
        <v>0</v>
      </c>
      <c r="Q12" s="138">
        <f t="shared" ca="1" si="5"/>
        <v>0</v>
      </c>
      <c r="R12" s="62"/>
      <c r="S12" s="240">
        <f t="shared" si="71"/>
        <v>3450.799</v>
      </c>
      <c r="T12" s="671">
        <f t="shared" si="70"/>
        <v>0</v>
      </c>
      <c r="U12" s="235">
        <v>3450</v>
      </c>
      <c r="V12" s="672">
        <f t="shared" ca="1" si="59"/>
        <v>1.0433474761020051E-3</v>
      </c>
      <c r="W12" s="505" t="str">
        <f t="shared" si="60"/>
        <v>MERV - XMEV - GFGC3450FE - 24hs</v>
      </c>
      <c r="X12" s="505" t="str">
        <f t="shared" si="61"/>
        <v>GFGC3450FE</v>
      </c>
      <c r="Y12" s="503">
        <f>IFERROR(VLOOKUP($X12,HomeBroker!$A$22:$F$115,2,0),0)</f>
        <v>5</v>
      </c>
      <c r="Z12" s="503">
        <f>IFERROR(VLOOKUP($X12,HomeBroker!$A$22:$F$115,3,0),0)</f>
        <v>0.35</v>
      </c>
      <c r="AA12" s="237">
        <f>IFERROR(VLOOKUP($X12,HomeBroker!$A$22:$F$115,6,0),0)</f>
        <v>0.79900000000000004</v>
      </c>
      <c r="AB12" s="503">
        <f>IFERROR(VLOOKUP($X12,HomeBroker!$A$22:$F$115,4,0),0)</f>
        <v>0.79900000000000004</v>
      </c>
      <c r="AC12" s="503">
        <f>IFERROR(VLOOKUP($X12,HomeBroker!$A$22:$F$115,5,0),0)</f>
        <v>13</v>
      </c>
      <c r="AD12" s="506">
        <f>IFERROR(VLOOKUP($X12,HomeBroker!$A$22:$N$115,14,0),0)</f>
        <v>159</v>
      </c>
      <c r="AE12" s="241">
        <f t="shared" si="62"/>
        <v>2021.7</v>
      </c>
      <c r="AF12" s="110">
        <f t="shared" si="63"/>
        <v>0</v>
      </c>
      <c r="AG12" s="235">
        <v>2020</v>
      </c>
      <c r="AH12" s="504">
        <f t="shared" ca="1" si="64"/>
        <v>4.1780733689518144</v>
      </c>
      <c r="AI12" s="505" t="str">
        <f t="shared" si="65"/>
        <v>MERV - XMEV - GFGV2020FE - 24hs</v>
      </c>
      <c r="AJ12" s="505" t="str">
        <f t="shared" si="66"/>
        <v>GFGV2020FE</v>
      </c>
      <c r="AK12" s="674">
        <f>IFERROR(VLOOKUP($AJ12,HomeBroker!$A$22:$F$115,2,0),0)</f>
        <v>15</v>
      </c>
      <c r="AL12" s="674">
        <f>IFERROR(VLOOKUP($AJ12,HomeBroker!$A$22:$F$115,3,0),0)</f>
        <v>1.71</v>
      </c>
      <c r="AM12" s="675">
        <f>IFERROR(VLOOKUP($AJ12,HomeBroker!$A$22:$F$115,6,0),0)</f>
        <v>1.7</v>
      </c>
      <c r="AN12" s="674">
        <f>IFERROR(VLOOKUP($AJ12,HomeBroker!$A$22:$F$115,4,0),0)</f>
        <v>2</v>
      </c>
      <c r="AO12" s="674">
        <f>IFERROR(VLOOKUP($AJ12,HomeBroker!$A$22:$F$115,5,0),0)</f>
        <v>16</v>
      </c>
      <c r="AP12" s="674">
        <f>IFERROR(VLOOKUP($AJ12,HomeBroker!$A$22:$N$115,14,0),0)</f>
        <v>1567</v>
      </c>
      <c r="AQ12" s="62"/>
      <c r="AR12" s="240">
        <f t="shared" si="67"/>
        <v>1119.0990000000002</v>
      </c>
      <c r="AS12" s="240">
        <f t="shared" si="68"/>
        <v>-1118.3</v>
      </c>
      <c r="AT12" s="240">
        <f t="shared" si="69"/>
        <v>1120</v>
      </c>
      <c r="AU12" s="62"/>
      <c r="AV12" s="112"/>
      <c r="AW12" s="132" t="s">
        <v>354</v>
      </c>
      <c r="AX12" s="114"/>
      <c r="AY12" s="136"/>
      <c r="AZ12" s="137"/>
      <c r="BA12" s="285">
        <f t="shared" si="10"/>
        <v>0</v>
      </c>
      <c r="BB12" s="286">
        <f t="shared" si="11"/>
        <v>0</v>
      </c>
      <c r="BC12" s="116" t="s">
        <v>408</v>
      </c>
      <c r="BD12" s="114"/>
      <c r="BE12" s="139"/>
      <c r="BF12" s="117"/>
      <c r="BG12" s="287">
        <f t="shared" si="12"/>
        <v>0</v>
      </c>
      <c r="BH12" s="289">
        <f t="shared" si="13"/>
        <v>0</v>
      </c>
      <c r="BI12" s="118" t="s">
        <v>409</v>
      </c>
      <c r="BJ12" s="114"/>
      <c r="BK12" s="117"/>
      <c r="BL12" s="290">
        <f t="shared" si="14"/>
        <v>0</v>
      </c>
      <c r="BM12" s="291">
        <f t="shared" si="15"/>
        <v>0</v>
      </c>
      <c r="DH12" s="119">
        <f t="shared" si="16"/>
        <v>1712.7641051562496</v>
      </c>
      <c r="DI12" s="120">
        <f t="shared" si="17"/>
        <v>0</v>
      </c>
      <c r="DJ12" s="120">
        <f t="shared" si="18"/>
        <v>0</v>
      </c>
      <c r="DK12" s="120">
        <f t="shared" si="19"/>
        <v>0</v>
      </c>
      <c r="DL12" s="120">
        <f t="shared" si="20"/>
        <v>0</v>
      </c>
      <c r="DM12" s="120">
        <f t="shared" si="21"/>
        <v>0</v>
      </c>
      <c r="DN12" s="120">
        <f t="shared" si="22"/>
        <v>0</v>
      </c>
      <c r="DO12" s="120">
        <f t="shared" si="23"/>
        <v>0</v>
      </c>
      <c r="DP12" s="120">
        <f t="shared" si="24"/>
        <v>0</v>
      </c>
      <c r="DQ12" s="120">
        <f t="shared" si="25"/>
        <v>0</v>
      </c>
      <c r="DR12" s="120">
        <f t="shared" si="26"/>
        <v>0</v>
      </c>
      <c r="DS12" s="120">
        <f t="shared" si="27"/>
        <v>0</v>
      </c>
      <c r="DT12" s="120">
        <f t="shared" si="28"/>
        <v>0</v>
      </c>
      <c r="DU12" s="120">
        <f t="shared" si="29"/>
        <v>0</v>
      </c>
      <c r="DV12" s="120">
        <f t="shared" si="30"/>
        <v>0</v>
      </c>
      <c r="DW12" s="120">
        <f t="shared" si="31"/>
        <v>0</v>
      </c>
      <c r="DX12" s="120">
        <f t="shared" si="32"/>
        <v>0</v>
      </c>
      <c r="DY12" s="120">
        <f t="shared" si="33"/>
        <v>0</v>
      </c>
      <c r="DZ12" s="120">
        <f t="shared" si="34"/>
        <v>0</v>
      </c>
      <c r="EA12" s="120">
        <f t="shared" si="35"/>
        <v>0</v>
      </c>
      <c r="EB12" s="120">
        <f t="shared" si="36"/>
        <v>0</v>
      </c>
      <c r="EC12" s="120">
        <f t="shared" si="37"/>
        <v>0</v>
      </c>
      <c r="ED12" s="120">
        <f t="shared" si="38"/>
        <v>0</v>
      </c>
      <c r="EE12" s="120">
        <f t="shared" si="39"/>
        <v>0</v>
      </c>
      <c r="EF12" s="120">
        <f t="shared" si="40"/>
        <v>0</v>
      </c>
      <c r="EG12" s="120">
        <f t="shared" si="41"/>
        <v>0</v>
      </c>
      <c r="EH12" s="120">
        <f t="shared" si="42"/>
        <v>0</v>
      </c>
      <c r="EI12" s="120">
        <f t="shared" si="43"/>
        <v>0</v>
      </c>
      <c r="EJ12" s="120">
        <f t="shared" si="44"/>
        <v>0</v>
      </c>
      <c r="EK12" s="120">
        <f t="shared" si="45"/>
        <v>0</v>
      </c>
      <c r="EL12" s="120">
        <f t="shared" si="46"/>
        <v>0</v>
      </c>
      <c r="EM12" s="120">
        <f t="shared" si="47"/>
        <v>0</v>
      </c>
      <c r="EN12" s="120">
        <f t="shared" si="48"/>
        <v>0</v>
      </c>
      <c r="EO12" s="120">
        <f t="shared" si="49"/>
        <v>0</v>
      </c>
      <c r="EP12" s="120">
        <f t="shared" si="50"/>
        <v>0</v>
      </c>
      <c r="EQ12" s="120">
        <f t="shared" si="51"/>
        <v>0</v>
      </c>
      <c r="ER12" s="121"/>
      <c r="ES12" s="122">
        <f t="shared" si="52"/>
        <v>0</v>
      </c>
      <c r="ET12" s="121"/>
      <c r="EU12" s="134"/>
      <c r="EV12" s="124"/>
      <c r="EW12" s="125">
        <f t="shared" si="53"/>
        <v>0</v>
      </c>
      <c r="EX12" s="72"/>
      <c r="EY12" s="119">
        <f t="shared" si="54"/>
        <v>1712.7641051562496</v>
      </c>
      <c r="EZ12" s="120">
        <f ca="1">IFERROR((NORMSDIST(((LN($EY12/$C$3)+(#REF!+($Q$46^2)/2)*$Q$51)/($Q$46*SQRT($Q$51))))*$EY12-NORMSDIST((((LN($EY12/$C$3)+(#REF!+($Q$46^2)/2)*$Q$51)/($Q$46*SQRT($Q$51)))-$Q$46*SQRT(($Q$51))))*$C$3*EXP(-#REF!*$Q$51))*$B$3*100,0)</f>
        <v>0</v>
      </c>
      <c r="FA12" s="120">
        <f ca="1">IFERROR((NORMSDIST(((LN($EY12/$C$4)+(#REF!+($Q$46^2)/2)*$Q$51)/($Q$46*SQRT($Q$51))))*$EY12-NORMSDIST((((LN($EY12/$C$4)+(#REF!+($Q$46^2)/2)*$Q$51)/($Q$46*SQRT($Q$51)))-$Q$46*SQRT(($Q$51))))*$C$4*EXP(-#REF!*$Q$51))*$B$4*100,0)</f>
        <v>0</v>
      </c>
      <c r="FB12" s="120">
        <f ca="1">IFERROR((NORMSDIST(((LN($EY12/$C$5)+(#REF!+($Q$46^2)/2)*$Q$51)/($Q$46*SQRT($Q$51))))*$EY12-NORMSDIST((((LN($EY12/$C$5)+(#REF!+($Q$46^2)/2)*$Q$51)/($Q$46*SQRT($Q$51)))-$Q$46*SQRT(($Q$51))))*$C$5*EXP(-#REF!*$Q$51))*$B$5*100,0)</f>
        <v>0</v>
      </c>
      <c r="FC12" s="120">
        <f ca="1">IFERROR((NORMSDIST(((LN($EY12/$C$6)+(#REF!+($Q$46^2)/2)*$Q$51)/($Q$46*SQRT($Q$51))))*$EY12-NORMSDIST((((LN($EY12/$C$6)+(#REF!+($Q$46^2)/2)*$Q$51)/($Q$46*SQRT($Q$51)))-$Q$46*SQRT(($Q$51))))*$C$6*EXP(-#REF!*$Q$51))*$B$6*100,0)</f>
        <v>0</v>
      </c>
      <c r="FD12" s="120">
        <f ca="1">IFERROR((NORMSDIST(((LN($EY12/$C$7)+(#REF!+($Q$46^2)/2)*$Q$51)/($Q$46*SQRT($Q$51))))*$EY12-NORMSDIST((((LN($EY12/$C$7)+(#REF!+($Q$46^2)/2)*$Q$51)/($Q$46*SQRT($Q$51)))-$Q$46*SQRT(($Q$51))))*$C$7*EXP(-#REF!*$Q$51))*$B$7*100,0)</f>
        <v>0</v>
      </c>
      <c r="FE12" s="120">
        <f ca="1">IFERROR((NORMSDIST(((LN($EY12/$C$8)+(#REF!+($Q$46^2)/2)*$Q$51)/($Q$46*SQRT($Q$51))))*$EY12-NORMSDIST((((LN($EY12/$C$8)+(#REF!+($Q$46^2)/2)*$Q$51)/($Q$46*SQRT($Q$51)))-$Q$46*SQRT(($Q$51))))*$C$8*EXP(-#REF!*$Q$51))*$B$8*100,0)</f>
        <v>0</v>
      </c>
      <c r="FF12" s="120">
        <f ca="1">IFERROR((NORMSDIST(((LN($EY12/$C$9)+(#REF!+($Q$46^2)/2)*$Q$51)/($Q$46*SQRT($Q$51))))*$EY12-NORMSDIST((((LN($EY12/$C$9)+(#REF!+($Q$46^2)/2)*$Q$51)/($Q$46*SQRT($Q$51)))-$Q$46*SQRT(($Q$51))))*$C$9*EXP(-#REF!*$Q$51))*$B$9*100,0)</f>
        <v>0</v>
      </c>
      <c r="FG12" s="120">
        <f ca="1">IFERROR((NORMSDIST(((LN($EY12/$C$10)+(#REF!+($Q$46^2)/2)*$Q$51)/($Q$46*SQRT($Q$51))))*$EY12-NORMSDIST((((LN($EY12/$C$10)+(#REF!+($Q$46^2)/2)*$Q$51)/($Q$46*SQRT($Q$51)))-$Q$46*SQRT(($Q$51))))*$C$10*EXP(-#REF!*$Q$51))*$B$10*100,0)</f>
        <v>0</v>
      </c>
      <c r="FH12" s="120">
        <f ca="1">IFERROR((NORMSDIST(((LN($EY12/$C$11)+(#REF!+($Q$46^2)/2)*$Q$51)/($Q$46*SQRT($Q$51))))*$EY12-NORMSDIST((((LN($EY12/$C$11)+(#REF!+($Q$46^2)/2)*$Q$51)/($Q$46*SQRT($Q$51)))-$Q$46*SQRT(($Q$51))))*$C$11*EXP(-#REF!*$Q$51))*$B$11*100,0)</f>
        <v>0</v>
      </c>
      <c r="FI12" s="120">
        <f ca="1">IFERROR((NORMSDIST(((LN($EY12/$C$12)+(#REF!+($Q$46^2)/2)*$Q$51)/($Q$46*SQRT($Q$51))))*$EY12-NORMSDIST((((LN($EY12/$C$12)+(#REF!+($Q$46^2)/2)*$Q$51)/($Q$46*SQRT($Q$51)))-$Q$46*SQRT(($Q$51))))*$C$12*EXP(-#REF!*$Q$51))*$B$12*100,0)</f>
        <v>0</v>
      </c>
      <c r="FJ12" s="120">
        <f ca="1">IFERROR((NORMSDIST(((LN($EY12/$C$13)+(#REF!+($Q$46^2)/2)*$Q$51)/($Q$46*SQRT($Q$51))))*$EY12-NORMSDIST((((LN($EY12/$C$13)+(#REF!+($Q$46^2)/2)*$Q$51)/($Q$46*SQRT($Q$51)))-$Q$46*SQRT(($Q$51))))*$C$13*EXP(-#REF!*$Q$51))*$B$13*100,0)</f>
        <v>0</v>
      </c>
      <c r="FK12" s="120">
        <f ca="1">IFERROR((NORMSDIST(((LN($EY12/$C$14)+(#REF!+($Q$46^2)/2)*$Q$51)/($Q$46*SQRT($Q$51))))*$EY12-NORMSDIST((((LN($EY12/$C$14)+(#REF!+($Q$46^2)/2)*$Q$51)/($Q$46*SQRT($Q$51)))-$Q$46*SQRT(($Q$51))))*$C$14*EXP(-#REF!*$Q$51))*$B$14*100,0)</f>
        <v>0</v>
      </c>
      <c r="FL12" s="120">
        <f ca="1">IFERROR((NORMSDIST(((LN($EY12/$C$15)+(#REF!+($Q$46^2)/2)*$Q$51)/($Q$46*SQRT($Q$51))))*$EY12-NORMSDIST((((LN($EY12/$C$15)+(#REF!+($Q$46^2)/2)*$Q$51)/($Q$46*SQRT($Q$51)))-$Q$46*SQRT(($Q$51))))*$C$15*EXP(-#REF!*$Q$51))*$B$15*100,0)</f>
        <v>0</v>
      </c>
      <c r="FM12" s="120">
        <f ca="1">IFERROR((NORMSDIST(((LN($EY12/$C$16)+(#REF!+($Q$46^2)/2)*$Q$51)/($Q$46*SQRT($Q$51))))*$EY12-NORMSDIST((((LN($EY12/$C$16)+(#REF!+($Q$46^2)/2)*$Q$51)/($Q$46*SQRT($Q$51)))-$Q$46*SQRT(($Q$51))))*$C$16*EXP(-#REF!*$Q$51))*$B$16*100,0)</f>
        <v>0</v>
      </c>
      <c r="FN12" s="120">
        <f ca="1">IFERROR((NORMSDIST(((LN($EY12/$C$17)+(#REF!+($Q$46^2)/2)*$Q$51)/($Q$46*SQRT($Q$51))))*$EY12-NORMSDIST((((LN($EY12/$C$17)+(#REF!+($Q$46^2)/2)*$Q$51)/($Q$46*SQRT($Q$51)))-$Q$46*SQRT(($Q$51))))*$C$17*EXP(-#REF!*$Q$51))*$B$17*100,0)</f>
        <v>0</v>
      </c>
      <c r="FO12" s="120">
        <f ca="1">IFERROR((NORMSDIST(((LN($EY12/$C$18)+(#REF!+($Q$46^2)/2)*$Q$51)/($Q$46*SQRT($Q$51))))*$EY12-NORMSDIST((((LN($EY12/$C$18)+(#REF!+($Q$46^2)/2)*$Q$51)/($Q$46*SQRT($Q$51)))-$Q$46*SQRT(($Q$51))))*$C$18*EXP(-#REF!*$Q$51))*$B$18*100,0)</f>
        <v>0</v>
      </c>
      <c r="FP12" s="120">
        <f ca="1">IFERROR((NORMSDIST(((LN($EY12/$C$19)+(#REF!+($Q$46^2)/2)*$Q$51)/($Q$46*SQRT($Q$51))))*$EY12-NORMSDIST((((LN($EY12/$C$19)+(#REF!+($Q$46^2)/2)*$Q$51)/($Q$46*SQRT($Q$51)))-$Q$46*SQRT(($Q$51))))*$C$19*EXP(-#REF!*$Q$51))*$B$19*100,0)</f>
        <v>0</v>
      </c>
      <c r="FQ12" s="120">
        <f ca="1">IFERROR((NORMSDIST(((LN($EY12/$C$20)+(#REF!+($Q$46^2)/2)*$Q$51)/($Q$46*SQRT($Q$51))))*$EY12-NORMSDIST((((LN($EY12/$C$20)+(#REF!+($Q$46^2)/2)*$Q$51)/($Q$46*SQRT($Q$51)))-$Q$46*SQRT(($Q$51))))*$C$20*EXP(-#REF!*$Q$51))*$B$20*100,0)</f>
        <v>0</v>
      </c>
      <c r="FR12" s="120">
        <f ca="1">IFERROR((NORMSDIST(((LN($EY12/$C$21)+(#REF!+($Q$46^2)/2)*$Q$51)/($Q$46*SQRT($Q$51))))*$EY12-NORMSDIST((((LN($EY12/$C$21)+(#REF!+($Q$46^2)/2)*$Q$51)/($Q$46*SQRT($Q$51)))-$Q$46*SQRT(($Q$51))))*$C$21*EXP(-#REF!*$Q$51))*$B$21*100,0)</f>
        <v>0</v>
      </c>
      <c r="FS12" s="120">
        <f ca="1">IFERROR((NORMSDIST(((LN($EY12/$C$22)+(#REF!+($Q$46^2)/2)*$Q$51)/($Q$46*SQRT($Q$51))))*$EY12-NORMSDIST((((LN($EY12/$C$22)+(#REF!+($Q$46^2)/2)*$Q$51)/($Q$46*SQRT($Q$51)))-$Q$46*SQRT(($Q$51))))*$C$22*EXP(-#REF!*$Q$51))*$B$22*100,0)</f>
        <v>0</v>
      </c>
      <c r="FT12" s="120">
        <f ca="1">IFERROR((NORMSDIST(((LN($EY12/$C$23)+(#REF!+($Q$46^2)/2)*$Q$51)/($Q$46*SQRT($Q$51))))*$EY12-NORMSDIST((((LN($EY12/$C$23)+(#REF!+($Q$46^2)/2)*$Q$51)/($Q$46*SQRT($Q$51)))-$Q$46*SQRT(($Q$51))))*$C$23*EXP(-#REF!*$Q$51))*$B$23*100,0)</f>
        <v>0</v>
      </c>
      <c r="FU12" s="120">
        <f ca="1">IFERROR((NORMSDIST(((LN($EY12/$C$24)+(#REF!+($Q$46^2)/2)*$Q$51)/($Q$46*SQRT($Q$51))))*$EY12-NORMSDIST((((LN($EY12/$C$24)+(#REF!+($Q$46^2)/2)*$Q$51)/($Q$46*SQRT($Q$51)))-$Q$46*SQRT(($Q$51))))*$C$24*EXP(-#REF!*$Q$51))*$B$24*100,0)</f>
        <v>0</v>
      </c>
      <c r="FV12" s="120">
        <f ca="1">IFERROR((NORMSDIST(((LN($EY12/$C$25)+(#REF!+($Q$46^2)/2)*$Q$51)/($Q$46*SQRT($Q$51))))*$EY12-NORMSDIST((((LN($EY12/$C$25)+(#REF!+($Q$46^2)/2)*$Q$51)/($Q$46*SQRT($Q$51)))-$Q$46*SQRT(($Q$51))))*$C$25*EXP(-#REF!*$Q$51))*$B$25*100,0)</f>
        <v>0</v>
      </c>
      <c r="FW12" s="120">
        <f ca="1">IFERROR((NORMSDIST(((LN($EY12/$C$26)+(#REF!+($Q$46^2)/2)*$Q$51)/($Q$46*SQRT($Q$51))))*$EY12-NORMSDIST((((LN($EY12/$C$26)+(#REF!+($Q$46^2)/2)*$Q$51)/($Q$46*SQRT($Q$51)))-$Q$46*SQRT(($Q$51))))*$C$26*EXP(-#REF!*$Q$51))*$B$26*100,0)</f>
        <v>0</v>
      </c>
      <c r="FX12" s="120">
        <f ca="1">IFERROR((NORMSDIST(((LN($EY12/$C$27)+(#REF!+($Q$46^2)/2)*$Q$51)/($Q$46*SQRT($Q$51))))*$EY12-NORMSDIST((((LN($EY12/$C$27)+(#REF!+($Q$46^2)/2)*$Q$51)/($Q$46*SQRT($Q$51)))-$Q$46*SQRT(($Q$51))))*$C$27*EXP(-#REF!*$Q$51))*$B$27*100,0)</f>
        <v>0</v>
      </c>
      <c r="FY12" s="120">
        <f ca="1">IFERROR((NORMSDIST(((LN($EY12/$C$28)+(#REF!+($Q$46^2)/2)*$Q$51)/($Q$46*SQRT($Q$51))))*$EY12-NORMSDIST((((LN($EY12/$C$28)+(#REF!+($Q$46^2)/2)*$Q$51)/($Q$46*SQRT($Q$51)))-$Q$46*SQRT(($Q$51))))*$C$28*EXP(-#REF!*$Q$51))*$B$28*100,0)</f>
        <v>0</v>
      </c>
      <c r="FZ12" s="120">
        <f ca="1">IFERROR((NORMSDIST(((LN($EY12/$C$29)+(#REF!+($Q$46^2)/2)*$Q$51)/($Q$46*SQRT($Q$51))))*$EY12-NORMSDIST((((LN($EY12/$C$29)+(#REF!+($Q$46^2)/2)*$Q$51)/($Q$46*SQRT($Q$51)))-$Q$46*SQRT(($Q$51))))*$C$29*EXP(-#REF!*$Q$51))*$B$29*100,0)</f>
        <v>0</v>
      </c>
      <c r="GA12" s="120">
        <f ca="1">IFERROR((NORMSDIST(((LN($EY12/$C$30)+(#REF!+($Q$46^2)/2)*$Q$51)/($Q$46*SQRT($Q$51))))*$EY12-NORMSDIST((((LN($EY12/$C$30)+(#REF!+($Q$46^2)/2)*$Q$51)/($Q$46*SQRT($Q$51)))-$Q$46*SQRT(($Q$51))))*$C$30*EXP(-#REF!*$Q$51))*$B$30*100,0)</f>
        <v>0</v>
      </c>
      <c r="GB12" s="120">
        <f ca="1">IFERROR((NORMSDIST(((LN($EY12/$C$31)+(#REF!+($Q$46^2)/2)*$Q$51)/($Q$46*SQRT($Q$51))))*$EY12-NORMSDIST((((LN($EY12/$C$31)+(#REF!+($Q$46^2)/2)*$Q$51)/($Q$46*SQRT($Q$51)))-$Q$46*SQRT(($Q$51))))*$C$31*EXP(-#REF!*$Q$51))*$B$31*100,0)</f>
        <v>0</v>
      </c>
      <c r="GC12" s="120">
        <f ca="1">IFERROR((NORMSDIST(((LN($EY12/$C$32)+(#REF!+($Q$46^2)/2)*$Q$51)/($Q$46*SQRT($Q$51))))*$EY12-NORMSDIST((((LN($EY12/$C$32)+(#REF!+($Q$46^2)/2)*$Q$51)/($Q$46*SQRT($Q$51)))-$Q$46*SQRT(($Q$51))))*$C$32*EXP(-#REF!*$Q$51))*$B$32*100,0)</f>
        <v>0</v>
      </c>
      <c r="GD12" s="120">
        <f ca="1">IFERROR((NORMSDIST(((LN($EY12/$C$33)+(#REF!+($Q$46^2)/2)*$Q$51)/($Q$46*SQRT($Q$51))))*$EY12-NORMSDIST((((LN($EY12/$C$33)+(#REF!+($Q$46^2)/2)*$Q$51)/($Q$46*SQRT($Q$51)))-$Q$46*SQRT(($Q$51))))*$C$33*EXP(-#REF!*$Q$51))*$B$33*100,0)</f>
        <v>0</v>
      </c>
      <c r="GE12" s="120">
        <f ca="1">IFERROR((NORMSDIST(((LN($EY12/$C$34)+(#REF!+($Q$46^2)/2)*$Q$51)/($Q$46*SQRT($Q$51))))*$EY12-NORMSDIST((((LN($EY12/$C$34)+(#REF!+($Q$46^2)/2)*$Q$51)/($Q$46*SQRT($Q$51)))-$Q$46*SQRT(($Q$51))))*$C$34*EXP(-#REF!*$Q$51))*$B$34*100,0)</f>
        <v>0</v>
      </c>
      <c r="GF12" s="120">
        <f ca="1">IFERROR((NORMSDIST(((LN($EY12/$C$35)+(#REF!+($Q$46^2)/2)*$Q$51)/($Q$46*SQRT($Q$51))))*$EY12-NORMSDIST((((LN($EY12/$C$35)+(#REF!+($Q$46^2)/2)*$Q$51)/($Q$46*SQRT($Q$51)))-$Q$46*SQRT(($Q$51))))*$C$35*EXP(-#REF!*$Q$51))*$B$35*100,0)</f>
        <v>0</v>
      </c>
      <c r="GG12" s="120">
        <f ca="1">IFERROR((NORMSDIST(((LN($EY12/$C$36)+(#REF!+($Q$46^2)/2)*$Q$51)/($Q$46*SQRT($Q$51))))*$EY12-NORMSDIST((((LN($EY12/$C$36)+(#REF!+($Q$46^2)/2)*$Q$51)/($Q$46*SQRT($Q$51)))-$Q$46*SQRT(($Q$51))))*$C$36*EXP(-#REF!*$Q$51))*$B$36*100,0)</f>
        <v>0</v>
      </c>
      <c r="GH12" s="120">
        <f ca="1">IFERROR((NORMSDIST(((LN($EY12/$C$37)+(#REF!+($Q$46^2)/2)*$Q$51)/($Q$46*SQRT($Q$51))))*$EY12-NORMSDIST((((LN($EY12/$C$37)+(#REF!+($Q$46^2)/2)*$Q$51)/($Q$46*SQRT($Q$51)))-$Q$46*SQRT(($Q$51))))*$C$37*EXP(-#REF!*$Q$51))*$B$37*100,0)</f>
        <v>0</v>
      </c>
      <c r="GI12" s="121"/>
      <c r="GJ12" s="122">
        <f t="shared" ca="1" si="55"/>
        <v>0</v>
      </c>
      <c r="GK12" s="121"/>
      <c r="GL12" s="134"/>
      <c r="GM12" s="124"/>
      <c r="GN12" s="125">
        <f t="shared" ca="1" si="56"/>
        <v>0</v>
      </c>
    </row>
    <row r="13" spans="1:196" ht="15">
      <c r="A13" s="126" t="s">
        <v>410</v>
      </c>
      <c r="B13" s="249"/>
      <c r="C13" s="242"/>
      <c r="D13" s="243"/>
      <c r="E13" s="250">
        <f t="shared" si="0"/>
        <v>0</v>
      </c>
      <c r="F13" s="251">
        <f t="shared" si="1"/>
        <v>0</v>
      </c>
      <c r="G13" s="246" t="str">
        <f t="shared" si="57"/>
        <v/>
      </c>
      <c r="H13" s="252">
        <f t="shared" si="58"/>
        <v>0</v>
      </c>
      <c r="I13" s="253">
        <f t="shared" si="2"/>
        <v>0</v>
      </c>
      <c r="J13" s="127" t="str">
        <f>IFERROR(D12/D13,"")</f>
        <v/>
      </c>
      <c r="K13" s="128" t="str">
        <f>IFERROR(G12/G13,"")</f>
        <v/>
      </c>
      <c r="L13" s="129" t="str">
        <f>IFERROR(K13/J13-1,"")</f>
        <v/>
      </c>
      <c r="M13" s="130">
        <f>I12+I13</f>
        <v>0</v>
      </c>
      <c r="N13" s="143">
        <f>IFERROR(-1+(O13/$O$18),"")</f>
        <v>-0.22621906250000012</v>
      </c>
      <c r="O13" s="279">
        <f t="shared" si="3"/>
        <v>1802.9095843749997</v>
      </c>
      <c r="P13" s="131">
        <f t="shared" si="4"/>
        <v>0</v>
      </c>
      <c r="Q13" s="131">
        <f t="shared" ca="1" si="5"/>
        <v>0</v>
      </c>
      <c r="R13" s="62"/>
      <c r="S13" s="240">
        <f t="shared" si="71"/>
        <v>3600.31</v>
      </c>
      <c r="T13" s="671">
        <f t="shared" si="70"/>
        <v>0</v>
      </c>
      <c r="U13" s="235">
        <v>3600</v>
      </c>
      <c r="V13" s="672">
        <f t="shared" ca="1" si="59"/>
        <v>1.1962176539268791E-4</v>
      </c>
      <c r="W13" s="505" t="str">
        <f t="shared" si="60"/>
        <v>MERV - XMEV - GFGC3600FE - 24hs</v>
      </c>
      <c r="X13" s="505" t="str">
        <f t="shared" si="61"/>
        <v>GFGC3600FE</v>
      </c>
      <c r="Y13" s="503">
        <f>IFERROR(VLOOKUP($X13,HomeBroker!$A$22:$F$115,2,0),0)</f>
        <v>8</v>
      </c>
      <c r="Z13" s="503">
        <f>IFERROR(VLOOKUP($X13,HomeBroker!$A$22:$F$115,3,0),0)</f>
        <v>0.12</v>
      </c>
      <c r="AA13" s="237">
        <f>IFERROR(VLOOKUP($X13,HomeBroker!$A$22:$F$115,6,0),0)</f>
        <v>0.31</v>
      </c>
      <c r="AB13" s="503">
        <f>IFERROR(VLOOKUP($X13,HomeBroker!$A$22:$F$115,4,0),0)</f>
        <v>0.31</v>
      </c>
      <c r="AC13" s="503">
        <f>IFERROR(VLOOKUP($X13,HomeBroker!$A$22:$F$115,5,0),0)</f>
        <v>49</v>
      </c>
      <c r="AD13" s="506">
        <f>IFERROR(VLOOKUP($X13,HomeBroker!$A$22:$N$115,14,0),0)</f>
        <v>423</v>
      </c>
      <c r="AE13" s="241">
        <f t="shared" si="62"/>
        <v>2104.1</v>
      </c>
      <c r="AF13" s="110">
        <f t="shared" si="63"/>
        <v>0</v>
      </c>
      <c r="AG13" s="235">
        <v>2100</v>
      </c>
      <c r="AH13" s="504">
        <f t="shared" ca="1" si="64"/>
        <v>10.846165272628014</v>
      </c>
      <c r="AI13" s="505" t="str">
        <f t="shared" si="65"/>
        <v>MERV - XMEV - GFGV2100FE - 24hs</v>
      </c>
      <c r="AJ13" s="505" t="str">
        <f t="shared" si="66"/>
        <v>GFGV2100FE</v>
      </c>
      <c r="AK13" s="674">
        <f>IFERROR(VLOOKUP($AJ13,HomeBroker!$A$22:$F$115,2,0),0)</f>
        <v>10</v>
      </c>
      <c r="AL13" s="674">
        <f>IFERROR(VLOOKUP($AJ13,HomeBroker!$A$22:$F$115,3,0),0)</f>
        <v>4.1100000000000003</v>
      </c>
      <c r="AM13" s="675">
        <f>IFERROR(VLOOKUP($AJ13,HomeBroker!$A$22:$F$115,6,0),0)</f>
        <v>4.0999999999999996</v>
      </c>
      <c r="AN13" s="674">
        <f>IFERROR(VLOOKUP($AJ13,HomeBroker!$A$22:$F$115,4,0),0)</f>
        <v>5.49</v>
      </c>
      <c r="AO13" s="674">
        <f>IFERROR(VLOOKUP($AJ13,HomeBroker!$A$22:$F$115,5,0),0)</f>
        <v>40</v>
      </c>
      <c r="AP13" s="674">
        <f>IFERROR(VLOOKUP($AJ13,HomeBroker!$A$22:$N$115,14,0),0)</f>
        <v>1545</v>
      </c>
      <c r="AQ13" s="62"/>
      <c r="AR13" s="240">
        <f t="shared" si="67"/>
        <v>1266.21</v>
      </c>
      <c r="AS13" s="240">
        <f t="shared" si="68"/>
        <v>-1265.9000000000001</v>
      </c>
      <c r="AT13" s="240">
        <f t="shared" si="69"/>
        <v>1270</v>
      </c>
      <c r="AU13" s="62"/>
      <c r="AV13" s="112"/>
      <c r="AW13" s="132" t="s">
        <v>354</v>
      </c>
      <c r="AX13" s="114"/>
      <c r="AY13" s="136"/>
      <c r="AZ13" s="137"/>
      <c r="BA13" s="285">
        <f t="shared" si="10"/>
        <v>0</v>
      </c>
      <c r="BB13" s="286">
        <f t="shared" si="11"/>
        <v>0</v>
      </c>
      <c r="BC13" s="116" t="s">
        <v>408</v>
      </c>
      <c r="BD13" s="114"/>
      <c r="BE13" s="139"/>
      <c r="BF13" s="117"/>
      <c r="BG13" s="287">
        <f t="shared" si="12"/>
        <v>0</v>
      </c>
      <c r="BH13" s="289">
        <f t="shared" si="13"/>
        <v>0</v>
      </c>
      <c r="BI13" s="118" t="s">
        <v>409</v>
      </c>
      <c r="BJ13" s="114"/>
      <c r="BK13" s="117"/>
      <c r="BL13" s="290">
        <f t="shared" si="14"/>
        <v>0</v>
      </c>
      <c r="BM13" s="291">
        <f t="shared" si="15"/>
        <v>0</v>
      </c>
      <c r="DH13" s="119">
        <f t="shared" si="16"/>
        <v>1802.9095843749997</v>
      </c>
      <c r="DI13" s="120">
        <f t="shared" si="17"/>
        <v>0</v>
      </c>
      <c r="DJ13" s="120">
        <f t="shared" si="18"/>
        <v>0</v>
      </c>
      <c r="DK13" s="120">
        <f t="shared" si="19"/>
        <v>0</v>
      </c>
      <c r="DL13" s="120">
        <f t="shared" si="20"/>
        <v>0</v>
      </c>
      <c r="DM13" s="120">
        <f t="shared" si="21"/>
        <v>0</v>
      </c>
      <c r="DN13" s="120">
        <f t="shared" si="22"/>
        <v>0</v>
      </c>
      <c r="DO13" s="120">
        <f t="shared" si="23"/>
        <v>0</v>
      </c>
      <c r="DP13" s="120">
        <f t="shared" si="24"/>
        <v>0</v>
      </c>
      <c r="DQ13" s="120">
        <f t="shared" si="25"/>
        <v>0</v>
      </c>
      <c r="DR13" s="120">
        <f t="shared" si="26"/>
        <v>0</v>
      </c>
      <c r="DS13" s="120">
        <f t="shared" si="27"/>
        <v>0</v>
      </c>
      <c r="DT13" s="120">
        <f t="shared" si="28"/>
        <v>0</v>
      </c>
      <c r="DU13" s="120">
        <f t="shared" si="29"/>
        <v>0</v>
      </c>
      <c r="DV13" s="120">
        <f t="shared" si="30"/>
        <v>0</v>
      </c>
      <c r="DW13" s="120">
        <f t="shared" si="31"/>
        <v>0</v>
      </c>
      <c r="DX13" s="120">
        <f t="shared" si="32"/>
        <v>0</v>
      </c>
      <c r="DY13" s="120">
        <f t="shared" si="33"/>
        <v>0</v>
      </c>
      <c r="DZ13" s="120">
        <f t="shared" si="34"/>
        <v>0</v>
      </c>
      <c r="EA13" s="120">
        <f t="shared" si="35"/>
        <v>0</v>
      </c>
      <c r="EB13" s="120">
        <f t="shared" si="36"/>
        <v>0</v>
      </c>
      <c r="EC13" s="120">
        <f t="shared" si="37"/>
        <v>0</v>
      </c>
      <c r="ED13" s="120">
        <f t="shared" si="38"/>
        <v>0</v>
      </c>
      <c r="EE13" s="120">
        <f t="shared" si="39"/>
        <v>0</v>
      </c>
      <c r="EF13" s="120">
        <f t="shared" si="40"/>
        <v>0</v>
      </c>
      <c r="EG13" s="120">
        <f t="shared" si="41"/>
        <v>0</v>
      </c>
      <c r="EH13" s="120">
        <f t="shared" si="42"/>
        <v>0</v>
      </c>
      <c r="EI13" s="120">
        <f t="shared" si="43"/>
        <v>0</v>
      </c>
      <c r="EJ13" s="120">
        <f t="shared" si="44"/>
        <v>0</v>
      </c>
      <c r="EK13" s="120">
        <f t="shared" si="45"/>
        <v>0</v>
      </c>
      <c r="EL13" s="120">
        <f t="shared" si="46"/>
        <v>0</v>
      </c>
      <c r="EM13" s="120">
        <f t="shared" si="47"/>
        <v>0</v>
      </c>
      <c r="EN13" s="120">
        <f t="shared" si="48"/>
        <v>0</v>
      </c>
      <c r="EO13" s="120">
        <f t="shared" si="49"/>
        <v>0</v>
      </c>
      <c r="EP13" s="120">
        <f t="shared" si="50"/>
        <v>0</v>
      </c>
      <c r="EQ13" s="120">
        <f t="shared" si="51"/>
        <v>0</v>
      </c>
      <c r="ER13" s="121"/>
      <c r="ES13" s="122">
        <f t="shared" si="52"/>
        <v>0</v>
      </c>
      <c r="ET13" s="121"/>
      <c r="EU13" s="134"/>
      <c r="EV13" s="124"/>
      <c r="EW13" s="125">
        <f t="shared" si="53"/>
        <v>0</v>
      </c>
      <c r="EX13" s="72"/>
      <c r="EY13" s="119">
        <f t="shared" si="54"/>
        <v>1802.9095843749997</v>
      </c>
      <c r="EZ13" s="120">
        <f ca="1">IFERROR((NORMSDIST(((LN($EY13/$C$3)+(#REF!+($Q$46^2)/2)*$Q$51)/($Q$46*SQRT($Q$51))))*$EY13-NORMSDIST((((LN($EY13/$C$3)+(#REF!+($Q$46^2)/2)*$Q$51)/($Q$46*SQRT($Q$51)))-$Q$46*SQRT(($Q$51))))*$C$3*EXP(-#REF!*$Q$51))*$B$3*100,0)</f>
        <v>0</v>
      </c>
      <c r="FA13" s="120">
        <f ca="1">IFERROR((NORMSDIST(((LN($EY13/$C$4)+(#REF!+($Q$46^2)/2)*$Q$51)/($Q$46*SQRT($Q$51))))*$EY13-NORMSDIST((((LN($EY13/$C$4)+(#REF!+($Q$46^2)/2)*$Q$51)/($Q$46*SQRT($Q$51)))-$Q$46*SQRT(($Q$51))))*$C$4*EXP(-#REF!*$Q$51))*$B$4*100,0)</f>
        <v>0</v>
      </c>
      <c r="FB13" s="120">
        <f ca="1">IFERROR((NORMSDIST(((LN($EY13/$C$5)+(#REF!+($Q$46^2)/2)*$Q$51)/($Q$46*SQRT($Q$51))))*$EY13-NORMSDIST((((LN($EY13/$C$5)+(#REF!+($Q$46^2)/2)*$Q$51)/($Q$46*SQRT($Q$51)))-$Q$46*SQRT(($Q$51))))*$C$5*EXP(-#REF!*$Q$51))*$B$5*100,0)</f>
        <v>0</v>
      </c>
      <c r="FC13" s="120">
        <f ca="1">IFERROR((NORMSDIST(((LN($EY13/$C$6)+(#REF!+($Q$46^2)/2)*$Q$51)/($Q$46*SQRT($Q$51))))*$EY13-NORMSDIST((((LN($EY13/$C$6)+(#REF!+($Q$46^2)/2)*$Q$51)/($Q$46*SQRT($Q$51)))-$Q$46*SQRT(($Q$51))))*$C$6*EXP(-#REF!*$Q$51))*$B$6*100,0)</f>
        <v>0</v>
      </c>
      <c r="FD13" s="120">
        <f ca="1">IFERROR((NORMSDIST(((LN($EY13/$C$7)+(#REF!+($Q$46^2)/2)*$Q$51)/($Q$46*SQRT($Q$51))))*$EY13-NORMSDIST((((LN($EY13/$C$7)+(#REF!+($Q$46^2)/2)*$Q$51)/($Q$46*SQRT($Q$51)))-$Q$46*SQRT(($Q$51))))*$C$7*EXP(-#REF!*$Q$51))*$B$7*100,0)</f>
        <v>0</v>
      </c>
      <c r="FE13" s="120">
        <f ca="1">IFERROR((NORMSDIST(((LN($EY13/$C$8)+(#REF!+($Q$46^2)/2)*$Q$51)/($Q$46*SQRT($Q$51))))*$EY13-NORMSDIST((((LN($EY13/$C$8)+(#REF!+($Q$46^2)/2)*$Q$51)/($Q$46*SQRT($Q$51)))-$Q$46*SQRT(($Q$51))))*$C$8*EXP(-#REF!*$Q$51))*$B$8*100,0)</f>
        <v>0</v>
      </c>
      <c r="FF13" s="120">
        <f ca="1">IFERROR((NORMSDIST(((LN($EY13/$C$9)+(#REF!+($Q$46^2)/2)*$Q$51)/($Q$46*SQRT($Q$51))))*$EY13-NORMSDIST((((LN($EY13/$C$9)+(#REF!+($Q$46^2)/2)*$Q$51)/($Q$46*SQRT($Q$51)))-$Q$46*SQRT(($Q$51))))*$C$9*EXP(-#REF!*$Q$51))*$B$9*100,0)</f>
        <v>0</v>
      </c>
      <c r="FG13" s="120">
        <f ca="1">IFERROR((NORMSDIST(((LN($EY13/$C$10)+(#REF!+($Q$46^2)/2)*$Q$51)/($Q$46*SQRT($Q$51))))*$EY13-NORMSDIST((((LN($EY13/$C$10)+(#REF!+($Q$46^2)/2)*$Q$51)/($Q$46*SQRT($Q$51)))-$Q$46*SQRT(($Q$51))))*$C$10*EXP(-#REF!*$Q$51))*$B$10*100,0)</f>
        <v>0</v>
      </c>
      <c r="FH13" s="120">
        <f ca="1">IFERROR((NORMSDIST(((LN($EY13/$C$11)+(#REF!+($Q$46^2)/2)*$Q$51)/($Q$46*SQRT($Q$51))))*$EY13-NORMSDIST((((LN($EY13/$C$11)+(#REF!+($Q$46^2)/2)*$Q$51)/($Q$46*SQRT($Q$51)))-$Q$46*SQRT(($Q$51))))*$C$11*EXP(-#REF!*$Q$51))*$B$11*100,0)</f>
        <v>0</v>
      </c>
      <c r="FI13" s="120">
        <f ca="1">IFERROR((NORMSDIST(((LN($EY13/$C$12)+(#REF!+($Q$46^2)/2)*$Q$51)/($Q$46*SQRT($Q$51))))*$EY13-NORMSDIST((((LN($EY13/$C$12)+(#REF!+($Q$46^2)/2)*$Q$51)/($Q$46*SQRT($Q$51)))-$Q$46*SQRT(($Q$51))))*$C$12*EXP(-#REF!*$Q$51))*$B$12*100,0)</f>
        <v>0</v>
      </c>
      <c r="FJ13" s="120">
        <f ca="1">IFERROR((NORMSDIST(((LN($EY13/$C$13)+(#REF!+($Q$46^2)/2)*$Q$51)/($Q$46*SQRT($Q$51))))*$EY13-NORMSDIST((((LN($EY13/$C$13)+(#REF!+($Q$46^2)/2)*$Q$51)/($Q$46*SQRT($Q$51)))-$Q$46*SQRT(($Q$51))))*$C$13*EXP(-#REF!*$Q$51))*$B$13*100,0)</f>
        <v>0</v>
      </c>
      <c r="FK13" s="120">
        <f ca="1">IFERROR((NORMSDIST(((LN($EY13/$C$14)+(#REF!+($Q$46^2)/2)*$Q$51)/($Q$46*SQRT($Q$51))))*$EY13-NORMSDIST((((LN($EY13/$C$14)+(#REF!+($Q$46^2)/2)*$Q$51)/($Q$46*SQRT($Q$51)))-$Q$46*SQRT(($Q$51))))*$C$14*EXP(-#REF!*$Q$51))*$B$14*100,0)</f>
        <v>0</v>
      </c>
      <c r="FL13" s="120">
        <f ca="1">IFERROR((NORMSDIST(((LN($EY13/$C$15)+(#REF!+($Q$46^2)/2)*$Q$51)/($Q$46*SQRT($Q$51))))*$EY13-NORMSDIST((((LN($EY13/$C$15)+(#REF!+($Q$46^2)/2)*$Q$51)/($Q$46*SQRT($Q$51)))-$Q$46*SQRT(($Q$51))))*$C$15*EXP(-#REF!*$Q$51))*$B$15*100,0)</f>
        <v>0</v>
      </c>
      <c r="FM13" s="120">
        <f ca="1">IFERROR((NORMSDIST(((LN($EY13/$C$16)+(#REF!+($Q$46^2)/2)*$Q$51)/($Q$46*SQRT($Q$51))))*$EY13-NORMSDIST((((LN($EY13/$C$16)+(#REF!+($Q$46^2)/2)*$Q$51)/($Q$46*SQRT($Q$51)))-$Q$46*SQRT(($Q$51))))*$C$16*EXP(-#REF!*$Q$51))*$B$16*100,0)</f>
        <v>0</v>
      </c>
      <c r="FN13" s="120">
        <f ca="1">IFERROR((NORMSDIST(((LN($EY13/$C$17)+(#REF!+($Q$46^2)/2)*$Q$51)/($Q$46*SQRT($Q$51))))*$EY13-NORMSDIST((((LN($EY13/$C$17)+(#REF!+($Q$46^2)/2)*$Q$51)/($Q$46*SQRT($Q$51)))-$Q$46*SQRT(($Q$51))))*$C$17*EXP(-#REF!*$Q$51))*$B$17*100,0)</f>
        <v>0</v>
      </c>
      <c r="FO13" s="120">
        <f ca="1">IFERROR((NORMSDIST(((LN($EY13/$C$18)+(#REF!+($Q$46^2)/2)*$Q$51)/($Q$46*SQRT($Q$51))))*$EY13-NORMSDIST((((LN($EY13/$C$18)+(#REF!+($Q$46^2)/2)*$Q$51)/($Q$46*SQRT($Q$51)))-$Q$46*SQRT(($Q$51))))*$C$18*EXP(-#REF!*$Q$51))*$B$18*100,0)</f>
        <v>0</v>
      </c>
      <c r="FP13" s="120">
        <f ca="1">IFERROR((NORMSDIST(((LN($EY13/$C$19)+(#REF!+($Q$46^2)/2)*$Q$51)/($Q$46*SQRT($Q$51))))*$EY13-NORMSDIST((((LN($EY13/$C$19)+(#REF!+($Q$46^2)/2)*$Q$51)/($Q$46*SQRT($Q$51)))-$Q$46*SQRT(($Q$51))))*$C$19*EXP(-#REF!*$Q$51))*$B$19*100,0)</f>
        <v>0</v>
      </c>
      <c r="FQ13" s="120">
        <f ca="1">IFERROR((NORMSDIST(((LN($EY13/$C$20)+(#REF!+($Q$46^2)/2)*$Q$51)/($Q$46*SQRT($Q$51))))*$EY13-NORMSDIST((((LN($EY13/$C$20)+(#REF!+($Q$46^2)/2)*$Q$51)/($Q$46*SQRT($Q$51)))-$Q$46*SQRT(($Q$51))))*$C$20*EXP(-#REF!*$Q$51))*$B$20*100,0)</f>
        <v>0</v>
      </c>
      <c r="FR13" s="120">
        <f ca="1">IFERROR((NORMSDIST(((LN($EY13/$C$21)+(#REF!+($Q$46^2)/2)*$Q$51)/($Q$46*SQRT($Q$51))))*$EY13-NORMSDIST((((LN($EY13/$C$21)+(#REF!+($Q$46^2)/2)*$Q$51)/($Q$46*SQRT($Q$51)))-$Q$46*SQRT(($Q$51))))*$C$21*EXP(-#REF!*$Q$51))*$B$21*100,0)</f>
        <v>0</v>
      </c>
      <c r="FS13" s="120">
        <f ca="1">IFERROR((NORMSDIST(((LN($EY13/$C$22)+(#REF!+($Q$46^2)/2)*$Q$51)/($Q$46*SQRT($Q$51))))*$EY13-NORMSDIST((((LN($EY13/$C$22)+(#REF!+($Q$46^2)/2)*$Q$51)/($Q$46*SQRT($Q$51)))-$Q$46*SQRT(($Q$51))))*$C$22*EXP(-#REF!*$Q$51))*$B$22*100,0)</f>
        <v>0</v>
      </c>
      <c r="FT13" s="120">
        <f ca="1">IFERROR((NORMSDIST(((LN($EY13/$C$23)+(#REF!+($Q$46^2)/2)*$Q$51)/($Q$46*SQRT($Q$51))))*$EY13-NORMSDIST((((LN($EY13/$C$23)+(#REF!+($Q$46^2)/2)*$Q$51)/($Q$46*SQRT($Q$51)))-$Q$46*SQRT(($Q$51))))*$C$23*EXP(-#REF!*$Q$51))*$B$23*100,0)</f>
        <v>0</v>
      </c>
      <c r="FU13" s="120">
        <f ca="1">IFERROR((NORMSDIST(((LN($EY13/$C$24)+(#REF!+($Q$46^2)/2)*$Q$51)/($Q$46*SQRT($Q$51))))*$EY13-NORMSDIST((((LN($EY13/$C$24)+(#REF!+($Q$46^2)/2)*$Q$51)/($Q$46*SQRT($Q$51)))-$Q$46*SQRT(($Q$51))))*$C$24*EXP(-#REF!*$Q$51))*$B$24*100,0)</f>
        <v>0</v>
      </c>
      <c r="FV13" s="120">
        <f ca="1">IFERROR((NORMSDIST(((LN($EY13/$C$25)+(#REF!+($Q$46^2)/2)*$Q$51)/($Q$46*SQRT($Q$51))))*$EY13-NORMSDIST((((LN($EY13/$C$25)+(#REF!+($Q$46^2)/2)*$Q$51)/($Q$46*SQRT($Q$51)))-$Q$46*SQRT(($Q$51))))*$C$25*EXP(-#REF!*$Q$51))*$B$25*100,0)</f>
        <v>0</v>
      </c>
      <c r="FW13" s="120">
        <f ca="1">IFERROR((NORMSDIST(((LN($EY13/$C$26)+(#REF!+($Q$46^2)/2)*$Q$51)/($Q$46*SQRT($Q$51))))*$EY13-NORMSDIST((((LN($EY13/$C$26)+(#REF!+($Q$46^2)/2)*$Q$51)/($Q$46*SQRT($Q$51)))-$Q$46*SQRT(($Q$51))))*$C$26*EXP(-#REF!*$Q$51))*$B$26*100,0)</f>
        <v>0</v>
      </c>
      <c r="FX13" s="120">
        <f ca="1">IFERROR((NORMSDIST(((LN($EY13/$C$27)+(#REF!+($Q$46^2)/2)*$Q$51)/($Q$46*SQRT($Q$51))))*$EY13-NORMSDIST((((LN($EY13/$C$27)+(#REF!+($Q$46^2)/2)*$Q$51)/($Q$46*SQRT($Q$51)))-$Q$46*SQRT(($Q$51))))*$C$27*EXP(-#REF!*$Q$51))*$B$27*100,0)</f>
        <v>0</v>
      </c>
      <c r="FY13" s="120">
        <f ca="1">IFERROR((NORMSDIST(((LN($EY13/$C$28)+(#REF!+($Q$46^2)/2)*$Q$51)/($Q$46*SQRT($Q$51))))*$EY13-NORMSDIST((((LN($EY13/$C$28)+(#REF!+($Q$46^2)/2)*$Q$51)/($Q$46*SQRT($Q$51)))-$Q$46*SQRT(($Q$51))))*$C$28*EXP(-#REF!*$Q$51))*$B$28*100,0)</f>
        <v>0</v>
      </c>
      <c r="FZ13" s="120">
        <f ca="1">IFERROR((NORMSDIST(((LN($EY13/$C$29)+(#REF!+($Q$46^2)/2)*$Q$51)/($Q$46*SQRT($Q$51))))*$EY13-NORMSDIST((((LN($EY13/$C$29)+(#REF!+($Q$46^2)/2)*$Q$51)/($Q$46*SQRT($Q$51)))-$Q$46*SQRT(($Q$51))))*$C$29*EXP(-#REF!*$Q$51))*$B$29*100,0)</f>
        <v>0</v>
      </c>
      <c r="GA13" s="120">
        <f ca="1">IFERROR((NORMSDIST(((LN($EY13/$C$30)+(#REF!+($Q$46^2)/2)*$Q$51)/($Q$46*SQRT($Q$51))))*$EY13-NORMSDIST((((LN($EY13/$C$30)+(#REF!+($Q$46^2)/2)*$Q$51)/($Q$46*SQRT($Q$51)))-$Q$46*SQRT(($Q$51))))*$C$30*EXP(-#REF!*$Q$51))*$B$30*100,0)</f>
        <v>0</v>
      </c>
      <c r="GB13" s="120">
        <f ca="1">IFERROR((NORMSDIST(((LN($EY13/$C$31)+(#REF!+($Q$46^2)/2)*$Q$51)/($Q$46*SQRT($Q$51))))*$EY13-NORMSDIST((((LN($EY13/$C$31)+(#REF!+($Q$46^2)/2)*$Q$51)/($Q$46*SQRT($Q$51)))-$Q$46*SQRT(($Q$51))))*$C$31*EXP(-#REF!*$Q$51))*$B$31*100,0)</f>
        <v>0</v>
      </c>
      <c r="GC13" s="120">
        <f ca="1">IFERROR((NORMSDIST(((LN($EY13/$C$32)+(#REF!+($Q$46^2)/2)*$Q$51)/($Q$46*SQRT($Q$51))))*$EY13-NORMSDIST((((LN($EY13/$C$32)+(#REF!+($Q$46^2)/2)*$Q$51)/($Q$46*SQRT($Q$51)))-$Q$46*SQRT(($Q$51))))*$C$32*EXP(-#REF!*$Q$51))*$B$32*100,0)</f>
        <v>0</v>
      </c>
      <c r="GD13" s="120">
        <f ca="1">IFERROR((NORMSDIST(((LN($EY13/$C$33)+(#REF!+($Q$46^2)/2)*$Q$51)/($Q$46*SQRT($Q$51))))*$EY13-NORMSDIST((((LN($EY13/$C$33)+(#REF!+($Q$46^2)/2)*$Q$51)/($Q$46*SQRT($Q$51)))-$Q$46*SQRT(($Q$51))))*$C$33*EXP(-#REF!*$Q$51))*$B$33*100,0)</f>
        <v>0</v>
      </c>
      <c r="GE13" s="120">
        <f ca="1">IFERROR((NORMSDIST(((LN($EY13/$C$34)+(#REF!+($Q$46^2)/2)*$Q$51)/($Q$46*SQRT($Q$51))))*$EY13-NORMSDIST((((LN($EY13/$C$34)+(#REF!+($Q$46^2)/2)*$Q$51)/($Q$46*SQRT($Q$51)))-$Q$46*SQRT(($Q$51))))*$C$34*EXP(-#REF!*$Q$51))*$B$34*100,0)</f>
        <v>0</v>
      </c>
      <c r="GF13" s="120">
        <f ca="1">IFERROR((NORMSDIST(((LN($EY13/$C$35)+(#REF!+($Q$46^2)/2)*$Q$51)/($Q$46*SQRT($Q$51))))*$EY13-NORMSDIST((((LN($EY13/$C$35)+(#REF!+($Q$46^2)/2)*$Q$51)/($Q$46*SQRT($Q$51)))-$Q$46*SQRT(($Q$51))))*$C$35*EXP(-#REF!*$Q$51))*$B$35*100,0)</f>
        <v>0</v>
      </c>
      <c r="GG13" s="120">
        <f ca="1">IFERROR((NORMSDIST(((LN($EY13/$C$36)+(#REF!+($Q$46^2)/2)*$Q$51)/($Q$46*SQRT($Q$51))))*$EY13-NORMSDIST((((LN($EY13/$C$36)+(#REF!+($Q$46^2)/2)*$Q$51)/($Q$46*SQRT($Q$51)))-$Q$46*SQRT(($Q$51))))*$C$36*EXP(-#REF!*$Q$51))*$B$36*100,0)</f>
        <v>0</v>
      </c>
      <c r="GH13" s="120">
        <f ca="1">IFERROR((NORMSDIST(((LN($EY13/$C$37)+(#REF!+($Q$46^2)/2)*$Q$51)/($Q$46*SQRT($Q$51))))*$EY13-NORMSDIST((((LN($EY13/$C$37)+(#REF!+($Q$46^2)/2)*$Q$51)/($Q$46*SQRT($Q$51)))-$Q$46*SQRT(($Q$51))))*$C$37*EXP(-#REF!*$Q$51))*$B$37*100,0)</f>
        <v>0</v>
      </c>
      <c r="GI13" s="121"/>
      <c r="GJ13" s="122">
        <f t="shared" ca="1" si="55"/>
        <v>0</v>
      </c>
      <c r="GK13" s="121"/>
      <c r="GL13" s="134"/>
      <c r="GM13" s="124"/>
      <c r="GN13" s="125">
        <f t="shared" ca="1" si="56"/>
        <v>0</v>
      </c>
    </row>
    <row r="14" spans="1:196" ht="15">
      <c r="A14" s="135" t="s">
        <v>411</v>
      </c>
      <c r="B14" s="249"/>
      <c r="C14" s="242"/>
      <c r="D14" s="243"/>
      <c r="E14" s="250">
        <f t="shared" si="0"/>
        <v>0</v>
      </c>
      <c r="F14" s="251">
        <f t="shared" si="1"/>
        <v>0</v>
      </c>
      <c r="G14" s="246" t="str">
        <f t="shared" si="57"/>
        <v/>
      </c>
      <c r="H14" s="252">
        <f t="shared" si="58"/>
        <v>0</v>
      </c>
      <c r="I14" s="253">
        <f t="shared" si="2"/>
        <v>0</v>
      </c>
      <c r="J14" s="69"/>
      <c r="K14" s="69"/>
      <c r="L14" s="69"/>
      <c r="M14" s="69"/>
      <c r="N14" s="144">
        <f>IFERROR(-1+(O14/$O$18),"")</f>
        <v>-0.18549375000000012</v>
      </c>
      <c r="O14" s="279">
        <f t="shared" si="3"/>
        <v>1897.7995624999996</v>
      </c>
      <c r="P14" s="131">
        <f t="shared" si="4"/>
        <v>0</v>
      </c>
      <c r="Q14" s="131">
        <f t="shared" ca="1" si="5"/>
        <v>0</v>
      </c>
      <c r="R14" s="62"/>
      <c r="S14" s="240">
        <f t="shared" si="71"/>
        <v>3750.15</v>
      </c>
      <c r="T14" s="671">
        <f t="shared" si="70"/>
        <v>0</v>
      </c>
      <c r="U14" s="235">
        <v>3750</v>
      </c>
      <c r="V14" s="672">
        <f t="shared" ca="1" si="59"/>
        <v>1.2458866708307792E-5</v>
      </c>
      <c r="W14" s="505" t="str">
        <f t="shared" si="60"/>
        <v>MERV - XMEV - GFGC3750FE - 24hs</v>
      </c>
      <c r="X14" s="505" t="str">
        <f t="shared" si="61"/>
        <v>GFGC3750FE</v>
      </c>
      <c r="Y14" s="503">
        <f>IFERROR(VLOOKUP($X14,HomeBroker!$A$22:$F$115,2,0),0)</f>
        <v>287</v>
      </c>
      <c r="Z14" s="503">
        <f>IFERROR(VLOOKUP($X14,HomeBroker!$A$22:$F$115,3,0),0)</f>
        <v>0.15</v>
      </c>
      <c r="AA14" s="237">
        <f>IFERROR(VLOOKUP($X14,HomeBroker!$A$22:$F$115,6,0),0)</f>
        <v>0.15</v>
      </c>
      <c r="AB14" s="503">
        <f>IFERROR(VLOOKUP($X14,HomeBroker!$A$22:$F$115,4,0),0)</f>
        <v>0.44</v>
      </c>
      <c r="AC14" s="503">
        <f>IFERROR(VLOOKUP($X14,HomeBroker!$A$22:$F$100,5,0),0)</f>
        <v>50</v>
      </c>
      <c r="AD14" s="506">
        <f>IFERROR(VLOOKUP($X14,HomeBroker!$A$22:$N$115,14,0),0)</f>
        <v>108</v>
      </c>
      <c r="AE14" s="241">
        <f t="shared" si="62"/>
        <v>2212</v>
      </c>
      <c r="AF14" s="110">
        <f t="shared" si="63"/>
        <v>0</v>
      </c>
      <c r="AG14" s="235">
        <v>2200</v>
      </c>
      <c r="AH14" s="504">
        <f t="shared" ca="1" si="64"/>
        <v>28.629209492502468</v>
      </c>
      <c r="AI14" s="505" t="str">
        <f t="shared" si="65"/>
        <v>MERV - XMEV - GFGV2200FE - 24hs</v>
      </c>
      <c r="AJ14" s="505" t="str">
        <f t="shared" si="66"/>
        <v>GFGV2200FE</v>
      </c>
      <c r="AK14" s="674">
        <f>IFERROR(VLOOKUP($AJ14,HomeBroker!$A$22:$F$115,2,0),0)</f>
        <v>4</v>
      </c>
      <c r="AL14" s="674">
        <f>IFERROR(VLOOKUP($AJ14,HomeBroker!$A$22:$F$115,3,0),0)</f>
        <v>12</v>
      </c>
      <c r="AM14" s="675">
        <f>IFERROR(VLOOKUP($AJ14,HomeBroker!$A$22:$F$115,6,0),0)</f>
        <v>12</v>
      </c>
      <c r="AN14" s="674">
        <f>IFERROR(VLOOKUP($AJ14,HomeBroker!$A$22:$F$115,4,0),0)</f>
        <v>13.89</v>
      </c>
      <c r="AO14" s="674">
        <f>IFERROR(VLOOKUP($AJ14,HomeBroker!$A$22:$F$115,5,0),0)</f>
        <v>40</v>
      </c>
      <c r="AP14" s="674">
        <f>IFERROR(VLOOKUP($AJ14,HomeBroker!$A$22:$N$115,14,0),0)</f>
        <v>1636</v>
      </c>
      <c r="AQ14" s="62"/>
      <c r="AR14" s="240">
        <f t="shared" si="67"/>
        <v>1408.15</v>
      </c>
      <c r="AS14" s="240">
        <f t="shared" si="68"/>
        <v>-1408</v>
      </c>
      <c r="AT14" s="240">
        <f t="shared" si="69"/>
        <v>1420</v>
      </c>
      <c r="AU14" s="62"/>
      <c r="AV14" s="112"/>
      <c r="AW14" s="132" t="s">
        <v>354</v>
      </c>
      <c r="AX14" s="114"/>
      <c r="AY14" s="136"/>
      <c r="AZ14" s="137"/>
      <c r="BA14" s="285">
        <f t="shared" si="10"/>
        <v>0</v>
      </c>
      <c r="BB14" s="286">
        <f t="shared" si="11"/>
        <v>0</v>
      </c>
      <c r="BC14" s="116" t="s">
        <v>408</v>
      </c>
      <c r="BD14" s="114"/>
      <c r="BE14" s="139"/>
      <c r="BF14" s="117"/>
      <c r="BG14" s="287">
        <f t="shared" si="12"/>
        <v>0</v>
      </c>
      <c r="BH14" s="289">
        <f t="shared" si="13"/>
        <v>0</v>
      </c>
      <c r="BI14" s="118" t="s">
        <v>409</v>
      </c>
      <c r="BJ14" s="114"/>
      <c r="BK14" s="117"/>
      <c r="BL14" s="290">
        <f t="shared" si="14"/>
        <v>0</v>
      </c>
      <c r="BM14" s="291">
        <f t="shared" si="15"/>
        <v>0</v>
      </c>
      <c r="DH14" s="119">
        <f t="shared" si="16"/>
        <v>1897.7995624999996</v>
      </c>
      <c r="DI14" s="120">
        <f t="shared" si="17"/>
        <v>0</v>
      </c>
      <c r="DJ14" s="120">
        <f t="shared" si="18"/>
        <v>0</v>
      </c>
      <c r="DK14" s="120">
        <f t="shared" si="19"/>
        <v>0</v>
      </c>
      <c r="DL14" s="120">
        <f t="shared" si="20"/>
        <v>0</v>
      </c>
      <c r="DM14" s="120">
        <f t="shared" si="21"/>
        <v>0</v>
      </c>
      <c r="DN14" s="120">
        <f t="shared" si="22"/>
        <v>0</v>
      </c>
      <c r="DO14" s="120">
        <f t="shared" si="23"/>
        <v>0</v>
      </c>
      <c r="DP14" s="120">
        <f t="shared" si="24"/>
        <v>0</v>
      </c>
      <c r="DQ14" s="120">
        <f t="shared" si="25"/>
        <v>0</v>
      </c>
      <c r="DR14" s="120">
        <f t="shared" si="26"/>
        <v>0</v>
      </c>
      <c r="DS14" s="120">
        <f t="shared" si="27"/>
        <v>0</v>
      </c>
      <c r="DT14" s="120">
        <f t="shared" si="28"/>
        <v>0</v>
      </c>
      <c r="DU14" s="120">
        <f t="shared" si="29"/>
        <v>0</v>
      </c>
      <c r="DV14" s="120">
        <f t="shared" si="30"/>
        <v>0</v>
      </c>
      <c r="DW14" s="120">
        <f t="shared" si="31"/>
        <v>0</v>
      </c>
      <c r="DX14" s="120">
        <f t="shared" si="32"/>
        <v>0</v>
      </c>
      <c r="DY14" s="120">
        <f t="shared" si="33"/>
        <v>0</v>
      </c>
      <c r="DZ14" s="120">
        <f t="shared" si="34"/>
        <v>0</v>
      </c>
      <c r="EA14" s="120">
        <f t="shared" si="35"/>
        <v>0</v>
      </c>
      <c r="EB14" s="120">
        <f t="shared" si="36"/>
        <v>0</v>
      </c>
      <c r="EC14" s="120">
        <f t="shared" si="37"/>
        <v>0</v>
      </c>
      <c r="ED14" s="120">
        <f t="shared" si="38"/>
        <v>0</v>
      </c>
      <c r="EE14" s="120">
        <f t="shared" si="39"/>
        <v>0</v>
      </c>
      <c r="EF14" s="120">
        <f t="shared" si="40"/>
        <v>0</v>
      </c>
      <c r="EG14" s="120">
        <f t="shared" si="41"/>
        <v>0</v>
      </c>
      <c r="EH14" s="120">
        <f t="shared" si="42"/>
        <v>0</v>
      </c>
      <c r="EI14" s="120">
        <f t="shared" si="43"/>
        <v>0</v>
      </c>
      <c r="EJ14" s="120">
        <f t="shared" si="44"/>
        <v>0</v>
      </c>
      <c r="EK14" s="120">
        <f t="shared" si="45"/>
        <v>0</v>
      </c>
      <c r="EL14" s="120">
        <f t="shared" si="46"/>
        <v>0</v>
      </c>
      <c r="EM14" s="120">
        <f t="shared" si="47"/>
        <v>0</v>
      </c>
      <c r="EN14" s="120">
        <f t="shared" si="48"/>
        <v>0</v>
      </c>
      <c r="EO14" s="120">
        <f t="shared" si="49"/>
        <v>0</v>
      </c>
      <c r="EP14" s="120">
        <f t="shared" si="50"/>
        <v>0</v>
      </c>
      <c r="EQ14" s="120">
        <f t="shared" si="51"/>
        <v>0</v>
      </c>
      <c r="ER14" s="121"/>
      <c r="ES14" s="122">
        <f t="shared" si="52"/>
        <v>0</v>
      </c>
      <c r="ET14" s="121"/>
      <c r="EU14" s="134"/>
      <c r="EV14" s="124"/>
      <c r="EW14" s="125">
        <f t="shared" si="53"/>
        <v>0</v>
      </c>
      <c r="EX14" s="72"/>
      <c r="EY14" s="119">
        <f t="shared" si="54"/>
        <v>1897.7995624999996</v>
      </c>
      <c r="EZ14" s="120">
        <f ca="1">IFERROR((NORMSDIST(((LN($EY14/$C$3)+(#REF!+($Q$46^2)/2)*$Q$51)/($Q$46*SQRT($Q$51))))*$EY14-NORMSDIST((((LN($EY14/$C$3)+(#REF!+($Q$46^2)/2)*$Q$51)/($Q$46*SQRT($Q$51)))-$Q$46*SQRT(($Q$51))))*$C$3*EXP(-#REF!*$Q$51))*$B$3*100,0)</f>
        <v>0</v>
      </c>
      <c r="FA14" s="120">
        <f ca="1">IFERROR((NORMSDIST(((LN($EY14/$C$4)+(#REF!+($Q$46^2)/2)*$Q$51)/($Q$46*SQRT($Q$51))))*$EY14-NORMSDIST((((LN($EY14/$C$4)+(#REF!+($Q$46^2)/2)*$Q$51)/($Q$46*SQRT($Q$51)))-$Q$46*SQRT(($Q$51))))*$C$4*EXP(-#REF!*$Q$51))*$B$4*100,0)</f>
        <v>0</v>
      </c>
      <c r="FB14" s="120">
        <f ca="1">IFERROR((NORMSDIST(((LN($EY14/$C$5)+(#REF!+($Q$46^2)/2)*$Q$51)/($Q$46*SQRT($Q$51))))*$EY14-NORMSDIST((((LN($EY14/$C$5)+(#REF!+($Q$46^2)/2)*$Q$51)/($Q$46*SQRT($Q$51)))-$Q$46*SQRT(($Q$51))))*$C$5*EXP(-#REF!*$Q$51))*$B$5*100,0)</f>
        <v>0</v>
      </c>
      <c r="FC14" s="120">
        <f ca="1">IFERROR((NORMSDIST(((LN($EY14/$C$6)+(#REF!+($Q$46^2)/2)*$Q$51)/($Q$46*SQRT($Q$51))))*$EY14-NORMSDIST((((LN($EY14/$C$6)+(#REF!+($Q$46^2)/2)*$Q$51)/($Q$46*SQRT($Q$51)))-$Q$46*SQRT(($Q$51))))*$C$6*EXP(-#REF!*$Q$51))*$B$6*100,0)</f>
        <v>0</v>
      </c>
      <c r="FD14" s="120">
        <f ca="1">IFERROR((NORMSDIST(((LN($EY14/$C$7)+(#REF!+($Q$46^2)/2)*$Q$51)/($Q$46*SQRT($Q$51))))*$EY14-NORMSDIST((((LN($EY14/$C$7)+(#REF!+($Q$46^2)/2)*$Q$51)/($Q$46*SQRT($Q$51)))-$Q$46*SQRT(($Q$51))))*$C$7*EXP(-#REF!*$Q$51))*$B$7*100,0)</f>
        <v>0</v>
      </c>
      <c r="FE14" s="120">
        <f ca="1">IFERROR((NORMSDIST(((LN($EY14/$C$8)+(#REF!+($Q$46^2)/2)*$Q$51)/($Q$46*SQRT($Q$51))))*$EY14-NORMSDIST((((LN($EY14/$C$8)+(#REF!+($Q$46^2)/2)*$Q$51)/($Q$46*SQRT($Q$51)))-$Q$46*SQRT(($Q$51))))*$C$8*EXP(-#REF!*$Q$51))*$B$8*100,0)</f>
        <v>0</v>
      </c>
      <c r="FF14" s="120">
        <f ca="1">IFERROR((NORMSDIST(((LN($EY14/$C$9)+(#REF!+($Q$46^2)/2)*$Q$51)/($Q$46*SQRT($Q$51))))*$EY14-NORMSDIST((((LN($EY14/$C$9)+(#REF!+($Q$46^2)/2)*$Q$51)/($Q$46*SQRT($Q$51)))-$Q$46*SQRT(($Q$51))))*$C$9*EXP(-#REF!*$Q$51))*$B$9*100,0)</f>
        <v>0</v>
      </c>
      <c r="FG14" s="120">
        <f ca="1">IFERROR((NORMSDIST(((LN($EY14/$C$10)+(#REF!+($Q$46^2)/2)*$Q$51)/($Q$46*SQRT($Q$51))))*$EY14-NORMSDIST((((LN($EY14/$C$10)+(#REF!+($Q$46^2)/2)*$Q$51)/($Q$46*SQRT($Q$51)))-$Q$46*SQRT(($Q$51))))*$C$10*EXP(-#REF!*$Q$51))*$B$10*100,0)</f>
        <v>0</v>
      </c>
      <c r="FH14" s="120">
        <f ca="1">IFERROR((NORMSDIST(((LN($EY14/$C$11)+(#REF!+($Q$46^2)/2)*$Q$51)/($Q$46*SQRT($Q$51))))*$EY14-NORMSDIST((((LN($EY14/$C$11)+(#REF!+($Q$46^2)/2)*$Q$51)/($Q$46*SQRT($Q$51)))-$Q$46*SQRT(($Q$51))))*$C$11*EXP(-#REF!*$Q$51))*$B$11*100,0)</f>
        <v>0</v>
      </c>
      <c r="FI14" s="120">
        <f ca="1">IFERROR((NORMSDIST(((LN($EY14/$C$12)+(#REF!+($Q$46^2)/2)*$Q$51)/($Q$46*SQRT($Q$51))))*$EY14-NORMSDIST((((LN($EY14/$C$12)+(#REF!+($Q$46^2)/2)*$Q$51)/($Q$46*SQRT($Q$51)))-$Q$46*SQRT(($Q$51))))*$C$12*EXP(-#REF!*$Q$51))*$B$12*100,0)</f>
        <v>0</v>
      </c>
      <c r="FJ14" s="120">
        <f ca="1">IFERROR((NORMSDIST(((LN($EY14/$C$13)+(#REF!+($Q$46^2)/2)*$Q$51)/($Q$46*SQRT($Q$51))))*$EY14-NORMSDIST((((LN($EY14/$C$13)+(#REF!+($Q$46^2)/2)*$Q$51)/($Q$46*SQRT($Q$51)))-$Q$46*SQRT(($Q$51))))*$C$13*EXP(-#REF!*$Q$51))*$B$13*100,0)</f>
        <v>0</v>
      </c>
      <c r="FK14" s="120">
        <f ca="1">IFERROR((NORMSDIST(((LN($EY14/$C$14)+(#REF!+($Q$46^2)/2)*$Q$51)/($Q$46*SQRT($Q$51))))*$EY14-NORMSDIST((((LN($EY14/$C$14)+(#REF!+($Q$46^2)/2)*$Q$51)/($Q$46*SQRT($Q$51)))-$Q$46*SQRT(($Q$51))))*$C$14*EXP(-#REF!*$Q$51))*$B$14*100,0)</f>
        <v>0</v>
      </c>
      <c r="FL14" s="120">
        <f ca="1">IFERROR((NORMSDIST(((LN($EY14/$C$15)+(#REF!+($Q$46^2)/2)*$Q$51)/($Q$46*SQRT($Q$51))))*$EY14-NORMSDIST((((LN($EY14/$C$15)+(#REF!+($Q$46^2)/2)*$Q$51)/($Q$46*SQRT($Q$51)))-$Q$46*SQRT(($Q$51))))*$C$15*EXP(-#REF!*$Q$51))*$B$15*100,0)</f>
        <v>0</v>
      </c>
      <c r="FM14" s="120">
        <f ca="1">IFERROR((NORMSDIST(((LN($EY14/$C$16)+(#REF!+($Q$46^2)/2)*$Q$51)/($Q$46*SQRT($Q$51))))*$EY14-NORMSDIST((((LN($EY14/$C$16)+(#REF!+($Q$46^2)/2)*$Q$51)/($Q$46*SQRT($Q$51)))-$Q$46*SQRT(($Q$51))))*$C$16*EXP(-#REF!*$Q$51))*$B$16*100,0)</f>
        <v>0</v>
      </c>
      <c r="FN14" s="120">
        <f ca="1">IFERROR((NORMSDIST(((LN($EY14/$C$17)+(#REF!+($Q$46^2)/2)*$Q$51)/($Q$46*SQRT($Q$51))))*$EY14-NORMSDIST((((LN($EY14/$C$17)+(#REF!+($Q$46^2)/2)*$Q$51)/($Q$46*SQRT($Q$51)))-$Q$46*SQRT(($Q$51))))*$C$17*EXP(-#REF!*$Q$51))*$B$17*100,0)</f>
        <v>0</v>
      </c>
      <c r="FO14" s="120">
        <f ca="1">IFERROR((NORMSDIST(((LN($EY14/$C$18)+(#REF!+($Q$46^2)/2)*$Q$51)/($Q$46*SQRT($Q$51))))*$EY14-NORMSDIST((((LN($EY14/$C$18)+(#REF!+($Q$46^2)/2)*$Q$51)/($Q$46*SQRT($Q$51)))-$Q$46*SQRT(($Q$51))))*$C$18*EXP(-#REF!*$Q$51))*$B$18*100,0)</f>
        <v>0</v>
      </c>
      <c r="FP14" s="120">
        <f ca="1">IFERROR((NORMSDIST(((LN($EY14/$C$19)+(#REF!+($Q$46^2)/2)*$Q$51)/($Q$46*SQRT($Q$51))))*$EY14-NORMSDIST((((LN($EY14/$C$19)+(#REF!+($Q$46^2)/2)*$Q$51)/($Q$46*SQRT($Q$51)))-$Q$46*SQRT(($Q$51))))*$C$19*EXP(-#REF!*$Q$51))*$B$19*100,0)</f>
        <v>0</v>
      </c>
      <c r="FQ14" s="120">
        <f ca="1">IFERROR((NORMSDIST(((LN($EY14/$C$20)+(#REF!+($Q$46^2)/2)*$Q$51)/($Q$46*SQRT($Q$51))))*$EY14-NORMSDIST((((LN($EY14/$C$20)+(#REF!+($Q$46^2)/2)*$Q$51)/($Q$46*SQRT($Q$51)))-$Q$46*SQRT(($Q$51))))*$C$20*EXP(-#REF!*$Q$51))*$B$20*100,0)</f>
        <v>0</v>
      </c>
      <c r="FR14" s="120">
        <f ca="1">IFERROR((NORMSDIST(((LN($EY14/$C$21)+(#REF!+($Q$46^2)/2)*$Q$51)/($Q$46*SQRT($Q$51))))*$EY14-NORMSDIST((((LN($EY14/$C$21)+(#REF!+($Q$46^2)/2)*$Q$51)/($Q$46*SQRT($Q$51)))-$Q$46*SQRT(($Q$51))))*$C$21*EXP(-#REF!*$Q$51))*$B$21*100,0)</f>
        <v>0</v>
      </c>
      <c r="FS14" s="120">
        <f ca="1">IFERROR((NORMSDIST(((LN($EY14/$C$22)+(#REF!+($Q$46^2)/2)*$Q$51)/($Q$46*SQRT($Q$51))))*$EY14-NORMSDIST((((LN($EY14/$C$22)+(#REF!+($Q$46^2)/2)*$Q$51)/($Q$46*SQRT($Q$51)))-$Q$46*SQRT(($Q$51))))*$C$22*EXP(-#REF!*$Q$51))*$B$22*100,0)</f>
        <v>0</v>
      </c>
      <c r="FT14" s="120">
        <f ca="1">IFERROR((NORMSDIST(((LN($EY14/$C$23)+(#REF!+($Q$46^2)/2)*$Q$51)/($Q$46*SQRT($Q$51))))*$EY14-NORMSDIST((((LN($EY14/$C$23)+(#REF!+($Q$46^2)/2)*$Q$51)/($Q$46*SQRT($Q$51)))-$Q$46*SQRT(($Q$51))))*$C$23*EXP(-#REF!*$Q$51))*$B$23*100,0)</f>
        <v>0</v>
      </c>
      <c r="FU14" s="120">
        <f ca="1">IFERROR((NORMSDIST(((LN($EY14/$C$24)+(#REF!+($Q$46^2)/2)*$Q$51)/($Q$46*SQRT($Q$51))))*$EY14-NORMSDIST((((LN($EY14/$C$24)+(#REF!+($Q$46^2)/2)*$Q$51)/($Q$46*SQRT($Q$51)))-$Q$46*SQRT(($Q$51))))*$C$24*EXP(-#REF!*$Q$51))*$B$24*100,0)</f>
        <v>0</v>
      </c>
      <c r="FV14" s="120">
        <f ca="1">IFERROR((NORMSDIST(((LN($EY14/$C$25)+(#REF!+($Q$46^2)/2)*$Q$51)/($Q$46*SQRT($Q$51))))*$EY14-NORMSDIST((((LN($EY14/$C$25)+(#REF!+($Q$46^2)/2)*$Q$51)/($Q$46*SQRT($Q$51)))-$Q$46*SQRT(($Q$51))))*$C$25*EXP(-#REF!*$Q$51))*$B$25*100,0)</f>
        <v>0</v>
      </c>
      <c r="FW14" s="120">
        <f ca="1">IFERROR((NORMSDIST(((LN($EY14/$C$26)+(#REF!+($Q$46^2)/2)*$Q$51)/($Q$46*SQRT($Q$51))))*$EY14-NORMSDIST((((LN($EY14/$C$26)+(#REF!+($Q$46^2)/2)*$Q$51)/($Q$46*SQRT($Q$51)))-$Q$46*SQRT(($Q$51))))*$C$26*EXP(-#REF!*$Q$51))*$B$26*100,0)</f>
        <v>0</v>
      </c>
      <c r="FX14" s="120">
        <f ca="1">IFERROR((NORMSDIST(((LN($EY14/$C$27)+(#REF!+($Q$46^2)/2)*$Q$51)/($Q$46*SQRT($Q$51))))*$EY14-NORMSDIST((((LN($EY14/$C$27)+(#REF!+($Q$46^2)/2)*$Q$51)/($Q$46*SQRT($Q$51)))-$Q$46*SQRT(($Q$51))))*$C$27*EXP(-#REF!*$Q$51))*$B$27*100,0)</f>
        <v>0</v>
      </c>
      <c r="FY14" s="120">
        <f ca="1">IFERROR((NORMSDIST(((LN($EY14/$C$28)+(#REF!+($Q$46^2)/2)*$Q$51)/($Q$46*SQRT($Q$51))))*$EY14-NORMSDIST((((LN($EY14/$C$28)+(#REF!+($Q$46^2)/2)*$Q$51)/($Q$46*SQRT($Q$51)))-$Q$46*SQRT(($Q$51))))*$C$28*EXP(-#REF!*$Q$51))*$B$28*100,0)</f>
        <v>0</v>
      </c>
      <c r="FZ14" s="120">
        <f ca="1">IFERROR((NORMSDIST(((LN($EY14/$C$29)+(#REF!+($Q$46^2)/2)*$Q$51)/($Q$46*SQRT($Q$51))))*$EY14-NORMSDIST((((LN($EY14/$C$29)+(#REF!+($Q$46^2)/2)*$Q$51)/($Q$46*SQRT($Q$51)))-$Q$46*SQRT(($Q$51))))*$C$29*EXP(-#REF!*$Q$51))*$B$29*100,0)</f>
        <v>0</v>
      </c>
      <c r="GA14" s="120">
        <f ca="1">IFERROR((NORMSDIST(((LN($EY14/$C$30)+(#REF!+($Q$46^2)/2)*$Q$51)/($Q$46*SQRT($Q$51))))*$EY14-NORMSDIST((((LN($EY14/$C$30)+(#REF!+($Q$46^2)/2)*$Q$51)/($Q$46*SQRT($Q$51)))-$Q$46*SQRT(($Q$51))))*$C$30*EXP(-#REF!*$Q$51))*$B$30*100,0)</f>
        <v>0</v>
      </c>
      <c r="GB14" s="120">
        <f ca="1">IFERROR((NORMSDIST(((LN($EY14/$C$31)+(#REF!+($Q$46^2)/2)*$Q$51)/($Q$46*SQRT($Q$51))))*$EY14-NORMSDIST((((LN($EY14/$C$31)+(#REF!+($Q$46^2)/2)*$Q$51)/($Q$46*SQRT($Q$51)))-$Q$46*SQRT(($Q$51))))*$C$31*EXP(-#REF!*$Q$51))*$B$31*100,0)</f>
        <v>0</v>
      </c>
      <c r="GC14" s="120">
        <f ca="1">IFERROR((NORMSDIST(((LN($EY14/$C$32)+(#REF!+($Q$46^2)/2)*$Q$51)/($Q$46*SQRT($Q$51))))*$EY14-NORMSDIST((((LN($EY14/$C$32)+(#REF!+($Q$46^2)/2)*$Q$51)/($Q$46*SQRT($Q$51)))-$Q$46*SQRT(($Q$51))))*$C$32*EXP(-#REF!*$Q$51))*$B$32*100,0)</f>
        <v>0</v>
      </c>
      <c r="GD14" s="120">
        <f ca="1">IFERROR((NORMSDIST(((LN($EY14/$C$33)+(#REF!+($Q$46^2)/2)*$Q$51)/($Q$46*SQRT($Q$51))))*$EY14-NORMSDIST((((LN($EY14/$C$33)+(#REF!+($Q$46^2)/2)*$Q$51)/($Q$46*SQRT($Q$51)))-$Q$46*SQRT(($Q$51))))*$C$33*EXP(-#REF!*$Q$51))*$B$33*100,0)</f>
        <v>0</v>
      </c>
      <c r="GE14" s="120">
        <f ca="1">IFERROR((NORMSDIST(((LN($EY14/$C$34)+(#REF!+($Q$46^2)/2)*$Q$51)/($Q$46*SQRT($Q$51))))*$EY14-NORMSDIST((((LN($EY14/$C$34)+(#REF!+($Q$46^2)/2)*$Q$51)/($Q$46*SQRT($Q$51)))-$Q$46*SQRT(($Q$51))))*$C$34*EXP(-#REF!*$Q$51))*$B$34*100,0)</f>
        <v>0</v>
      </c>
      <c r="GF14" s="120">
        <f ca="1">IFERROR((NORMSDIST(((LN($EY14/$C$35)+(#REF!+($Q$46^2)/2)*$Q$51)/($Q$46*SQRT($Q$51))))*$EY14-NORMSDIST((((LN($EY14/$C$35)+(#REF!+($Q$46^2)/2)*$Q$51)/($Q$46*SQRT($Q$51)))-$Q$46*SQRT(($Q$51))))*$C$35*EXP(-#REF!*$Q$51))*$B$35*100,0)</f>
        <v>0</v>
      </c>
      <c r="GG14" s="120">
        <f ca="1">IFERROR((NORMSDIST(((LN($EY14/$C$36)+(#REF!+($Q$46^2)/2)*$Q$51)/($Q$46*SQRT($Q$51))))*$EY14-NORMSDIST((((LN($EY14/$C$36)+(#REF!+($Q$46^2)/2)*$Q$51)/($Q$46*SQRT($Q$51)))-$Q$46*SQRT(($Q$51))))*$C$36*EXP(-#REF!*$Q$51))*$B$36*100,0)</f>
        <v>0</v>
      </c>
      <c r="GH14" s="120">
        <f ca="1">IFERROR((NORMSDIST(((LN($EY14/$C$37)+(#REF!+($Q$46^2)/2)*$Q$51)/($Q$46*SQRT($Q$51))))*$EY14-NORMSDIST((((LN($EY14/$C$37)+(#REF!+($Q$46^2)/2)*$Q$51)/($Q$46*SQRT($Q$51)))-$Q$46*SQRT(($Q$51))))*$C$37*EXP(-#REF!*$Q$51))*$B$37*100,0)</f>
        <v>0</v>
      </c>
      <c r="GI14" s="121"/>
      <c r="GJ14" s="122">
        <f t="shared" ca="1" si="55"/>
        <v>0</v>
      </c>
      <c r="GK14" s="121"/>
      <c r="GL14" s="134"/>
      <c r="GM14" s="124"/>
      <c r="GN14" s="125">
        <f t="shared" ca="1" si="56"/>
        <v>0</v>
      </c>
    </row>
    <row r="15" spans="1:196" ht="15">
      <c r="A15" s="105" t="s">
        <v>407</v>
      </c>
      <c r="B15" s="249"/>
      <c r="C15" s="242"/>
      <c r="D15" s="243"/>
      <c r="E15" s="250">
        <f t="shared" si="0"/>
        <v>0</v>
      </c>
      <c r="F15" s="251">
        <f t="shared" si="1"/>
        <v>0</v>
      </c>
      <c r="G15" s="246" t="str">
        <f t="shared" si="57"/>
        <v/>
      </c>
      <c r="H15" s="252">
        <f t="shared" si="58"/>
        <v>0</v>
      </c>
      <c r="I15" s="253">
        <f t="shared" si="2"/>
        <v>0</v>
      </c>
      <c r="J15" s="69"/>
      <c r="K15" s="69"/>
      <c r="L15" s="69"/>
      <c r="M15" s="69"/>
      <c r="N15" s="144">
        <f t="shared" ref="N15:N17" si="72">IFERROR(-1+(O15/$O$18),"")</f>
        <v>-0.14262500000000011</v>
      </c>
      <c r="O15" s="279">
        <f t="shared" si="3"/>
        <v>1997.6837499999997</v>
      </c>
      <c r="P15" s="138">
        <f t="shared" si="4"/>
        <v>0</v>
      </c>
      <c r="Q15" s="138">
        <f t="shared" ca="1" si="5"/>
        <v>0</v>
      </c>
      <c r="R15" s="62"/>
      <c r="S15" s="240" t="str">
        <f t="shared" si="71"/>
        <v/>
      </c>
      <c r="T15" s="671">
        <f t="shared" si="70"/>
        <v>0</v>
      </c>
      <c r="U15" s="235"/>
      <c r="V15" s="672">
        <f t="shared" ca="1" si="59"/>
        <v>0</v>
      </c>
      <c r="W15" s="505" t="str">
        <f t="shared" si="60"/>
        <v/>
      </c>
      <c r="X15" s="505" t="str">
        <f t="shared" si="61"/>
        <v/>
      </c>
      <c r="Y15" s="503">
        <f>IFERROR(VLOOKUP($X15,HomeBroker!$A$22:$F$100,2,0),0)</f>
        <v>0</v>
      </c>
      <c r="Z15" s="503">
        <f>IFERROR(VLOOKUP($X15,HomeBroker!$A$22:$F$100,3,0),0)</f>
        <v>0</v>
      </c>
      <c r="AA15" s="237">
        <f>IFERROR(VLOOKUP($X15,HomeBroker!$A$22:$F$100,6,0),0)</f>
        <v>0</v>
      </c>
      <c r="AB15" s="503">
        <f>IFERROR(VLOOKUP($X15,HomeBroker!$A$22:$F$100,4,0),0)</f>
        <v>0</v>
      </c>
      <c r="AC15" s="503">
        <f>IFERROR(VLOOKUP($X15,HomeBroker!$A$22:$F$100,5,0),0)</f>
        <v>0</v>
      </c>
      <c r="AD15" s="506">
        <f>IFERROR(VLOOKUP($X15,HomeBroker!$A$22:$N$100,14,0),0)</f>
        <v>0</v>
      </c>
      <c r="AE15" s="241" t="str">
        <f t="shared" si="62"/>
        <v/>
      </c>
      <c r="AF15" s="110">
        <f t="shared" si="63"/>
        <v>0</v>
      </c>
      <c r="AG15" s="235"/>
      <c r="AH15" s="504">
        <f t="shared" ca="1" si="64"/>
        <v>0</v>
      </c>
      <c r="AI15" s="505" t="str">
        <f t="shared" si="65"/>
        <v/>
      </c>
      <c r="AJ15" s="505" t="str">
        <f t="shared" si="66"/>
        <v/>
      </c>
      <c r="AK15" s="674">
        <f>IFERROR(VLOOKUP($AJ15,HomeBroker!$A$22:$F$100,2,0),0)</f>
        <v>0</v>
      </c>
      <c r="AL15" s="674">
        <f>IFERROR(VLOOKUP($AJ15,HomeBroker!$A$22:$F$100,3,0),0)</f>
        <v>0</v>
      </c>
      <c r="AM15" s="675">
        <f>IFERROR(VLOOKUP($AJ15,HomeBroker!$A$22:$F$100,6,0),0)</f>
        <v>0</v>
      </c>
      <c r="AN15" s="674">
        <f>IFERROR(VLOOKUP($AJ15,HomeBroker!$A$22:$F$100,4,0),0)</f>
        <v>0</v>
      </c>
      <c r="AO15" s="674">
        <f>IFERROR(VLOOKUP($AJ15,HomeBroker!$A$22:$F$100,5,0),0)</f>
        <v>0</v>
      </c>
      <c r="AP15" s="674">
        <f>IFERROR(VLOOKUP($AJ15,HomeBroker!$A$22:$N$100,14,0),0)</f>
        <v>0</v>
      </c>
      <c r="AQ15" s="62"/>
      <c r="AR15" s="240" t="str">
        <f t="shared" si="67"/>
        <v>-</v>
      </c>
      <c r="AS15" s="240" t="str">
        <f t="shared" si="68"/>
        <v>-</v>
      </c>
      <c r="AT15" s="240" t="str">
        <f t="shared" si="69"/>
        <v>-</v>
      </c>
      <c r="AU15" s="62"/>
      <c r="AV15" s="112"/>
      <c r="AW15" s="132" t="s">
        <v>354</v>
      </c>
      <c r="AX15" s="114"/>
      <c r="AY15" s="136"/>
      <c r="AZ15" s="137"/>
      <c r="BA15" s="285">
        <f t="shared" si="10"/>
        <v>0</v>
      </c>
      <c r="BB15" s="286">
        <f t="shared" si="11"/>
        <v>0</v>
      </c>
      <c r="BC15" s="116" t="s">
        <v>408</v>
      </c>
      <c r="BD15" s="114"/>
      <c r="BE15" s="139"/>
      <c r="BF15" s="117"/>
      <c r="BG15" s="287">
        <f t="shared" si="12"/>
        <v>0</v>
      </c>
      <c r="BH15" s="289">
        <f t="shared" si="13"/>
        <v>0</v>
      </c>
      <c r="BI15" s="118" t="s">
        <v>409</v>
      </c>
      <c r="BJ15" s="114"/>
      <c r="BK15" s="117"/>
      <c r="BL15" s="290">
        <f t="shared" si="14"/>
        <v>0</v>
      </c>
      <c r="BM15" s="291">
        <f t="shared" si="15"/>
        <v>0</v>
      </c>
      <c r="DH15" s="119">
        <f t="shared" si="16"/>
        <v>1997.6837499999997</v>
      </c>
      <c r="DI15" s="120">
        <f t="shared" si="17"/>
        <v>0</v>
      </c>
      <c r="DJ15" s="120">
        <f t="shared" si="18"/>
        <v>0</v>
      </c>
      <c r="DK15" s="120">
        <f t="shared" si="19"/>
        <v>0</v>
      </c>
      <c r="DL15" s="120">
        <f t="shared" si="20"/>
        <v>0</v>
      </c>
      <c r="DM15" s="120">
        <f t="shared" si="21"/>
        <v>0</v>
      </c>
      <c r="DN15" s="120">
        <f t="shared" si="22"/>
        <v>0</v>
      </c>
      <c r="DO15" s="120">
        <f t="shared" si="23"/>
        <v>0</v>
      </c>
      <c r="DP15" s="120">
        <f t="shared" si="24"/>
        <v>0</v>
      </c>
      <c r="DQ15" s="120">
        <f t="shared" si="25"/>
        <v>0</v>
      </c>
      <c r="DR15" s="120">
        <f t="shared" si="26"/>
        <v>0</v>
      </c>
      <c r="DS15" s="120">
        <f t="shared" si="27"/>
        <v>0</v>
      </c>
      <c r="DT15" s="120">
        <f t="shared" si="28"/>
        <v>0</v>
      </c>
      <c r="DU15" s="120">
        <f t="shared" si="29"/>
        <v>0</v>
      </c>
      <c r="DV15" s="120">
        <f t="shared" si="30"/>
        <v>0</v>
      </c>
      <c r="DW15" s="120">
        <f t="shared" si="31"/>
        <v>0</v>
      </c>
      <c r="DX15" s="120">
        <f t="shared" si="32"/>
        <v>0</v>
      </c>
      <c r="DY15" s="120">
        <f t="shared" si="33"/>
        <v>0</v>
      </c>
      <c r="DZ15" s="120">
        <f t="shared" si="34"/>
        <v>0</v>
      </c>
      <c r="EA15" s="120">
        <f t="shared" si="35"/>
        <v>0</v>
      </c>
      <c r="EB15" s="120">
        <f t="shared" si="36"/>
        <v>0</v>
      </c>
      <c r="EC15" s="120">
        <f t="shared" si="37"/>
        <v>0</v>
      </c>
      <c r="ED15" s="120">
        <f t="shared" si="38"/>
        <v>0</v>
      </c>
      <c r="EE15" s="120">
        <f t="shared" si="39"/>
        <v>0</v>
      </c>
      <c r="EF15" s="120">
        <f t="shared" si="40"/>
        <v>0</v>
      </c>
      <c r="EG15" s="120">
        <f t="shared" si="41"/>
        <v>0</v>
      </c>
      <c r="EH15" s="120">
        <f t="shared" si="42"/>
        <v>0</v>
      </c>
      <c r="EI15" s="120">
        <f t="shared" si="43"/>
        <v>0</v>
      </c>
      <c r="EJ15" s="120">
        <f t="shared" si="44"/>
        <v>0</v>
      </c>
      <c r="EK15" s="120">
        <f t="shared" si="45"/>
        <v>0</v>
      </c>
      <c r="EL15" s="120">
        <f t="shared" si="46"/>
        <v>0</v>
      </c>
      <c r="EM15" s="120">
        <f t="shared" si="47"/>
        <v>0</v>
      </c>
      <c r="EN15" s="120">
        <f t="shared" si="48"/>
        <v>0</v>
      </c>
      <c r="EO15" s="120">
        <f t="shared" si="49"/>
        <v>0</v>
      </c>
      <c r="EP15" s="120">
        <f t="shared" si="50"/>
        <v>0</v>
      </c>
      <c r="EQ15" s="120">
        <f t="shared" si="51"/>
        <v>0</v>
      </c>
      <c r="ER15" s="121"/>
      <c r="ES15" s="122">
        <f t="shared" si="52"/>
        <v>0</v>
      </c>
      <c r="ET15" s="121"/>
      <c r="EU15" s="134"/>
      <c r="EV15" s="124"/>
      <c r="EW15" s="125">
        <f t="shared" si="53"/>
        <v>0</v>
      </c>
      <c r="EX15" s="72"/>
      <c r="EY15" s="119">
        <f t="shared" si="54"/>
        <v>1997.6837499999997</v>
      </c>
      <c r="EZ15" s="120">
        <f ca="1">IFERROR((NORMSDIST(((LN($EY15/$C$3)+(#REF!+($Q$46^2)/2)*$Q$51)/($Q$46*SQRT($Q$51))))*$EY15-NORMSDIST((((LN($EY15/$C$3)+(#REF!+($Q$46^2)/2)*$Q$51)/($Q$46*SQRT($Q$51)))-$Q$46*SQRT(($Q$51))))*$C$3*EXP(-#REF!*$Q$51))*$B$3*100,0)</f>
        <v>0</v>
      </c>
      <c r="FA15" s="120">
        <f ca="1">IFERROR((NORMSDIST(((LN($EY15/$C$4)+(#REF!+($Q$46^2)/2)*$Q$51)/($Q$46*SQRT($Q$51))))*$EY15-NORMSDIST((((LN($EY15/$C$4)+(#REF!+($Q$46^2)/2)*$Q$51)/($Q$46*SQRT($Q$51)))-$Q$46*SQRT(($Q$51))))*$C$4*EXP(-#REF!*$Q$51))*$B$4*100,0)</f>
        <v>0</v>
      </c>
      <c r="FB15" s="120">
        <f ca="1">IFERROR((NORMSDIST(((LN($EY15/$C$5)+(#REF!+($Q$46^2)/2)*$Q$51)/($Q$46*SQRT($Q$51))))*$EY15-NORMSDIST((((LN($EY15/$C$5)+(#REF!+($Q$46^2)/2)*$Q$51)/($Q$46*SQRT($Q$51)))-$Q$46*SQRT(($Q$51))))*$C$5*EXP(-#REF!*$Q$51))*$B$5*100,0)</f>
        <v>0</v>
      </c>
      <c r="FC15" s="120">
        <f ca="1">IFERROR((NORMSDIST(((LN($EY15/$C$6)+(#REF!+($Q$46^2)/2)*$Q$51)/($Q$46*SQRT($Q$51))))*$EY15-NORMSDIST((((LN($EY15/$C$6)+(#REF!+($Q$46^2)/2)*$Q$51)/($Q$46*SQRT($Q$51)))-$Q$46*SQRT(($Q$51))))*$C$6*EXP(-#REF!*$Q$51))*$B$6*100,0)</f>
        <v>0</v>
      </c>
      <c r="FD15" s="120">
        <f ca="1">IFERROR((NORMSDIST(((LN($EY15/$C$7)+(#REF!+($Q$46^2)/2)*$Q$51)/($Q$46*SQRT($Q$51))))*$EY15-NORMSDIST((((LN($EY15/$C$7)+(#REF!+($Q$46^2)/2)*$Q$51)/($Q$46*SQRT($Q$51)))-$Q$46*SQRT(($Q$51))))*$C$7*EXP(-#REF!*$Q$51))*$B$7*100,0)</f>
        <v>0</v>
      </c>
      <c r="FE15" s="120">
        <f ca="1">IFERROR((NORMSDIST(((LN($EY15/$C$8)+(#REF!+($Q$46^2)/2)*$Q$51)/($Q$46*SQRT($Q$51))))*$EY15-NORMSDIST((((LN($EY15/$C$8)+(#REF!+($Q$46^2)/2)*$Q$51)/($Q$46*SQRT($Q$51)))-$Q$46*SQRT(($Q$51))))*$C$8*EXP(-#REF!*$Q$51))*$B$8*100,0)</f>
        <v>0</v>
      </c>
      <c r="FF15" s="120">
        <f ca="1">IFERROR((NORMSDIST(((LN($EY15/$C$9)+(#REF!+($Q$46^2)/2)*$Q$51)/($Q$46*SQRT($Q$51))))*$EY15-NORMSDIST((((LN($EY15/$C$9)+(#REF!+($Q$46^2)/2)*$Q$51)/($Q$46*SQRT($Q$51)))-$Q$46*SQRT(($Q$51))))*$C$9*EXP(-#REF!*$Q$51))*$B$9*100,0)</f>
        <v>0</v>
      </c>
      <c r="FG15" s="120">
        <f ca="1">IFERROR((NORMSDIST(((LN($EY15/$C$10)+(#REF!+($Q$46^2)/2)*$Q$51)/($Q$46*SQRT($Q$51))))*$EY15-NORMSDIST((((LN($EY15/$C$10)+(#REF!+($Q$46^2)/2)*$Q$51)/($Q$46*SQRT($Q$51)))-$Q$46*SQRT(($Q$51))))*$C$10*EXP(-#REF!*$Q$51))*$B$10*100,0)</f>
        <v>0</v>
      </c>
      <c r="FH15" s="120">
        <f ca="1">IFERROR((NORMSDIST(((LN($EY15/$C$11)+(#REF!+($Q$46^2)/2)*$Q$51)/($Q$46*SQRT($Q$51))))*$EY15-NORMSDIST((((LN($EY15/$C$11)+(#REF!+($Q$46^2)/2)*$Q$51)/($Q$46*SQRT($Q$51)))-$Q$46*SQRT(($Q$51))))*$C$11*EXP(-#REF!*$Q$51))*$B$11*100,0)</f>
        <v>0</v>
      </c>
      <c r="FI15" s="120">
        <f ca="1">IFERROR((NORMSDIST(((LN($EY15/$C$12)+(#REF!+($Q$46^2)/2)*$Q$51)/($Q$46*SQRT($Q$51))))*$EY15-NORMSDIST((((LN($EY15/$C$12)+(#REF!+($Q$46^2)/2)*$Q$51)/($Q$46*SQRT($Q$51)))-$Q$46*SQRT(($Q$51))))*$C$12*EXP(-#REF!*$Q$51))*$B$12*100,0)</f>
        <v>0</v>
      </c>
      <c r="FJ15" s="120">
        <f ca="1">IFERROR((NORMSDIST(((LN($EY15/$C$13)+(#REF!+($Q$46^2)/2)*$Q$51)/($Q$46*SQRT($Q$51))))*$EY15-NORMSDIST((((LN($EY15/$C$13)+(#REF!+($Q$46^2)/2)*$Q$51)/($Q$46*SQRT($Q$51)))-$Q$46*SQRT(($Q$51))))*$C$13*EXP(-#REF!*$Q$51))*$B$13*100,0)</f>
        <v>0</v>
      </c>
      <c r="FK15" s="120">
        <f ca="1">IFERROR((NORMSDIST(((LN($EY15/$C$14)+(#REF!+($Q$46^2)/2)*$Q$51)/($Q$46*SQRT($Q$51))))*$EY15-NORMSDIST((((LN($EY15/$C$14)+(#REF!+($Q$46^2)/2)*$Q$51)/($Q$46*SQRT($Q$51)))-$Q$46*SQRT(($Q$51))))*$C$14*EXP(-#REF!*$Q$51))*$B$14*100,0)</f>
        <v>0</v>
      </c>
      <c r="FL15" s="120">
        <f ca="1">IFERROR((NORMSDIST(((LN($EY15/$C$15)+(#REF!+($Q$46^2)/2)*$Q$51)/($Q$46*SQRT($Q$51))))*$EY15-NORMSDIST((((LN($EY15/$C$15)+(#REF!+($Q$46^2)/2)*$Q$51)/($Q$46*SQRT($Q$51)))-$Q$46*SQRT(($Q$51))))*$C$15*EXP(-#REF!*$Q$51))*$B$15*100,0)</f>
        <v>0</v>
      </c>
      <c r="FM15" s="120">
        <f ca="1">IFERROR((NORMSDIST(((LN($EY15/$C$16)+(#REF!+($Q$46^2)/2)*$Q$51)/($Q$46*SQRT($Q$51))))*$EY15-NORMSDIST((((LN($EY15/$C$16)+(#REF!+($Q$46^2)/2)*$Q$51)/($Q$46*SQRT($Q$51)))-$Q$46*SQRT(($Q$51))))*$C$16*EXP(-#REF!*$Q$51))*$B$16*100,0)</f>
        <v>0</v>
      </c>
      <c r="FN15" s="120">
        <f ca="1">IFERROR((NORMSDIST(((LN($EY15/$C$17)+(#REF!+($Q$46^2)/2)*$Q$51)/($Q$46*SQRT($Q$51))))*$EY15-NORMSDIST((((LN($EY15/$C$17)+(#REF!+($Q$46^2)/2)*$Q$51)/($Q$46*SQRT($Q$51)))-$Q$46*SQRT(($Q$51))))*$C$17*EXP(-#REF!*$Q$51))*$B$17*100,0)</f>
        <v>0</v>
      </c>
      <c r="FO15" s="120">
        <f ca="1">IFERROR((NORMSDIST(((LN($EY15/$C$18)+(#REF!+($Q$46^2)/2)*$Q$51)/($Q$46*SQRT($Q$51))))*$EY15-NORMSDIST((((LN($EY15/$C$18)+(#REF!+($Q$46^2)/2)*$Q$51)/($Q$46*SQRT($Q$51)))-$Q$46*SQRT(($Q$51))))*$C$18*EXP(-#REF!*$Q$51))*$B$18*100,0)</f>
        <v>0</v>
      </c>
      <c r="FP15" s="120">
        <f ca="1">IFERROR((NORMSDIST(((LN($EY15/$C$19)+(#REF!+($Q$46^2)/2)*$Q$51)/($Q$46*SQRT($Q$51))))*$EY15-NORMSDIST((((LN($EY15/$C$19)+(#REF!+($Q$46^2)/2)*$Q$51)/($Q$46*SQRT($Q$51)))-$Q$46*SQRT(($Q$51))))*$C$19*EXP(-#REF!*$Q$51))*$B$19*100,0)</f>
        <v>0</v>
      </c>
      <c r="FQ15" s="120">
        <f ca="1">IFERROR((NORMSDIST(((LN($EY15/$C$20)+(#REF!+($Q$46^2)/2)*$Q$51)/($Q$46*SQRT($Q$51))))*$EY15-NORMSDIST((((LN($EY15/$C$20)+(#REF!+($Q$46^2)/2)*$Q$51)/($Q$46*SQRT($Q$51)))-$Q$46*SQRT(($Q$51))))*$C$20*EXP(-#REF!*$Q$51))*$B$20*100,0)</f>
        <v>0</v>
      </c>
      <c r="FR15" s="120">
        <f ca="1">IFERROR((NORMSDIST(((LN($EY15/$C$21)+(#REF!+($Q$46^2)/2)*$Q$51)/($Q$46*SQRT($Q$51))))*$EY15-NORMSDIST((((LN($EY15/$C$21)+(#REF!+($Q$46^2)/2)*$Q$51)/($Q$46*SQRT($Q$51)))-$Q$46*SQRT(($Q$51))))*$C$21*EXP(-#REF!*$Q$51))*$B$21*100,0)</f>
        <v>0</v>
      </c>
      <c r="FS15" s="120">
        <f ca="1">IFERROR((NORMSDIST(((LN($EY15/$C$22)+(#REF!+($Q$46^2)/2)*$Q$51)/($Q$46*SQRT($Q$51))))*$EY15-NORMSDIST((((LN($EY15/$C$22)+(#REF!+($Q$46^2)/2)*$Q$51)/($Q$46*SQRT($Q$51)))-$Q$46*SQRT(($Q$51))))*$C$22*EXP(-#REF!*$Q$51))*$B$22*100,0)</f>
        <v>0</v>
      </c>
      <c r="FT15" s="120">
        <f ca="1">IFERROR((NORMSDIST(((LN($EY15/$C$23)+(#REF!+($Q$46^2)/2)*$Q$51)/($Q$46*SQRT($Q$51))))*$EY15-NORMSDIST((((LN($EY15/$C$23)+(#REF!+($Q$46^2)/2)*$Q$51)/($Q$46*SQRT($Q$51)))-$Q$46*SQRT(($Q$51))))*$C$23*EXP(-#REF!*$Q$51))*$B$23*100,0)</f>
        <v>0</v>
      </c>
      <c r="FU15" s="120">
        <f ca="1">IFERROR((NORMSDIST(((LN($EY15/$C$24)+(#REF!+($Q$46^2)/2)*$Q$51)/($Q$46*SQRT($Q$51))))*$EY15-NORMSDIST((((LN($EY15/$C$24)+(#REF!+($Q$46^2)/2)*$Q$51)/($Q$46*SQRT($Q$51)))-$Q$46*SQRT(($Q$51))))*$C$24*EXP(-#REF!*$Q$51))*$B$24*100,0)</f>
        <v>0</v>
      </c>
      <c r="FV15" s="120">
        <f ca="1">IFERROR((NORMSDIST(((LN($EY15/$C$25)+(#REF!+($Q$46^2)/2)*$Q$51)/($Q$46*SQRT($Q$51))))*$EY15-NORMSDIST((((LN($EY15/$C$25)+(#REF!+($Q$46^2)/2)*$Q$51)/($Q$46*SQRT($Q$51)))-$Q$46*SQRT(($Q$51))))*$C$25*EXP(-#REF!*$Q$51))*$B$25*100,0)</f>
        <v>0</v>
      </c>
      <c r="FW15" s="120">
        <f ca="1">IFERROR((NORMSDIST(((LN($EY15/$C$26)+(#REF!+($Q$46^2)/2)*$Q$51)/($Q$46*SQRT($Q$51))))*$EY15-NORMSDIST((((LN($EY15/$C$26)+(#REF!+($Q$46^2)/2)*$Q$51)/($Q$46*SQRT($Q$51)))-$Q$46*SQRT(($Q$51))))*$C$26*EXP(-#REF!*$Q$51))*$B$26*100,0)</f>
        <v>0</v>
      </c>
      <c r="FX15" s="120">
        <f ca="1">IFERROR((NORMSDIST(((LN($EY15/$C$27)+(#REF!+($Q$46^2)/2)*$Q$51)/($Q$46*SQRT($Q$51))))*$EY15-NORMSDIST((((LN($EY15/$C$27)+(#REF!+($Q$46^2)/2)*$Q$51)/($Q$46*SQRT($Q$51)))-$Q$46*SQRT(($Q$51))))*$C$27*EXP(-#REF!*$Q$51))*$B$27*100,0)</f>
        <v>0</v>
      </c>
      <c r="FY15" s="120">
        <f ca="1">IFERROR((NORMSDIST(((LN($EY15/$C$28)+(#REF!+($Q$46^2)/2)*$Q$51)/($Q$46*SQRT($Q$51))))*$EY15-NORMSDIST((((LN($EY15/$C$28)+(#REF!+($Q$46^2)/2)*$Q$51)/($Q$46*SQRT($Q$51)))-$Q$46*SQRT(($Q$51))))*$C$28*EXP(-#REF!*$Q$51))*$B$28*100,0)</f>
        <v>0</v>
      </c>
      <c r="FZ15" s="120">
        <f ca="1">IFERROR((NORMSDIST(((LN($EY15/$C$29)+(#REF!+($Q$46^2)/2)*$Q$51)/($Q$46*SQRT($Q$51))))*$EY15-NORMSDIST((((LN($EY15/$C$29)+(#REF!+($Q$46^2)/2)*$Q$51)/($Q$46*SQRT($Q$51)))-$Q$46*SQRT(($Q$51))))*$C$29*EXP(-#REF!*$Q$51))*$B$29*100,0)</f>
        <v>0</v>
      </c>
      <c r="GA15" s="120">
        <f ca="1">IFERROR((NORMSDIST(((LN($EY15/$C$30)+(#REF!+($Q$46^2)/2)*$Q$51)/($Q$46*SQRT($Q$51))))*$EY15-NORMSDIST((((LN($EY15/$C$30)+(#REF!+($Q$46^2)/2)*$Q$51)/($Q$46*SQRT($Q$51)))-$Q$46*SQRT(($Q$51))))*$C$30*EXP(-#REF!*$Q$51))*$B$30*100,0)</f>
        <v>0</v>
      </c>
      <c r="GB15" s="120">
        <f ca="1">IFERROR((NORMSDIST(((LN($EY15/$C$31)+(#REF!+($Q$46^2)/2)*$Q$51)/($Q$46*SQRT($Q$51))))*$EY15-NORMSDIST((((LN($EY15/$C$31)+(#REF!+($Q$46^2)/2)*$Q$51)/($Q$46*SQRT($Q$51)))-$Q$46*SQRT(($Q$51))))*$C$31*EXP(-#REF!*$Q$51))*$B$31*100,0)</f>
        <v>0</v>
      </c>
      <c r="GC15" s="120">
        <f ca="1">IFERROR((NORMSDIST(((LN($EY15/$C$32)+(#REF!+($Q$46^2)/2)*$Q$51)/($Q$46*SQRT($Q$51))))*$EY15-NORMSDIST((((LN($EY15/$C$32)+(#REF!+($Q$46^2)/2)*$Q$51)/($Q$46*SQRT($Q$51)))-$Q$46*SQRT(($Q$51))))*$C$32*EXP(-#REF!*$Q$51))*$B$32*100,0)</f>
        <v>0</v>
      </c>
      <c r="GD15" s="120">
        <f ca="1">IFERROR((NORMSDIST(((LN($EY15/$C$33)+(#REF!+($Q$46^2)/2)*$Q$51)/($Q$46*SQRT($Q$51))))*$EY15-NORMSDIST((((LN($EY15/$C$33)+(#REF!+($Q$46^2)/2)*$Q$51)/($Q$46*SQRT($Q$51)))-$Q$46*SQRT(($Q$51))))*$C$33*EXP(-#REF!*$Q$51))*$B$33*100,0)</f>
        <v>0</v>
      </c>
      <c r="GE15" s="120">
        <f ca="1">IFERROR((NORMSDIST(((LN($EY15/$C$34)+(#REF!+($Q$46^2)/2)*$Q$51)/($Q$46*SQRT($Q$51))))*$EY15-NORMSDIST((((LN($EY15/$C$34)+(#REF!+($Q$46^2)/2)*$Q$51)/($Q$46*SQRT($Q$51)))-$Q$46*SQRT(($Q$51))))*$C$34*EXP(-#REF!*$Q$51))*$B$34*100,0)</f>
        <v>0</v>
      </c>
      <c r="GF15" s="120">
        <f ca="1">IFERROR((NORMSDIST(((LN($EY15/$C$35)+(#REF!+($Q$46^2)/2)*$Q$51)/($Q$46*SQRT($Q$51))))*$EY15-NORMSDIST((((LN($EY15/$C$35)+(#REF!+($Q$46^2)/2)*$Q$51)/($Q$46*SQRT($Q$51)))-$Q$46*SQRT(($Q$51))))*$C$35*EXP(-#REF!*$Q$51))*$B$35*100,0)</f>
        <v>0</v>
      </c>
      <c r="GG15" s="120">
        <f ca="1">IFERROR((NORMSDIST(((LN($EY15/$C$36)+(#REF!+($Q$46^2)/2)*$Q$51)/($Q$46*SQRT($Q$51))))*$EY15-NORMSDIST((((LN($EY15/$C$36)+(#REF!+($Q$46^2)/2)*$Q$51)/($Q$46*SQRT($Q$51)))-$Q$46*SQRT(($Q$51))))*$C$36*EXP(-#REF!*$Q$51))*$B$36*100,0)</f>
        <v>0</v>
      </c>
      <c r="GH15" s="120">
        <f ca="1">IFERROR((NORMSDIST(((LN($EY15/$C$37)+(#REF!+($Q$46^2)/2)*$Q$51)/($Q$46*SQRT($Q$51))))*$EY15-NORMSDIST((((LN($EY15/$C$37)+(#REF!+($Q$46^2)/2)*$Q$51)/($Q$46*SQRT($Q$51)))-$Q$46*SQRT(($Q$51))))*$C$37*EXP(-#REF!*$Q$51))*$B$37*100,0)</f>
        <v>0</v>
      </c>
      <c r="GI15" s="121"/>
      <c r="GJ15" s="122">
        <f t="shared" ca="1" si="55"/>
        <v>0</v>
      </c>
      <c r="GK15" s="121"/>
      <c r="GL15" s="134"/>
      <c r="GM15" s="124"/>
      <c r="GN15" s="125">
        <f t="shared" ca="1" si="56"/>
        <v>0</v>
      </c>
    </row>
    <row r="16" spans="1:196" ht="15">
      <c r="A16" s="126" t="s">
        <v>410</v>
      </c>
      <c r="B16" s="249"/>
      <c r="C16" s="242"/>
      <c r="D16" s="243"/>
      <c r="E16" s="250">
        <f>+B16*D16*-100</f>
        <v>0</v>
      </c>
      <c r="F16" s="251">
        <f>IF(B16&gt;0,+B16*D16*(1+($Q$53+0.002)*1.21)*-100,B16*D16*(1-($Q$53+0.002)*1.21)*-100)</f>
        <v>0</v>
      </c>
      <c r="G16" s="246" t="str">
        <f t="shared" si="57"/>
        <v/>
      </c>
      <c r="H16" s="252">
        <f>IFERROR(+G16*B16*-100,0)</f>
        <v>0</v>
      </c>
      <c r="I16" s="253">
        <f t="shared" si="2"/>
        <v>0</v>
      </c>
      <c r="J16" s="127" t="str">
        <f>IFERROR(D15/D16,"")</f>
        <v/>
      </c>
      <c r="K16" s="128" t="str">
        <f>IFERROR(G15/G16,"")</f>
        <v/>
      </c>
      <c r="L16" s="129" t="str">
        <f>IFERROR(K16/J16-1,"")</f>
        <v/>
      </c>
      <c r="M16" s="130">
        <f>I15+I16</f>
        <v>0</v>
      </c>
      <c r="N16" s="144">
        <f t="shared" si="72"/>
        <v>-9.7500000000000031E-2</v>
      </c>
      <c r="O16" s="279">
        <f t="shared" si="3"/>
        <v>2102.8249999999998</v>
      </c>
      <c r="P16" s="131">
        <f t="shared" si="4"/>
        <v>0</v>
      </c>
      <c r="Q16" s="131">
        <f t="shared" ca="1" si="5"/>
        <v>0</v>
      </c>
      <c r="R16" s="62"/>
      <c r="S16" s="240" t="str">
        <f t="shared" si="71"/>
        <v/>
      </c>
      <c r="T16" s="671">
        <f t="shared" si="70"/>
        <v>0</v>
      </c>
      <c r="U16" s="235"/>
      <c r="V16" s="672">
        <f t="shared" ca="1" si="59"/>
        <v>0</v>
      </c>
      <c r="W16" s="505" t="str">
        <f t="shared" si="60"/>
        <v/>
      </c>
      <c r="X16" s="505" t="str">
        <f t="shared" si="61"/>
        <v/>
      </c>
      <c r="Y16" s="503">
        <f>IFERROR(VLOOKUP($X16,HomeBroker!$A$22:$F$100,2,0),0)</f>
        <v>0</v>
      </c>
      <c r="Z16" s="503">
        <f>IFERROR(VLOOKUP($X16,HomeBroker!$A$22:$F$100,3,0),0)</f>
        <v>0</v>
      </c>
      <c r="AA16" s="237">
        <f>IFERROR(VLOOKUP($X16,HomeBroker!$A$22:$F$100,6,0),0)</f>
        <v>0</v>
      </c>
      <c r="AB16" s="503">
        <f>IFERROR(VLOOKUP($X16,HomeBroker!$A$22:$F$100,4,0),0)</f>
        <v>0</v>
      </c>
      <c r="AC16" s="503">
        <f>IFERROR(VLOOKUP($X16,HomeBroker!$A$22:$F$100,5,0),0)</f>
        <v>0</v>
      </c>
      <c r="AD16" s="506">
        <f>IFERROR(VLOOKUP($X16,HomeBroker!$A$22:$N$100,14,0),0)</f>
        <v>0</v>
      </c>
      <c r="AE16" s="241" t="str">
        <f t="shared" si="62"/>
        <v/>
      </c>
      <c r="AF16" s="110">
        <f t="shared" si="63"/>
        <v>0</v>
      </c>
      <c r="AG16" s="235"/>
      <c r="AH16" s="504">
        <f t="shared" ca="1" si="64"/>
        <v>0</v>
      </c>
      <c r="AI16" s="505" t="str">
        <f t="shared" si="65"/>
        <v/>
      </c>
      <c r="AJ16" s="505" t="str">
        <f t="shared" si="66"/>
        <v/>
      </c>
      <c r="AK16" s="674">
        <f>IFERROR(VLOOKUP($AJ16,HomeBroker!$A$22:$F$100,2,0),0)</f>
        <v>0</v>
      </c>
      <c r="AL16" s="674">
        <f>IFERROR(VLOOKUP($AJ16,HomeBroker!$A$22:$F$100,3,0),0)</f>
        <v>0</v>
      </c>
      <c r="AM16" s="675">
        <f>IFERROR(VLOOKUP($AJ16,HomeBroker!$A$22:$F$100,6,0),0)</f>
        <v>0</v>
      </c>
      <c r="AN16" s="674">
        <f>IFERROR(VLOOKUP($AJ16,HomeBroker!$A$22:$F$100,4,0),0)</f>
        <v>0</v>
      </c>
      <c r="AO16" s="674">
        <f>IFERROR(VLOOKUP($AJ16,HomeBroker!$A$22:$F$100,5,0),0)</f>
        <v>0</v>
      </c>
      <c r="AP16" s="674">
        <f>IFERROR(VLOOKUP($AJ16,HomeBroker!$A$22:$N$100,14,0),0)</f>
        <v>0</v>
      </c>
      <c r="AQ16" s="62"/>
      <c r="AR16" s="240" t="str">
        <f t="shared" si="67"/>
        <v>-</v>
      </c>
      <c r="AS16" s="240" t="str">
        <f t="shared" si="68"/>
        <v>-</v>
      </c>
      <c r="AT16" s="240" t="str">
        <f t="shared" si="69"/>
        <v>-</v>
      </c>
      <c r="AU16" s="62"/>
      <c r="AV16" s="112"/>
      <c r="AW16" s="132" t="s">
        <v>354</v>
      </c>
      <c r="AX16" s="114"/>
      <c r="AY16" s="136"/>
      <c r="AZ16" s="137"/>
      <c r="BA16" s="285">
        <f t="shared" si="10"/>
        <v>0</v>
      </c>
      <c r="BB16" s="286">
        <f t="shared" si="11"/>
        <v>0</v>
      </c>
      <c r="BC16" s="116" t="s">
        <v>408</v>
      </c>
      <c r="BD16" s="114"/>
      <c r="BE16" s="139"/>
      <c r="BF16" s="117"/>
      <c r="BG16" s="287">
        <f t="shared" si="12"/>
        <v>0</v>
      </c>
      <c r="BH16" s="289">
        <f t="shared" si="13"/>
        <v>0</v>
      </c>
      <c r="BI16" s="118" t="s">
        <v>409</v>
      </c>
      <c r="BJ16" s="114"/>
      <c r="BK16" s="117"/>
      <c r="BL16" s="290">
        <f t="shared" si="14"/>
        <v>0</v>
      </c>
      <c r="BM16" s="291">
        <f t="shared" si="15"/>
        <v>0</v>
      </c>
      <c r="DH16" s="119">
        <f t="shared" si="16"/>
        <v>2102.8249999999998</v>
      </c>
      <c r="DI16" s="120">
        <f t="shared" si="17"/>
        <v>0</v>
      </c>
      <c r="DJ16" s="120">
        <f t="shared" si="18"/>
        <v>0</v>
      </c>
      <c r="DK16" s="120">
        <f t="shared" si="19"/>
        <v>0</v>
      </c>
      <c r="DL16" s="120">
        <f t="shared" si="20"/>
        <v>0</v>
      </c>
      <c r="DM16" s="120">
        <f t="shared" si="21"/>
        <v>0</v>
      </c>
      <c r="DN16" s="120">
        <f t="shared" si="22"/>
        <v>0</v>
      </c>
      <c r="DO16" s="120">
        <f t="shared" si="23"/>
        <v>0</v>
      </c>
      <c r="DP16" s="120">
        <f t="shared" si="24"/>
        <v>0</v>
      </c>
      <c r="DQ16" s="120">
        <f t="shared" si="25"/>
        <v>0</v>
      </c>
      <c r="DR16" s="120">
        <f t="shared" si="26"/>
        <v>0</v>
      </c>
      <c r="DS16" s="120">
        <f t="shared" si="27"/>
        <v>0</v>
      </c>
      <c r="DT16" s="120">
        <f t="shared" si="28"/>
        <v>0</v>
      </c>
      <c r="DU16" s="120">
        <f t="shared" si="29"/>
        <v>0</v>
      </c>
      <c r="DV16" s="120">
        <f t="shared" si="30"/>
        <v>0</v>
      </c>
      <c r="DW16" s="120">
        <f t="shared" si="31"/>
        <v>0</v>
      </c>
      <c r="DX16" s="120">
        <f t="shared" si="32"/>
        <v>0</v>
      </c>
      <c r="DY16" s="120">
        <f t="shared" si="33"/>
        <v>0</v>
      </c>
      <c r="DZ16" s="120">
        <f t="shared" si="34"/>
        <v>0</v>
      </c>
      <c r="EA16" s="120">
        <f t="shared" si="35"/>
        <v>0</v>
      </c>
      <c r="EB16" s="120">
        <f t="shared" si="36"/>
        <v>0</v>
      </c>
      <c r="EC16" s="120">
        <f t="shared" si="37"/>
        <v>0</v>
      </c>
      <c r="ED16" s="120">
        <f t="shared" si="38"/>
        <v>0</v>
      </c>
      <c r="EE16" s="120">
        <f t="shared" si="39"/>
        <v>0</v>
      </c>
      <c r="EF16" s="120">
        <f t="shared" si="40"/>
        <v>0</v>
      </c>
      <c r="EG16" s="120">
        <f t="shared" si="41"/>
        <v>0</v>
      </c>
      <c r="EH16" s="120">
        <f t="shared" si="42"/>
        <v>0</v>
      </c>
      <c r="EI16" s="120">
        <f t="shared" si="43"/>
        <v>0</v>
      </c>
      <c r="EJ16" s="120">
        <f t="shared" si="44"/>
        <v>0</v>
      </c>
      <c r="EK16" s="120">
        <f t="shared" si="45"/>
        <v>0</v>
      </c>
      <c r="EL16" s="120">
        <f t="shared" si="46"/>
        <v>0</v>
      </c>
      <c r="EM16" s="120">
        <f t="shared" si="47"/>
        <v>0</v>
      </c>
      <c r="EN16" s="120">
        <f t="shared" si="48"/>
        <v>0</v>
      </c>
      <c r="EO16" s="120">
        <f t="shared" si="49"/>
        <v>0</v>
      </c>
      <c r="EP16" s="120">
        <f t="shared" si="50"/>
        <v>0</v>
      </c>
      <c r="EQ16" s="120">
        <f t="shared" si="51"/>
        <v>0</v>
      </c>
      <c r="ER16" s="121"/>
      <c r="ES16" s="122">
        <f t="shared" si="52"/>
        <v>0</v>
      </c>
      <c r="ET16" s="121"/>
      <c r="EU16" s="134"/>
      <c r="EV16" s="124"/>
      <c r="EW16" s="125">
        <f t="shared" si="53"/>
        <v>0</v>
      </c>
      <c r="EX16" s="72"/>
      <c r="EY16" s="119">
        <f t="shared" si="54"/>
        <v>2102.8249999999998</v>
      </c>
      <c r="EZ16" s="120">
        <f ca="1">IFERROR((NORMSDIST(((LN($EY16/$C$3)+(#REF!+($Q$46^2)/2)*$Q$51)/($Q$46*SQRT($Q$51))))*$EY16-NORMSDIST((((LN($EY16/$C$3)+(#REF!+($Q$46^2)/2)*$Q$51)/($Q$46*SQRT($Q$51)))-$Q$46*SQRT(($Q$51))))*$C$3*EXP(-#REF!*$Q$51))*$B$3*100,0)</f>
        <v>0</v>
      </c>
      <c r="FA16" s="120">
        <f ca="1">IFERROR((NORMSDIST(((LN($EY16/$C$4)+(#REF!+($Q$46^2)/2)*$Q$51)/($Q$46*SQRT($Q$51))))*$EY16-NORMSDIST((((LN($EY16/$C$4)+(#REF!+($Q$46^2)/2)*$Q$51)/($Q$46*SQRT($Q$51)))-$Q$46*SQRT(($Q$51))))*$C$4*EXP(-#REF!*$Q$51))*$B$4*100,0)</f>
        <v>0</v>
      </c>
      <c r="FB16" s="120">
        <f ca="1">IFERROR((NORMSDIST(((LN($EY16/$C$5)+(#REF!+($Q$46^2)/2)*$Q$51)/($Q$46*SQRT($Q$51))))*$EY16-NORMSDIST((((LN($EY16/$C$5)+(#REF!+($Q$46^2)/2)*$Q$51)/($Q$46*SQRT($Q$51)))-$Q$46*SQRT(($Q$51))))*$C$5*EXP(-#REF!*$Q$51))*$B$5*100,0)</f>
        <v>0</v>
      </c>
      <c r="FC16" s="120">
        <f ca="1">IFERROR((NORMSDIST(((LN($EY16/$C$6)+(#REF!+($Q$46^2)/2)*$Q$51)/($Q$46*SQRT($Q$51))))*$EY16-NORMSDIST((((LN($EY16/$C$6)+(#REF!+($Q$46^2)/2)*$Q$51)/($Q$46*SQRT($Q$51)))-$Q$46*SQRT(($Q$51))))*$C$6*EXP(-#REF!*$Q$51))*$B$6*100,0)</f>
        <v>0</v>
      </c>
      <c r="FD16" s="120">
        <f ca="1">IFERROR((NORMSDIST(((LN($EY16/$C$7)+(#REF!+($Q$46^2)/2)*$Q$51)/($Q$46*SQRT($Q$51))))*$EY16-NORMSDIST((((LN($EY16/$C$7)+(#REF!+($Q$46^2)/2)*$Q$51)/($Q$46*SQRT($Q$51)))-$Q$46*SQRT(($Q$51))))*$C$7*EXP(-#REF!*$Q$51))*$B$7*100,0)</f>
        <v>0</v>
      </c>
      <c r="FE16" s="120">
        <f ca="1">IFERROR((NORMSDIST(((LN($EY16/$C$8)+(#REF!+($Q$46^2)/2)*$Q$51)/($Q$46*SQRT($Q$51))))*$EY16-NORMSDIST((((LN($EY16/$C$8)+(#REF!+($Q$46^2)/2)*$Q$51)/($Q$46*SQRT($Q$51)))-$Q$46*SQRT(($Q$51))))*$C$8*EXP(-#REF!*$Q$51))*$B$8*100,0)</f>
        <v>0</v>
      </c>
      <c r="FF16" s="120">
        <f ca="1">IFERROR((NORMSDIST(((LN($EY16/$C$9)+(#REF!+($Q$46^2)/2)*$Q$51)/($Q$46*SQRT($Q$51))))*$EY16-NORMSDIST((((LN($EY16/$C$9)+(#REF!+($Q$46^2)/2)*$Q$51)/($Q$46*SQRT($Q$51)))-$Q$46*SQRT(($Q$51))))*$C$9*EXP(-#REF!*$Q$51))*$B$9*100,0)</f>
        <v>0</v>
      </c>
      <c r="FG16" s="120">
        <f ca="1">IFERROR((NORMSDIST(((LN($EY16/$C$10)+(#REF!+($Q$46^2)/2)*$Q$51)/($Q$46*SQRT($Q$51))))*$EY16-NORMSDIST((((LN($EY16/$C$10)+(#REF!+($Q$46^2)/2)*$Q$51)/($Q$46*SQRT($Q$51)))-$Q$46*SQRT(($Q$51))))*$C$10*EXP(-#REF!*$Q$51))*$B$10*100,0)</f>
        <v>0</v>
      </c>
      <c r="FH16" s="120">
        <f ca="1">IFERROR((NORMSDIST(((LN($EY16/$C$11)+(#REF!+($Q$46^2)/2)*$Q$51)/($Q$46*SQRT($Q$51))))*$EY16-NORMSDIST((((LN($EY16/$C$11)+(#REF!+($Q$46^2)/2)*$Q$51)/($Q$46*SQRT($Q$51)))-$Q$46*SQRT(($Q$51))))*$C$11*EXP(-#REF!*$Q$51))*$B$11*100,0)</f>
        <v>0</v>
      </c>
      <c r="FI16" s="120">
        <f ca="1">IFERROR((NORMSDIST(((LN($EY16/$C$12)+(#REF!+($Q$46^2)/2)*$Q$51)/($Q$46*SQRT($Q$51))))*$EY16-NORMSDIST((((LN($EY16/$C$12)+(#REF!+($Q$46^2)/2)*$Q$51)/($Q$46*SQRT($Q$51)))-$Q$46*SQRT(($Q$51))))*$C$12*EXP(-#REF!*$Q$51))*$B$12*100,0)</f>
        <v>0</v>
      </c>
      <c r="FJ16" s="120">
        <f ca="1">IFERROR((NORMSDIST(((LN($EY16/$C$13)+(#REF!+($Q$46^2)/2)*$Q$51)/($Q$46*SQRT($Q$51))))*$EY16-NORMSDIST((((LN($EY16/$C$13)+(#REF!+($Q$46^2)/2)*$Q$51)/($Q$46*SQRT($Q$51)))-$Q$46*SQRT(($Q$51))))*$C$13*EXP(-#REF!*$Q$51))*$B$13*100,0)</f>
        <v>0</v>
      </c>
      <c r="FK16" s="120">
        <f ca="1">IFERROR((NORMSDIST(((LN($EY16/$C$14)+(#REF!+($Q$46^2)/2)*$Q$51)/($Q$46*SQRT($Q$51))))*$EY16-NORMSDIST((((LN($EY16/$C$14)+(#REF!+($Q$46^2)/2)*$Q$51)/($Q$46*SQRT($Q$51)))-$Q$46*SQRT(($Q$51))))*$C$14*EXP(-#REF!*$Q$51))*$B$14*100,0)</f>
        <v>0</v>
      </c>
      <c r="FL16" s="120">
        <f ca="1">IFERROR((NORMSDIST(((LN($EY16/$C$15)+(#REF!+($Q$46^2)/2)*$Q$51)/($Q$46*SQRT($Q$51))))*$EY16-NORMSDIST((((LN($EY16/$C$15)+(#REF!+($Q$46^2)/2)*$Q$51)/($Q$46*SQRT($Q$51)))-$Q$46*SQRT(($Q$51))))*$C$15*EXP(-#REF!*$Q$51))*$B$15*100,0)</f>
        <v>0</v>
      </c>
      <c r="FM16" s="120">
        <f ca="1">IFERROR((NORMSDIST(((LN($EY16/$C$16)+(#REF!+($Q$46^2)/2)*$Q$51)/($Q$46*SQRT($Q$51))))*$EY16-NORMSDIST((((LN($EY16/$C$16)+(#REF!+($Q$46^2)/2)*$Q$51)/($Q$46*SQRT($Q$51)))-$Q$46*SQRT(($Q$51))))*$C$16*EXP(-#REF!*$Q$51))*$B$16*100,0)</f>
        <v>0</v>
      </c>
      <c r="FN16" s="120">
        <f ca="1">IFERROR((NORMSDIST(((LN($EY16/$C$17)+(#REF!+($Q$46^2)/2)*$Q$51)/($Q$46*SQRT($Q$51))))*$EY16-NORMSDIST((((LN($EY16/$C$17)+(#REF!+($Q$46^2)/2)*$Q$51)/($Q$46*SQRT($Q$51)))-$Q$46*SQRT(($Q$51))))*$C$17*EXP(-#REF!*$Q$51))*$B$17*100,0)</f>
        <v>0</v>
      </c>
      <c r="FO16" s="120">
        <f ca="1">IFERROR((NORMSDIST(((LN($EY16/$C$18)+(#REF!+($Q$46^2)/2)*$Q$51)/($Q$46*SQRT($Q$51))))*$EY16-NORMSDIST((((LN($EY16/$C$18)+(#REF!+($Q$46^2)/2)*$Q$51)/($Q$46*SQRT($Q$51)))-$Q$46*SQRT(($Q$51))))*$C$18*EXP(-#REF!*$Q$51))*$B$18*100,0)</f>
        <v>0</v>
      </c>
      <c r="FP16" s="120">
        <f ca="1">IFERROR((NORMSDIST(((LN($EY16/$C$19)+(#REF!+($Q$46^2)/2)*$Q$51)/($Q$46*SQRT($Q$51))))*$EY16-NORMSDIST((((LN($EY16/$C$19)+(#REF!+($Q$46^2)/2)*$Q$51)/($Q$46*SQRT($Q$51)))-$Q$46*SQRT(($Q$51))))*$C$19*EXP(-#REF!*$Q$51))*$B$19*100,0)</f>
        <v>0</v>
      </c>
      <c r="FQ16" s="120">
        <f ca="1">IFERROR((NORMSDIST(((LN($EY16/$C$20)+(#REF!+($Q$46^2)/2)*$Q$51)/($Q$46*SQRT($Q$51))))*$EY16-NORMSDIST((((LN($EY16/$C$20)+(#REF!+($Q$46^2)/2)*$Q$51)/($Q$46*SQRT($Q$51)))-$Q$46*SQRT(($Q$51))))*$C$20*EXP(-#REF!*$Q$51))*$B$20*100,0)</f>
        <v>0</v>
      </c>
      <c r="FR16" s="120">
        <f ca="1">IFERROR((NORMSDIST(((LN($EY16/$C$21)+(#REF!+($Q$46^2)/2)*$Q$51)/($Q$46*SQRT($Q$51))))*$EY16-NORMSDIST((((LN($EY16/$C$21)+(#REF!+($Q$46^2)/2)*$Q$51)/($Q$46*SQRT($Q$51)))-$Q$46*SQRT(($Q$51))))*$C$21*EXP(-#REF!*$Q$51))*$B$21*100,0)</f>
        <v>0</v>
      </c>
      <c r="FS16" s="120">
        <f ca="1">IFERROR((NORMSDIST(((LN($EY16/$C$22)+(#REF!+($Q$46^2)/2)*$Q$51)/($Q$46*SQRT($Q$51))))*$EY16-NORMSDIST((((LN($EY16/$C$22)+(#REF!+($Q$46^2)/2)*$Q$51)/($Q$46*SQRT($Q$51)))-$Q$46*SQRT(($Q$51))))*$C$22*EXP(-#REF!*$Q$51))*$B$22*100,0)</f>
        <v>0</v>
      </c>
      <c r="FT16" s="120">
        <f ca="1">IFERROR((NORMSDIST(((LN($EY16/$C$23)+(#REF!+($Q$46^2)/2)*$Q$51)/($Q$46*SQRT($Q$51))))*$EY16-NORMSDIST((((LN($EY16/$C$23)+(#REF!+($Q$46^2)/2)*$Q$51)/($Q$46*SQRT($Q$51)))-$Q$46*SQRT(($Q$51))))*$C$23*EXP(-#REF!*$Q$51))*$B$23*100,0)</f>
        <v>0</v>
      </c>
      <c r="FU16" s="120">
        <f ca="1">IFERROR((NORMSDIST(((LN($EY16/$C$24)+(#REF!+($Q$46^2)/2)*$Q$51)/($Q$46*SQRT($Q$51))))*$EY16-NORMSDIST((((LN($EY16/$C$24)+(#REF!+($Q$46^2)/2)*$Q$51)/($Q$46*SQRT($Q$51)))-$Q$46*SQRT(($Q$51))))*$C$24*EXP(-#REF!*$Q$51))*$B$24*100,0)</f>
        <v>0</v>
      </c>
      <c r="FV16" s="120">
        <f ca="1">IFERROR((NORMSDIST(((LN($EY16/$C$25)+(#REF!+($Q$46^2)/2)*$Q$51)/($Q$46*SQRT($Q$51))))*$EY16-NORMSDIST((((LN($EY16/$C$25)+(#REF!+($Q$46^2)/2)*$Q$51)/($Q$46*SQRT($Q$51)))-$Q$46*SQRT(($Q$51))))*$C$25*EXP(-#REF!*$Q$51))*$B$25*100,0)</f>
        <v>0</v>
      </c>
      <c r="FW16" s="120">
        <f ca="1">IFERROR((NORMSDIST(((LN($EY16/$C$26)+(#REF!+($Q$46^2)/2)*$Q$51)/($Q$46*SQRT($Q$51))))*$EY16-NORMSDIST((((LN($EY16/$C$26)+(#REF!+($Q$46^2)/2)*$Q$51)/($Q$46*SQRT($Q$51)))-$Q$46*SQRT(($Q$51))))*$C$26*EXP(-#REF!*$Q$51))*$B$26*100,0)</f>
        <v>0</v>
      </c>
      <c r="FX16" s="120">
        <f ca="1">IFERROR((NORMSDIST(((LN($EY16/$C$27)+(#REF!+($Q$46^2)/2)*$Q$51)/($Q$46*SQRT($Q$51))))*$EY16-NORMSDIST((((LN($EY16/$C$27)+(#REF!+($Q$46^2)/2)*$Q$51)/($Q$46*SQRT($Q$51)))-$Q$46*SQRT(($Q$51))))*$C$27*EXP(-#REF!*$Q$51))*$B$27*100,0)</f>
        <v>0</v>
      </c>
      <c r="FY16" s="120">
        <f ca="1">IFERROR((NORMSDIST(((LN($EY16/$C$28)+(#REF!+($Q$46^2)/2)*$Q$51)/($Q$46*SQRT($Q$51))))*$EY16-NORMSDIST((((LN($EY16/$C$28)+(#REF!+($Q$46^2)/2)*$Q$51)/($Q$46*SQRT($Q$51)))-$Q$46*SQRT(($Q$51))))*$C$28*EXP(-#REF!*$Q$51))*$B$28*100,0)</f>
        <v>0</v>
      </c>
      <c r="FZ16" s="120">
        <f ca="1">IFERROR((NORMSDIST(((LN($EY16/$C$29)+(#REF!+($Q$46^2)/2)*$Q$51)/($Q$46*SQRT($Q$51))))*$EY16-NORMSDIST((((LN($EY16/$C$29)+(#REF!+($Q$46^2)/2)*$Q$51)/($Q$46*SQRT($Q$51)))-$Q$46*SQRT(($Q$51))))*$C$29*EXP(-#REF!*$Q$51))*$B$29*100,0)</f>
        <v>0</v>
      </c>
      <c r="GA16" s="120">
        <f ca="1">IFERROR((NORMSDIST(((LN($EY16/$C$30)+(#REF!+($Q$46^2)/2)*$Q$51)/($Q$46*SQRT($Q$51))))*$EY16-NORMSDIST((((LN($EY16/$C$30)+(#REF!+($Q$46^2)/2)*$Q$51)/($Q$46*SQRT($Q$51)))-$Q$46*SQRT(($Q$51))))*$C$30*EXP(-#REF!*$Q$51))*$B$30*100,0)</f>
        <v>0</v>
      </c>
      <c r="GB16" s="120">
        <f ca="1">IFERROR((NORMSDIST(((LN($EY16/$C$31)+(#REF!+($Q$46^2)/2)*$Q$51)/($Q$46*SQRT($Q$51))))*$EY16-NORMSDIST((((LN($EY16/$C$31)+(#REF!+($Q$46^2)/2)*$Q$51)/($Q$46*SQRT($Q$51)))-$Q$46*SQRT(($Q$51))))*$C$31*EXP(-#REF!*$Q$51))*$B$31*100,0)</f>
        <v>0</v>
      </c>
      <c r="GC16" s="120">
        <f ca="1">IFERROR((NORMSDIST(((LN($EY16/$C$32)+(#REF!+($Q$46^2)/2)*$Q$51)/($Q$46*SQRT($Q$51))))*$EY16-NORMSDIST((((LN($EY16/$C$32)+(#REF!+($Q$46^2)/2)*$Q$51)/($Q$46*SQRT($Q$51)))-$Q$46*SQRT(($Q$51))))*$C$32*EXP(-#REF!*$Q$51))*$B$32*100,0)</f>
        <v>0</v>
      </c>
      <c r="GD16" s="120">
        <f ca="1">IFERROR((NORMSDIST(((LN($EY16/$C$33)+(#REF!+($Q$46^2)/2)*$Q$51)/($Q$46*SQRT($Q$51))))*$EY16-NORMSDIST((((LN($EY16/$C$33)+(#REF!+($Q$46^2)/2)*$Q$51)/($Q$46*SQRT($Q$51)))-$Q$46*SQRT(($Q$51))))*$C$33*EXP(-#REF!*$Q$51))*$B$33*100,0)</f>
        <v>0</v>
      </c>
      <c r="GE16" s="120">
        <f ca="1">IFERROR((NORMSDIST(((LN($EY16/$C$34)+(#REF!+($Q$46^2)/2)*$Q$51)/($Q$46*SQRT($Q$51))))*$EY16-NORMSDIST((((LN($EY16/$C$34)+(#REF!+($Q$46^2)/2)*$Q$51)/($Q$46*SQRT($Q$51)))-$Q$46*SQRT(($Q$51))))*$C$34*EXP(-#REF!*$Q$51))*$B$34*100,0)</f>
        <v>0</v>
      </c>
      <c r="GF16" s="120">
        <f ca="1">IFERROR((NORMSDIST(((LN($EY16/$C$35)+(#REF!+($Q$46^2)/2)*$Q$51)/($Q$46*SQRT($Q$51))))*$EY16-NORMSDIST((((LN($EY16/$C$35)+(#REF!+($Q$46^2)/2)*$Q$51)/($Q$46*SQRT($Q$51)))-$Q$46*SQRT(($Q$51))))*$C$35*EXP(-#REF!*$Q$51))*$B$35*100,0)</f>
        <v>0</v>
      </c>
      <c r="GG16" s="120">
        <f ca="1">IFERROR((NORMSDIST(((LN($EY16/$C$36)+(#REF!+($Q$46^2)/2)*$Q$51)/($Q$46*SQRT($Q$51))))*$EY16-NORMSDIST((((LN($EY16/$C$36)+(#REF!+($Q$46^2)/2)*$Q$51)/($Q$46*SQRT($Q$51)))-$Q$46*SQRT(($Q$51))))*$C$36*EXP(-#REF!*$Q$51))*$B$36*100,0)</f>
        <v>0</v>
      </c>
      <c r="GH16" s="120">
        <f ca="1">IFERROR((NORMSDIST(((LN($EY16/$C$37)+(#REF!+($Q$46^2)/2)*$Q$51)/($Q$46*SQRT($Q$51))))*$EY16-NORMSDIST((((LN($EY16/$C$37)+(#REF!+($Q$46^2)/2)*$Q$51)/($Q$46*SQRT($Q$51)))-$Q$46*SQRT(($Q$51))))*$C$37*EXP(-#REF!*$Q$51))*$B$37*100,0)</f>
        <v>0</v>
      </c>
      <c r="GI16" s="121"/>
      <c r="GJ16" s="122">
        <f t="shared" ca="1" si="55"/>
        <v>0</v>
      </c>
      <c r="GK16" s="121"/>
      <c r="GL16" s="134"/>
      <c r="GM16" s="124"/>
      <c r="GN16" s="125">
        <f t="shared" ca="1" si="56"/>
        <v>0</v>
      </c>
    </row>
    <row r="17" spans="1:196" ht="15.75">
      <c r="A17" s="135" t="s">
        <v>411</v>
      </c>
      <c r="B17" s="254"/>
      <c r="C17" s="242"/>
      <c r="D17" s="243"/>
      <c r="E17" s="250">
        <f>+B17*D17*-100</f>
        <v>0</v>
      </c>
      <c r="F17" s="251">
        <f>IF(B17&gt;0,+B17*D17*(1+($Q$53+0.002)*1.21)*-100,B17*D17*(1-($Q$53+0.002)*1.21)*-100)</f>
        <v>0</v>
      </c>
      <c r="G17" s="246" t="str">
        <f t="shared" si="57"/>
        <v/>
      </c>
      <c r="H17" s="252">
        <f>IFERROR(+G17*B17*-100,0)</f>
        <v>0</v>
      </c>
      <c r="I17" s="253">
        <f t="shared" si="2"/>
        <v>0</v>
      </c>
      <c r="J17" s="69"/>
      <c r="K17" s="69"/>
      <c r="L17" s="69"/>
      <c r="M17" s="69"/>
      <c r="N17" s="144">
        <f t="shared" si="72"/>
        <v>-5.0000000000000044E-2</v>
      </c>
      <c r="O17" s="279">
        <f t="shared" si="3"/>
        <v>2213.5</v>
      </c>
      <c r="P17" s="131">
        <f t="shared" si="4"/>
        <v>0</v>
      </c>
      <c r="Q17" s="131">
        <f t="shared" ca="1" si="5"/>
        <v>0</v>
      </c>
      <c r="R17" s="62"/>
      <c r="S17" s="240" t="str">
        <f t="shared" si="71"/>
        <v/>
      </c>
      <c r="T17" s="671">
        <f t="shared" si="70"/>
        <v>0</v>
      </c>
      <c r="U17" s="235"/>
      <c r="V17" s="672">
        <f t="shared" ca="1" si="59"/>
        <v>0</v>
      </c>
      <c r="W17" s="505" t="str">
        <f t="shared" si="60"/>
        <v/>
      </c>
      <c r="X17" s="505" t="str">
        <f t="shared" si="61"/>
        <v/>
      </c>
      <c r="Y17" s="503">
        <f>IFERROR(VLOOKUP($X17,HomeBroker!$A$22:$F$100,2,0),0)</f>
        <v>0</v>
      </c>
      <c r="Z17" s="503">
        <f>IFERROR(VLOOKUP($X17,HomeBroker!$A$22:$F$100,3,0),0)</f>
        <v>0</v>
      </c>
      <c r="AA17" s="237">
        <f>IFERROR(VLOOKUP($X17,HomeBroker!$A$22:$F$100,6,0),0)</f>
        <v>0</v>
      </c>
      <c r="AB17" s="503">
        <f>IFERROR(VLOOKUP($X17,HomeBroker!$A$22:$F$100,4,0),0)</f>
        <v>0</v>
      </c>
      <c r="AC17" s="503">
        <f>IFERROR(VLOOKUP($X17,HomeBroker!$A$22:$F$100,5,0),0)</f>
        <v>0</v>
      </c>
      <c r="AD17" s="506">
        <f>IFERROR(VLOOKUP($X17,HomeBroker!$A$22:$N$100,14,0),0)</f>
        <v>0</v>
      </c>
      <c r="AE17" s="241" t="str">
        <f t="shared" si="62"/>
        <v/>
      </c>
      <c r="AF17" s="110">
        <f t="shared" si="63"/>
        <v>0</v>
      </c>
      <c r="AG17" s="235"/>
      <c r="AH17" s="504">
        <f t="shared" ca="1" si="64"/>
        <v>0</v>
      </c>
      <c r="AI17" s="505" t="str">
        <f t="shared" si="65"/>
        <v/>
      </c>
      <c r="AJ17" s="505" t="str">
        <f t="shared" si="66"/>
        <v/>
      </c>
      <c r="AK17" s="674">
        <f>IFERROR(VLOOKUP($AJ17,HomeBroker!$A$22:$F$100,2,0),0)</f>
        <v>0</v>
      </c>
      <c r="AL17" s="674">
        <f>IFERROR(VLOOKUP($AJ17,HomeBroker!$A$22:$F$100,3,0),0)</f>
        <v>0</v>
      </c>
      <c r="AM17" s="675">
        <f>IFERROR(VLOOKUP($AJ17,HomeBroker!$A$22:$F$100,6,0),0)</f>
        <v>0</v>
      </c>
      <c r="AN17" s="674">
        <f>IFERROR(VLOOKUP($AJ17,HomeBroker!$A$22:$F$100,4,0),0)</f>
        <v>0</v>
      </c>
      <c r="AO17" s="674">
        <f>IFERROR(VLOOKUP($AJ17,HomeBroker!$A$22:$F$100,5,0),0)</f>
        <v>0</v>
      </c>
      <c r="AP17" s="674">
        <f>IFERROR(VLOOKUP($AJ17,HomeBroker!$A$22:$N$100,14,0),0)</f>
        <v>0</v>
      </c>
      <c r="AQ17" s="62"/>
      <c r="AR17" s="240" t="str">
        <f t="shared" si="67"/>
        <v>-</v>
      </c>
      <c r="AS17" s="240" t="str">
        <f t="shared" si="68"/>
        <v>-</v>
      </c>
      <c r="AT17" s="240" t="str">
        <f t="shared" si="69"/>
        <v>-</v>
      </c>
      <c r="AU17" s="62"/>
      <c r="AV17" s="112"/>
      <c r="AW17" s="132" t="s">
        <v>354</v>
      </c>
      <c r="AX17" s="114"/>
      <c r="AY17" s="136"/>
      <c r="AZ17" s="137"/>
      <c r="BA17" s="285">
        <f t="shared" si="10"/>
        <v>0</v>
      </c>
      <c r="BB17" s="286">
        <f t="shared" si="11"/>
        <v>0</v>
      </c>
      <c r="BC17" s="116" t="s">
        <v>408</v>
      </c>
      <c r="BD17" s="114"/>
      <c r="BE17" s="139"/>
      <c r="BF17" s="117"/>
      <c r="BG17" s="287">
        <f t="shared" si="12"/>
        <v>0</v>
      </c>
      <c r="BH17" s="289">
        <f t="shared" si="13"/>
        <v>0</v>
      </c>
      <c r="BI17" s="118" t="s">
        <v>409</v>
      </c>
      <c r="BJ17" s="114"/>
      <c r="BK17" s="117"/>
      <c r="BL17" s="290">
        <f t="shared" si="14"/>
        <v>0</v>
      </c>
      <c r="BM17" s="291">
        <f t="shared" si="15"/>
        <v>0</v>
      </c>
      <c r="DH17" s="119">
        <f t="shared" si="16"/>
        <v>2213.5</v>
      </c>
      <c r="DI17" s="120">
        <f t="shared" si="17"/>
        <v>0</v>
      </c>
      <c r="DJ17" s="120">
        <f t="shared" si="18"/>
        <v>0</v>
      </c>
      <c r="DK17" s="120">
        <f t="shared" si="19"/>
        <v>0</v>
      </c>
      <c r="DL17" s="120">
        <f t="shared" si="20"/>
        <v>0</v>
      </c>
      <c r="DM17" s="120">
        <f t="shared" si="21"/>
        <v>0</v>
      </c>
      <c r="DN17" s="120">
        <f t="shared" si="22"/>
        <v>0</v>
      </c>
      <c r="DO17" s="120">
        <f t="shared" si="23"/>
        <v>0</v>
      </c>
      <c r="DP17" s="120">
        <f t="shared" si="24"/>
        <v>0</v>
      </c>
      <c r="DQ17" s="120">
        <f t="shared" si="25"/>
        <v>0</v>
      </c>
      <c r="DR17" s="120">
        <f t="shared" si="26"/>
        <v>0</v>
      </c>
      <c r="DS17" s="120">
        <f t="shared" si="27"/>
        <v>0</v>
      </c>
      <c r="DT17" s="120">
        <f t="shared" si="28"/>
        <v>0</v>
      </c>
      <c r="DU17" s="120">
        <f t="shared" si="29"/>
        <v>0</v>
      </c>
      <c r="DV17" s="120">
        <f t="shared" si="30"/>
        <v>0</v>
      </c>
      <c r="DW17" s="120">
        <f t="shared" si="31"/>
        <v>0</v>
      </c>
      <c r="DX17" s="120">
        <f t="shared" si="32"/>
        <v>0</v>
      </c>
      <c r="DY17" s="120">
        <f t="shared" si="33"/>
        <v>0</v>
      </c>
      <c r="DZ17" s="120">
        <f t="shared" si="34"/>
        <v>0</v>
      </c>
      <c r="EA17" s="120">
        <f t="shared" si="35"/>
        <v>0</v>
      </c>
      <c r="EB17" s="120">
        <f t="shared" si="36"/>
        <v>0</v>
      </c>
      <c r="EC17" s="120">
        <f t="shared" si="37"/>
        <v>0</v>
      </c>
      <c r="ED17" s="120">
        <f t="shared" si="38"/>
        <v>0</v>
      </c>
      <c r="EE17" s="120">
        <f t="shared" si="39"/>
        <v>0</v>
      </c>
      <c r="EF17" s="120">
        <f t="shared" si="40"/>
        <v>0</v>
      </c>
      <c r="EG17" s="120">
        <f t="shared" si="41"/>
        <v>0</v>
      </c>
      <c r="EH17" s="120">
        <f t="shared" si="42"/>
        <v>0</v>
      </c>
      <c r="EI17" s="120">
        <f t="shared" si="43"/>
        <v>0</v>
      </c>
      <c r="EJ17" s="120">
        <f t="shared" si="44"/>
        <v>0</v>
      </c>
      <c r="EK17" s="120">
        <f t="shared" si="45"/>
        <v>0</v>
      </c>
      <c r="EL17" s="120">
        <f t="shared" si="46"/>
        <v>0</v>
      </c>
      <c r="EM17" s="120">
        <f t="shared" si="47"/>
        <v>0</v>
      </c>
      <c r="EN17" s="120">
        <f t="shared" si="48"/>
        <v>0</v>
      </c>
      <c r="EO17" s="120">
        <f t="shared" si="49"/>
        <v>0</v>
      </c>
      <c r="EP17" s="120">
        <f t="shared" si="50"/>
        <v>0</v>
      </c>
      <c r="EQ17" s="120">
        <f t="shared" si="51"/>
        <v>0</v>
      </c>
      <c r="ER17" s="121"/>
      <c r="ES17" s="122">
        <f t="shared" si="52"/>
        <v>0</v>
      </c>
      <c r="ET17" s="121"/>
      <c r="EU17" s="134"/>
      <c r="EV17" s="124"/>
      <c r="EW17" s="125">
        <f t="shared" si="53"/>
        <v>0</v>
      </c>
      <c r="EX17" s="72"/>
      <c r="EY17" s="119">
        <f t="shared" si="54"/>
        <v>2213.5</v>
      </c>
      <c r="EZ17" s="120">
        <f ca="1">IFERROR((NORMSDIST(((LN($EY17/$C$3)+(#REF!+($Q$46^2)/2)*$Q$51)/($Q$46*SQRT($Q$51))))*$EY17-NORMSDIST((((LN($EY17/$C$3)+(#REF!+($Q$46^2)/2)*$Q$51)/($Q$46*SQRT($Q$51)))-$Q$46*SQRT(($Q$51))))*$C$3*EXP(-#REF!*$Q$51))*$B$3*100,0)</f>
        <v>0</v>
      </c>
      <c r="FA17" s="120">
        <f ca="1">IFERROR((NORMSDIST(((LN($EY17/$C$4)+(#REF!+($Q$46^2)/2)*$Q$51)/($Q$46*SQRT($Q$51))))*$EY17-NORMSDIST((((LN($EY17/$C$4)+(#REF!+($Q$46^2)/2)*$Q$51)/($Q$46*SQRT($Q$51)))-$Q$46*SQRT(($Q$51))))*$C$4*EXP(-#REF!*$Q$51))*$B$4*100,0)</f>
        <v>0</v>
      </c>
      <c r="FB17" s="120">
        <f ca="1">IFERROR((NORMSDIST(((LN($EY17/$C$5)+(#REF!+($Q$46^2)/2)*$Q$51)/($Q$46*SQRT($Q$51))))*$EY17-NORMSDIST((((LN($EY17/$C$5)+(#REF!+($Q$46^2)/2)*$Q$51)/($Q$46*SQRT($Q$51)))-$Q$46*SQRT(($Q$51))))*$C$5*EXP(-#REF!*$Q$51))*$B$5*100,0)</f>
        <v>0</v>
      </c>
      <c r="FC17" s="120">
        <f ca="1">IFERROR((NORMSDIST(((LN($EY17/$C$6)+(#REF!+($Q$46^2)/2)*$Q$51)/($Q$46*SQRT($Q$51))))*$EY17-NORMSDIST((((LN($EY17/$C$6)+(#REF!+($Q$46^2)/2)*$Q$51)/($Q$46*SQRT($Q$51)))-$Q$46*SQRT(($Q$51))))*$C$6*EXP(-#REF!*$Q$51))*$B$6*100,0)</f>
        <v>0</v>
      </c>
      <c r="FD17" s="120">
        <f ca="1">IFERROR((NORMSDIST(((LN($EY17/$C$7)+(#REF!+($Q$46^2)/2)*$Q$51)/($Q$46*SQRT($Q$51))))*$EY17-NORMSDIST((((LN($EY17/$C$7)+(#REF!+($Q$46^2)/2)*$Q$51)/($Q$46*SQRT($Q$51)))-$Q$46*SQRT(($Q$51))))*$C$7*EXP(-#REF!*$Q$51))*$B$7*100,0)</f>
        <v>0</v>
      </c>
      <c r="FE17" s="120">
        <f ca="1">IFERROR((NORMSDIST(((LN($EY17/$C$8)+(#REF!+($Q$46^2)/2)*$Q$51)/($Q$46*SQRT($Q$51))))*$EY17-NORMSDIST((((LN($EY17/$C$8)+(#REF!+($Q$46^2)/2)*$Q$51)/($Q$46*SQRT($Q$51)))-$Q$46*SQRT(($Q$51))))*$C$8*EXP(-#REF!*$Q$51))*$B$8*100,0)</f>
        <v>0</v>
      </c>
      <c r="FF17" s="120">
        <f ca="1">IFERROR((NORMSDIST(((LN($EY17/$C$9)+(#REF!+($Q$46^2)/2)*$Q$51)/($Q$46*SQRT($Q$51))))*$EY17-NORMSDIST((((LN($EY17/$C$9)+(#REF!+($Q$46^2)/2)*$Q$51)/($Q$46*SQRT($Q$51)))-$Q$46*SQRT(($Q$51))))*$C$9*EXP(-#REF!*$Q$51))*$B$9*100,0)</f>
        <v>0</v>
      </c>
      <c r="FG17" s="120">
        <f ca="1">IFERROR((NORMSDIST(((LN($EY17/$C$10)+(#REF!+($Q$46^2)/2)*$Q$51)/($Q$46*SQRT($Q$51))))*$EY17-NORMSDIST((((LN($EY17/$C$10)+(#REF!+($Q$46^2)/2)*$Q$51)/($Q$46*SQRT($Q$51)))-$Q$46*SQRT(($Q$51))))*$C$10*EXP(-#REF!*$Q$51))*$B$10*100,0)</f>
        <v>0</v>
      </c>
      <c r="FH17" s="120">
        <f ca="1">IFERROR((NORMSDIST(((LN($EY17/$C$11)+(#REF!+($Q$46^2)/2)*$Q$51)/($Q$46*SQRT($Q$51))))*$EY17-NORMSDIST((((LN($EY17/$C$11)+(#REF!+($Q$46^2)/2)*$Q$51)/($Q$46*SQRT($Q$51)))-$Q$46*SQRT(($Q$51))))*$C$11*EXP(-#REF!*$Q$51))*$B$11*100,0)</f>
        <v>0</v>
      </c>
      <c r="FI17" s="120">
        <f ca="1">IFERROR((NORMSDIST(((LN($EY17/$C$12)+(#REF!+($Q$46^2)/2)*$Q$51)/($Q$46*SQRT($Q$51))))*$EY17-NORMSDIST((((LN($EY17/$C$12)+(#REF!+($Q$46^2)/2)*$Q$51)/($Q$46*SQRT($Q$51)))-$Q$46*SQRT(($Q$51))))*$C$12*EXP(-#REF!*$Q$51))*$B$12*100,0)</f>
        <v>0</v>
      </c>
      <c r="FJ17" s="120">
        <f ca="1">IFERROR((NORMSDIST(((LN($EY17/$C$13)+(#REF!+($Q$46^2)/2)*$Q$51)/($Q$46*SQRT($Q$51))))*$EY17-NORMSDIST((((LN($EY17/$C$13)+(#REF!+($Q$46^2)/2)*$Q$51)/($Q$46*SQRT($Q$51)))-$Q$46*SQRT(($Q$51))))*$C$13*EXP(-#REF!*$Q$51))*$B$13*100,0)</f>
        <v>0</v>
      </c>
      <c r="FK17" s="120">
        <f ca="1">IFERROR((NORMSDIST(((LN($EY17/$C$14)+(#REF!+($Q$46^2)/2)*$Q$51)/($Q$46*SQRT($Q$51))))*$EY17-NORMSDIST((((LN($EY17/$C$14)+(#REF!+($Q$46^2)/2)*$Q$51)/($Q$46*SQRT($Q$51)))-$Q$46*SQRT(($Q$51))))*$C$14*EXP(-#REF!*$Q$51))*$B$14*100,0)</f>
        <v>0</v>
      </c>
      <c r="FL17" s="120">
        <f ca="1">IFERROR((NORMSDIST(((LN($EY17/$C$15)+(#REF!+($Q$46^2)/2)*$Q$51)/($Q$46*SQRT($Q$51))))*$EY17-NORMSDIST((((LN($EY17/$C$15)+(#REF!+($Q$46^2)/2)*$Q$51)/($Q$46*SQRT($Q$51)))-$Q$46*SQRT(($Q$51))))*$C$15*EXP(-#REF!*$Q$51))*$B$15*100,0)</f>
        <v>0</v>
      </c>
      <c r="FM17" s="120">
        <f ca="1">IFERROR((NORMSDIST(((LN($EY17/$C$16)+(#REF!+($Q$46^2)/2)*$Q$51)/($Q$46*SQRT($Q$51))))*$EY17-NORMSDIST((((LN($EY17/$C$16)+(#REF!+($Q$46^2)/2)*$Q$51)/($Q$46*SQRT($Q$51)))-$Q$46*SQRT(($Q$51))))*$C$16*EXP(-#REF!*$Q$51))*$B$16*100,0)</f>
        <v>0</v>
      </c>
      <c r="FN17" s="120">
        <f ca="1">IFERROR((NORMSDIST(((LN($EY17/$C$17)+(#REF!+($Q$46^2)/2)*$Q$51)/($Q$46*SQRT($Q$51))))*$EY17-NORMSDIST((((LN($EY17/$C$17)+(#REF!+($Q$46^2)/2)*$Q$51)/($Q$46*SQRT($Q$51)))-$Q$46*SQRT(($Q$51))))*$C$17*EXP(-#REF!*$Q$51))*$B$17*100,0)</f>
        <v>0</v>
      </c>
      <c r="FO17" s="120">
        <f ca="1">IFERROR((NORMSDIST(((LN($EY17/$C$18)+(#REF!+($Q$46^2)/2)*$Q$51)/($Q$46*SQRT($Q$51))))*$EY17-NORMSDIST((((LN($EY17/$C$18)+(#REF!+($Q$46^2)/2)*$Q$51)/($Q$46*SQRT($Q$51)))-$Q$46*SQRT(($Q$51))))*$C$18*EXP(-#REF!*$Q$51))*$B$18*100,0)</f>
        <v>0</v>
      </c>
      <c r="FP17" s="120">
        <f ca="1">IFERROR((NORMSDIST(((LN($EY17/$C$19)+(#REF!+($Q$46^2)/2)*$Q$51)/($Q$46*SQRT($Q$51))))*$EY17-NORMSDIST((((LN($EY17/$C$19)+(#REF!+($Q$46^2)/2)*$Q$51)/($Q$46*SQRT($Q$51)))-$Q$46*SQRT(($Q$51))))*$C$19*EXP(-#REF!*$Q$51))*$B$19*100,0)</f>
        <v>0</v>
      </c>
      <c r="FQ17" s="120">
        <f ca="1">IFERROR((NORMSDIST(((LN($EY17/$C$20)+(#REF!+($Q$46^2)/2)*$Q$51)/($Q$46*SQRT($Q$51))))*$EY17-NORMSDIST((((LN($EY17/$C$20)+(#REF!+($Q$46^2)/2)*$Q$51)/($Q$46*SQRT($Q$51)))-$Q$46*SQRT(($Q$51))))*$C$20*EXP(-#REF!*$Q$51))*$B$20*100,0)</f>
        <v>0</v>
      </c>
      <c r="FR17" s="120">
        <f ca="1">IFERROR((NORMSDIST(((LN($EY17/$C$21)+(#REF!+($Q$46^2)/2)*$Q$51)/($Q$46*SQRT($Q$51))))*$EY17-NORMSDIST((((LN($EY17/$C$21)+(#REF!+($Q$46^2)/2)*$Q$51)/($Q$46*SQRT($Q$51)))-$Q$46*SQRT(($Q$51))))*$C$21*EXP(-#REF!*$Q$51))*$B$21*100,0)</f>
        <v>0</v>
      </c>
      <c r="FS17" s="120">
        <f ca="1">IFERROR((NORMSDIST(((LN($EY17/$C$22)+(#REF!+($Q$46^2)/2)*$Q$51)/($Q$46*SQRT($Q$51))))*$EY17-NORMSDIST((((LN($EY17/$C$22)+(#REF!+($Q$46^2)/2)*$Q$51)/($Q$46*SQRT($Q$51)))-$Q$46*SQRT(($Q$51))))*$C$22*EXP(-#REF!*$Q$51))*$B$22*100,0)</f>
        <v>0</v>
      </c>
      <c r="FT17" s="120">
        <f ca="1">IFERROR((NORMSDIST(((LN($EY17/$C$23)+(#REF!+($Q$46^2)/2)*$Q$51)/($Q$46*SQRT($Q$51))))*$EY17-NORMSDIST((((LN($EY17/$C$23)+(#REF!+($Q$46^2)/2)*$Q$51)/($Q$46*SQRT($Q$51)))-$Q$46*SQRT(($Q$51))))*$C$23*EXP(-#REF!*$Q$51))*$B$23*100,0)</f>
        <v>0</v>
      </c>
      <c r="FU17" s="120">
        <f ca="1">IFERROR((NORMSDIST(((LN($EY17/$C$24)+(#REF!+($Q$46^2)/2)*$Q$51)/($Q$46*SQRT($Q$51))))*$EY17-NORMSDIST((((LN($EY17/$C$24)+(#REF!+($Q$46^2)/2)*$Q$51)/($Q$46*SQRT($Q$51)))-$Q$46*SQRT(($Q$51))))*$C$24*EXP(-#REF!*$Q$51))*$B$24*100,0)</f>
        <v>0</v>
      </c>
      <c r="FV17" s="120">
        <f ca="1">IFERROR((NORMSDIST(((LN($EY17/$C$25)+(#REF!+($Q$46^2)/2)*$Q$51)/($Q$46*SQRT($Q$51))))*$EY17-NORMSDIST((((LN($EY17/$C$25)+(#REF!+($Q$46^2)/2)*$Q$51)/($Q$46*SQRT($Q$51)))-$Q$46*SQRT(($Q$51))))*$C$25*EXP(-#REF!*$Q$51))*$B$25*100,0)</f>
        <v>0</v>
      </c>
      <c r="FW17" s="120">
        <f ca="1">IFERROR((NORMSDIST(((LN($EY17/$C$26)+(#REF!+($Q$46^2)/2)*$Q$51)/($Q$46*SQRT($Q$51))))*$EY17-NORMSDIST((((LN($EY17/$C$26)+(#REF!+($Q$46^2)/2)*$Q$51)/($Q$46*SQRT($Q$51)))-$Q$46*SQRT(($Q$51))))*$C$26*EXP(-#REF!*$Q$51))*$B$26*100,0)</f>
        <v>0</v>
      </c>
      <c r="FX17" s="120">
        <f ca="1">IFERROR((NORMSDIST(((LN($EY17/$C$27)+(#REF!+($Q$46^2)/2)*$Q$51)/($Q$46*SQRT($Q$51))))*$EY17-NORMSDIST((((LN($EY17/$C$27)+(#REF!+($Q$46^2)/2)*$Q$51)/($Q$46*SQRT($Q$51)))-$Q$46*SQRT(($Q$51))))*$C$27*EXP(-#REF!*$Q$51))*$B$27*100,0)</f>
        <v>0</v>
      </c>
      <c r="FY17" s="120">
        <f ca="1">IFERROR((NORMSDIST(((LN($EY17/$C$28)+(#REF!+($Q$46^2)/2)*$Q$51)/($Q$46*SQRT($Q$51))))*$EY17-NORMSDIST((((LN($EY17/$C$28)+(#REF!+($Q$46^2)/2)*$Q$51)/($Q$46*SQRT($Q$51)))-$Q$46*SQRT(($Q$51))))*$C$28*EXP(-#REF!*$Q$51))*$B$28*100,0)</f>
        <v>0</v>
      </c>
      <c r="FZ17" s="120">
        <f ca="1">IFERROR((NORMSDIST(((LN($EY17/$C$29)+(#REF!+($Q$46^2)/2)*$Q$51)/($Q$46*SQRT($Q$51))))*$EY17-NORMSDIST((((LN($EY17/$C$29)+(#REF!+($Q$46^2)/2)*$Q$51)/($Q$46*SQRT($Q$51)))-$Q$46*SQRT(($Q$51))))*$C$29*EXP(-#REF!*$Q$51))*$B$29*100,0)</f>
        <v>0</v>
      </c>
      <c r="GA17" s="120">
        <f ca="1">IFERROR((NORMSDIST(((LN($EY17/$C$30)+(#REF!+($Q$46^2)/2)*$Q$51)/($Q$46*SQRT($Q$51))))*$EY17-NORMSDIST((((LN($EY17/$C$30)+(#REF!+($Q$46^2)/2)*$Q$51)/($Q$46*SQRT($Q$51)))-$Q$46*SQRT(($Q$51))))*$C$30*EXP(-#REF!*$Q$51))*$B$30*100,0)</f>
        <v>0</v>
      </c>
      <c r="GB17" s="120">
        <f ca="1">IFERROR((NORMSDIST(((LN($EY17/$C$31)+(#REF!+($Q$46^2)/2)*$Q$51)/($Q$46*SQRT($Q$51))))*$EY17-NORMSDIST((((LN($EY17/$C$31)+(#REF!+($Q$46^2)/2)*$Q$51)/($Q$46*SQRT($Q$51)))-$Q$46*SQRT(($Q$51))))*$C$31*EXP(-#REF!*$Q$51))*$B$31*100,0)</f>
        <v>0</v>
      </c>
      <c r="GC17" s="120">
        <f ca="1">IFERROR((NORMSDIST(((LN($EY17/$C$32)+(#REF!+($Q$46^2)/2)*$Q$51)/($Q$46*SQRT($Q$51))))*$EY17-NORMSDIST((((LN($EY17/$C$32)+(#REF!+($Q$46^2)/2)*$Q$51)/($Q$46*SQRT($Q$51)))-$Q$46*SQRT(($Q$51))))*$C$32*EXP(-#REF!*$Q$51))*$B$32*100,0)</f>
        <v>0</v>
      </c>
      <c r="GD17" s="120">
        <f ca="1">IFERROR((NORMSDIST(((LN($EY17/$C$33)+(#REF!+($Q$46^2)/2)*$Q$51)/($Q$46*SQRT($Q$51))))*$EY17-NORMSDIST((((LN($EY17/$C$33)+(#REF!+($Q$46^2)/2)*$Q$51)/($Q$46*SQRT($Q$51)))-$Q$46*SQRT(($Q$51))))*$C$33*EXP(-#REF!*$Q$51))*$B$33*100,0)</f>
        <v>0</v>
      </c>
      <c r="GE17" s="120">
        <f ca="1">IFERROR((NORMSDIST(((LN($EY17/$C$34)+(#REF!+($Q$46^2)/2)*$Q$51)/($Q$46*SQRT($Q$51))))*$EY17-NORMSDIST((((LN($EY17/$C$34)+(#REF!+($Q$46^2)/2)*$Q$51)/($Q$46*SQRT($Q$51)))-$Q$46*SQRT(($Q$51))))*$C$34*EXP(-#REF!*$Q$51))*$B$34*100,0)</f>
        <v>0</v>
      </c>
      <c r="GF17" s="120">
        <f ca="1">IFERROR((NORMSDIST(((LN($EY17/$C$35)+(#REF!+($Q$46^2)/2)*$Q$51)/($Q$46*SQRT($Q$51))))*$EY17-NORMSDIST((((LN($EY17/$C$35)+(#REF!+($Q$46^2)/2)*$Q$51)/($Q$46*SQRT($Q$51)))-$Q$46*SQRT(($Q$51))))*$C$35*EXP(-#REF!*$Q$51))*$B$35*100,0)</f>
        <v>0</v>
      </c>
      <c r="GG17" s="120">
        <f ca="1">IFERROR((NORMSDIST(((LN($EY17/$C$36)+(#REF!+($Q$46^2)/2)*$Q$51)/($Q$46*SQRT($Q$51))))*$EY17-NORMSDIST((((LN($EY17/$C$36)+(#REF!+($Q$46^2)/2)*$Q$51)/($Q$46*SQRT($Q$51)))-$Q$46*SQRT(($Q$51))))*$C$36*EXP(-#REF!*$Q$51))*$B$36*100,0)</f>
        <v>0</v>
      </c>
      <c r="GH17" s="120">
        <f ca="1">IFERROR((NORMSDIST(((LN($EY17/$C$37)+(#REF!+($Q$46^2)/2)*$Q$51)/($Q$46*SQRT($Q$51))))*$EY17-NORMSDIST((((LN($EY17/$C$37)+(#REF!+($Q$46^2)/2)*$Q$51)/($Q$46*SQRT($Q$51)))-$Q$46*SQRT(($Q$51))))*$C$37*EXP(-#REF!*$Q$51))*$B$37*100,0)</f>
        <v>0</v>
      </c>
      <c r="GI17" s="121"/>
      <c r="GJ17" s="122">
        <f t="shared" ca="1" si="55"/>
        <v>0</v>
      </c>
      <c r="GK17" s="121"/>
      <c r="GL17" s="134"/>
      <c r="GM17" s="124"/>
      <c r="GN17" s="125">
        <f t="shared" ca="1" si="56"/>
        <v>0</v>
      </c>
    </row>
    <row r="18" spans="1:196" ht="15">
      <c r="A18" s="105" t="s">
        <v>407</v>
      </c>
      <c r="B18" s="249"/>
      <c r="C18" s="242"/>
      <c r="D18" s="243"/>
      <c r="E18" s="250">
        <f>+B18*D18*-100</f>
        <v>0</v>
      </c>
      <c r="F18" s="251">
        <f>IF(B18&gt;0,+B18*D18*(1+($Q$53+0.002)*1.21)*-100,B18*D18*(1-($Q$53+0.002)*1.21)*-100)</f>
        <v>0</v>
      </c>
      <c r="G18" s="246" t="str">
        <f t="shared" si="57"/>
        <v/>
      </c>
      <c r="H18" s="252">
        <f>IFERROR(+G18*B18*-100,0)</f>
        <v>0</v>
      </c>
      <c r="I18" s="253">
        <f t="shared" si="2"/>
        <v>0</v>
      </c>
      <c r="J18" s="69"/>
      <c r="K18" s="69"/>
      <c r="L18" s="69"/>
      <c r="M18" s="69"/>
      <c r="N18" s="146">
        <v>0</v>
      </c>
      <c r="O18" s="280">
        <f>IF($Q$45&lt;&gt;"",$Q$45,$B$76)</f>
        <v>2330</v>
      </c>
      <c r="P18" s="138">
        <f t="shared" si="4"/>
        <v>0</v>
      </c>
      <c r="Q18" s="138">
        <f t="shared" ca="1" si="5"/>
        <v>0</v>
      </c>
      <c r="R18" s="62"/>
      <c r="S18" s="240" t="str">
        <f t="shared" si="71"/>
        <v/>
      </c>
      <c r="T18" s="671">
        <f t="shared" ref="T18:T42" si="73">SUMIFS(AX:AX,AY:AY,U18)</f>
        <v>0</v>
      </c>
      <c r="U18" s="235"/>
      <c r="V18" s="672">
        <f t="shared" ca="1" si="59"/>
        <v>0</v>
      </c>
      <c r="W18" s="505" t="str">
        <f t="shared" si="60"/>
        <v/>
      </c>
      <c r="X18" s="505" t="str">
        <f t="shared" si="61"/>
        <v/>
      </c>
      <c r="Y18" s="503">
        <f>IFERROR(VLOOKUP($X18,HomeBroker!$A$22:$F$100,2,0),0)</f>
        <v>0</v>
      </c>
      <c r="Z18" s="503">
        <f>IFERROR(VLOOKUP($X18,HomeBroker!$A$22:$F$100,3,0),0)</f>
        <v>0</v>
      </c>
      <c r="AA18" s="237">
        <f>IFERROR(VLOOKUP($X18,HomeBroker!$A$22:$F$100,6,0),0)</f>
        <v>0</v>
      </c>
      <c r="AB18" s="503">
        <f>IFERROR(VLOOKUP($X18,HomeBroker!$A$22:$F$100,4,0),0)</f>
        <v>0</v>
      </c>
      <c r="AC18" s="503">
        <f>IFERROR(VLOOKUP($X18,HomeBroker!$A$22:$F$100,5,0),0)</f>
        <v>0</v>
      </c>
      <c r="AD18" s="506">
        <f>IFERROR(VLOOKUP($X18,HomeBroker!$A$22:$N$100,14,0),0)</f>
        <v>0</v>
      </c>
      <c r="AE18" s="241" t="str">
        <f t="shared" si="62"/>
        <v/>
      </c>
      <c r="AF18" s="110">
        <f t="shared" ref="AF18:AF42" si="74">SUMIFS(BD:BD,BE:BE,AG18)</f>
        <v>0</v>
      </c>
      <c r="AG18" s="235"/>
      <c r="AH18" s="504">
        <f t="shared" ca="1" si="64"/>
        <v>0</v>
      </c>
      <c r="AI18" s="505" t="str">
        <f t="shared" si="65"/>
        <v/>
      </c>
      <c r="AJ18" s="505" t="str">
        <f t="shared" si="66"/>
        <v/>
      </c>
      <c r="AK18" s="674">
        <f>IFERROR(VLOOKUP($AJ18,HomeBroker!$A$22:$F$100,2,0),0)</f>
        <v>0</v>
      </c>
      <c r="AL18" s="674">
        <f>IFERROR(VLOOKUP($AJ18,HomeBroker!$A$22:$F$100,3,0),0)</f>
        <v>0</v>
      </c>
      <c r="AM18" s="675">
        <f>IFERROR(VLOOKUP($AJ18,HomeBroker!$A$22:$F$100,6,0),0)</f>
        <v>0</v>
      </c>
      <c r="AN18" s="674">
        <f>IFERROR(VLOOKUP($AJ18,HomeBroker!$A$22:$F$100,4,0),0)</f>
        <v>0</v>
      </c>
      <c r="AO18" s="674">
        <f>IFERROR(VLOOKUP($AJ18,HomeBroker!$A$22:$F$100,5,0),0)</f>
        <v>0</v>
      </c>
      <c r="AP18" s="674">
        <f>IFERROR(VLOOKUP($AJ18,HomeBroker!$A$22:$N$100,14,0),0)</f>
        <v>0</v>
      </c>
      <c r="AQ18" s="62"/>
      <c r="AR18" s="240" t="str">
        <f t="shared" si="67"/>
        <v>-</v>
      </c>
      <c r="AS18" s="240" t="str">
        <f t="shared" si="68"/>
        <v>-</v>
      </c>
      <c r="AT18" s="240" t="str">
        <f t="shared" si="69"/>
        <v>-</v>
      </c>
      <c r="AU18" s="62"/>
      <c r="AV18" s="112"/>
      <c r="AW18" s="132" t="s">
        <v>354</v>
      </c>
      <c r="AX18" s="114"/>
      <c r="AY18" s="136"/>
      <c r="AZ18" s="137"/>
      <c r="BA18" s="285">
        <f t="shared" si="10"/>
        <v>0</v>
      </c>
      <c r="BB18" s="286">
        <f t="shared" si="11"/>
        <v>0</v>
      </c>
      <c r="BC18" s="116" t="s">
        <v>408</v>
      </c>
      <c r="BD18" s="114"/>
      <c r="BE18" s="139"/>
      <c r="BF18" s="117"/>
      <c r="BG18" s="287">
        <f t="shared" si="12"/>
        <v>0</v>
      </c>
      <c r="BH18" s="289">
        <f t="shared" si="13"/>
        <v>0</v>
      </c>
      <c r="BI18" s="118" t="s">
        <v>409</v>
      </c>
      <c r="BJ18" s="114"/>
      <c r="BK18" s="117"/>
      <c r="BL18" s="290">
        <f t="shared" si="14"/>
        <v>0</v>
      </c>
      <c r="BM18" s="291">
        <f t="shared" si="15"/>
        <v>0</v>
      </c>
      <c r="DH18" s="119">
        <f t="shared" si="16"/>
        <v>2330</v>
      </c>
      <c r="DI18" s="120">
        <f t="shared" si="17"/>
        <v>0</v>
      </c>
      <c r="DJ18" s="120">
        <f t="shared" si="18"/>
        <v>0</v>
      </c>
      <c r="DK18" s="120">
        <f t="shared" si="19"/>
        <v>0</v>
      </c>
      <c r="DL18" s="120">
        <f t="shared" si="20"/>
        <v>0</v>
      </c>
      <c r="DM18" s="120">
        <f t="shared" si="21"/>
        <v>0</v>
      </c>
      <c r="DN18" s="120">
        <f t="shared" si="22"/>
        <v>0</v>
      </c>
      <c r="DO18" s="120">
        <f t="shared" si="23"/>
        <v>0</v>
      </c>
      <c r="DP18" s="120">
        <f t="shared" si="24"/>
        <v>0</v>
      </c>
      <c r="DQ18" s="120">
        <f t="shared" si="25"/>
        <v>0</v>
      </c>
      <c r="DR18" s="120">
        <f t="shared" si="26"/>
        <v>0</v>
      </c>
      <c r="DS18" s="120">
        <f t="shared" si="27"/>
        <v>0</v>
      </c>
      <c r="DT18" s="120">
        <f t="shared" si="28"/>
        <v>0</v>
      </c>
      <c r="DU18" s="120">
        <f t="shared" si="29"/>
        <v>0</v>
      </c>
      <c r="DV18" s="120">
        <f t="shared" si="30"/>
        <v>0</v>
      </c>
      <c r="DW18" s="120">
        <f t="shared" si="31"/>
        <v>0</v>
      </c>
      <c r="DX18" s="120">
        <f t="shared" si="32"/>
        <v>0</v>
      </c>
      <c r="DY18" s="120">
        <f t="shared" si="33"/>
        <v>0</v>
      </c>
      <c r="DZ18" s="120">
        <f t="shared" si="34"/>
        <v>0</v>
      </c>
      <c r="EA18" s="120">
        <f t="shared" si="35"/>
        <v>0</v>
      </c>
      <c r="EB18" s="120">
        <f t="shared" si="36"/>
        <v>0</v>
      </c>
      <c r="EC18" s="120">
        <f t="shared" si="37"/>
        <v>0</v>
      </c>
      <c r="ED18" s="120">
        <f t="shared" si="38"/>
        <v>0</v>
      </c>
      <c r="EE18" s="120">
        <f t="shared" si="39"/>
        <v>0</v>
      </c>
      <c r="EF18" s="120">
        <f t="shared" si="40"/>
        <v>0</v>
      </c>
      <c r="EG18" s="120">
        <f t="shared" si="41"/>
        <v>0</v>
      </c>
      <c r="EH18" s="120">
        <f t="shared" si="42"/>
        <v>0</v>
      </c>
      <c r="EI18" s="120">
        <f t="shared" si="43"/>
        <v>0</v>
      </c>
      <c r="EJ18" s="120">
        <f t="shared" si="44"/>
        <v>0</v>
      </c>
      <c r="EK18" s="120">
        <f t="shared" si="45"/>
        <v>0</v>
      </c>
      <c r="EL18" s="120">
        <f t="shared" si="46"/>
        <v>0</v>
      </c>
      <c r="EM18" s="120">
        <f t="shared" si="47"/>
        <v>0</v>
      </c>
      <c r="EN18" s="120">
        <f t="shared" si="48"/>
        <v>0</v>
      </c>
      <c r="EO18" s="120">
        <f t="shared" si="49"/>
        <v>0</v>
      </c>
      <c r="EP18" s="120">
        <f t="shared" si="50"/>
        <v>0</v>
      </c>
      <c r="EQ18" s="120">
        <f t="shared" si="51"/>
        <v>0</v>
      </c>
      <c r="ER18" s="121"/>
      <c r="ES18" s="122">
        <f t="shared" si="52"/>
        <v>0</v>
      </c>
      <c r="ET18" s="121"/>
      <c r="EU18" s="134"/>
      <c r="EV18" s="124"/>
      <c r="EW18" s="147">
        <f t="shared" si="53"/>
        <v>0</v>
      </c>
      <c r="EX18" s="72"/>
      <c r="EY18" s="119">
        <f t="shared" si="54"/>
        <v>2330</v>
      </c>
      <c r="EZ18" s="120">
        <f ca="1">IFERROR((NORMSDIST(((LN($EY18/$C$3)+(#REF!+($Q$46^2)/2)*$Q$51)/($Q$46*SQRT($Q$51))))*$EY18-NORMSDIST((((LN($EY18/$C$3)+(#REF!+($Q$46^2)/2)*$Q$51)/($Q$46*SQRT($Q$51)))-$Q$46*SQRT(($Q$51))))*$C$3*EXP(-#REF!*$Q$51))*$B$3*100,0)</f>
        <v>0</v>
      </c>
      <c r="FA18" s="120">
        <f ca="1">IFERROR((NORMSDIST(((LN($EY18/$C$4)+(#REF!+($Q$46^2)/2)*$Q$51)/($Q$46*SQRT($Q$51))))*$EY18-NORMSDIST((((LN($EY18/$C$4)+(#REF!+($Q$46^2)/2)*$Q$51)/($Q$46*SQRT($Q$51)))-$Q$46*SQRT(($Q$51))))*$C$4*EXP(-#REF!*$Q$51))*$B$4*100,0)</f>
        <v>0</v>
      </c>
      <c r="FB18" s="120">
        <f ca="1">IFERROR((NORMSDIST(((LN($EY18/$C$5)+(#REF!+($Q$46^2)/2)*$Q$51)/($Q$46*SQRT($Q$51))))*$EY18-NORMSDIST((((LN($EY18/$C$5)+(#REF!+($Q$46^2)/2)*$Q$51)/($Q$46*SQRT($Q$51)))-$Q$46*SQRT(($Q$51))))*$C$5*EXP(-#REF!*$Q$51))*$B$5*100,0)</f>
        <v>0</v>
      </c>
      <c r="FC18" s="120">
        <f ca="1">IFERROR((NORMSDIST(((LN($EY18/$C$6)+(#REF!+($Q$46^2)/2)*$Q$51)/($Q$46*SQRT($Q$51))))*$EY18-NORMSDIST((((LN($EY18/$C$6)+(#REF!+($Q$46^2)/2)*$Q$51)/($Q$46*SQRT($Q$51)))-$Q$46*SQRT(($Q$51))))*$C$6*EXP(-#REF!*$Q$51))*$B$6*100,0)</f>
        <v>0</v>
      </c>
      <c r="FD18" s="120">
        <f ca="1">IFERROR((NORMSDIST(((LN($EY18/$C$7)+(#REF!+($Q$46^2)/2)*$Q$51)/($Q$46*SQRT($Q$51))))*$EY18-NORMSDIST((((LN($EY18/$C$7)+(#REF!+($Q$46^2)/2)*$Q$51)/($Q$46*SQRT($Q$51)))-$Q$46*SQRT(($Q$51))))*$C$7*EXP(-#REF!*$Q$51))*$B$7*100,0)</f>
        <v>0</v>
      </c>
      <c r="FE18" s="120">
        <f ca="1">IFERROR((NORMSDIST(((LN($EY18/$C$8)+(#REF!+($Q$46^2)/2)*$Q$51)/($Q$46*SQRT($Q$51))))*$EY18-NORMSDIST((((LN($EY18/$C$8)+(#REF!+($Q$46^2)/2)*$Q$51)/($Q$46*SQRT($Q$51)))-$Q$46*SQRT(($Q$51))))*$C$8*EXP(-#REF!*$Q$51))*$B$8*100,0)</f>
        <v>0</v>
      </c>
      <c r="FF18" s="120">
        <f ca="1">IFERROR((NORMSDIST(((LN($EY18/$C$9)+(#REF!+($Q$46^2)/2)*$Q$51)/($Q$46*SQRT($Q$51))))*$EY18-NORMSDIST((((LN($EY18/$C$9)+(#REF!+($Q$46^2)/2)*$Q$51)/($Q$46*SQRT($Q$51)))-$Q$46*SQRT(($Q$51))))*$C$9*EXP(-#REF!*$Q$51))*$B$9*100,0)</f>
        <v>0</v>
      </c>
      <c r="FG18" s="120">
        <f ca="1">IFERROR((NORMSDIST(((LN($EY18/$C$10)+(#REF!+($Q$46^2)/2)*$Q$51)/($Q$46*SQRT($Q$51))))*$EY18-NORMSDIST((((LN($EY18/$C$10)+(#REF!+($Q$46^2)/2)*$Q$51)/($Q$46*SQRT($Q$51)))-$Q$46*SQRT(($Q$51))))*$C$10*EXP(-#REF!*$Q$51))*$B$10*100,0)</f>
        <v>0</v>
      </c>
      <c r="FH18" s="120">
        <f ca="1">IFERROR((NORMSDIST(((LN($EY18/$C$11)+(#REF!+($Q$46^2)/2)*$Q$51)/($Q$46*SQRT($Q$51))))*$EY18-NORMSDIST((((LN($EY18/$C$11)+(#REF!+($Q$46^2)/2)*$Q$51)/($Q$46*SQRT($Q$51)))-$Q$46*SQRT(($Q$51))))*$C$11*EXP(-#REF!*$Q$51))*$B$11*100,0)</f>
        <v>0</v>
      </c>
      <c r="FI18" s="120">
        <f ca="1">IFERROR((NORMSDIST(((LN($EY18/$C$12)+(#REF!+($Q$46^2)/2)*$Q$51)/($Q$46*SQRT($Q$51))))*$EY18-NORMSDIST((((LN($EY18/$C$12)+(#REF!+($Q$46^2)/2)*$Q$51)/($Q$46*SQRT($Q$51)))-$Q$46*SQRT(($Q$51))))*$C$12*EXP(-#REF!*$Q$51))*$B$12*100,0)</f>
        <v>0</v>
      </c>
      <c r="FJ18" s="120">
        <f ca="1">IFERROR((NORMSDIST(((LN($EY18/$C$13)+(#REF!+($Q$46^2)/2)*$Q$51)/($Q$46*SQRT($Q$51))))*$EY18-NORMSDIST((((LN($EY18/$C$13)+(#REF!+($Q$46^2)/2)*$Q$51)/($Q$46*SQRT($Q$51)))-$Q$46*SQRT(($Q$51))))*$C$13*EXP(-#REF!*$Q$51))*$B$13*100,0)</f>
        <v>0</v>
      </c>
      <c r="FK18" s="120">
        <f ca="1">IFERROR((NORMSDIST(((LN($EY18/$C$14)+(#REF!+($Q$46^2)/2)*$Q$51)/($Q$46*SQRT($Q$51))))*$EY18-NORMSDIST((((LN($EY18/$C$14)+(#REF!+($Q$46^2)/2)*$Q$51)/($Q$46*SQRT($Q$51)))-$Q$46*SQRT(($Q$51))))*$C$14*EXP(-#REF!*$Q$51))*$B$14*100,0)</f>
        <v>0</v>
      </c>
      <c r="FL18" s="120">
        <f ca="1">IFERROR((NORMSDIST(((LN($EY18/$C$15)+(#REF!+($Q$46^2)/2)*$Q$51)/($Q$46*SQRT($Q$51))))*$EY18-NORMSDIST((((LN($EY18/$C$15)+(#REF!+($Q$46^2)/2)*$Q$51)/($Q$46*SQRT($Q$51)))-$Q$46*SQRT(($Q$51))))*$C$15*EXP(-#REF!*$Q$51))*$B$15*100,0)</f>
        <v>0</v>
      </c>
      <c r="FM18" s="120">
        <f ca="1">IFERROR((NORMSDIST(((LN($EY18/$C$16)+(#REF!+($Q$46^2)/2)*$Q$51)/($Q$46*SQRT($Q$51))))*$EY18-NORMSDIST((((LN($EY18/$C$16)+(#REF!+($Q$46^2)/2)*$Q$51)/($Q$46*SQRT($Q$51)))-$Q$46*SQRT(($Q$51))))*$C$16*EXP(-#REF!*$Q$51))*$B$16*100,0)</f>
        <v>0</v>
      </c>
      <c r="FN18" s="120">
        <f ca="1">IFERROR((NORMSDIST(((LN($EY18/$C$17)+(#REF!+($Q$46^2)/2)*$Q$51)/($Q$46*SQRT($Q$51))))*$EY18-NORMSDIST((((LN($EY18/$C$17)+(#REF!+($Q$46^2)/2)*$Q$51)/($Q$46*SQRT($Q$51)))-$Q$46*SQRT(($Q$51))))*$C$17*EXP(-#REF!*$Q$51))*$B$17*100,0)</f>
        <v>0</v>
      </c>
      <c r="FO18" s="120">
        <f ca="1">IFERROR((NORMSDIST(((LN($EY18/$C$18)+(#REF!+($Q$46^2)/2)*$Q$51)/($Q$46*SQRT($Q$51))))*$EY18-NORMSDIST((((LN($EY18/$C$18)+(#REF!+($Q$46^2)/2)*$Q$51)/($Q$46*SQRT($Q$51)))-$Q$46*SQRT(($Q$51))))*$C$18*EXP(-#REF!*$Q$51))*$B$18*100,0)</f>
        <v>0</v>
      </c>
      <c r="FP18" s="120">
        <f ca="1">IFERROR((NORMSDIST(((LN($EY18/$C$19)+(#REF!+($Q$46^2)/2)*$Q$51)/($Q$46*SQRT($Q$51))))*$EY18-NORMSDIST((((LN($EY18/$C$19)+(#REF!+($Q$46^2)/2)*$Q$51)/($Q$46*SQRT($Q$51)))-$Q$46*SQRT(($Q$51))))*$C$19*EXP(-#REF!*$Q$51))*$B$19*100,0)</f>
        <v>0</v>
      </c>
      <c r="FQ18" s="120">
        <f ca="1">IFERROR((NORMSDIST(((LN($EY18/$C$20)+(#REF!+($Q$46^2)/2)*$Q$51)/($Q$46*SQRT($Q$51))))*$EY18-NORMSDIST((((LN($EY18/$C$20)+(#REF!+($Q$46^2)/2)*$Q$51)/($Q$46*SQRT($Q$51)))-$Q$46*SQRT(($Q$51))))*$C$20*EXP(-#REF!*$Q$51))*$B$20*100,0)</f>
        <v>0</v>
      </c>
      <c r="FR18" s="120">
        <f ca="1">IFERROR((NORMSDIST(((LN($EY18/$C$21)+(#REF!+($Q$46^2)/2)*$Q$51)/($Q$46*SQRT($Q$51))))*$EY18-NORMSDIST((((LN($EY18/$C$21)+(#REF!+($Q$46^2)/2)*$Q$51)/($Q$46*SQRT($Q$51)))-$Q$46*SQRT(($Q$51))))*$C$21*EXP(-#REF!*$Q$51))*$B$21*100,0)</f>
        <v>0</v>
      </c>
      <c r="FS18" s="120">
        <f ca="1">IFERROR((NORMSDIST(((LN($EY18/$C$22)+(#REF!+($Q$46^2)/2)*$Q$51)/($Q$46*SQRT($Q$51))))*$EY18-NORMSDIST((((LN($EY18/$C$22)+(#REF!+($Q$46^2)/2)*$Q$51)/($Q$46*SQRT($Q$51)))-$Q$46*SQRT(($Q$51))))*$C$22*EXP(-#REF!*$Q$51))*$B$22*100,0)</f>
        <v>0</v>
      </c>
      <c r="FT18" s="120">
        <f ca="1">IFERROR((NORMSDIST(((LN($EY18/$C$23)+(#REF!+($Q$46^2)/2)*$Q$51)/($Q$46*SQRT($Q$51))))*$EY18-NORMSDIST((((LN($EY18/$C$23)+(#REF!+($Q$46^2)/2)*$Q$51)/($Q$46*SQRT($Q$51)))-$Q$46*SQRT(($Q$51))))*$C$23*EXP(-#REF!*$Q$51))*$B$23*100,0)</f>
        <v>0</v>
      </c>
      <c r="FU18" s="120">
        <f ca="1">IFERROR((NORMSDIST(((LN($EY18/$C$24)+(#REF!+($Q$46^2)/2)*$Q$51)/($Q$46*SQRT($Q$51))))*$EY18-NORMSDIST((((LN($EY18/$C$24)+(#REF!+($Q$46^2)/2)*$Q$51)/($Q$46*SQRT($Q$51)))-$Q$46*SQRT(($Q$51))))*$C$24*EXP(-#REF!*$Q$51))*$B$24*100,0)</f>
        <v>0</v>
      </c>
      <c r="FV18" s="120">
        <f ca="1">IFERROR((NORMSDIST(((LN($EY18/$C$25)+(#REF!+($Q$46^2)/2)*$Q$51)/($Q$46*SQRT($Q$51))))*$EY18-NORMSDIST((((LN($EY18/$C$25)+(#REF!+($Q$46^2)/2)*$Q$51)/($Q$46*SQRT($Q$51)))-$Q$46*SQRT(($Q$51))))*$C$25*EXP(-#REF!*$Q$51))*$B$25*100,0)</f>
        <v>0</v>
      </c>
      <c r="FW18" s="120">
        <f ca="1">IFERROR((NORMSDIST(((LN($EY18/$C$26)+(#REF!+($Q$46^2)/2)*$Q$51)/($Q$46*SQRT($Q$51))))*$EY18-NORMSDIST((((LN($EY18/$C$26)+(#REF!+($Q$46^2)/2)*$Q$51)/($Q$46*SQRT($Q$51)))-$Q$46*SQRT(($Q$51))))*$C$26*EXP(-#REF!*$Q$51))*$B$26*100,0)</f>
        <v>0</v>
      </c>
      <c r="FX18" s="120">
        <f ca="1">IFERROR((NORMSDIST(((LN($EY18/$C$27)+(#REF!+($Q$46^2)/2)*$Q$51)/($Q$46*SQRT($Q$51))))*$EY18-NORMSDIST((((LN($EY18/$C$27)+(#REF!+($Q$46^2)/2)*$Q$51)/($Q$46*SQRT($Q$51)))-$Q$46*SQRT(($Q$51))))*$C$27*EXP(-#REF!*$Q$51))*$B$27*100,0)</f>
        <v>0</v>
      </c>
      <c r="FY18" s="120">
        <f ca="1">IFERROR((NORMSDIST(((LN($EY18/$C$28)+(#REF!+($Q$46^2)/2)*$Q$51)/($Q$46*SQRT($Q$51))))*$EY18-NORMSDIST((((LN($EY18/$C$28)+(#REF!+($Q$46^2)/2)*$Q$51)/($Q$46*SQRT($Q$51)))-$Q$46*SQRT(($Q$51))))*$C$28*EXP(-#REF!*$Q$51))*$B$28*100,0)</f>
        <v>0</v>
      </c>
      <c r="FZ18" s="120">
        <f ca="1">IFERROR((NORMSDIST(((LN($EY18/$C$29)+(#REF!+($Q$46^2)/2)*$Q$51)/($Q$46*SQRT($Q$51))))*$EY18-NORMSDIST((((LN($EY18/$C$29)+(#REF!+($Q$46^2)/2)*$Q$51)/($Q$46*SQRT($Q$51)))-$Q$46*SQRT(($Q$51))))*$C$29*EXP(-#REF!*$Q$51))*$B$29*100,0)</f>
        <v>0</v>
      </c>
      <c r="GA18" s="120">
        <f ca="1">IFERROR((NORMSDIST(((LN($EY18/$C$30)+(#REF!+($Q$46^2)/2)*$Q$51)/($Q$46*SQRT($Q$51))))*$EY18-NORMSDIST((((LN($EY18/$C$30)+(#REF!+($Q$46^2)/2)*$Q$51)/($Q$46*SQRT($Q$51)))-$Q$46*SQRT(($Q$51))))*$C$30*EXP(-#REF!*$Q$51))*$B$30*100,0)</f>
        <v>0</v>
      </c>
      <c r="GB18" s="120">
        <f ca="1">IFERROR((NORMSDIST(((LN($EY18/$C$31)+(#REF!+($Q$46^2)/2)*$Q$51)/($Q$46*SQRT($Q$51))))*$EY18-NORMSDIST((((LN($EY18/$C$31)+(#REF!+($Q$46^2)/2)*$Q$51)/($Q$46*SQRT($Q$51)))-$Q$46*SQRT(($Q$51))))*$C$31*EXP(-#REF!*$Q$51))*$B$31*100,0)</f>
        <v>0</v>
      </c>
      <c r="GC18" s="120">
        <f ca="1">IFERROR((NORMSDIST(((LN($EY18/$C$32)+(#REF!+($Q$46^2)/2)*$Q$51)/($Q$46*SQRT($Q$51))))*$EY18-NORMSDIST((((LN($EY18/$C$32)+(#REF!+($Q$46^2)/2)*$Q$51)/($Q$46*SQRT($Q$51)))-$Q$46*SQRT(($Q$51))))*$C$32*EXP(-#REF!*$Q$51))*$B$32*100,0)</f>
        <v>0</v>
      </c>
      <c r="GD18" s="120">
        <f ca="1">IFERROR((NORMSDIST(((LN($EY18/$C$33)+(#REF!+($Q$46^2)/2)*$Q$51)/($Q$46*SQRT($Q$51))))*$EY18-NORMSDIST((((LN($EY18/$C$33)+(#REF!+($Q$46^2)/2)*$Q$51)/($Q$46*SQRT($Q$51)))-$Q$46*SQRT(($Q$51))))*$C$33*EXP(-#REF!*$Q$51))*$B$33*100,0)</f>
        <v>0</v>
      </c>
      <c r="GE18" s="120">
        <f ca="1">IFERROR((NORMSDIST(((LN($EY18/$C$34)+(#REF!+($Q$46^2)/2)*$Q$51)/($Q$46*SQRT($Q$51))))*$EY18-NORMSDIST((((LN($EY18/$C$34)+(#REF!+($Q$46^2)/2)*$Q$51)/($Q$46*SQRT($Q$51)))-$Q$46*SQRT(($Q$51))))*$C$34*EXP(-#REF!*$Q$51))*$B$34*100,0)</f>
        <v>0</v>
      </c>
      <c r="GF18" s="120">
        <f ca="1">IFERROR((NORMSDIST(((LN($EY18/$C$35)+(#REF!+($Q$46^2)/2)*$Q$51)/($Q$46*SQRT($Q$51))))*$EY18-NORMSDIST((((LN($EY18/$C$35)+(#REF!+($Q$46^2)/2)*$Q$51)/($Q$46*SQRT($Q$51)))-$Q$46*SQRT(($Q$51))))*$C$35*EXP(-#REF!*$Q$51))*$B$35*100,0)</f>
        <v>0</v>
      </c>
      <c r="GG18" s="120">
        <f ca="1">IFERROR((NORMSDIST(((LN($EY18/$C$36)+(#REF!+($Q$46^2)/2)*$Q$51)/($Q$46*SQRT($Q$51))))*$EY18-NORMSDIST((((LN($EY18/$C$36)+(#REF!+($Q$46^2)/2)*$Q$51)/($Q$46*SQRT($Q$51)))-$Q$46*SQRT(($Q$51))))*$C$36*EXP(-#REF!*$Q$51))*$B$36*100,0)</f>
        <v>0</v>
      </c>
      <c r="GH18" s="120">
        <f ca="1">IFERROR((NORMSDIST(((LN($EY18/$C$37)+(#REF!+($Q$46^2)/2)*$Q$51)/($Q$46*SQRT($Q$51))))*$EY18-NORMSDIST((((LN($EY18/$C$37)+(#REF!+($Q$46^2)/2)*$Q$51)/($Q$46*SQRT($Q$51)))-$Q$46*SQRT(($Q$51))))*$C$37*EXP(-#REF!*$Q$51))*$B$37*100,0)</f>
        <v>0</v>
      </c>
      <c r="GI18" s="121"/>
      <c r="GJ18" s="122">
        <f t="shared" ca="1" si="55"/>
        <v>0</v>
      </c>
      <c r="GK18" s="121"/>
      <c r="GL18" s="134"/>
      <c r="GM18" s="124"/>
      <c r="GN18" s="125">
        <f t="shared" ca="1" si="56"/>
        <v>0</v>
      </c>
    </row>
    <row r="19" spans="1:196" ht="15">
      <c r="A19" s="126" t="s">
        <v>410</v>
      </c>
      <c r="B19" s="249"/>
      <c r="C19" s="242"/>
      <c r="D19" s="243"/>
      <c r="E19" s="250">
        <f t="shared" si="0"/>
        <v>0</v>
      </c>
      <c r="F19" s="251">
        <f t="shared" si="1"/>
        <v>0</v>
      </c>
      <c r="G19" s="246" t="str">
        <f t="shared" si="57"/>
        <v/>
      </c>
      <c r="H19" s="252">
        <f t="shared" si="58"/>
        <v>0</v>
      </c>
      <c r="I19" s="253">
        <f t="shared" si="2"/>
        <v>0</v>
      </c>
      <c r="J19" s="127" t="str">
        <f>IFERROR(D18/D19,"")</f>
        <v/>
      </c>
      <c r="K19" s="128" t="str">
        <f>IFERROR(G18/G19,"")</f>
        <v/>
      </c>
      <c r="L19" s="129" t="str">
        <f>IFERROR(K19/J19-1,"")</f>
        <v/>
      </c>
      <c r="M19" s="130">
        <f>I18+I19</f>
        <v>0</v>
      </c>
      <c r="N19" s="143">
        <f>IFERROR(+O19/$O$18-1,"")</f>
        <v>5.0000000000000044E-2</v>
      </c>
      <c r="O19" s="279">
        <f t="shared" ref="O19:O34" si="75">+O18*(1+$Q$42)</f>
        <v>2446.5</v>
      </c>
      <c r="P19" s="131">
        <f t="shared" si="4"/>
        <v>0</v>
      </c>
      <c r="Q19" s="131">
        <f t="shared" ca="1" si="5"/>
        <v>0</v>
      </c>
      <c r="R19" s="62"/>
      <c r="S19" s="240" t="str">
        <f t="shared" si="71"/>
        <v/>
      </c>
      <c r="T19" s="671">
        <f t="shared" si="73"/>
        <v>0</v>
      </c>
      <c r="U19" s="235"/>
      <c r="V19" s="672">
        <f t="shared" ca="1" si="59"/>
        <v>0</v>
      </c>
      <c r="W19" s="505" t="str">
        <f t="shared" si="60"/>
        <v/>
      </c>
      <c r="X19" s="505" t="str">
        <f t="shared" si="61"/>
        <v/>
      </c>
      <c r="Y19" s="503">
        <f>IFERROR(VLOOKUP($X19,HomeBroker!$A$22:$F$100,2,0),0)</f>
        <v>0</v>
      </c>
      <c r="Z19" s="503">
        <f>IFERROR(VLOOKUP($X19,HomeBroker!$A$22:$F$100,3,0),0)</f>
        <v>0</v>
      </c>
      <c r="AA19" s="237">
        <f>IFERROR(VLOOKUP($X19,HomeBroker!$A$22:$F$100,6,0),0)</f>
        <v>0</v>
      </c>
      <c r="AB19" s="503">
        <f>IFERROR(VLOOKUP($X19,HomeBroker!$A$22:$F$100,4,0),0)</f>
        <v>0</v>
      </c>
      <c r="AC19" s="503">
        <f>IFERROR(VLOOKUP($X19,HomeBroker!$A$22:$F$100,5,0),0)</f>
        <v>0</v>
      </c>
      <c r="AD19" s="506">
        <f>IFERROR(VLOOKUP($X19,HomeBroker!$A$22:$N$100,14,0),0)</f>
        <v>0</v>
      </c>
      <c r="AE19" s="241" t="str">
        <f t="shared" si="62"/>
        <v/>
      </c>
      <c r="AF19" s="110">
        <f t="shared" si="74"/>
        <v>0</v>
      </c>
      <c r="AG19" s="235"/>
      <c r="AH19" s="504">
        <f t="shared" ca="1" si="64"/>
        <v>0</v>
      </c>
      <c r="AI19" s="505" t="str">
        <f t="shared" si="65"/>
        <v/>
      </c>
      <c r="AJ19" s="505" t="str">
        <f t="shared" si="66"/>
        <v/>
      </c>
      <c r="AK19" s="507">
        <f>IFERROR(VLOOKUP($AJ19,HomeBroker!$A$22:$F$100,2,0),0)</f>
        <v>0</v>
      </c>
      <c r="AL19" s="503">
        <f>IFERROR(VLOOKUP($AJ19,HomeBroker!$A$22:$F$100,3,0),0)</f>
        <v>0</v>
      </c>
      <c r="AM19" s="237">
        <f>IFERROR(VLOOKUP($AJ19,HomeBroker!$A$22:$F$100,6,0),0)</f>
        <v>0</v>
      </c>
      <c r="AN19" s="503">
        <f>IFERROR(VLOOKUP($AJ19,HomeBroker!$A$22:$F$100,4,0),0)</f>
        <v>0</v>
      </c>
      <c r="AO19" s="507">
        <f>IFERROR(VLOOKUP($AJ19,HomeBroker!$A$22:$F$100,5,0),0)</f>
        <v>0</v>
      </c>
      <c r="AP19" s="507">
        <f>IFERROR(VLOOKUP($AJ19,HomeBroker!$A$22:$N$100,14,0),0)</f>
        <v>0</v>
      </c>
      <c r="AQ19" s="62"/>
      <c r="AR19" s="240" t="str">
        <f t="shared" si="67"/>
        <v>-</v>
      </c>
      <c r="AS19" s="240" t="str">
        <f t="shared" si="68"/>
        <v>-</v>
      </c>
      <c r="AT19" s="240" t="str">
        <f t="shared" si="69"/>
        <v>-</v>
      </c>
      <c r="AU19" s="62"/>
      <c r="AV19" s="112"/>
      <c r="AW19" s="132" t="s">
        <v>354</v>
      </c>
      <c r="AX19" s="114"/>
      <c r="AY19" s="136"/>
      <c r="AZ19" s="137"/>
      <c r="BA19" s="285">
        <f t="shared" si="10"/>
        <v>0</v>
      </c>
      <c r="BB19" s="286">
        <f t="shared" si="11"/>
        <v>0</v>
      </c>
      <c r="BC19" s="116" t="s">
        <v>408</v>
      </c>
      <c r="BD19" s="114"/>
      <c r="BE19" s="139"/>
      <c r="BF19" s="117"/>
      <c r="BG19" s="287">
        <f t="shared" si="12"/>
        <v>0</v>
      </c>
      <c r="BH19" s="289">
        <f t="shared" si="13"/>
        <v>0</v>
      </c>
      <c r="BI19" s="118" t="s">
        <v>409</v>
      </c>
      <c r="BJ19" s="114"/>
      <c r="BK19" s="117"/>
      <c r="BL19" s="290">
        <f t="shared" si="14"/>
        <v>0</v>
      </c>
      <c r="BM19" s="291">
        <f t="shared" si="15"/>
        <v>0</v>
      </c>
      <c r="DH19" s="119">
        <f t="shared" si="16"/>
        <v>2446.5</v>
      </c>
      <c r="DI19" s="120">
        <f t="shared" si="17"/>
        <v>0</v>
      </c>
      <c r="DJ19" s="120">
        <f t="shared" si="18"/>
        <v>0</v>
      </c>
      <c r="DK19" s="120">
        <f t="shared" si="19"/>
        <v>0</v>
      </c>
      <c r="DL19" s="120">
        <f t="shared" si="20"/>
        <v>0</v>
      </c>
      <c r="DM19" s="120">
        <f t="shared" si="21"/>
        <v>0</v>
      </c>
      <c r="DN19" s="120">
        <f t="shared" si="22"/>
        <v>0</v>
      </c>
      <c r="DO19" s="120">
        <f t="shared" si="23"/>
        <v>0</v>
      </c>
      <c r="DP19" s="120">
        <f t="shared" si="24"/>
        <v>0</v>
      </c>
      <c r="DQ19" s="120">
        <f t="shared" si="25"/>
        <v>0</v>
      </c>
      <c r="DR19" s="120">
        <f t="shared" si="26"/>
        <v>0</v>
      </c>
      <c r="DS19" s="120">
        <f t="shared" si="27"/>
        <v>0</v>
      </c>
      <c r="DT19" s="120">
        <f t="shared" si="28"/>
        <v>0</v>
      </c>
      <c r="DU19" s="120">
        <f t="shared" si="29"/>
        <v>0</v>
      </c>
      <c r="DV19" s="120">
        <f t="shared" si="30"/>
        <v>0</v>
      </c>
      <c r="DW19" s="120">
        <f t="shared" si="31"/>
        <v>0</v>
      </c>
      <c r="DX19" s="120">
        <f t="shared" si="32"/>
        <v>0</v>
      </c>
      <c r="DY19" s="120">
        <f t="shared" si="33"/>
        <v>0</v>
      </c>
      <c r="DZ19" s="120">
        <f t="shared" si="34"/>
        <v>0</v>
      </c>
      <c r="EA19" s="120">
        <f t="shared" si="35"/>
        <v>0</v>
      </c>
      <c r="EB19" s="120">
        <f t="shared" si="36"/>
        <v>0</v>
      </c>
      <c r="EC19" s="120">
        <f t="shared" si="37"/>
        <v>0</v>
      </c>
      <c r="ED19" s="120">
        <f t="shared" si="38"/>
        <v>0</v>
      </c>
      <c r="EE19" s="120">
        <f t="shared" si="39"/>
        <v>0</v>
      </c>
      <c r="EF19" s="120">
        <f t="shared" si="40"/>
        <v>0</v>
      </c>
      <c r="EG19" s="120">
        <f t="shared" si="41"/>
        <v>0</v>
      </c>
      <c r="EH19" s="120">
        <f t="shared" si="42"/>
        <v>0</v>
      </c>
      <c r="EI19" s="120">
        <f t="shared" si="43"/>
        <v>0</v>
      </c>
      <c r="EJ19" s="120">
        <f t="shared" si="44"/>
        <v>0</v>
      </c>
      <c r="EK19" s="120">
        <f t="shared" si="45"/>
        <v>0</v>
      </c>
      <c r="EL19" s="120">
        <f t="shared" si="46"/>
        <v>0</v>
      </c>
      <c r="EM19" s="120">
        <f t="shared" si="47"/>
        <v>0</v>
      </c>
      <c r="EN19" s="120">
        <f t="shared" si="48"/>
        <v>0</v>
      </c>
      <c r="EO19" s="120">
        <f t="shared" si="49"/>
        <v>0</v>
      </c>
      <c r="EP19" s="120">
        <f t="shared" si="50"/>
        <v>0</v>
      </c>
      <c r="EQ19" s="120">
        <f t="shared" si="51"/>
        <v>0</v>
      </c>
      <c r="ER19" s="121"/>
      <c r="ES19" s="122">
        <f t="shared" si="52"/>
        <v>0</v>
      </c>
      <c r="ET19" s="121"/>
      <c r="EU19" s="134"/>
      <c r="EV19" s="124"/>
      <c r="EW19" s="125">
        <f t="shared" si="53"/>
        <v>0</v>
      </c>
      <c r="EX19" s="72"/>
      <c r="EY19" s="119">
        <f t="shared" si="54"/>
        <v>2446.5</v>
      </c>
      <c r="EZ19" s="120">
        <f ca="1">IFERROR((NORMSDIST(((LN($EY19/$C$3)+(#REF!+($Q$46^2)/2)*$Q$51)/($Q$46*SQRT($Q$51))))*$EY19-NORMSDIST((((LN($EY19/$C$3)+(#REF!+($Q$46^2)/2)*$Q$51)/($Q$46*SQRT($Q$51)))-$Q$46*SQRT(($Q$51))))*$C$3*EXP(-#REF!*$Q$51))*$B$3*100,0)</f>
        <v>0</v>
      </c>
      <c r="FA19" s="120">
        <f ca="1">IFERROR((NORMSDIST(((LN($EY19/$C$4)+(#REF!+($Q$46^2)/2)*$Q$51)/($Q$46*SQRT($Q$51))))*$EY19-NORMSDIST((((LN($EY19/$C$4)+(#REF!+($Q$46^2)/2)*$Q$51)/($Q$46*SQRT($Q$51)))-$Q$46*SQRT(($Q$51))))*$C$4*EXP(-#REF!*$Q$51))*$B$4*100,0)</f>
        <v>0</v>
      </c>
      <c r="FB19" s="120">
        <f ca="1">IFERROR((NORMSDIST(((LN($EY19/$C$5)+(#REF!+($Q$46^2)/2)*$Q$51)/($Q$46*SQRT($Q$51))))*$EY19-NORMSDIST((((LN($EY19/$C$5)+(#REF!+($Q$46^2)/2)*$Q$51)/($Q$46*SQRT($Q$51)))-$Q$46*SQRT(($Q$51))))*$C$5*EXP(-#REF!*$Q$51))*$B$5*100,0)</f>
        <v>0</v>
      </c>
      <c r="FC19" s="120">
        <f ca="1">IFERROR((NORMSDIST(((LN($EY19/$C$6)+(#REF!+($Q$46^2)/2)*$Q$51)/($Q$46*SQRT($Q$51))))*$EY19-NORMSDIST((((LN($EY19/$C$6)+(#REF!+($Q$46^2)/2)*$Q$51)/($Q$46*SQRT($Q$51)))-$Q$46*SQRT(($Q$51))))*$C$6*EXP(-#REF!*$Q$51))*$B$6*100,0)</f>
        <v>0</v>
      </c>
      <c r="FD19" s="120">
        <f ca="1">IFERROR((NORMSDIST(((LN($EY19/$C$7)+(#REF!+($Q$46^2)/2)*$Q$51)/($Q$46*SQRT($Q$51))))*$EY19-NORMSDIST((((LN($EY19/$C$7)+(#REF!+($Q$46^2)/2)*$Q$51)/($Q$46*SQRT($Q$51)))-$Q$46*SQRT(($Q$51))))*$C$7*EXP(-#REF!*$Q$51))*$B$7*100,0)</f>
        <v>0</v>
      </c>
      <c r="FE19" s="120">
        <f ca="1">IFERROR((NORMSDIST(((LN($EY19/$C$8)+(#REF!+($Q$46^2)/2)*$Q$51)/($Q$46*SQRT($Q$51))))*$EY19-NORMSDIST((((LN($EY19/$C$8)+(#REF!+($Q$46^2)/2)*$Q$51)/($Q$46*SQRT($Q$51)))-$Q$46*SQRT(($Q$51))))*$C$8*EXP(-#REF!*$Q$51))*$B$8*100,0)</f>
        <v>0</v>
      </c>
      <c r="FF19" s="120">
        <f ca="1">IFERROR((NORMSDIST(((LN($EY19/$C$9)+(#REF!+($Q$46^2)/2)*$Q$51)/($Q$46*SQRT($Q$51))))*$EY19-NORMSDIST((((LN($EY19/$C$9)+(#REF!+($Q$46^2)/2)*$Q$51)/($Q$46*SQRT($Q$51)))-$Q$46*SQRT(($Q$51))))*$C$9*EXP(-#REF!*$Q$51))*$B$9*100,0)</f>
        <v>0</v>
      </c>
      <c r="FG19" s="120">
        <f ca="1">IFERROR((NORMSDIST(((LN($EY19/$C$10)+(#REF!+($Q$46^2)/2)*$Q$51)/($Q$46*SQRT($Q$51))))*$EY19-NORMSDIST((((LN($EY19/$C$10)+(#REF!+($Q$46^2)/2)*$Q$51)/($Q$46*SQRT($Q$51)))-$Q$46*SQRT(($Q$51))))*$C$10*EXP(-#REF!*$Q$51))*$B$10*100,0)</f>
        <v>0</v>
      </c>
      <c r="FH19" s="120">
        <f ca="1">IFERROR((NORMSDIST(((LN($EY19/$C$11)+(#REF!+($Q$46^2)/2)*$Q$51)/($Q$46*SQRT($Q$51))))*$EY19-NORMSDIST((((LN($EY19/$C$11)+(#REF!+($Q$46^2)/2)*$Q$51)/($Q$46*SQRT($Q$51)))-$Q$46*SQRT(($Q$51))))*$C$11*EXP(-#REF!*$Q$51))*$B$11*100,0)</f>
        <v>0</v>
      </c>
      <c r="FI19" s="120">
        <f ca="1">IFERROR((NORMSDIST(((LN($EY19/$C$12)+(#REF!+($Q$46^2)/2)*$Q$51)/($Q$46*SQRT($Q$51))))*$EY19-NORMSDIST((((LN($EY19/$C$12)+(#REF!+($Q$46^2)/2)*$Q$51)/($Q$46*SQRT($Q$51)))-$Q$46*SQRT(($Q$51))))*$C$12*EXP(-#REF!*$Q$51))*$B$12*100,0)</f>
        <v>0</v>
      </c>
      <c r="FJ19" s="120">
        <f ca="1">IFERROR((NORMSDIST(((LN($EY19/$C$13)+(#REF!+($Q$46^2)/2)*$Q$51)/($Q$46*SQRT($Q$51))))*$EY19-NORMSDIST((((LN($EY19/$C$13)+(#REF!+($Q$46^2)/2)*$Q$51)/($Q$46*SQRT($Q$51)))-$Q$46*SQRT(($Q$51))))*$C$13*EXP(-#REF!*$Q$51))*$B$13*100,0)</f>
        <v>0</v>
      </c>
      <c r="FK19" s="120">
        <f ca="1">IFERROR((NORMSDIST(((LN($EY19/$C$14)+(#REF!+($Q$46^2)/2)*$Q$51)/($Q$46*SQRT($Q$51))))*$EY19-NORMSDIST((((LN($EY19/$C$14)+(#REF!+($Q$46^2)/2)*$Q$51)/($Q$46*SQRT($Q$51)))-$Q$46*SQRT(($Q$51))))*$C$14*EXP(-#REF!*$Q$51))*$B$14*100,0)</f>
        <v>0</v>
      </c>
      <c r="FL19" s="120">
        <f ca="1">IFERROR((NORMSDIST(((LN($EY19/$C$15)+(#REF!+($Q$46^2)/2)*$Q$51)/($Q$46*SQRT($Q$51))))*$EY19-NORMSDIST((((LN($EY19/$C$15)+(#REF!+($Q$46^2)/2)*$Q$51)/($Q$46*SQRT($Q$51)))-$Q$46*SQRT(($Q$51))))*$C$15*EXP(-#REF!*$Q$51))*$B$15*100,0)</f>
        <v>0</v>
      </c>
      <c r="FM19" s="120">
        <f ca="1">IFERROR((NORMSDIST(((LN($EY19/$C$16)+(#REF!+($Q$46^2)/2)*$Q$51)/($Q$46*SQRT($Q$51))))*$EY19-NORMSDIST((((LN($EY19/$C$16)+(#REF!+($Q$46^2)/2)*$Q$51)/($Q$46*SQRT($Q$51)))-$Q$46*SQRT(($Q$51))))*$C$16*EXP(-#REF!*$Q$51))*$B$16*100,0)</f>
        <v>0</v>
      </c>
      <c r="FN19" s="120">
        <f ca="1">IFERROR((NORMSDIST(((LN($EY19/$C$17)+(#REF!+($Q$46^2)/2)*$Q$51)/($Q$46*SQRT($Q$51))))*$EY19-NORMSDIST((((LN($EY19/$C$17)+(#REF!+($Q$46^2)/2)*$Q$51)/($Q$46*SQRT($Q$51)))-$Q$46*SQRT(($Q$51))))*$C$17*EXP(-#REF!*$Q$51))*$B$17*100,0)</f>
        <v>0</v>
      </c>
      <c r="FO19" s="120">
        <f ca="1">IFERROR((NORMSDIST(((LN($EY19/$C$18)+(#REF!+($Q$46^2)/2)*$Q$51)/($Q$46*SQRT($Q$51))))*$EY19-NORMSDIST((((LN($EY19/$C$18)+(#REF!+($Q$46^2)/2)*$Q$51)/($Q$46*SQRT($Q$51)))-$Q$46*SQRT(($Q$51))))*$C$18*EXP(-#REF!*$Q$51))*$B$18*100,0)</f>
        <v>0</v>
      </c>
      <c r="FP19" s="120">
        <f ca="1">IFERROR((NORMSDIST(((LN($EY19/$C$19)+(#REF!+($Q$46^2)/2)*$Q$51)/($Q$46*SQRT($Q$51))))*$EY19-NORMSDIST((((LN($EY19/$C$19)+(#REF!+($Q$46^2)/2)*$Q$51)/($Q$46*SQRT($Q$51)))-$Q$46*SQRT(($Q$51))))*$C$19*EXP(-#REF!*$Q$51))*$B$19*100,0)</f>
        <v>0</v>
      </c>
      <c r="FQ19" s="120">
        <f ca="1">IFERROR((NORMSDIST(((LN($EY19/$C$20)+(#REF!+($Q$46^2)/2)*$Q$51)/($Q$46*SQRT($Q$51))))*$EY19-NORMSDIST((((LN($EY19/$C$20)+(#REF!+($Q$46^2)/2)*$Q$51)/($Q$46*SQRT($Q$51)))-$Q$46*SQRT(($Q$51))))*$C$20*EXP(-#REF!*$Q$51))*$B$20*100,0)</f>
        <v>0</v>
      </c>
      <c r="FR19" s="120">
        <f ca="1">IFERROR((NORMSDIST(((LN($EY19/$C$21)+(#REF!+($Q$46^2)/2)*$Q$51)/($Q$46*SQRT($Q$51))))*$EY19-NORMSDIST((((LN($EY19/$C$21)+(#REF!+($Q$46^2)/2)*$Q$51)/($Q$46*SQRT($Q$51)))-$Q$46*SQRT(($Q$51))))*$C$21*EXP(-#REF!*$Q$51))*$B$21*100,0)</f>
        <v>0</v>
      </c>
      <c r="FS19" s="120">
        <f ca="1">IFERROR((NORMSDIST(((LN($EY19/$C$22)+(#REF!+($Q$46^2)/2)*$Q$51)/($Q$46*SQRT($Q$51))))*$EY19-NORMSDIST((((LN($EY19/$C$22)+(#REF!+($Q$46^2)/2)*$Q$51)/($Q$46*SQRT($Q$51)))-$Q$46*SQRT(($Q$51))))*$C$22*EXP(-#REF!*$Q$51))*$B$22*100,0)</f>
        <v>0</v>
      </c>
      <c r="FT19" s="120">
        <f ca="1">IFERROR((NORMSDIST(((LN($EY19/$C$23)+(#REF!+($Q$46^2)/2)*$Q$51)/($Q$46*SQRT($Q$51))))*$EY19-NORMSDIST((((LN($EY19/$C$23)+(#REF!+($Q$46^2)/2)*$Q$51)/($Q$46*SQRT($Q$51)))-$Q$46*SQRT(($Q$51))))*$C$23*EXP(-#REF!*$Q$51))*$B$23*100,0)</f>
        <v>0</v>
      </c>
      <c r="FU19" s="120">
        <f ca="1">IFERROR((NORMSDIST(((LN($EY19/$C$24)+(#REF!+($Q$46^2)/2)*$Q$51)/($Q$46*SQRT($Q$51))))*$EY19-NORMSDIST((((LN($EY19/$C$24)+(#REF!+($Q$46^2)/2)*$Q$51)/($Q$46*SQRT($Q$51)))-$Q$46*SQRT(($Q$51))))*$C$24*EXP(-#REF!*$Q$51))*$B$24*100,0)</f>
        <v>0</v>
      </c>
      <c r="FV19" s="120">
        <f ca="1">IFERROR((NORMSDIST(((LN($EY19/$C$25)+(#REF!+($Q$46^2)/2)*$Q$51)/($Q$46*SQRT($Q$51))))*$EY19-NORMSDIST((((LN($EY19/$C$25)+(#REF!+($Q$46^2)/2)*$Q$51)/($Q$46*SQRT($Q$51)))-$Q$46*SQRT(($Q$51))))*$C$25*EXP(-#REF!*$Q$51))*$B$25*100,0)</f>
        <v>0</v>
      </c>
      <c r="FW19" s="120">
        <f ca="1">IFERROR((NORMSDIST(((LN($EY19/$C$26)+(#REF!+($Q$46^2)/2)*$Q$51)/($Q$46*SQRT($Q$51))))*$EY19-NORMSDIST((((LN($EY19/$C$26)+(#REF!+($Q$46^2)/2)*$Q$51)/($Q$46*SQRT($Q$51)))-$Q$46*SQRT(($Q$51))))*$C$26*EXP(-#REF!*$Q$51))*$B$26*100,0)</f>
        <v>0</v>
      </c>
      <c r="FX19" s="120">
        <f ca="1">IFERROR((NORMSDIST(((LN($EY19/$C$27)+(#REF!+($Q$46^2)/2)*$Q$51)/($Q$46*SQRT($Q$51))))*$EY19-NORMSDIST((((LN($EY19/$C$27)+(#REF!+($Q$46^2)/2)*$Q$51)/($Q$46*SQRT($Q$51)))-$Q$46*SQRT(($Q$51))))*$C$27*EXP(-#REF!*$Q$51))*$B$27*100,0)</f>
        <v>0</v>
      </c>
      <c r="FY19" s="120">
        <f ca="1">IFERROR((NORMSDIST(((LN($EY19/$C$28)+(#REF!+($Q$46^2)/2)*$Q$51)/($Q$46*SQRT($Q$51))))*$EY19-NORMSDIST((((LN($EY19/$C$28)+(#REF!+($Q$46^2)/2)*$Q$51)/($Q$46*SQRT($Q$51)))-$Q$46*SQRT(($Q$51))))*$C$28*EXP(-#REF!*$Q$51))*$B$28*100,0)</f>
        <v>0</v>
      </c>
      <c r="FZ19" s="120">
        <f ca="1">IFERROR((NORMSDIST(((LN($EY19/$C$29)+(#REF!+($Q$46^2)/2)*$Q$51)/($Q$46*SQRT($Q$51))))*$EY19-NORMSDIST((((LN($EY19/$C$29)+(#REF!+($Q$46^2)/2)*$Q$51)/($Q$46*SQRT($Q$51)))-$Q$46*SQRT(($Q$51))))*$C$29*EXP(-#REF!*$Q$51))*$B$29*100,0)</f>
        <v>0</v>
      </c>
      <c r="GA19" s="120">
        <f ca="1">IFERROR((NORMSDIST(((LN($EY19/$C$30)+(#REF!+($Q$46^2)/2)*$Q$51)/($Q$46*SQRT($Q$51))))*$EY19-NORMSDIST((((LN($EY19/$C$30)+(#REF!+($Q$46^2)/2)*$Q$51)/($Q$46*SQRT($Q$51)))-$Q$46*SQRT(($Q$51))))*$C$30*EXP(-#REF!*$Q$51))*$B$30*100,0)</f>
        <v>0</v>
      </c>
      <c r="GB19" s="120">
        <f ca="1">IFERROR((NORMSDIST(((LN($EY19/$C$31)+(#REF!+($Q$46^2)/2)*$Q$51)/($Q$46*SQRT($Q$51))))*$EY19-NORMSDIST((((LN($EY19/$C$31)+(#REF!+($Q$46^2)/2)*$Q$51)/($Q$46*SQRT($Q$51)))-$Q$46*SQRT(($Q$51))))*$C$31*EXP(-#REF!*$Q$51))*$B$31*100,0)</f>
        <v>0</v>
      </c>
      <c r="GC19" s="120">
        <f ca="1">IFERROR((NORMSDIST(((LN($EY19/$C$32)+(#REF!+($Q$46^2)/2)*$Q$51)/($Q$46*SQRT($Q$51))))*$EY19-NORMSDIST((((LN($EY19/$C$32)+(#REF!+($Q$46^2)/2)*$Q$51)/($Q$46*SQRT($Q$51)))-$Q$46*SQRT(($Q$51))))*$C$32*EXP(-#REF!*$Q$51))*$B$32*100,0)</f>
        <v>0</v>
      </c>
      <c r="GD19" s="120">
        <f ca="1">IFERROR((NORMSDIST(((LN($EY19/$C$33)+(#REF!+($Q$46^2)/2)*$Q$51)/($Q$46*SQRT($Q$51))))*$EY19-NORMSDIST((((LN($EY19/$C$33)+(#REF!+($Q$46^2)/2)*$Q$51)/($Q$46*SQRT($Q$51)))-$Q$46*SQRT(($Q$51))))*$C$33*EXP(-#REF!*$Q$51))*$B$33*100,0)</f>
        <v>0</v>
      </c>
      <c r="GE19" s="120">
        <f ca="1">IFERROR((NORMSDIST(((LN($EY19/$C$34)+(#REF!+($Q$46^2)/2)*$Q$51)/($Q$46*SQRT($Q$51))))*$EY19-NORMSDIST((((LN($EY19/$C$34)+(#REF!+($Q$46^2)/2)*$Q$51)/($Q$46*SQRT($Q$51)))-$Q$46*SQRT(($Q$51))))*$C$34*EXP(-#REF!*$Q$51))*$B$34*100,0)</f>
        <v>0</v>
      </c>
      <c r="GF19" s="120">
        <f ca="1">IFERROR((NORMSDIST(((LN($EY19/$C$35)+(#REF!+($Q$46^2)/2)*$Q$51)/($Q$46*SQRT($Q$51))))*$EY19-NORMSDIST((((LN($EY19/$C$35)+(#REF!+($Q$46^2)/2)*$Q$51)/($Q$46*SQRT($Q$51)))-$Q$46*SQRT(($Q$51))))*$C$35*EXP(-#REF!*$Q$51))*$B$35*100,0)</f>
        <v>0</v>
      </c>
      <c r="GG19" s="120">
        <f ca="1">IFERROR((NORMSDIST(((LN($EY19/$C$36)+(#REF!+($Q$46^2)/2)*$Q$51)/($Q$46*SQRT($Q$51))))*$EY19-NORMSDIST((((LN($EY19/$C$36)+(#REF!+($Q$46^2)/2)*$Q$51)/($Q$46*SQRT($Q$51)))-$Q$46*SQRT(($Q$51))))*$C$36*EXP(-#REF!*$Q$51))*$B$36*100,0)</f>
        <v>0</v>
      </c>
      <c r="GH19" s="120">
        <f ca="1">IFERROR((NORMSDIST(((LN($EY19/$C$37)+(#REF!+($Q$46^2)/2)*$Q$51)/($Q$46*SQRT($Q$51))))*$EY19-NORMSDIST((((LN($EY19/$C$37)+(#REF!+($Q$46^2)/2)*$Q$51)/($Q$46*SQRT($Q$51)))-$Q$46*SQRT(($Q$51))))*$C$37*EXP(-#REF!*$Q$51))*$B$37*100,0)</f>
        <v>0</v>
      </c>
      <c r="GI19" s="121"/>
      <c r="GJ19" s="122">
        <f t="shared" ca="1" si="55"/>
        <v>0</v>
      </c>
      <c r="GK19" s="121"/>
      <c r="GL19" s="134"/>
      <c r="GM19" s="124"/>
      <c r="GN19" s="125">
        <f t="shared" ca="1" si="56"/>
        <v>0</v>
      </c>
    </row>
    <row r="20" spans="1:196" ht="15">
      <c r="A20" s="135" t="s">
        <v>411</v>
      </c>
      <c r="B20" s="249"/>
      <c r="C20" s="242"/>
      <c r="D20" s="243"/>
      <c r="E20" s="250">
        <f t="shared" si="0"/>
        <v>0</v>
      </c>
      <c r="F20" s="251">
        <f t="shared" si="1"/>
        <v>0</v>
      </c>
      <c r="G20" s="246" t="str">
        <f t="shared" si="57"/>
        <v/>
      </c>
      <c r="H20" s="252">
        <f t="shared" si="58"/>
        <v>0</v>
      </c>
      <c r="I20" s="253">
        <f t="shared" si="2"/>
        <v>0</v>
      </c>
      <c r="J20" s="69"/>
      <c r="K20" s="69"/>
      <c r="L20" s="69"/>
      <c r="M20" s="69"/>
      <c r="N20" s="144">
        <f t="shared" ref="N20:N23" si="76">IFERROR(+O20/$O$18-1,"")</f>
        <v>0.10250000000000004</v>
      </c>
      <c r="O20" s="279">
        <f t="shared" si="75"/>
        <v>2568.8250000000003</v>
      </c>
      <c r="P20" s="131">
        <f t="shared" si="4"/>
        <v>0</v>
      </c>
      <c r="Q20" s="131">
        <f t="shared" ca="1" si="5"/>
        <v>0</v>
      </c>
      <c r="R20" s="62"/>
      <c r="S20" s="240" t="str">
        <f t="shared" si="71"/>
        <v/>
      </c>
      <c r="T20" s="671">
        <f t="shared" si="73"/>
        <v>0</v>
      </c>
      <c r="U20" s="235"/>
      <c r="V20" s="672">
        <f t="shared" ca="1" si="59"/>
        <v>0</v>
      </c>
      <c r="W20" s="505" t="str">
        <f t="shared" si="60"/>
        <v/>
      </c>
      <c r="X20" s="505" t="str">
        <f t="shared" si="61"/>
        <v/>
      </c>
      <c r="Y20" s="503">
        <f>IFERROR(VLOOKUP($X20,HomeBroker!$A$22:$F$100,2,0),0)</f>
        <v>0</v>
      </c>
      <c r="Z20" s="503">
        <f>IFERROR(VLOOKUP($X20,HomeBroker!$A$22:$F$100,3,0),0)</f>
        <v>0</v>
      </c>
      <c r="AA20" s="237">
        <f>IFERROR(VLOOKUP($X20,HomeBroker!$A$22:$F$100,6,0),0)</f>
        <v>0</v>
      </c>
      <c r="AB20" s="503">
        <f>IFERROR(VLOOKUP($X20,HomeBroker!$A$22:$F$100,4,0),0)</f>
        <v>0</v>
      </c>
      <c r="AC20" s="503">
        <f>IFERROR(VLOOKUP($X20,HomeBroker!$A$22:$F$100,5,0),0)</f>
        <v>0</v>
      </c>
      <c r="AD20" s="506">
        <f>IFERROR(VLOOKUP($X20,HomeBroker!$A$22:$N$100,14,0),0)</f>
        <v>0</v>
      </c>
      <c r="AE20" s="241" t="str">
        <f t="shared" si="62"/>
        <v/>
      </c>
      <c r="AF20" s="110">
        <f t="shared" si="74"/>
        <v>0</v>
      </c>
      <c r="AG20" s="235"/>
      <c r="AH20" s="504">
        <f t="shared" ca="1" si="64"/>
        <v>0</v>
      </c>
      <c r="AI20" s="505" t="str">
        <f t="shared" si="65"/>
        <v/>
      </c>
      <c r="AJ20" s="505" t="str">
        <f t="shared" si="66"/>
        <v/>
      </c>
      <c r="AK20" s="507">
        <f>IFERROR(VLOOKUP($AJ20,HomeBroker!$A$22:$F$100,2,0),0)</f>
        <v>0</v>
      </c>
      <c r="AL20" s="503">
        <f>IFERROR(VLOOKUP($AJ20,HomeBroker!$A$22:$F$100,3,0),0)</f>
        <v>0</v>
      </c>
      <c r="AM20" s="237">
        <f>IFERROR(VLOOKUP($AJ20,HomeBroker!$A$22:$F$100,6,0),0)</f>
        <v>0</v>
      </c>
      <c r="AN20" s="503">
        <f>IFERROR(VLOOKUP($AJ20,HomeBroker!$A$22:$F$100,4,0),0)</f>
        <v>0</v>
      </c>
      <c r="AO20" s="507">
        <f>IFERROR(VLOOKUP($AJ20,HomeBroker!$A$22:$F$100,5,0),0)</f>
        <v>0</v>
      </c>
      <c r="AP20" s="507">
        <f>IFERROR(VLOOKUP($AJ20,HomeBroker!$A$22:$N$100,14,0),0)</f>
        <v>0</v>
      </c>
      <c r="AQ20" s="62"/>
      <c r="AR20" s="240" t="str">
        <f t="shared" si="67"/>
        <v>-</v>
      </c>
      <c r="AS20" s="240" t="str">
        <f t="shared" si="68"/>
        <v>-</v>
      </c>
      <c r="AT20" s="240" t="str">
        <f t="shared" si="69"/>
        <v>-</v>
      </c>
      <c r="AU20" s="62"/>
      <c r="AV20" s="112"/>
      <c r="AW20" s="132" t="s">
        <v>354</v>
      </c>
      <c r="AX20" s="114"/>
      <c r="AY20" s="136"/>
      <c r="AZ20" s="137"/>
      <c r="BA20" s="285">
        <f t="shared" si="10"/>
        <v>0</v>
      </c>
      <c r="BB20" s="286">
        <f t="shared" si="11"/>
        <v>0</v>
      </c>
      <c r="BC20" s="116" t="s">
        <v>408</v>
      </c>
      <c r="BD20" s="114"/>
      <c r="BE20" s="139"/>
      <c r="BF20" s="117"/>
      <c r="BG20" s="287">
        <f t="shared" si="12"/>
        <v>0</v>
      </c>
      <c r="BH20" s="289">
        <f t="shared" si="13"/>
        <v>0</v>
      </c>
      <c r="BI20" s="118" t="s">
        <v>409</v>
      </c>
      <c r="BJ20" s="114"/>
      <c r="BK20" s="117"/>
      <c r="BL20" s="290">
        <f t="shared" si="14"/>
        <v>0</v>
      </c>
      <c r="BM20" s="291">
        <f t="shared" si="15"/>
        <v>0</v>
      </c>
      <c r="DH20" s="119">
        <f t="shared" si="16"/>
        <v>2568.8250000000003</v>
      </c>
      <c r="DI20" s="120">
        <f t="shared" si="17"/>
        <v>0</v>
      </c>
      <c r="DJ20" s="120">
        <f t="shared" si="18"/>
        <v>0</v>
      </c>
      <c r="DK20" s="120">
        <f t="shared" si="19"/>
        <v>0</v>
      </c>
      <c r="DL20" s="120">
        <f t="shared" si="20"/>
        <v>0</v>
      </c>
      <c r="DM20" s="120">
        <f t="shared" si="21"/>
        <v>0</v>
      </c>
      <c r="DN20" s="120">
        <f t="shared" si="22"/>
        <v>0</v>
      </c>
      <c r="DO20" s="120">
        <f t="shared" si="23"/>
        <v>0</v>
      </c>
      <c r="DP20" s="120">
        <f t="shared" si="24"/>
        <v>0</v>
      </c>
      <c r="DQ20" s="120">
        <f t="shared" si="25"/>
        <v>0</v>
      </c>
      <c r="DR20" s="120">
        <f t="shared" si="26"/>
        <v>0</v>
      </c>
      <c r="DS20" s="120">
        <f t="shared" si="27"/>
        <v>0</v>
      </c>
      <c r="DT20" s="120">
        <f t="shared" si="28"/>
        <v>0</v>
      </c>
      <c r="DU20" s="120">
        <f t="shared" si="29"/>
        <v>0</v>
      </c>
      <c r="DV20" s="120">
        <f t="shared" si="30"/>
        <v>0</v>
      </c>
      <c r="DW20" s="120">
        <f t="shared" si="31"/>
        <v>0</v>
      </c>
      <c r="DX20" s="120">
        <f t="shared" si="32"/>
        <v>0</v>
      </c>
      <c r="DY20" s="120">
        <f t="shared" si="33"/>
        <v>0</v>
      </c>
      <c r="DZ20" s="120">
        <f t="shared" si="34"/>
        <v>0</v>
      </c>
      <c r="EA20" s="120">
        <f t="shared" si="35"/>
        <v>0</v>
      </c>
      <c r="EB20" s="120">
        <f t="shared" si="36"/>
        <v>0</v>
      </c>
      <c r="EC20" s="120">
        <f t="shared" si="37"/>
        <v>0</v>
      </c>
      <c r="ED20" s="120">
        <f t="shared" si="38"/>
        <v>0</v>
      </c>
      <c r="EE20" s="120">
        <f t="shared" si="39"/>
        <v>0</v>
      </c>
      <c r="EF20" s="120">
        <f t="shared" si="40"/>
        <v>0</v>
      </c>
      <c r="EG20" s="120">
        <f t="shared" si="41"/>
        <v>0</v>
      </c>
      <c r="EH20" s="120">
        <f t="shared" si="42"/>
        <v>0</v>
      </c>
      <c r="EI20" s="120">
        <f t="shared" si="43"/>
        <v>0</v>
      </c>
      <c r="EJ20" s="120">
        <f t="shared" si="44"/>
        <v>0</v>
      </c>
      <c r="EK20" s="120">
        <f t="shared" si="45"/>
        <v>0</v>
      </c>
      <c r="EL20" s="120">
        <f t="shared" si="46"/>
        <v>0</v>
      </c>
      <c r="EM20" s="120">
        <f t="shared" si="47"/>
        <v>0</v>
      </c>
      <c r="EN20" s="120">
        <f t="shared" si="48"/>
        <v>0</v>
      </c>
      <c r="EO20" s="120">
        <f t="shared" si="49"/>
        <v>0</v>
      </c>
      <c r="EP20" s="120">
        <f t="shared" si="50"/>
        <v>0</v>
      </c>
      <c r="EQ20" s="120">
        <f t="shared" si="51"/>
        <v>0</v>
      </c>
      <c r="ER20" s="121"/>
      <c r="ES20" s="122">
        <f t="shared" si="52"/>
        <v>0</v>
      </c>
      <c r="ET20" s="121"/>
      <c r="EU20" s="134"/>
      <c r="EV20" s="124"/>
      <c r="EW20" s="125">
        <f t="shared" si="53"/>
        <v>0</v>
      </c>
      <c r="EX20" s="72"/>
      <c r="EY20" s="119">
        <f t="shared" si="54"/>
        <v>2568.8250000000003</v>
      </c>
      <c r="EZ20" s="120">
        <f ca="1">IFERROR((NORMSDIST(((LN($EY20/$C$3)+(#REF!+($Q$46^2)/2)*$Q$51)/($Q$46*SQRT($Q$51))))*$EY20-NORMSDIST((((LN($EY20/$C$3)+(#REF!+($Q$46^2)/2)*$Q$51)/($Q$46*SQRT($Q$51)))-$Q$46*SQRT(($Q$51))))*$C$3*EXP(-#REF!*$Q$51))*$B$3*100,0)</f>
        <v>0</v>
      </c>
      <c r="FA20" s="120">
        <f ca="1">IFERROR((NORMSDIST(((LN($EY20/$C$4)+(#REF!+($Q$46^2)/2)*$Q$51)/($Q$46*SQRT($Q$51))))*$EY20-NORMSDIST((((LN($EY20/$C$4)+(#REF!+($Q$46^2)/2)*$Q$51)/($Q$46*SQRT($Q$51)))-$Q$46*SQRT(($Q$51))))*$C$4*EXP(-#REF!*$Q$51))*$B$4*100,0)</f>
        <v>0</v>
      </c>
      <c r="FB20" s="120">
        <f ca="1">IFERROR((NORMSDIST(((LN($EY20/$C$5)+(#REF!+($Q$46^2)/2)*$Q$51)/($Q$46*SQRT($Q$51))))*$EY20-NORMSDIST((((LN($EY20/$C$5)+(#REF!+($Q$46^2)/2)*$Q$51)/($Q$46*SQRT($Q$51)))-$Q$46*SQRT(($Q$51))))*$C$5*EXP(-#REF!*$Q$51))*$B$5*100,0)</f>
        <v>0</v>
      </c>
      <c r="FC20" s="120">
        <f ca="1">IFERROR((NORMSDIST(((LN($EY20/$C$6)+(#REF!+($Q$46^2)/2)*$Q$51)/($Q$46*SQRT($Q$51))))*$EY20-NORMSDIST((((LN($EY20/$C$6)+(#REF!+($Q$46^2)/2)*$Q$51)/($Q$46*SQRT($Q$51)))-$Q$46*SQRT(($Q$51))))*$C$6*EXP(-#REF!*$Q$51))*$B$6*100,0)</f>
        <v>0</v>
      </c>
      <c r="FD20" s="120">
        <f ca="1">IFERROR((NORMSDIST(((LN($EY20/$C$7)+(#REF!+($Q$46^2)/2)*$Q$51)/($Q$46*SQRT($Q$51))))*$EY20-NORMSDIST((((LN($EY20/$C$7)+(#REF!+($Q$46^2)/2)*$Q$51)/($Q$46*SQRT($Q$51)))-$Q$46*SQRT(($Q$51))))*$C$7*EXP(-#REF!*$Q$51))*$B$7*100,0)</f>
        <v>0</v>
      </c>
      <c r="FE20" s="120">
        <f ca="1">IFERROR((NORMSDIST(((LN($EY20/$C$8)+(#REF!+($Q$46^2)/2)*$Q$51)/($Q$46*SQRT($Q$51))))*$EY20-NORMSDIST((((LN($EY20/$C$8)+(#REF!+($Q$46^2)/2)*$Q$51)/($Q$46*SQRT($Q$51)))-$Q$46*SQRT(($Q$51))))*$C$8*EXP(-#REF!*$Q$51))*$B$8*100,0)</f>
        <v>0</v>
      </c>
      <c r="FF20" s="120">
        <f ca="1">IFERROR((NORMSDIST(((LN($EY20/$C$9)+(#REF!+($Q$46^2)/2)*$Q$51)/($Q$46*SQRT($Q$51))))*$EY20-NORMSDIST((((LN($EY20/$C$9)+(#REF!+($Q$46^2)/2)*$Q$51)/($Q$46*SQRT($Q$51)))-$Q$46*SQRT(($Q$51))))*$C$9*EXP(-#REF!*$Q$51))*$B$9*100,0)</f>
        <v>0</v>
      </c>
      <c r="FG20" s="120">
        <f ca="1">IFERROR((NORMSDIST(((LN($EY20/$C$10)+(#REF!+($Q$46^2)/2)*$Q$51)/($Q$46*SQRT($Q$51))))*$EY20-NORMSDIST((((LN($EY20/$C$10)+(#REF!+($Q$46^2)/2)*$Q$51)/($Q$46*SQRT($Q$51)))-$Q$46*SQRT(($Q$51))))*$C$10*EXP(-#REF!*$Q$51))*$B$10*100,0)</f>
        <v>0</v>
      </c>
      <c r="FH20" s="120">
        <f ca="1">IFERROR((NORMSDIST(((LN($EY20/$C$11)+(#REF!+($Q$46^2)/2)*$Q$51)/($Q$46*SQRT($Q$51))))*$EY20-NORMSDIST((((LN($EY20/$C$11)+(#REF!+($Q$46^2)/2)*$Q$51)/($Q$46*SQRT($Q$51)))-$Q$46*SQRT(($Q$51))))*$C$11*EXP(-#REF!*$Q$51))*$B$11*100,0)</f>
        <v>0</v>
      </c>
      <c r="FI20" s="120">
        <f ca="1">IFERROR((NORMSDIST(((LN($EY20/$C$12)+(#REF!+($Q$46^2)/2)*$Q$51)/($Q$46*SQRT($Q$51))))*$EY20-NORMSDIST((((LN($EY20/$C$12)+(#REF!+($Q$46^2)/2)*$Q$51)/($Q$46*SQRT($Q$51)))-$Q$46*SQRT(($Q$51))))*$C$12*EXP(-#REF!*$Q$51))*$B$12*100,0)</f>
        <v>0</v>
      </c>
      <c r="FJ20" s="120">
        <f ca="1">IFERROR((NORMSDIST(((LN($EY20/$C$13)+(#REF!+($Q$46^2)/2)*$Q$51)/($Q$46*SQRT($Q$51))))*$EY20-NORMSDIST((((LN($EY20/$C$13)+(#REF!+($Q$46^2)/2)*$Q$51)/($Q$46*SQRT($Q$51)))-$Q$46*SQRT(($Q$51))))*$C$13*EXP(-#REF!*$Q$51))*$B$13*100,0)</f>
        <v>0</v>
      </c>
      <c r="FK20" s="120">
        <f ca="1">IFERROR((NORMSDIST(((LN($EY20/$C$14)+(#REF!+($Q$46^2)/2)*$Q$51)/($Q$46*SQRT($Q$51))))*$EY20-NORMSDIST((((LN($EY20/$C$14)+(#REF!+($Q$46^2)/2)*$Q$51)/($Q$46*SQRT($Q$51)))-$Q$46*SQRT(($Q$51))))*$C$14*EXP(-#REF!*$Q$51))*$B$14*100,0)</f>
        <v>0</v>
      </c>
      <c r="FL20" s="120">
        <f ca="1">IFERROR((NORMSDIST(((LN($EY20/$C$15)+(#REF!+($Q$46^2)/2)*$Q$51)/($Q$46*SQRT($Q$51))))*$EY20-NORMSDIST((((LN($EY20/$C$15)+(#REF!+($Q$46^2)/2)*$Q$51)/($Q$46*SQRT($Q$51)))-$Q$46*SQRT(($Q$51))))*$C$15*EXP(-#REF!*$Q$51))*$B$15*100,0)</f>
        <v>0</v>
      </c>
      <c r="FM20" s="120">
        <f ca="1">IFERROR((NORMSDIST(((LN($EY20/$C$16)+(#REF!+($Q$46^2)/2)*$Q$51)/($Q$46*SQRT($Q$51))))*$EY20-NORMSDIST((((LN($EY20/$C$16)+(#REF!+($Q$46^2)/2)*$Q$51)/($Q$46*SQRT($Q$51)))-$Q$46*SQRT(($Q$51))))*$C$16*EXP(-#REF!*$Q$51))*$B$16*100,0)</f>
        <v>0</v>
      </c>
      <c r="FN20" s="120">
        <f ca="1">IFERROR((NORMSDIST(((LN($EY20/$C$17)+(#REF!+($Q$46^2)/2)*$Q$51)/($Q$46*SQRT($Q$51))))*$EY20-NORMSDIST((((LN($EY20/$C$17)+(#REF!+($Q$46^2)/2)*$Q$51)/($Q$46*SQRT($Q$51)))-$Q$46*SQRT(($Q$51))))*$C$17*EXP(-#REF!*$Q$51))*$B$17*100,0)</f>
        <v>0</v>
      </c>
      <c r="FO20" s="120">
        <f ca="1">IFERROR((NORMSDIST(((LN($EY20/$C$18)+(#REF!+($Q$46^2)/2)*$Q$51)/($Q$46*SQRT($Q$51))))*$EY20-NORMSDIST((((LN($EY20/$C$18)+(#REF!+($Q$46^2)/2)*$Q$51)/($Q$46*SQRT($Q$51)))-$Q$46*SQRT(($Q$51))))*$C$18*EXP(-#REF!*$Q$51))*$B$18*100,0)</f>
        <v>0</v>
      </c>
      <c r="FP20" s="120">
        <f ca="1">IFERROR((NORMSDIST(((LN($EY20/$C$19)+(#REF!+($Q$46^2)/2)*$Q$51)/($Q$46*SQRT($Q$51))))*$EY20-NORMSDIST((((LN($EY20/$C$19)+(#REF!+($Q$46^2)/2)*$Q$51)/($Q$46*SQRT($Q$51)))-$Q$46*SQRT(($Q$51))))*$C$19*EXP(-#REF!*$Q$51))*$B$19*100,0)</f>
        <v>0</v>
      </c>
      <c r="FQ20" s="120">
        <f ca="1">IFERROR((NORMSDIST(((LN($EY20/$C$20)+(#REF!+($Q$46^2)/2)*$Q$51)/($Q$46*SQRT($Q$51))))*$EY20-NORMSDIST((((LN($EY20/$C$20)+(#REF!+($Q$46^2)/2)*$Q$51)/($Q$46*SQRT($Q$51)))-$Q$46*SQRT(($Q$51))))*$C$20*EXP(-#REF!*$Q$51))*$B$20*100,0)</f>
        <v>0</v>
      </c>
      <c r="FR20" s="120">
        <f ca="1">IFERROR((NORMSDIST(((LN($EY20/$C$21)+(#REF!+($Q$46^2)/2)*$Q$51)/($Q$46*SQRT($Q$51))))*$EY20-NORMSDIST((((LN($EY20/$C$21)+(#REF!+($Q$46^2)/2)*$Q$51)/($Q$46*SQRT($Q$51)))-$Q$46*SQRT(($Q$51))))*$C$21*EXP(-#REF!*$Q$51))*$B$21*100,0)</f>
        <v>0</v>
      </c>
      <c r="FS20" s="120">
        <f ca="1">IFERROR((NORMSDIST(((LN($EY20/$C$22)+(#REF!+($Q$46^2)/2)*$Q$51)/($Q$46*SQRT($Q$51))))*$EY20-NORMSDIST((((LN($EY20/$C$22)+(#REF!+($Q$46^2)/2)*$Q$51)/($Q$46*SQRT($Q$51)))-$Q$46*SQRT(($Q$51))))*$C$22*EXP(-#REF!*$Q$51))*$B$22*100,0)</f>
        <v>0</v>
      </c>
      <c r="FT20" s="120">
        <f ca="1">IFERROR((NORMSDIST(((LN($EY20/$C$23)+(#REF!+($Q$46^2)/2)*$Q$51)/($Q$46*SQRT($Q$51))))*$EY20-NORMSDIST((((LN($EY20/$C$23)+(#REF!+($Q$46^2)/2)*$Q$51)/($Q$46*SQRT($Q$51)))-$Q$46*SQRT(($Q$51))))*$C$23*EXP(-#REF!*$Q$51))*$B$23*100,0)</f>
        <v>0</v>
      </c>
      <c r="FU20" s="120">
        <f ca="1">IFERROR((NORMSDIST(((LN($EY20/$C$24)+(#REF!+($Q$46^2)/2)*$Q$51)/($Q$46*SQRT($Q$51))))*$EY20-NORMSDIST((((LN($EY20/$C$24)+(#REF!+($Q$46^2)/2)*$Q$51)/($Q$46*SQRT($Q$51)))-$Q$46*SQRT(($Q$51))))*$C$24*EXP(-#REF!*$Q$51))*$B$24*100,0)</f>
        <v>0</v>
      </c>
      <c r="FV20" s="120">
        <f ca="1">IFERROR((NORMSDIST(((LN($EY20/$C$25)+(#REF!+($Q$46^2)/2)*$Q$51)/($Q$46*SQRT($Q$51))))*$EY20-NORMSDIST((((LN($EY20/$C$25)+(#REF!+($Q$46^2)/2)*$Q$51)/($Q$46*SQRT($Q$51)))-$Q$46*SQRT(($Q$51))))*$C$25*EXP(-#REF!*$Q$51))*$B$25*100,0)</f>
        <v>0</v>
      </c>
      <c r="FW20" s="120">
        <f ca="1">IFERROR((NORMSDIST(((LN($EY20/$C$26)+(#REF!+($Q$46^2)/2)*$Q$51)/($Q$46*SQRT($Q$51))))*$EY20-NORMSDIST((((LN($EY20/$C$26)+(#REF!+($Q$46^2)/2)*$Q$51)/($Q$46*SQRT($Q$51)))-$Q$46*SQRT(($Q$51))))*$C$26*EXP(-#REF!*$Q$51))*$B$26*100,0)</f>
        <v>0</v>
      </c>
      <c r="FX20" s="120">
        <f ca="1">IFERROR((NORMSDIST(((LN($EY20/$C$27)+(#REF!+($Q$46^2)/2)*$Q$51)/($Q$46*SQRT($Q$51))))*$EY20-NORMSDIST((((LN($EY20/$C$27)+(#REF!+($Q$46^2)/2)*$Q$51)/($Q$46*SQRT($Q$51)))-$Q$46*SQRT(($Q$51))))*$C$27*EXP(-#REF!*$Q$51))*$B$27*100,0)</f>
        <v>0</v>
      </c>
      <c r="FY20" s="120">
        <f ca="1">IFERROR((NORMSDIST(((LN($EY20/$C$28)+(#REF!+($Q$46^2)/2)*$Q$51)/($Q$46*SQRT($Q$51))))*$EY20-NORMSDIST((((LN($EY20/$C$28)+(#REF!+($Q$46^2)/2)*$Q$51)/($Q$46*SQRT($Q$51)))-$Q$46*SQRT(($Q$51))))*$C$28*EXP(-#REF!*$Q$51))*$B$28*100,0)</f>
        <v>0</v>
      </c>
      <c r="FZ20" s="120">
        <f ca="1">IFERROR((NORMSDIST(((LN($EY20/$C$29)+(#REF!+($Q$46^2)/2)*$Q$51)/($Q$46*SQRT($Q$51))))*$EY20-NORMSDIST((((LN($EY20/$C$29)+(#REF!+($Q$46^2)/2)*$Q$51)/($Q$46*SQRT($Q$51)))-$Q$46*SQRT(($Q$51))))*$C$29*EXP(-#REF!*$Q$51))*$B$29*100,0)</f>
        <v>0</v>
      </c>
      <c r="GA20" s="120">
        <f ca="1">IFERROR((NORMSDIST(((LN($EY20/$C$30)+(#REF!+($Q$46^2)/2)*$Q$51)/($Q$46*SQRT($Q$51))))*$EY20-NORMSDIST((((LN($EY20/$C$30)+(#REF!+($Q$46^2)/2)*$Q$51)/($Q$46*SQRT($Q$51)))-$Q$46*SQRT(($Q$51))))*$C$30*EXP(-#REF!*$Q$51))*$B$30*100,0)</f>
        <v>0</v>
      </c>
      <c r="GB20" s="120">
        <f ca="1">IFERROR((NORMSDIST(((LN($EY20/$C$31)+(#REF!+($Q$46^2)/2)*$Q$51)/($Q$46*SQRT($Q$51))))*$EY20-NORMSDIST((((LN($EY20/$C$31)+(#REF!+($Q$46^2)/2)*$Q$51)/($Q$46*SQRT($Q$51)))-$Q$46*SQRT(($Q$51))))*$C$31*EXP(-#REF!*$Q$51))*$B$31*100,0)</f>
        <v>0</v>
      </c>
      <c r="GC20" s="120">
        <f ca="1">IFERROR((NORMSDIST(((LN($EY20/$C$32)+(#REF!+($Q$46^2)/2)*$Q$51)/($Q$46*SQRT($Q$51))))*$EY20-NORMSDIST((((LN($EY20/$C$32)+(#REF!+($Q$46^2)/2)*$Q$51)/($Q$46*SQRT($Q$51)))-$Q$46*SQRT(($Q$51))))*$C$32*EXP(-#REF!*$Q$51))*$B$32*100,0)</f>
        <v>0</v>
      </c>
      <c r="GD20" s="120">
        <f ca="1">IFERROR((NORMSDIST(((LN($EY20/$C$33)+(#REF!+($Q$46^2)/2)*$Q$51)/($Q$46*SQRT($Q$51))))*$EY20-NORMSDIST((((LN($EY20/$C$33)+(#REF!+($Q$46^2)/2)*$Q$51)/($Q$46*SQRT($Q$51)))-$Q$46*SQRT(($Q$51))))*$C$33*EXP(-#REF!*$Q$51))*$B$33*100,0)</f>
        <v>0</v>
      </c>
      <c r="GE20" s="120">
        <f ca="1">IFERROR((NORMSDIST(((LN($EY20/$C$34)+(#REF!+($Q$46^2)/2)*$Q$51)/($Q$46*SQRT($Q$51))))*$EY20-NORMSDIST((((LN($EY20/$C$34)+(#REF!+($Q$46^2)/2)*$Q$51)/($Q$46*SQRT($Q$51)))-$Q$46*SQRT(($Q$51))))*$C$34*EXP(-#REF!*$Q$51))*$B$34*100,0)</f>
        <v>0</v>
      </c>
      <c r="GF20" s="120">
        <f ca="1">IFERROR((NORMSDIST(((LN($EY20/$C$35)+(#REF!+($Q$46^2)/2)*$Q$51)/($Q$46*SQRT($Q$51))))*$EY20-NORMSDIST((((LN($EY20/$C$35)+(#REF!+($Q$46^2)/2)*$Q$51)/($Q$46*SQRT($Q$51)))-$Q$46*SQRT(($Q$51))))*$C$35*EXP(-#REF!*$Q$51))*$B$35*100,0)</f>
        <v>0</v>
      </c>
      <c r="GG20" s="120">
        <f ca="1">IFERROR((NORMSDIST(((LN($EY20/$C$36)+(#REF!+($Q$46^2)/2)*$Q$51)/($Q$46*SQRT($Q$51))))*$EY20-NORMSDIST((((LN($EY20/$C$36)+(#REF!+($Q$46^2)/2)*$Q$51)/($Q$46*SQRT($Q$51)))-$Q$46*SQRT(($Q$51))))*$C$36*EXP(-#REF!*$Q$51))*$B$36*100,0)</f>
        <v>0</v>
      </c>
      <c r="GH20" s="120">
        <f ca="1">IFERROR((NORMSDIST(((LN($EY20/$C$37)+(#REF!+($Q$46^2)/2)*$Q$51)/($Q$46*SQRT($Q$51))))*$EY20-NORMSDIST((((LN($EY20/$C$37)+(#REF!+($Q$46^2)/2)*$Q$51)/($Q$46*SQRT($Q$51)))-$Q$46*SQRT(($Q$51))))*$C$37*EXP(-#REF!*$Q$51))*$B$37*100,0)</f>
        <v>0</v>
      </c>
      <c r="GI20" s="121"/>
      <c r="GJ20" s="122">
        <f t="shared" ca="1" si="55"/>
        <v>0</v>
      </c>
      <c r="GK20" s="121"/>
      <c r="GL20" s="134"/>
      <c r="GM20" s="124"/>
      <c r="GN20" s="125">
        <f t="shared" ca="1" si="56"/>
        <v>0</v>
      </c>
    </row>
    <row r="21" spans="1:196" ht="15">
      <c r="A21" s="105" t="s">
        <v>407</v>
      </c>
      <c r="B21" s="249"/>
      <c r="C21" s="242"/>
      <c r="D21" s="243"/>
      <c r="E21" s="250">
        <f t="shared" si="0"/>
        <v>0</v>
      </c>
      <c r="F21" s="251">
        <f t="shared" si="1"/>
        <v>0</v>
      </c>
      <c r="G21" s="246" t="str">
        <f t="shared" si="57"/>
        <v/>
      </c>
      <c r="H21" s="252">
        <f t="shared" si="58"/>
        <v>0</v>
      </c>
      <c r="I21" s="253">
        <f t="shared" si="2"/>
        <v>0</v>
      </c>
      <c r="J21" s="69"/>
      <c r="K21" s="69"/>
      <c r="L21" s="69"/>
      <c r="M21" s="69"/>
      <c r="N21" s="144">
        <f t="shared" si="76"/>
        <v>0.15762500000000035</v>
      </c>
      <c r="O21" s="279">
        <f t="shared" si="75"/>
        <v>2697.2662500000006</v>
      </c>
      <c r="P21" s="138">
        <f t="shared" si="4"/>
        <v>0</v>
      </c>
      <c r="Q21" s="138">
        <f t="shared" ca="1" si="5"/>
        <v>0</v>
      </c>
      <c r="R21" s="62"/>
      <c r="S21" s="240" t="str">
        <f t="shared" si="71"/>
        <v/>
      </c>
      <c r="T21" s="671">
        <f t="shared" si="73"/>
        <v>0</v>
      </c>
      <c r="U21" s="235"/>
      <c r="V21" s="672">
        <f t="shared" ca="1" si="59"/>
        <v>0</v>
      </c>
      <c r="W21" s="505" t="str">
        <f t="shared" si="60"/>
        <v/>
      </c>
      <c r="X21" s="505" t="str">
        <f t="shared" si="61"/>
        <v/>
      </c>
      <c r="Y21" s="503">
        <f>IFERROR(VLOOKUP($X21,HomeBroker!$A$22:$F$100,2,0),0)</f>
        <v>0</v>
      </c>
      <c r="Z21" s="503">
        <f>IFERROR(VLOOKUP($X21,HomeBroker!$A$22:$F$100,3,0),0)</f>
        <v>0</v>
      </c>
      <c r="AA21" s="237">
        <f>IFERROR(VLOOKUP($X21,HomeBroker!$A$22:$F$100,6,0),0)</f>
        <v>0</v>
      </c>
      <c r="AB21" s="503">
        <f>IFERROR(VLOOKUP($X21,HomeBroker!$A$22:$F$100,4,0),0)</f>
        <v>0</v>
      </c>
      <c r="AC21" s="503">
        <f>IFERROR(VLOOKUP($X21,HomeBroker!$A$22:$F$100,5,0),0)</f>
        <v>0</v>
      </c>
      <c r="AD21" s="506">
        <f>IFERROR(VLOOKUP($X21,HomeBroker!$A$22:$N$100,14,0),0)</f>
        <v>0</v>
      </c>
      <c r="AE21" s="241" t="str">
        <f t="shared" si="62"/>
        <v/>
      </c>
      <c r="AF21" s="110">
        <f t="shared" si="74"/>
        <v>0</v>
      </c>
      <c r="AG21" s="235"/>
      <c r="AH21" s="504">
        <f t="shared" ca="1" si="64"/>
        <v>0</v>
      </c>
      <c r="AI21" s="505" t="str">
        <f t="shared" si="65"/>
        <v/>
      </c>
      <c r="AJ21" s="505" t="str">
        <f t="shared" si="66"/>
        <v/>
      </c>
      <c r="AK21" s="507">
        <f>IFERROR(VLOOKUP($AJ21,HomeBroker!$A$22:$F$100,2,0),0)</f>
        <v>0</v>
      </c>
      <c r="AL21" s="503">
        <f>IFERROR(VLOOKUP($AJ21,HomeBroker!$A$22:$F$100,3,0),0)</f>
        <v>0</v>
      </c>
      <c r="AM21" s="237">
        <f>IFERROR(VLOOKUP($AJ21,HomeBroker!$A$22:$F$100,6,0),0)</f>
        <v>0</v>
      </c>
      <c r="AN21" s="503">
        <f>IFERROR(VLOOKUP($AJ21,HomeBroker!$A$22:$F$100,4,0),0)</f>
        <v>0</v>
      </c>
      <c r="AO21" s="507">
        <f>IFERROR(VLOOKUP($AJ21,HomeBroker!$A$22:$F$100,5,0),0)</f>
        <v>0</v>
      </c>
      <c r="AP21" s="507">
        <f>IFERROR(VLOOKUP($AJ21,HomeBroker!$A$22:$N$100,14,0),0)</f>
        <v>0</v>
      </c>
      <c r="AQ21" s="62"/>
      <c r="AR21" s="240" t="str">
        <f t="shared" si="67"/>
        <v>-</v>
      </c>
      <c r="AS21" s="240" t="str">
        <f t="shared" si="68"/>
        <v>-</v>
      </c>
      <c r="AT21" s="240" t="str">
        <f t="shared" si="69"/>
        <v>-</v>
      </c>
      <c r="AU21" s="62"/>
      <c r="AV21" s="112"/>
      <c r="AW21" s="132" t="s">
        <v>354</v>
      </c>
      <c r="AX21" s="114"/>
      <c r="AY21" s="136"/>
      <c r="AZ21" s="137"/>
      <c r="BA21" s="285">
        <f t="shared" si="10"/>
        <v>0</v>
      </c>
      <c r="BB21" s="286">
        <f t="shared" si="11"/>
        <v>0</v>
      </c>
      <c r="BC21" s="116" t="s">
        <v>408</v>
      </c>
      <c r="BD21" s="114"/>
      <c r="BE21" s="139"/>
      <c r="BF21" s="117"/>
      <c r="BG21" s="287">
        <f t="shared" si="12"/>
        <v>0</v>
      </c>
      <c r="BH21" s="289">
        <f t="shared" si="13"/>
        <v>0</v>
      </c>
      <c r="BI21" s="118" t="s">
        <v>409</v>
      </c>
      <c r="BJ21" s="114"/>
      <c r="BK21" s="117"/>
      <c r="BL21" s="290">
        <f t="shared" si="14"/>
        <v>0</v>
      </c>
      <c r="BM21" s="291">
        <f t="shared" si="15"/>
        <v>0</v>
      </c>
      <c r="DH21" s="119">
        <f t="shared" si="16"/>
        <v>2697.2662500000006</v>
      </c>
      <c r="DI21" s="120">
        <f t="shared" si="17"/>
        <v>0</v>
      </c>
      <c r="DJ21" s="120">
        <f t="shared" si="18"/>
        <v>0</v>
      </c>
      <c r="DK21" s="120">
        <f t="shared" si="19"/>
        <v>0</v>
      </c>
      <c r="DL21" s="120">
        <f t="shared" si="20"/>
        <v>0</v>
      </c>
      <c r="DM21" s="120">
        <f t="shared" si="21"/>
        <v>0</v>
      </c>
      <c r="DN21" s="120">
        <f t="shared" si="22"/>
        <v>0</v>
      </c>
      <c r="DO21" s="120">
        <f t="shared" si="23"/>
        <v>0</v>
      </c>
      <c r="DP21" s="120">
        <f t="shared" si="24"/>
        <v>0</v>
      </c>
      <c r="DQ21" s="120">
        <f t="shared" si="25"/>
        <v>0</v>
      </c>
      <c r="DR21" s="120">
        <f t="shared" si="26"/>
        <v>0</v>
      </c>
      <c r="DS21" s="120">
        <f t="shared" si="27"/>
        <v>0</v>
      </c>
      <c r="DT21" s="120">
        <f t="shared" si="28"/>
        <v>0</v>
      </c>
      <c r="DU21" s="120">
        <f t="shared" si="29"/>
        <v>0</v>
      </c>
      <c r="DV21" s="120">
        <f t="shared" si="30"/>
        <v>0</v>
      </c>
      <c r="DW21" s="120">
        <f t="shared" si="31"/>
        <v>0</v>
      </c>
      <c r="DX21" s="120">
        <f t="shared" si="32"/>
        <v>0</v>
      </c>
      <c r="DY21" s="120">
        <f t="shared" si="33"/>
        <v>0</v>
      </c>
      <c r="DZ21" s="120">
        <f t="shared" si="34"/>
        <v>0</v>
      </c>
      <c r="EA21" s="120">
        <f t="shared" si="35"/>
        <v>0</v>
      </c>
      <c r="EB21" s="120">
        <f t="shared" si="36"/>
        <v>0</v>
      </c>
      <c r="EC21" s="120">
        <f t="shared" si="37"/>
        <v>0</v>
      </c>
      <c r="ED21" s="120">
        <f t="shared" si="38"/>
        <v>0</v>
      </c>
      <c r="EE21" s="120">
        <f t="shared" si="39"/>
        <v>0</v>
      </c>
      <c r="EF21" s="120">
        <f t="shared" si="40"/>
        <v>0</v>
      </c>
      <c r="EG21" s="120">
        <f t="shared" si="41"/>
        <v>0</v>
      </c>
      <c r="EH21" s="120">
        <f t="shared" si="42"/>
        <v>0</v>
      </c>
      <c r="EI21" s="120">
        <f t="shared" si="43"/>
        <v>0</v>
      </c>
      <c r="EJ21" s="120">
        <f t="shared" si="44"/>
        <v>0</v>
      </c>
      <c r="EK21" s="120">
        <f t="shared" si="45"/>
        <v>0</v>
      </c>
      <c r="EL21" s="120">
        <f t="shared" si="46"/>
        <v>0</v>
      </c>
      <c r="EM21" s="120">
        <f t="shared" si="47"/>
        <v>0</v>
      </c>
      <c r="EN21" s="120">
        <f t="shared" si="48"/>
        <v>0</v>
      </c>
      <c r="EO21" s="120">
        <f t="shared" si="49"/>
        <v>0</v>
      </c>
      <c r="EP21" s="120">
        <f t="shared" si="50"/>
        <v>0</v>
      </c>
      <c r="EQ21" s="120">
        <f t="shared" si="51"/>
        <v>0</v>
      </c>
      <c r="ER21" s="121"/>
      <c r="ES21" s="122">
        <f t="shared" si="52"/>
        <v>0</v>
      </c>
      <c r="ET21" s="121"/>
      <c r="EU21" s="134"/>
      <c r="EV21" s="124"/>
      <c r="EW21" s="125">
        <f t="shared" si="53"/>
        <v>0</v>
      </c>
      <c r="EX21" s="72"/>
      <c r="EY21" s="119">
        <f t="shared" si="54"/>
        <v>2697.2662500000006</v>
      </c>
      <c r="EZ21" s="120">
        <f ca="1">IFERROR((NORMSDIST(((LN($EY21/$C$3)+(#REF!+($Q$46^2)/2)*$Q$51)/($Q$46*SQRT($Q$51))))*$EY21-NORMSDIST((((LN($EY21/$C$3)+(#REF!+($Q$46^2)/2)*$Q$51)/($Q$46*SQRT($Q$51)))-$Q$46*SQRT(($Q$51))))*$C$3*EXP(-#REF!*$Q$51))*$B$3*100,0)</f>
        <v>0</v>
      </c>
      <c r="FA21" s="120">
        <f ca="1">IFERROR((NORMSDIST(((LN($EY21/$C$4)+(#REF!+($Q$46^2)/2)*$Q$51)/($Q$46*SQRT($Q$51))))*$EY21-NORMSDIST((((LN($EY21/$C$4)+(#REF!+($Q$46^2)/2)*$Q$51)/($Q$46*SQRT($Q$51)))-$Q$46*SQRT(($Q$51))))*$C$4*EXP(-#REF!*$Q$51))*$B$4*100,0)</f>
        <v>0</v>
      </c>
      <c r="FB21" s="120">
        <f ca="1">IFERROR((NORMSDIST(((LN($EY21/$C$5)+(#REF!+($Q$46^2)/2)*$Q$51)/($Q$46*SQRT($Q$51))))*$EY21-NORMSDIST((((LN($EY21/$C$5)+(#REF!+($Q$46^2)/2)*$Q$51)/($Q$46*SQRT($Q$51)))-$Q$46*SQRT(($Q$51))))*$C$5*EXP(-#REF!*$Q$51))*$B$5*100,0)</f>
        <v>0</v>
      </c>
      <c r="FC21" s="120">
        <f ca="1">IFERROR((NORMSDIST(((LN($EY21/$C$6)+(#REF!+($Q$46^2)/2)*$Q$51)/($Q$46*SQRT($Q$51))))*$EY21-NORMSDIST((((LN($EY21/$C$6)+(#REF!+($Q$46^2)/2)*$Q$51)/($Q$46*SQRT($Q$51)))-$Q$46*SQRT(($Q$51))))*$C$6*EXP(-#REF!*$Q$51))*$B$6*100,0)</f>
        <v>0</v>
      </c>
      <c r="FD21" s="120">
        <f ca="1">IFERROR((NORMSDIST(((LN($EY21/$C$7)+(#REF!+($Q$46^2)/2)*$Q$51)/($Q$46*SQRT($Q$51))))*$EY21-NORMSDIST((((LN($EY21/$C$7)+(#REF!+($Q$46^2)/2)*$Q$51)/($Q$46*SQRT($Q$51)))-$Q$46*SQRT(($Q$51))))*$C$7*EXP(-#REF!*$Q$51))*$B$7*100,0)</f>
        <v>0</v>
      </c>
      <c r="FE21" s="120">
        <f ca="1">IFERROR((NORMSDIST(((LN($EY21/$C$8)+(#REF!+($Q$46^2)/2)*$Q$51)/($Q$46*SQRT($Q$51))))*$EY21-NORMSDIST((((LN($EY21/$C$8)+(#REF!+($Q$46^2)/2)*$Q$51)/($Q$46*SQRT($Q$51)))-$Q$46*SQRT(($Q$51))))*$C$8*EXP(-#REF!*$Q$51))*$B$8*100,0)</f>
        <v>0</v>
      </c>
      <c r="FF21" s="120">
        <f ca="1">IFERROR((NORMSDIST(((LN($EY21/$C$9)+(#REF!+($Q$46^2)/2)*$Q$51)/($Q$46*SQRT($Q$51))))*$EY21-NORMSDIST((((LN($EY21/$C$9)+(#REF!+($Q$46^2)/2)*$Q$51)/($Q$46*SQRT($Q$51)))-$Q$46*SQRT(($Q$51))))*$C$9*EXP(-#REF!*$Q$51))*$B$9*100,0)</f>
        <v>0</v>
      </c>
      <c r="FG21" s="120">
        <f ca="1">IFERROR((NORMSDIST(((LN($EY21/$C$10)+(#REF!+($Q$46^2)/2)*$Q$51)/($Q$46*SQRT($Q$51))))*$EY21-NORMSDIST((((LN($EY21/$C$10)+(#REF!+($Q$46^2)/2)*$Q$51)/($Q$46*SQRT($Q$51)))-$Q$46*SQRT(($Q$51))))*$C$10*EXP(-#REF!*$Q$51))*$B$10*100,0)</f>
        <v>0</v>
      </c>
      <c r="FH21" s="120">
        <f ca="1">IFERROR((NORMSDIST(((LN($EY21/$C$11)+(#REF!+($Q$46^2)/2)*$Q$51)/($Q$46*SQRT($Q$51))))*$EY21-NORMSDIST((((LN($EY21/$C$11)+(#REF!+($Q$46^2)/2)*$Q$51)/($Q$46*SQRT($Q$51)))-$Q$46*SQRT(($Q$51))))*$C$11*EXP(-#REF!*$Q$51))*$B$11*100,0)</f>
        <v>0</v>
      </c>
      <c r="FI21" s="120">
        <f ca="1">IFERROR((NORMSDIST(((LN($EY21/$C$12)+(#REF!+($Q$46^2)/2)*$Q$51)/($Q$46*SQRT($Q$51))))*$EY21-NORMSDIST((((LN($EY21/$C$12)+(#REF!+($Q$46^2)/2)*$Q$51)/($Q$46*SQRT($Q$51)))-$Q$46*SQRT(($Q$51))))*$C$12*EXP(-#REF!*$Q$51))*$B$12*100,0)</f>
        <v>0</v>
      </c>
      <c r="FJ21" s="120">
        <f ca="1">IFERROR((NORMSDIST(((LN($EY21/$C$13)+(#REF!+($Q$46^2)/2)*$Q$51)/($Q$46*SQRT($Q$51))))*$EY21-NORMSDIST((((LN($EY21/$C$13)+(#REF!+($Q$46^2)/2)*$Q$51)/($Q$46*SQRT($Q$51)))-$Q$46*SQRT(($Q$51))))*$C$13*EXP(-#REF!*$Q$51))*$B$13*100,0)</f>
        <v>0</v>
      </c>
      <c r="FK21" s="120">
        <f ca="1">IFERROR((NORMSDIST(((LN($EY21/$C$14)+(#REF!+($Q$46^2)/2)*$Q$51)/($Q$46*SQRT($Q$51))))*$EY21-NORMSDIST((((LN($EY21/$C$14)+(#REF!+($Q$46^2)/2)*$Q$51)/($Q$46*SQRT($Q$51)))-$Q$46*SQRT(($Q$51))))*$C$14*EXP(-#REF!*$Q$51))*$B$14*100,0)</f>
        <v>0</v>
      </c>
      <c r="FL21" s="120">
        <f ca="1">IFERROR((NORMSDIST(((LN($EY21/$C$15)+(#REF!+($Q$46^2)/2)*$Q$51)/($Q$46*SQRT($Q$51))))*$EY21-NORMSDIST((((LN($EY21/$C$15)+(#REF!+($Q$46^2)/2)*$Q$51)/($Q$46*SQRT($Q$51)))-$Q$46*SQRT(($Q$51))))*$C$15*EXP(-#REF!*$Q$51))*$B$15*100,0)</f>
        <v>0</v>
      </c>
      <c r="FM21" s="120">
        <f ca="1">IFERROR((NORMSDIST(((LN($EY21/$C$16)+(#REF!+($Q$46^2)/2)*$Q$51)/($Q$46*SQRT($Q$51))))*$EY21-NORMSDIST((((LN($EY21/$C$16)+(#REF!+($Q$46^2)/2)*$Q$51)/($Q$46*SQRT($Q$51)))-$Q$46*SQRT(($Q$51))))*$C$16*EXP(-#REF!*$Q$51))*$B$16*100,0)</f>
        <v>0</v>
      </c>
      <c r="FN21" s="120">
        <f ca="1">IFERROR((NORMSDIST(((LN($EY21/$C$17)+(#REF!+($Q$46^2)/2)*$Q$51)/($Q$46*SQRT($Q$51))))*$EY21-NORMSDIST((((LN($EY21/$C$17)+(#REF!+($Q$46^2)/2)*$Q$51)/($Q$46*SQRT($Q$51)))-$Q$46*SQRT(($Q$51))))*$C$17*EXP(-#REF!*$Q$51))*$B$17*100,0)</f>
        <v>0</v>
      </c>
      <c r="FO21" s="120">
        <f ca="1">IFERROR((NORMSDIST(((LN($EY21/$C$18)+(#REF!+($Q$46^2)/2)*$Q$51)/($Q$46*SQRT($Q$51))))*$EY21-NORMSDIST((((LN($EY21/$C$18)+(#REF!+($Q$46^2)/2)*$Q$51)/($Q$46*SQRT($Q$51)))-$Q$46*SQRT(($Q$51))))*$C$18*EXP(-#REF!*$Q$51))*$B$18*100,0)</f>
        <v>0</v>
      </c>
      <c r="FP21" s="120">
        <f ca="1">IFERROR((NORMSDIST(((LN($EY21/$C$19)+(#REF!+($Q$46^2)/2)*$Q$51)/($Q$46*SQRT($Q$51))))*$EY21-NORMSDIST((((LN($EY21/$C$19)+(#REF!+($Q$46^2)/2)*$Q$51)/($Q$46*SQRT($Q$51)))-$Q$46*SQRT(($Q$51))))*$C$19*EXP(-#REF!*$Q$51))*$B$19*100,0)</f>
        <v>0</v>
      </c>
      <c r="FQ21" s="120">
        <f ca="1">IFERROR((NORMSDIST(((LN($EY21/$C$20)+(#REF!+($Q$46^2)/2)*$Q$51)/($Q$46*SQRT($Q$51))))*$EY21-NORMSDIST((((LN($EY21/$C$20)+(#REF!+($Q$46^2)/2)*$Q$51)/($Q$46*SQRT($Q$51)))-$Q$46*SQRT(($Q$51))))*$C$20*EXP(-#REF!*$Q$51))*$B$20*100,0)</f>
        <v>0</v>
      </c>
      <c r="FR21" s="120">
        <f ca="1">IFERROR((NORMSDIST(((LN($EY21/$C$21)+(#REF!+($Q$46^2)/2)*$Q$51)/($Q$46*SQRT($Q$51))))*$EY21-NORMSDIST((((LN($EY21/$C$21)+(#REF!+($Q$46^2)/2)*$Q$51)/($Q$46*SQRT($Q$51)))-$Q$46*SQRT(($Q$51))))*$C$21*EXP(-#REF!*$Q$51))*$B$21*100,0)</f>
        <v>0</v>
      </c>
      <c r="FS21" s="120">
        <f ca="1">IFERROR((NORMSDIST(((LN($EY21/$C$22)+(#REF!+($Q$46^2)/2)*$Q$51)/($Q$46*SQRT($Q$51))))*$EY21-NORMSDIST((((LN($EY21/$C$22)+(#REF!+($Q$46^2)/2)*$Q$51)/($Q$46*SQRT($Q$51)))-$Q$46*SQRT(($Q$51))))*$C$22*EXP(-#REF!*$Q$51))*$B$22*100,0)</f>
        <v>0</v>
      </c>
      <c r="FT21" s="120">
        <f ca="1">IFERROR((NORMSDIST(((LN($EY21/$C$23)+(#REF!+($Q$46^2)/2)*$Q$51)/($Q$46*SQRT($Q$51))))*$EY21-NORMSDIST((((LN($EY21/$C$23)+(#REF!+($Q$46^2)/2)*$Q$51)/($Q$46*SQRT($Q$51)))-$Q$46*SQRT(($Q$51))))*$C$23*EXP(-#REF!*$Q$51))*$B$23*100,0)</f>
        <v>0</v>
      </c>
      <c r="FU21" s="120">
        <f ca="1">IFERROR((NORMSDIST(((LN($EY21/$C$24)+(#REF!+($Q$46^2)/2)*$Q$51)/($Q$46*SQRT($Q$51))))*$EY21-NORMSDIST((((LN($EY21/$C$24)+(#REF!+($Q$46^2)/2)*$Q$51)/($Q$46*SQRT($Q$51)))-$Q$46*SQRT(($Q$51))))*$C$24*EXP(-#REF!*$Q$51))*$B$24*100,0)</f>
        <v>0</v>
      </c>
      <c r="FV21" s="120">
        <f ca="1">IFERROR((NORMSDIST(((LN($EY21/$C$25)+(#REF!+($Q$46^2)/2)*$Q$51)/($Q$46*SQRT($Q$51))))*$EY21-NORMSDIST((((LN($EY21/$C$25)+(#REF!+($Q$46^2)/2)*$Q$51)/($Q$46*SQRT($Q$51)))-$Q$46*SQRT(($Q$51))))*$C$25*EXP(-#REF!*$Q$51))*$B$25*100,0)</f>
        <v>0</v>
      </c>
      <c r="FW21" s="120">
        <f ca="1">IFERROR((NORMSDIST(((LN($EY21/$C$26)+(#REF!+($Q$46^2)/2)*$Q$51)/($Q$46*SQRT($Q$51))))*$EY21-NORMSDIST((((LN($EY21/$C$26)+(#REF!+($Q$46^2)/2)*$Q$51)/($Q$46*SQRT($Q$51)))-$Q$46*SQRT(($Q$51))))*$C$26*EXP(-#REF!*$Q$51))*$B$26*100,0)</f>
        <v>0</v>
      </c>
      <c r="FX21" s="120">
        <f ca="1">IFERROR((NORMSDIST(((LN($EY21/$C$27)+(#REF!+($Q$46^2)/2)*$Q$51)/($Q$46*SQRT($Q$51))))*$EY21-NORMSDIST((((LN($EY21/$C$27)+(#REF!+($Q$46^2)/2)*$Q$51)/($Q$46*SQRT($Q$51)))-$Q$46*SQRT(($Q$51))))*$C$27*EXP(-#REF!*$Q$51))*$B$27*100,0)</f>
        <v>0</v>
      </c>
      <c r="FY21" s="120">
        <f ca="1">IFERROR((NORMSDIST(((LN($EY21/$C$28)+(#REF!+($Q$46^2)/2)*$Q$51)/($Q$46*SQRT($Q$51))))*$EY21-NORMSDIST((((LN($EY21/$C$28)+(#REF!+($Q$46^2)/2)*$Q$51)/($Q$46*SQRT($Q$51)))-$Q$46*SQRT(($Q$51))))*$C$28*EXP(-#REF!*$Q$51))*$B$28*100,0)</f>
        <v>0</v>
      </c>
      <c r="FZ21" s="120">
        <f ca="1">IFERROR((NORMSDIST(((LN($EY21/$C$29)+(#REF!+($Q$46^2)/2)*$Q$51)/($Q$46*SQRT($Q$51))))*$EY21-NORMSDIST((((LN($EY21/$C$29)+(#REF!+($Q$46^2)/2)*$Q$51)/($Q$46*SQRT($Q$51)))-$Q$46*SQRT(($Q$51))))*$C$29*EXP(-#REF!*$Q$51))*$B$29*100,0)</f>
        <v>0</v>
      </c>
      <c r="GA21" s="120">
        <f ca="1">IFERROR((NORMSDIST(((LN($EY21/$C$30)+(#REF!+($Q$46^2)/2)*$Q$51)/($Q$46*SQRT($Q$51))))*$EY21-NORMSDIST((((LN($EY21/$C$30)+(#REF!+($Q$46^2)/2)*$Q$51)/($Q$46*SQRT($Q$51)))-$Q$46*SQRT(($Q$51))))*$C$30*EXP(-#REF!*$Q$51))*$B$30*100,0)</f>
        <v>0</v>
      </c>
      <c r="GB21" s="120">
        <f ca="1">IFERROR((NORMSDIST(((LN($EY21/$C$31)+(#REF!+($Q$46^2)/2)*$Q$51)/($Q$46*SQRT($Q$51))))*$EY21-NORMSDIST((((LN($EY21/$C$31)+(#REF!+($Q$46^2)/2)*$Q$51)/($Q$46*SQRT($Q$51)))-$Q$46*SQRT(($Q$51))))*$C$31*EXP(-#REF!*$Q$51))*$B$31*100,0)</f>
        <v>0</v>
      </c>
      <c r="GC21" s="120">
        <f ca="1">IFERROR((NORMSDIST(((LN($EY21/$C$32)+(#REF!+($Q$46^2)/2)*$Q$51)/($Q$46*SQRT($Q$51))))*$EY21-NORMSDIST((((LN($EY21/$C$32)+(#REF!+($Q$46^2)/2)*$Q$51)/($Q$46*SQRT($Q$51)))-$Q$46*SQRT(($Q$51))))*$C$32*EXP(-#REF!*$Q$51))*$B$32*100,0)</f>
        <v>0</v>
      </c>
      <c r="GD21" s="120">
        <f ca="1">IFERROR((NORMSDIST(((LN($EY21/$C$33)+(#REF!+($Q$46^2)/2)*$Q$51)/($Q$46*SQRT($Q$51))))*$EY21-NORMSDIST((((LN($EY21/$C$33)+(#REF!+($Q$46^2)/2)*$Q$51)/($Q$46*SQRT($Q$51)))-$Q$46*SQRT(($Q$51))))*$C$33*EXP(-#REF!*$Q$51))*$B$33*100,0)</f>
        <v>0</v>
      </c>
      <c r="GE21" s="120">
        <f ca="1">IFERROR((NORMSDIST(((LN($EY21/$C$34)+(#REF!+($Q$46^2)/2)*$Q$51)/($Q$46*SQRT($Q$51))))*$EY21-NORMSDIST((((LN($EY21/$C$34)+(#REF!+($Q$46^2)/2)*$Q$51)/($Q$46*SQRT($Q$51)))-$Q$46*SQRT(($Q$51))))*$C$34*EXP(-#REF!*$Q$51))*$B$34*100,0)</f>
        <v>0</v>
      </c>
      <c r="GF21" s="120">
        <f ca="1">IFERROR((NORMSDIST(((LN($EY21/$C$35)+(#REF!+($Q$46^2)/2)*$Q$51)/($Q$46*SQRT($Q$51))))*$EY21-NORMSDIST((((LN($EY21/$C$35)+(#REF!+($Q$46^2)/2)*$Q$51)/($Q$46*SQRT($Q$51)))-$Q$46*SQRT(($Q$51))))*$C$35*EXP(-#REF!*$Q$51))*$B$35*100,0)</f>
        <v>0</v>
      </c>
      <c r="GG21" s="120">
        <f ca="1">IFERROR((NORMSDIST(((LN($EY21/$C$36)+(#REF!+($Q$46^2)/2)*$Q$51)/($Q$46*SQRT($Q$51))))*$EY21-NORMSDIST((((LN($EY21/$C$36)+(#REF!+($Q$46^2)/2)*$Q$51)/($Q$46*SQRT($Q$51)))-$Q$46*SQRT(($Q$51))))*$C$36*EXP(-#REF!*$Q$51))*$B$36*100,0)</f>
        <v>0</v>
      </c>
      <c r="GH21" s="120">
        <f ca="1">IFERROR((NORMSDIST(((LN($EY21/$C$37)+(#REF!+($Q$46^2)/2)*$Q$51)/($Q$46*SQRT($Q$51))))*$EY21-NORMSDIST((((LN($EY21/$C$37)+(#REF!+($Q$46^2)/2)*$Q$51)/($Q$46*SQRT($Q$51)))-$Q$46*SQRT(($Q$51))))*$C$37*EXP(-#REF!*$Q$51))*$B$37*100,0)</f>
        <v>0</v>
      </c>
      <c r="GI21" s="121"/>
      <c r="GJ21" s="122">
        <f t="shared" ca="1" si="55"/>
        <v>0</v>
      </c>
      <c r="GK21" s="121"/>
      <c r="GL21" s="134"/>
      <c r="GM21" s="124"/>
      <c r="GN21" s="125">
        <f t="shared" ca="1" si="56"/>
        <v>0</v>
      </c>
    </row>
    <row r="22" spans="1:196" ht="15">
      <c r="A22" s="126" t="s">
        <v>410</v>
      </c>
      <c r="B22" s="249"/>
      <c r="C22" s="242"/>
      <c r="D22" s="243"/>
      <c r="E22" s="250">
        <f t="shared" si="0"/>
        <v>0</v>
      </c>
      <c r="F22" s="251">
        <f t="shared" si="1"/>
        <v>0</v>
      </c>
      <c r="G22" s="246" t="str">
        <f t="shared" si="57"/>
        <v/>
      </c>
      <c r="H22" s="252">
        <f t="shared" si="58"/>
        <v>0</v>
      </c>
      <c r="I22" s="253">
        <f t="shared" si="2"/>
        <v>0</v>
      </c>
      <c r="J22" s="127" t="str">
        <f>IFERROR(D21/D22,"")</f>
        <v/>
      </c>
      <c r="K22" s="128" t="str">
        <f>IFERROR(G21/G22,"")</f>
        <v/>
      </c>
      <c r="L22" s="129" t="str">
        <f>IFERROR(K22/J22-1,"")</f>
        <v/>
      </c>
      <c r="M22" s="130">
        <f>I21+I22</f>
        <v>0</v>
      </c>
      <c r="N22" s="144">
        <f t="shared" si="76"/>
        <v>0.21550625000000023</v>
      </c>
      <c r="O22" s="279">
        <f t="shared" si="75"/>
        <v>2832.1295625000007</v>
      </c>
      <c r="P22" s="131">
        <f t="shared" si="4"/>
        <v>0</v>
      </c>
      <c r="Q22" s="131">
        <f t="shared" ca="1" si="5"/>
        <v>0</v>
      </c>
      <c r="R22" s="62"/>
      <c r="S22" s="240" t="str">
        <f t="shared" si="71"/>
        <v/>
      </c>
      <c r="T22" s="671">
        <f t="shared" si="73"/>
        <v>0</v>
      </c>
      <c r="U22" s="235"/>
      <c r="V22" s="672">
        <f t="shared" ca="1" si="59"/>
        <v>0</v>
      </c>
      <c r="W22" s="505" t="str">
        <f t="shared" si="60"/>
        <v/>
      </c>
      <c r="X22" s="505" t="str">
        <f t="shared" si="61"/>
        <v/>
      </c>
      <c r="Y22" s="503">
        <f>IFERROR(VLOOKUP($X22,HomeBroker!$A$22:$F$100,2,0),0)</f>
        <v>0</v>
      </c>
      <c r="Z22" s="503">
        <f>IFERROR(VLOOKUP($X22,HomeBroker!$A$22:$F$100,3,0),0)</f>
        <v>0</v>
      </c>
      <c r="AA22" s="237">
        <f>IFERROR(VLOOKUP($X22,HomeBroker!$A$22:$F$100,6,0),0)</f>
        <v>0</v>
      </c>
      <c r="AB22" s="503">
        <f>IFERROR(VLOOKUP($X22,HomeBroker!$A$22:$F$100,4,0),0)</f>
        <v>0</v>
      </c>
      <c r="AC22" s="503">
        <f>IFERROR(VLOOKUP($X22,HomeBroker!$A$22:$F$100,5,0),0)</f>
        <v>0</v>
      </c>
      <c r="AD22" s="506">
        <f>IFERROR(VLOOKUP($X22,HomeBroker!$A$22:$N$100,14,0),0)</f>
        <v>0</v>
      </c>
      <c r="AE22" s="241" t="str">
        <f t="shared" si="62"/>
        <v/>
      </c>
      <c r="AF22" s="110">
        <f t="shared" si="74"/>
        <v>0</v>
      </c>
      <c r="AG22" s="235"/>
      <c r="AH22" s="504">
        <f t="shared" ca="1" si="64"/>
        <v>0</v>
      </c>
      <c r="AI22" s="505" t="str">
        <f t="shared" si="65"/>
        <v/>
      </c>
      <c r="AJ22" s="505" t="str">
        <f t="shared" si="66"/>
        <v/>
      </c>
      <c r="AK22" s="507">
        <f>IFERROR(VLOOKUP($AJ22,HomeBroker!$A$22:$F$100,2,0),0)</f>
        <v>0</v>
      </c>
      <c r="AL22" s="503">
        <f>IFERROR(VLOOKUP($AJ22,HomeBroker!$A$22:$F$100,3,0),0)</f>
        <v>0</v>
      </c>
      <c r="AM22" s="237">
        <f>IFERROR(VLOOKUP($AJ22,HomeBroker!$A$22:$F$100,6,0),0)</f>
        <v>0</v>
      </c>
      <c r="AN22" s="503">
        <f>IFERROR(VLOOKUP($AJ22,HomeBroker!$A$22:$F$100,4,0),0)</f>
        <v>0</v>
      </c>
      <c r="AO22" s="507">
        <f>IFERROR(VLOOKUP($AJ22,HomeBroker!$A$22:$F$100,5,0),0)</f>
        <v>0</v>
      </c>
      <c r="AP22" s="507">
        <f>IFERROR(VLOOKUP($AJ22,HomeBroker!$A$22:$N$100,14,0),0)</f>
        <v>0</v>
      </c>
      <c r="AQ22" s="62"/>
      <c r="AR22" s="240" t="str">
        <f t="shared" si="67"/>
        <v>-</v>
      </c>
      <c r="AS22" s="240" t="str">
        <f t="shared" si="68"/>
        <v>-</v>
      </c>
      <c r="AT22" s="240" t="str">
        <f t="shared" si="69"/>
        <v>-</v>
      </c>
      <c r="AU22" s="62"/>
      <c r="AV22" s="112"/>
      <c r="AW22" s="132" t="s">
        <v>354</v>
      </c>
      <c r="AX22" s="114"/>
      <c r="AY22" s="136"/>
      <c r="AZ22" s="137"/>
      <c r="BA22" s="285">
        <f t="shared" si="10"/>
        <v>0</v>
      </c>
      <c r="BB22" s="286">
        <f t="shared" si="11"/>
        <v>0</v>
      </c>
      <c r="BC22" s="116" t="s">
        <v>408</v>
      </c>
      <c r="BD22" s="114"/>
      <c r="BE22" s="139"/>
      <c r="BF22" s="117"/>
      <c r="BG22" s="287">
        <f t="shared" si="12"/>
        <v>0</v>
      </c>
      <c r="BH22" s="289">
        <f t="shared" si="13"/>
        <v>0</v>
      </c>
      <c r="BI22" s="118" t="s">
        <v>409</v>
      </c>
      <c r="BJ22" s="114"/>
      <c r="BK22" s="117"/>
      <c r="BL22" s="290">
        <f t="shared" si="14"/>
        <v>0</v>
      </c>
      <c r="BM22" s="291">
        <f t="shared" si="15"/>
        <v>0</v>
      </c>
      <c r="DH22" s="119">
        <f t="shared" si="16"/>
        <v>2832.1295625000007</v>
      </c>
      <c r="DI22" s="120">
        <f t="shared" si="17"/>
        <v>0</v>
      </c>
      <c r="DJ22" s="120">
        <f t="shared" si="18"/>
        <v>0</v>
      </c>
      <c r="DK22" s="120">
        <f t="shared" si="19"/>
        <v>0</v>
      </c>
      <c r="DL22" s="120">
        <f t="shared" si="20"/>
        <v>0</v>
      </c>
      <c r="DM22" s="120">
        <f t="shared" si="21"/>
        <v>0</v>
      </c>
      <c r="DN22" s="120">
        <f t="shared" si="22"/>
        <v>0</v>
      </c>
      <c r="DO22" s="120">
        <f t="shared" si="23"/>
        <v>0</v>
      </c>
      <c r="DP22" s="120">
        <f t="shared" si="24"/>
        <v>0</v>
      </c>
      <c r="DQ22" s="120">
        <f t="shared" si="25"/>
        <v>0</v>
      </c>
      <c r="DR22" s="120">
        <f t="shared" si="26"/>
        <v>0</v>
      </c>
      <c r="DS22" s="120">
        <f t="shared" si="27"/>
        <v>0</v>
      </c>
      <c r="DT22" s="120">
        <f t="shared" si="28"/>
        <v>0</v>
      </c>
      <c r="DU22" s="120">
        <f t="shared" si="29"/>
        <v>0</v>
      </c>
      <c r="DV22" s="120">
        <f t="shared" si="30"/>
        <v>0</v>
      </c>
      <c r="DW22" s="120">
        <f t="shared" si="31"/>
        <v>0</v>
      </c>
      <c r="DX22" s="120">
        <f t="shared" si="32"/>
        <v>0</v>
      </c>
      <c r="DY22" s="120">
        <f t="shared" si="33"/>
        <v>0</v>
      </c>
      <c r="DZ22" s="120">
        <f t="shared" si="34"/>
        <v>0</v>
      </c>
      <c r="EA22" s="120">
        <f t="shared" si="35"/>
        <v>0</v>
      </c>
      <c r="EB22" s="120">
        <f t="shared" si="36"/>
        <v>0</v>
      </c>
      <c r="EC22" s="120">
        <f t="shared" si="37"/>
        <v>0</v>
      </c>
      <c r="ED22" s="120">
        <f t="shared" si="38"/>
        <v>0</v>
      </c>
      <c r="EE22" s="120">
        <f t="shared" si="39"/>
        <v>0</v>
      </c>
      <c r="EF22" s="120">
        <f t="shared" si="40"/>
        <v>0</v>
      </c>
      <c r="EG22" s="120">
        <f t="shared" si="41"/>
        <v>0</v>
      </c>
      <c r="EH22" s="120">
        <f t="shared" si="42"/>
        <v>0</v>
      </c>
      <c r="EI22" s="120">
        <f t="shared" si="43"/>
        <v>0</v>
      </c>
      <c r="EJ22" s="120">
        <f t="shared" si="44"/>
        <v>0</v>
      </c>
      <c r="EK22" s="120">
        <f t="shared" si="45"/>
        <v>0</v>
      </c>
      <c r="EL22" s="120">
        <f t="shared" si="46"/>
        <v>0</v>
      </c>
      <c r="EM22" s="120">
        <f t="shared" si="47"/>
        <v>0</v>
      </c>
      <c r="EN22" s="120">
        <f t="shared" si="48"/>
        <v>0</v>
      </c>
      <c r="EO22" s="120">
        <f t="shared" si="49"/>
        <v>0</v>
      </c>
      <c r="EP22" s="120">
        <f t="shared" si="50"/>
        <v>0</v>
      </c>
      <c r="EQ22" s="120">
        <f t="shared" si="51"/>
        <v>0</v>
      </c>
      <c r="ER22" s="121"/>
      <c r="ES22" s="122">
        <f t="shared" si="52"/>
        <v>0</v>
      </c>
      <c r="ET22" s="121"/>
      <c r="EU22" s="134"/>
      <c r="EV22" s="124"/>
      <c r="EW22" s="125">
        <f t="shared" si="53"/>
        <v>0</v>
      </c>
      <c r="EX22" s="72"/>
      <c r="EY22" s="119">
        <f t="shared" si="54"/>
        <v>2832.1295625000007</v>
      </c>
      <c r="EZ22" s="120">
        <f ca="1">IFERROR((NORMSDIST(((LN($EY22/$C$3)+(#REF!+($Q$46^2)/2)*$Q$51)/($Q$46*SQRT($Q$51))))*$EY22-NORMSDIST((((LN($EY22/$C$3)+(#REF!+($Q$46^2)/2)*$Q$51)/($Q$46*SQRT($Q$51)))-$Q$46*SQRT(($Q$51))))*$C$3*EXP(-#REF!*$Q$51))*$B$3*100,0)</f>
        <v>0</v>
      </c>
      <c r="FA22" s="120">
        <f ca="1">IFERROR((NORMSDIST(((LN($EY22/$C$4)+(#REF!+($Q$46^2)/2)*$Q$51)/($Q$46*SQRT($Q$51))))*$EY22-NORMSDIST((((LN($EY22/$C$4)+(#REF!+($Q$46^2)/2)*$Q$51)/($Q$46*SQRT($Q$51)))-$Q$46*SQRT(($Q$51))))*$C$4*EXP(-#REF!*$Q$51))*$B$4*100,0)</f>
        <v>0</v>
      </c>
      <c r="FB22" s="120">
        <f ca="1">IFERROR((NORMSDIST(((LN($EY22/$C$5)+(#REF!+($Q$46^2)/2)*$Q$51)/($Q$46*SQRT($Q$51))))*$EY22-NORMSDIST((((LN($EY22/$C$5)+(#REF!+($Q$46^2)/2)*$Q$51)/($Q$46*SQRT($Q$51)))-$Q$46*SQRT(($Q$51))))*$C$5*EXP(-#REF!*$Q$51))*$B$5*100,0)</f>
        <v>0</v>
      </c>
      <c r="FC22" s="120">
        <f ca="1">IFERROR((NORMSDIST(((LN($EY22/$C$6)+(#REF!+($Q$46^2)/2)*$Q$51)/($Q$46*SQRT($Q$51))))*$EY22-NORMSDIST((((LN($EY22/$C$6)+(#REF!+($Q$46^2)/2)*$Q$51)/($Q$46*SQRT($Q$51)))-$Q$46*SQRT(($Q$51))))*$C$6*EXP(-#REF!*$Q$51))*$B$6*100,0)</f>
        <v>0</v>
      </c>
      <c r="FD22" s="120">
        <f ca="1">IFERROR((NORMSDIST(((LN($EY22/$C$7)+(#REF!+($Q$46^2)/2)*$Q$51)/($Q$46*SQRT($Q$51))))*$EY22-NORMSDIST((((LN($EY22/$C$7)+(#REF!+($Q$46^2)/2)*$Q$51)/($Q$46*SQRT($Q$51)))-$Q$46*SQRT(($Q$51))))*$C$7*EXP(-#REF!*$Q$51))*$B$7*100,0)</f>
        <v>0</v>
      </c>
      <c r="FE22" s="120">
        <f ca="1">IFERROR((NORMSDIST(((LN($EY22/$C$8)+(#REF!+($Q$46^2)/2)*$Q$51)/($Q$46*SQRT($Q$51))))*$EY22-NORMSDIST((((LN($EY22/$C$8)+(#REF!+($Q$46^2)/2)*$Q$51)/($Q$46*SQRT($Q$51)))-$Q$46*SQRT(($Q$51))))*$C$8*EXP(-#REF!*$Q$51))*$B$8*100,0)</f>
        <v>0</v>
      </c>
      <c r="FF22" s="120">
        <f ca="1">IFERROR((NORMSDIST(((LN($EY22/$C$9)+(#REF!+($Q$46^2)/2)*$Q$51)/($Q$46*SQRT($Q$51))))*$EY22-NORMSDIST((((LN($EY22/$C$9)+(#REF!+($Q$46^2)/2)*$Q$51)/($Q$46*SQRT($Q$51)))-$Q$46*SQRT(($Q$51))))*$C$9*EXP(-#REF!*$Q$51))*$B$9*100,0)</f>
        <v>0</v>
      </c>
      <c r="FG22" s="120">
        <f ca="1">IFERROR((NORMSDIST(((LN($EY22/$C$10)+(#REF!+($Q$46^2)/2)*$Q$51)/($Q$46*SQRT($Q$51))))*$EY22-NORMSDIST((((LN($EY22/$C$10)+(#REF!+($Q$46^2)/2)*$Q$51)/($Q$46*SQRT($Q$51)))-$Q$46*SQRT(($Q$51))))*$C$10*EXP(-#REF!*$Q$51))*$B$10*100,0)</f>
        <v>0</v>
      </c>
      <c r="FH22" s="120">
        <f ca="1">IFERROR((NORMSDIST(((LN($EY22/$C$11)+(#REF!+($Q$46^2)/2)*$Q$51)/($Q$46*SQRT($Q$51))))*$EY22-NORMSDIST((((LN($EY22/$C$11)+(#REF!+($Q$46^2)/2)*$Q$51)/($Q$46*SQRT($Q$51)))-$Q$46*SQRT(($Q$51))))*$C$11*EXP(-#REF!*$Q$51))*$B$11*100,0)</f>
        <v>0</v>
      </c>
      <c r="FI22" s="120">
        <f ca="1">IFERROR((NORMSDIST(((LN($EY22/$C$12)+(#REF!+($Q$46^2)/2)*$Q$51)/($Q$46*SQRT($Q$51))))*$EY22-NORMSDIST((((LN($EY22/$C$12)+(#REF!+($Q$46^2)/2)*$Q$51)/($Q$46*SQRT($Q$51)))-$Q$46*SQRT(($Q$51))))*$C$12*EXP(-#REF!*$Q$51))*$B$12*100,0)</f>
        <v>0</v>
      </c>
      <c r="FJ22" s="120">
        <f ca="1">IFERROR((NORMSDIST(((LN($EY22/$C$13)+(#REF!+($Q$46^2)/2)*$Q$51)/($Q$46*SQRT($Q$51))))*$EY22-NORMSDIST((((LN($EY22/$C$13)+(#REF!+($Q$46^2)/2)*$Q$51)/($Q$46*SQRT($Q$51)))-$Q$46*SQRT(($Q$51))))*$C$13*EXP(-#REF!*$Q$51))*$B$13*100,0)</f>
        <v>0</v>
      </c>
      <c r="FK22" s="120">
        <f ca="1">IFERROR((NORMSDIST(((LN($EY22/$C$14)+(#REF!+($Q$46^2)/2)*$Q$51)/($Q$46*SQRT($Q$51))))*$EY22-NORMSDIST((((LN($EY22/$C$14)+(#REF!+($Q$46^2)/2)*$Q$51)/($Q$46*SQRT($Q$51)))-$Q$46*SQRT(($Q$51))))*$C$14*EXP(-#REF!*$Q$51))*$B$14*100,0)</f>
        <v>0</v>
      </c>
      <c r="FL22" s="120">
        <f ca="1">IFERROR((NORMSDIST(((LN($EY22/$C$15)+(#REF!+($Q$46^2)/2)*$Q$51)/($Q$46*SQRT($Q$51))))*$EY22-NORMSDIST((((LN($EY22/$C$15)+(#REF!+($Q$46^2)/2)*$Q$51)/($Q$46*SQRT($Q$51)))-$Q$46*SQRT(($Q$51))))*$C$15*EXP(-#REF!*$Q$51))*$B$15*100,0)</f>
        <v>0</v>
      </c>
      <c r="FM22" s="120">
        <f ca="1">IFERROR((NORMSDIST(((LN($EY22/$C$16)+(#REF!+($Q$46^2)/2)*$Q$51)/($Q$46*SQRT($Q$51))))*$EY22-NORMSDIST((((LN($EY22/$C$16)+(#REF!+($Q$46^2)/2)*$Q$51)/($Q$46*SQRT($Q$51)))-$Q$46*SQRT(($Q$51))))*$C$16*EXP(-#REF!*$Q$51))*$B$16*100,0)</f>
        <v>0</v>
      </c>
      <c r="FN22" s="120">
        <f ca="1">IFERROR((NORMSDIST(((LN($EY22/$C$17)+(#REF!+($Q$46^2)/2)*$Q$51)/($Q$46*SQRT($Q$51))))*$EY22-NORMSDIST((((LN($EY22/$C$17)+(#REF!+($Q$46^2)/2)*$Q$51)/($Q$46*SQRT($Q$51)))-$Q$46*SQRT(($Q$51))))*$C$17*EXP(-#REF!*$Q$51))*$B$17*100,0)</f>
        <v>0</v>
      </c>
      <c r="FO22" s="120">
        <f ca="1">IFERROR((NORMSDIST(((LN($EY22/$C$18)+(#REF!+($Q$46^2)/2)*$Q$51)/($Q$46*SQRT($Q$51))))*$EY22-NORMSDIST((((LN($EY22/$C$18)+(#REF!+($Q$46^2)/2)*$Q$51)/($Q$46*SQRT($Q$51)))-$Q$46*SQRT(($Q$51))))*$C$18*EXP(-#REF!*$Q$51))*$B$18*100,0)</f>
        <v>0</v>
      </c>
      <c r="FP22" s="120">
        <f ca="1">IFERROR((NORMSDIST(((LN($EY22/$C$19)+(#REF!+($Q$46^2)/2)*$Q$51)/($Q$46*SQRT($Q$51))))*$EY22-NORMSDIST((((LN($EY22/$C$19)+(#REF!+($Q$46^2)/2)*$Q$51)/($Q$46*SQRT($Q$51)))-$Q$46*SQRT(($Q$51))))*$C$19*EXP(-#REF!*$Q$51))*$B$19*100,0)</f>
        <v>0</v>
      </c>
      <c r="FQ22" s="120">
        <f ca="1">IFERROR((NORMSDIST(((LN($EY22/$C$20)+(#REF!+($Q$46^2)/2)*$Q$51)/($Q$46*SQRT($Q$51))))*$EY22-NORMSDIST((((LN($EY22/$C$20)+(#REF!+($Q$46^2)/2)*$Q$51)/($Q$46*SQRT($Q$51)))-$Q$46*SQRT(($Q$51))))*$C$20*EXP(-#REF!*$Q$51))*$B$20*100,0)</f>
        <v>0</v>
      </c>
      <c r="FR22" s="120">
        <f ca="1">IFERROR((NORMSDIST(((LN($EY22/$C$21)+(#REF!+($Q$46^2)/2)*$Q$51)/($Q$46*SQRT($Q$51))))*$EY22-NORMSDIST((((LN($EY22/$C$21)+(#REF!+($Q$46^2)/2)*$Q$51)/($Q$46*SQRT($Q$51)))-$Q$46*SQRT(($Q$51))))*$C$21*EXP(-#REF!*$Q$51))*$B$21*100,0)</f>
        <v>0</v>
      </c>
      <c r="FS22" s="120">
        <f ca="1">IFERROR((NORMSDIST(((LN($EY22/$C$22)+(#REF!+($Q$46^2)/2)*$Q$51)/($Q$46*SQRT($Q$51))))*$EY22-NORMSDIST((((LN($EY22/$C$22)+(#REF!+($Q$46^2)/2)*$Q$51)/($Q$46*SQRT($Q$51)))-$Q$46*SQRT(($Q$51))))*$C$22*EXP(-#REF!*$Q$51))*$B$22*100,0)</f>
        <v>0</v>
      </c>
      <c r="FT22" s="120">
        <f ca="1">IFERROR((NORMSDIST(((LN($EY22/$C$23)+(#REF!+($Q$46^2)/2)*$Q$51)/($Q$46*SQRT($Q$51))))*$EY22-NORMSDIST((((LN($EY22/$C$23)+(#REF!+($Q$46^2)/2)*$Q$51)/($Q$46*SQRT($Q$51)))-$Q$46*SQRT(($Q$51))))*$C$23*EXP(-#REF!*$Q$51))*$B$23*100,0)</f>
        <v>0</v>
      </c>
      <c r="FU22" s="120">
        <f ca="1">IFERROR((NORMSDIST(((LN($EY22/$C$24)+(#REF!+($Q$46^2)/2)*$Q$51)/($Q$46*SQRT($Q$51))))*$EY22-NORMSDIST((((LN($EY22/$C$24)+(#REF!+($Q$46^2)/2)*$Q$51)/($Q$46*SQRT($Q$51)))-$Q$46*SQRT(($Q$51))))*$C$24*EXP(-#REF!*$Q$51))*$B$24*100,0)</f>
        <v>0</v>
      </c>
      <c r="FV22" s="120">
        <f ca="1">IFERROR((NORMSDIST(((LN($EY22/$C$25)+(#REF!+($Q$46^2)/2)*$Q$51)/($Q$46*SQRT($Q$51))))*$EY22-NORMSDIST((((LN($EY22/$C$25)+(#REF!+($Q$46^2)/2)*$Q$51)/($Q$46*SQRT($Q$51)))-$Q$46*SQRT(($Q$51))))*$C$25*EXP(-#REF!*$Q$51))*$B$25*100,0)</f>
        <v>0</v>
      </c>
      <c r="FW22" s="120">
        <f ca="1">IFERROR((NORMSDIST(((LN($EY22/$C$26)+(#REF!+($Q$46^2)/2)*$Q$51)/($Q$46*SQRT($Q$51))))*$EY22-NORMSDIST((((LN($EY22/$C$26)+(#REF!+($Q$46^2)/2)*$Q$51)/($Q$46*SQRT($Q$51)))-$Q$46*SQRT(($Q$51))))*$C$26*EXP(-#REF!*$Q$51))*$B$26*100,0)</f>
        <v>0</v>
      </c>
      <c r="FX22" s="120">
        <f ca="1">IFERROR((NORMSDIST(((LN($EY22/$C$27)+(#REF!+($Q$46^2)/2)*$Q$51)/($Q$46*SQRT($Q$51))))*$EY22-NORMSDIST((((LN($EY22/$C$27)+(#REF!+($Q$46^2)/2)*$Q$51)/($Q$46*SQRT($Q$51)))-$Q$46*SQRT(($Q$51))))*$C$27*EXP(-#REF!*$Q$51))*$B$27*100,0)</f>
        <v>0</v>
      </c>
      <c r="FY22" s="120">
        <f ca="1">IFERROR((NORMSDIST(((LN($EY22/$C$28)+(#REF!+($Q$46^2)/2)*$Q$51)/($Q$46*SQRT($Q$51))))*$EY22-NORMSDIST((((LN($EY22/$C$28)+(#REF!+($Q$46^2)/2)*$Q$51)/($Q$46*SQRT($Q$51)))-$Q$46*SQRT(($Q$51))))*$C$28*EXP(-#REF!*$Q$51))*$B$28*100,0)</f>
        <v>0</v>
      </c>
      <c r="FZ22" s="120">
        <f ca="1">IFERROR((NORMSDIST(((LN($EY22/$C$29)+(#REF!+($Q$46^2)/2)*$Q$51)/($Q$46*SQRT($Q$51))))*$EY22-NORMSDIST((((LN($EY22/$C$29)+(#REF!+($Q$46^2)/2)*$Q$51)/($Q$46*SQRT($Q$51)))-$Q$46*SQRT(($Q$51))))*$C$29*EXP(-#REF!*$Q$51))*$B$29*100,0)</f>
        <v>0</v>
      </c>
      <c r="GA22" s="120">
        <f ca="1">IFERROR((NORMSDIST(((LN($EY22/$C$30)+(#REF!+($Q$46^2)/2)*$Q$51)/($Q$46*SQRT($Q$51))))*$EY22-NORMSDIST((((LN($EY22/$C$30)+(#REF!+($Q$46^2)/2)*$Q$51)/($Q$46*SQRT($Q$51)))-$Q$46*SQRT(($Q$51))))*$C$30*EXP(-#REF!*$Q$51))*$B$30*100,0)</f>
        <v>0</v>
      </c>
      <c r="GB22" s="120">
        <f ca="1">IFERROR((NORMSDIST(((LN($EY22/$C$31)+(#REF!+($Q$46^2)/2)*$Q$51)/($Q$46*SQRT($Q$51))))*$EY22-NORMSDIST((((LN($EY22/$C$31)+(#REF!+($Q$46^2)/2)*$Q$51)/($Q$46*SQRT($Q$51)))-$Q$46*SQRT(($Q$51))))*$C$31*EXP(-#REF!*$Q$51))*$B$31*100,0)</f>
        <v>0</v>
      </c>
      <c r="GC22" s="120">
        <f ca="1">IFERROR((NORMSDIST(((LN($EY22/$C$32)+(#REF!+($Q$46^2)/2)*$Q$51)/($Q$46*SQRT($Q$51))))*$EY22-NORMSDIST((((LN($EY22/$C$32)+(#REF!+($Q$46^2)/2)*$Q$51)/($Q$46*SQRT($Q$51)))-$Q$46*SQRT(($Q$51))))*$C$32*EXP(-#REF!*$Q$51))*$B$32*100,0)</f>
        <v>0</v>
      </c>
      <c r="GD22" s="120">
        <f ca="1">IFERROR((NORMSDIST(((LN($EY22/$C$33)+(#REF!+($Q$46^2)/2)*$Q$51)/($Q$46*SQRT($Q$51))))*$EY22-NORMSDIST((((LN($EY22/$C$33)+(#REF!+($Q$46^2)/2)*$Q$51)/($Q$46*SQRT($Q$51)))-$Q$46*SQRT(($Q$51))))*$C$33*EXP(-#REF!*$Q$51))*$B$33*100,0)</f>
        <v>0</v>
      </c>
      <c r="GE22" s="120">
        <f ca="1">IFERROR((NORMSDIST(((LN($EY22/$C$34)+(#REF!+($Q$46^2)/2)*$Q$51)/($Q$46*SQRT($Q$51))))*$EY22-NORMSDIST((((LN($EY22/$C$34)+(#REF!+($Q$46^2)/2)*$Q$51)/($Q$46*SQRT($Q$51)))-$Q$46*SQRT(($Q$51))))*$C$34*EXP(-#REF!*$Q$51))*$B$34*100,0)</f>
        <v>0</v>
      </c>
      <c r="GF22" s="120">
        <f ca="1">IFERROR((NORMSDIST(((LN($EY22/$C$35)+(#REF!+($Q$46^2)/2)*$Q$51)/($Q$46*SQRT($Q$51))))*$EY22-NORMSDIST((((LN($EY22/$C$35)+(#REF!+($Q$46^2)/2)*$Q$51)/($Q$46*SQRT($Q$51)))-$Q$46*SQRT(($Q$51))))*$C$35*EXP(-#REF!*$Q$51))*$B$35*100,0)</f>
        <v>0</v>
      </c>
      <c r="GG22" s="120">
        <f ca="1">IFERROR((NORMSDIST(((LN($EY22/$C$36)+(#REF!+($Q$46^2)/2)*$Q$51)/($Q$46*SQRT($Q$51))))*$EY22-NORMSDIST((((LN($EY22/$C$36)+(#REF!+($Q$46^2)/2)*$Q$51)/($Q$46*SQRT($Q$51)))-$Q$46*SQRT(($Q$51))))*$C$36*EXP(-#REF!*$Q$51))*$B$36*100,0)</f>
        <v>0</v>
      </c>
      <c r="GH22" s="120">
        <f ca="1">IFERROR((NORMSDIST(((LN($EY22/$C$37)+(#REF!+($Q$46^2)/2)*$Q$51)/($Q$46*SQRT($Q$51))))*$EY22-NORMSDIST((((LN($EY22/$C$37)+(#REF!+($Q$46^2)/2)*$Q$51)/($Q$46*SQRT($Q$51)))-$Q$46*SQRT(($Q$51))))*$C$37*EXP(-#REF!*$Q$51))*$B$37*100,0)</f>
        <v>0</v>
      </c>
      <c r="GI22" s="121"/>
      <c r="GJ22" s="122">
        <f t="shared" ca="1" si="55"/>
        <v>0</v>
      </c>
      <c r="GK22" s="121"/>
      <c r="GL22" s="134"/>
      <c r="GM22" s="124"/>
      <c r="GN22" s="125">
        <f t="shared" ca="1" si="56"/>
        <v>0</v>
      </c>
    </row>
    <row r="23" spans="1:196" ht="15">
      <c r="A23" s="135" t="s">
        <v>411</v>
      </c>
      <c r="B23" s="249"/>
      <c r="C23" s="242"/>
      <c r="D23" s="243"/>
      <c r="E23" s="250">
        <f t="shared" si="0"/>
        <v>0</v>
      </c>
      <c r="F23" s="251">
        <f t="shared" si="1"/>
        <v>0</v>
      </c>
      <c r="G23" s="246" t="str">
        <f t="shared" si="57"/>
        <v/>
      </c>
      <c r="H23" s="252">
        <f t="shared" si="58"/>
        <v>0</v>
      </c>
      <c r="I23" s="253">
        <f t="shared" si="2"/>
        <v>0</v>
      </c>
      <c r="J23" s="69"/>
      <c r="K23" s="69"/>
      <c r="L23" s="69"/>
      <c r="M23" s="69"/>
      <c r="N23" s="144">
        <f t="shared" si="76"/>
        <v>0.27628156250000035</v>
      </c>
      <c r="O23" s="279">
        <f t="shared" si="75"/>
        <v>2973.7360406250009</v>
      </c>
      <c r="P23" s="131">
        <f t="shared" si="4"/>
        <v>0</v>
      </c>
      <c r="Q23" s="131">
        <f t="shared" ca="1" si="5"/>
        <v>0</v>
      </c>
      <c r="R23" s="62"/>
      <c r="S23" s="240" t="str">
        <f t="shared" si="71"/>
        <v/>
      </c>
      <c r="T23" s="671">
        <f t="shared" si="73"/>
        <v>0</v>
      </c>
      <c r="U23" s="235"/>
      <c r="V23" s="672">
        <f t="shared" ca="1" si="59"/>
        <v>0</v>
      </c>
      <c r="W23" s="505" t="str">
        <f t="shared" si="60"/>
        <v/>
      </c>
      <c r="X23" s="505" t="str">
        <f t="shared" si="61"/>
        <v/>
      </c>
      <c r="Y23" s="503">
        <f>IFERROR(VLOOKUP($X23,HomeBroker!$A$22:$F$100,2,0),0)</f>
        <v>0</v>
      </c>
      <c r="Z23" s="503">
        <f>IFERROR(VLOOKUP($X23,HomeBroker!$A$22:$F$100,3,0),0)</f>
        <v>0</v>
      </c>
      <c r="AA23" s="237">
        <f>IFERROR(VLOOKUP($X23,HomeBroker!$A$22:$F$100,6,0),0)</f>
        <v>0</v>
      </c>
      <c r="AB23" s="503">
        <f>IFERROR(VLOOKUP($X23,HomeBroker!$A$22:$F$100,4,0),0)</f>
        <v>0</v>
      </c>
      <c r="AC23" s="503">
        <f>IFERROR(VLOOKUP($X23,HomeBroker!$A$22:$F$100,5,0),0)</f>
        <v>0</v>
      </c>
      <c r="AD23" s="506">
        <f>IFERROR(VLOOKUP($X23,HomeBroker!$A$22:$N$100,14,0),0)</f>
        <v>0</v>
      </c>
      <c r="AE23" s="241" t="str">
        <f t="shared" si="62"/>
        <v/>
      </c>
      <c r="AF23" s="110">
        <f t="shared" si="74"/>
        <v>0</v>
      </c>
      <c r="AG23" s="235"/>
      <c r="AH23" s="504">
        <f t="shared" ca="1" si="64"/>
        <v>0</v>
      </c>
      <c r="AI23" s="505" t="str">
        <f t="shared" si="65"/>
        <v/>
      </c>
      <c r="AJ23" s="505" t="str">
        <f t="shared" si="66"/>
        <v/>
      </c>
      <c r="AK23" s="507">
        <f>IFERROR(VLOOKUP($AJ23,HomeBroker!$A$22:$F$100,2,0),0)</f>
        <v>0</v>
      </c>
      <c r="AL23" s="503">
        <f>IFERROR(VLOOKUP($AJ23,HomeBroker!$A$22:$F$100,3,0),0)</f>
        <v>0</v>
      </c>
      <c r="AM23" s="237">
        <f>IFERROR(VLOOKUP($AJ23,HomeBroker!$A$22:$F$100,6,0),0)</f>
        <v>0</v>
      </c>
      <c r="AN23" s="503">
        <f>IFERROR(VLOOKUP($AJ23,HomeBroker!$A$22:$F$100,4,0),0)</f>
        <v>0</v>
      </c>
      <c r="AO23" s="507">
        <f>IFERROR(VLOOKUP($AJ23,HomeBroker!$A$22:$F$100,5,0),0)</f>
        <v>0</v>
      </c>
      <c r="AP23" s="507">
        <f>IFERROR(VLOOKUP($AJ23,HomeBroker!$A$22:$N$100,14,0),0)</f>
        <v>0</v>
      </c>
      <c r="AQ23" s="62"/>
      <c r="AR23" s="240" t="str">
        <f t="shared" si="67"/>
        <v>-</v>
      </c>
      <c r="AS23" s="240" t="str">
        <f t="shared" si="68"/>
        <v>-</v>
      </c>
      <c r="AT23" s="240" t="str">
        <f t="shared" si="69"/>
        <v>-</v>
      </c>
      <c r="AU23" s="62"/>
      <c r="AV23" s="112"/>
      <c r="AW23" s="132" t="s">
        <v>354</v>
      </c>
      <c r="AX23" s="114"/>
      <c r="AY23" s="136"/>
      <c r="AZ23" s="137"/>
      <c r="BA23" s="285">
        <f t="shared" si="10"/>
        <v>0</v>
      </c>
      <c r="BB23" s="286">
        <f t="shared" si="11"/>
        <v>0</v>
      </c>
      <c r="BC23" s="116" t="s">
        <v>408</v>
      </c>
      <c r="BD23" s="114"/>
      <c r="BE23" s="139"/>
      <c r="BF23" s="117"/>
      <c r="BG23" s="287">
        <f t="shared" si="12"/>
        <v>0</v>
      </c>
      <c r="BH23" s="289">
        <f t="shared" si="13"/>
        <v>0</v>
      </c>
      <c r="BI23" s="118" t="s">
        <v>409</v>
      </c>
      <c r="BJ23" s="114"/>
      <c r="BK23" s="117"/>
      <c r="BL23" s="290">
        <f t="shared" si="14"/>
        <v>0</v>
      </c>
      <c r="BM23" s="291">
        <f t="shared" si="15"/>
        <v>0</v>
      </c>
      <c r="DH23" s="119">
        <f t="shared" si="16"/>
        <v>2973.7360406250009</v>
      </c>
      <c r="DI23" s="120">
        <f t="shared" si="17"/>
        <v>0</v>
      </c>
      <c r="DJ23" s="120">
        <f t="shared" si="18"/>
        <v>0</v>
      </c>
      <c r="DK23" s="120">
        <f t="shared" si="19"/>
        <v>0</v>
      </c>
      <c r="DL23" s="120">
        <f t="shared" si="20"/>
        <v>0</v>
      </c>
      <c r="DM23" s="120">
        <f t="shared" si="21"/>
        <v>0</v>
      </c>
      <c r="DN23" s="120">
        <f t="shared" si="22"/>
        <v>0</v>
      </c>
      <c r="DO23" s="120">
        <f t="shared" si="23"/>
        <v>0</v>
      </c>
      <c r="DP23" s="120">
        <f t="shared" si="24"/>
        <v>0</v>
      </c>
      <c r="DQ23" s="120">
        <f t="shared" si="25"/>
        <v>0</v>
      </c>
      <c r="DR23" s="120">
        <f t="shared" si="26"/>
        <v>0</v>
      </c>
      <c r="DS23" s="120">
        <f t="shared" si="27"/>
        <v>0</v>
      </c>
      <c r="DT23" s="120">
        <f t="shared" si="28"/>
        <v>0</v>
      </c>
      <c r="DU23" s="120">
        <f t="shared" si="29"/>
        <v>0</v>
      </c>
      <c r="DV23" s="120">
        <f t="shared" si="30"/>
        <v>0</v>
      </c>
      <c r="DW23" s="120">
        <f t="shared" si="31"/>
        <v>0</v>
      </c>
      <c r="DX23" s="120">
        <f t="shared" si="32"/>
        <v>0</v>
      </c>
      <c r="DY23" s="120">
        <f t="shared" si="33"/>
        <v>0</v>
      </c>
      <c r="DZ23" s="120">
        <f t="shared" si="34"/>
        <v>0</v>
      </c>
      <c r="EA23" s="120">
        <f t="shared" si="35"/>
        <v>0</v>
      </c>
      <c r="EB23" s="120">
        <f t="shared" si="36"/>
        <v>0</v>
      </c>
      <c r="EC23" s="120">
        <f t="shared" si="37"/>
        <v>0</v>
      </c>
      <c r="ED23" s="120">
        <f t="shared" si="38"/>
        <v>0</v>
      </c>
      <c r="EE23" s="120">
        <f t="shared" si="39"/>
        <v>0</v>
      </c>
      <c r="EF23" s="120">
        <f t="shared" si="40"/>
        <v>0</v>
      </c>
      <c r="EG23" s="120">
        <f t="shared" si="41"/>
        <v>0</v>
      </c>
      <c r="EH23" s="120">
        <f t="shared" si="42"/>
        <v>0</v>
      </c>
      <c r="EI23" s="120">
        <f t="shared" si="43"/>
        <v>0</v>
      </c>
      <c r="EJ23" s="120">
        <f t="shared" si="44"/>
        <v>0</v>
      </c>
      <c r="EK23" s="120">
        <f t="shared" si="45"/>
        <v>0</v>
      </c>
      <c r="EL23" s="120">
        <f t="shared" si="46"/>
        <v>0</v>
      </c>
      <c r="EM23" s="120">
        <f t="shared" si="47"/>
        <v>0</v>
      </c>
      <c r="EN23" s="120">
        <f t="shared" si="48"/>
        <v>0</v>
      </c>
      <c r="EO23" s="120">
        <f t="shared" si="49"/>
        <v>0</v>
      </c>
      <c r="EP23" s="120">
        <f t="shared" si="50"/>
        <v>0</v>
      </c>
      <c r="EQ23" s="120">
        <f t="shared" si="51"/>
        <v>0</v>
      </c>
      <c r="ER23" s="121"/>
      <c r="ES23" s="122">
        <f t="shared" si="52"/>
        <v>0</v>
      </c>
      <c r="ET23" s="121"/>
      <c r="EU23" s="134"/>
      <c r="EV23" s="124"/>
      <c r="EW23" s="125">
        <f t="shared" si="53"/>
        <v>0</v>
      </c>
      <c r="EX23" s="72"/>
      <c r="EY23" s="119">
        <f t="shared" si="54"/>
        <v>2973.7360406250009</v>
      </c>
      <c r="EZ23" s="120">
        <f ca="1">IFERROR((NORMSDIST(((LN($EY23/$C$3)+(#REF!+($Q$46^2)/2)*$Q$51)/($Q$46*SQRT($Q$51))))*$EY23-NORMSDIST((((LN($EY23/$C$3)+(#REF!+($Q$46^2)/2)*$Q$51)/($Q$46*SQRT($Q$51)))-$Q$46*SQRT(($Q$51))))*$C$3*EXP(-#REF!*$Q$51))*$B$3*100,0)</f>
        <v>0</v>
      </c>
      <c r="FA23" s="120">
        <f ca="1">IFERROR((NORMSDIST(((LN($EY23/$C$4)+(#REF!+($Q$46^2)/2)*$Q$51)/($Q$46*SQRT($Q$51))))*$EY23-NORMSDIST((((LN($EY23/$C$4)+(#REF!+($Q$46^2)/2)*$Q$51)/($Q$46*SQRT($Q$51)))-$Q$46*SQRT(($Q$51))))*$C$4*EXP(-#REF!*$Q$51))*$B$4*100,0)</f>
        <v>0</v>
      </c>
      <c r="FB23" s="120">
        <f ca="1">IFERROR((NORMSDIST(((LN($EY23/$C$5)+(#REF!+($Q$46^2)/2)*$Q$51)/($Q$46*SQRT($Q$51))))*$EY23-NORMSDIST((((LN($EY23/$C$5)+(#REF!+($Q$46^2)/2)*$Q$51)/($Q$46*SQRT($Q$51)))-$Q$46*SQRT(($Q$51))))*$C$5*EXP(-#REF!*$Q$51))*$B$5*100,0)</f>
        <v>0</v>
      </c>
      <c r="FC23" s="120">
        <f ca="1">IFERROR((NORMSDIST(((LN($EY23/$C$6)+(#REF!+($Q$46^2)/2)*$Q$51)/($Q$46*SQRT($Q$51))))*$EY23-NORMSDIST((((LN($EY23/$C$6)+(#REF!+($Q$46^2)/2)*$Q$51)/($Q$46*SQRT($Q$51)))-$Q$46*SQRT(($Q$51))))*$C$6*EXP(-#REF!*$Q$51))*$B$6*100,0)</f>
        <v>0</v>
      </c>
      <c r="FD23" s="120">
        <f ca="1">IFERROR((NORMSDIST(((LN($EY23/$C$7)+(#REF!+($Q$46^2)/2)*$Q$51)/($Q$46*SQRT($Q$51))))*$EY23-NORMSDIST((((LN($EY23/$C$7)+(#REF!+($Q$46^2)/2)*$Q$51)/($Q$46*SQRT($Q$51)))-$Q$46*SQRT(($Q$51))))*$C$7*EXP(-#REF!*$Q$51))*$B$7*100,0)</f>
        <v>0</v>
      </c>
      <c r="FE23" s="120">
        <f ca="1">IFERROR((NORMSDIST(((LN($EY23/$C$8)+(#REF!+($Q$46^2)/2)*$Q$51)/($Q$46*SQRT($Q$51))))*$EY23-NORMSDIST((((LN($EY23/$C$8)+(#REF!+($Q$46^2)/2)*$Q$51)/($Q$46*SQRT($Q$51)))-$Q$46*SQRT(($Q$51))))*$C$8*EXP(-#REF!*$Q$51))*$B$8*100,0)</f>
        <v>0</v>
      </c>
      <c r="FF23" s="120">
        <f ca="1">IFERROR((NORMSDIST(((LN($EY23/$C$9)+(#REF!+($Q$46^2)/2)*$Q$51)/($Q$46*SQRT($Q$51))))*$EY23-NORMSDIST((((LN($EY23/$C$9)+(#REF!+($Q$46^2)/2)*$Q$51)/($Q$46*SQRT($Q$51)))-$Q$46*SQRT(($Q$51))))*$C$9*EXP(-#REF!*$Q$51))*$B$9*100,0)</f>
        <v>0</v>
      </c>
      <c r="FG23" s="120">
        <f ca="1">IFERROR((NORMSDIST(((LN($EY23/$C$10)+(#REF!+($Q$46^2)/2)*$Q$51)/($Q$46*SQRT($Q$51))))*$EY23-NORMSDIST((((LN($EY23/$C$10)+(#REF!+($Q$46^2)/2)*$Q$51)/($Q$46*SQRT($Q$51)))-$Q$46*SQRT(($Q$51))))*$C$10*EXP(-#REF!*$Q$51))*$B$10*100,0)</f>
        <v>0</v>
      </c>
      <c r="FH23" s="120">
        <f ca="1">IFERROR((NORMSDIST(((LN($EY23/$C$11)+(#REF!+($Q$46^2)/2)*$Q$51)/($Q$46*SQRT($Q$51))))*$EY23-NORMSDIST((((LN($EY23/$C$11)+(#REF!+($Q$46^2)/2)*$Q$51)/($Q$46*SQRT($Q$51)))-$Q$46*SQRT(($Q$51))))*$C$11*EXP(-#REF!*$Q$51))*$B$11*100,0)</f>
        <v>0</v>
      </c>
      <c r="FI23" s="120">
        <f ca="1">IFERROR((NORMSDIST(((LN($EY23/$C$12)+(#REF!+($Q$46^2)/2)*$Q$51)/($Q$46*SQRT($Q$51))))*$EY23-NORMSDIST((((LN($EY23/$C$12)+(#REF!+($Q$46^2)/2)*$Q$51)/($Q$46*SQRT($Q$51)))-$Q$46*SQRT(($Q$51))))*$C$12*EXP(-#REF!*$Q$51))*$B$12*100,0)</f>
        <v>0</v>
      </c>
      <c r="FJ23" s="120">
        <f ca="1">IFERROR((NORMSDIST(((LN($EY23/$C$13)+(#REF!+($Q$46^2)/2)*$Q$51)/($Q$46*SQRT($Q$51))))*$EY23-NORMSDIST((((LN($EY23/$C$13)+(#REF!+($Q$46^2)/2)*$Q$51)/($Q$46*SQRT($Q$51)))-$Q$46*SQRT(($Q$51))))*$C$13*EXP(-#REF!*$Q$51))*$B$13*100,0)</f>
        <v>0</v>
      </c>
      <c r="FK23" s="120">
        <f ca="1">IFERROR((NORMSDIST(((LN($EY23/$C$14)+(#REF!+($Q$46^2)/2)*$Q$51)/($Q$46*SQRT($Q$51))))*$EY23-NORMSDIST((((LN($EY23/$C$14)+(#REF!+($Q$46^2)/2)*$Q$51)/($Q$46*SQRT($Q$51)))-$Q$46*SQRT(($Q$51))))*$C$14*EXP(-#REF!*$Q$51))*$B$14*100,0)</f>
        <v>0</v>
      </c>
      <c r="FL23" s="120">
        <f ca="1">IFERROR((NORMSDIST(((LN($EY23/$C$15)+(#REF!+($Q$46^2)/2)*$Q$51)/($Q$46*SQRT($Q$51))))*$EY23-NORMSDIST((((LN($EY23/$C$15)+(#REF!+($Q$46^2)/2)*$Q$51)/($Q$46*SQRT($Q$51)))-$Q$46*SQRT(($Q$51))))*$C$15*EXP(-#REF!*$Q$51))*$B$15*100,0)</f>
        <v>0</v>
      </c>
      <c r="FM23" s="120">
        <f ca="1">IFERROR((NORMSDIST(((LN($EY23/$C$16)+(#REF!+($Q$46^2)/2)*$Q$51)/($Q$46*SQRT($Q$51))))*$EY23-NORMSDIST((((LN($EY23/$C$16)+(#REF!+($Q$46^2)/2)*$Q$51)/($Q$46*SQRT($Q$51)))-$Q$46*SQRT(($Q$51))))*$C$16*EXP(-#REF!*$Q$51))*$B$16*100,0)</f>
        <v>0</v>
      </c>
      <c r="FN23" s="120">
        <f ca="1">IFERROR((NORMSDIST(((LN($EY23/$C$17)+(#REF!+($Q$46^2)/2)*$Q$51)/($Q$46*SQRT($Q$51))))*$EY23-NORMSDIST((((LN($EY23/$C$17)+(#REF!+($Q$46^2)/2)*$Q$51)/($Q$46*SQRT($Q$51)))-$Q$46*SQRT(($Q$51))))*$C$17*EXP(-#REF!*$Q$51))*$B$17*100,0)</f>
        <v>0</v>
      </c>
      <c r="FO23" s="120">
        <f ca="1">IFERROR((NORMSDIST(((LN($EY23/$C$18)+(#REF!+($Q$46^2)/2)*$Q$51)/($Q$46*SQRT($Q$51))))*$EY23-NORMSDIST((((LN($EY23/$C$18)+(#REF!+($Q$46^2)/2)*$Q$51)/($Q$46*SQRT($Q$51)))-$Q$46*SQRT(($Q$51))))*$C$18*EXP(-#REF!*$Q$51))*$B$18*100,0)</f>
        <v>0</v>
      </c>
      <c r="FP23" s="120">
        <f ca="1">IFERROR((NORMSDIST(((LN($EY23/$C$19)+(#REF!+($Q$46^2)/2)*$Q$51)/($Q$46*SQRT($Q$51))))*$EY23-NORMSDIST((((LN($EY23/$C$19)+(#REF!+($Q$46^2)/2)*$Q$51)/($Q$46*SQRT($Q$51)))-$Q$46*SQRT(($Q$51))))*$C$19*EXP(-#REF!*$Q$51))*$B$19*100,0)</f>
        <v>0</v>
      </c>
      <c r="FQ23" s="120">
        <f ca="1">IFERROR((NORMSDIST(((LN($EY23/$C$20)+(#REF!+($Q$46^2)/2)*$Q$51)/($Q$46*SQRT($Q$51))))*$EY23-NORMSDIST((((LN($EY23/$C$20)+(#REF!+($Q$46^2)/2)*$Q$51)/($Q$46*SQRT($Q$51)))-$Q$46*SQRT(($Q$51))))*$C$20*EXP(-#REF!*$Q$51))*$B$20*100,0)</f>
        <v>0</v>
      </c>
      <c r="FR23" s="120">
        <f ca="1">IFERROR((NORMSDIST(((LN($EY23/$C$21)+(#REF!+($Q$46^2)/2)*$Q$51)/($Q$46*SQRT($Q$51))))*$EY23-NORMSDIST((((LN($EY23/$C$21)+(#REF!+($Q$46^2)/2)*$Q$51)/($Q$46*SQRT($Q$51)))-$Q$46*SQRT(($Q$51))))*$C$21*EXP(-#REF!*$Q$51))*$B$21*100,0)</f>
        <v>0</v>
      </c>
      <c r="FS23" s="120">
        <f ca="1">IFERROR((NORMSDIST(((LN($EY23/$C$22)+(#REF!+($Q$46^2)/2)*$Q$51)/($Q$46*SQRT($Q$51))))*$EY23-NORMSDIST((((LN($EY23/$C$22)+(#REF!+($Q$46^2)/2)*$Q$51)/($Q$46*SQRT($Q$51)))-$Q$46*SQRT(($Q$51))))*$C$22*EXP(-#REF!*$Q$51))*$B$22*100,0)</f>
        <v>0</v>
      </c>
      <c r="FT23" s="120">
        <f ca="1">IFERROR((NORMSDIST(((LN($EY23/$C$23)+(#REF!+($Q$46^2)/2)*$Q$51)/($Q$46*SQRT($Q$51))))*$EY23-NORMSDIST((((LN($EY23/$C$23)+(#REF!+($Q$46^2)/2)*$Q$51)/($Q$46*SQRT($Q$51)))-$Q$46*SQRT(($Q$51))))*$C$23*EXP(-#REF!*$Q$51))*$B$23*100,0)</f>
        <v>0</v>
      </c>
      <c r="FU23" s="120">
        <f ca="1">IFERROR((NORMSDIST(((LN($EY23/$C$24)+(#REF!+($Q$46^2)/2)*$Q$51)/($Q$46*SQRT($Q$51))))*$EY23-NORMSDIST((((LN($EY23/$C$24)+(#REF!+($Q$46^2)/2)*$Q$51)/($Q$46*SQRT($Q$51)))-$Q$46*SQRT(($Q$51))))*$C$24*EXP(-#REF!*$Q$51))*$B$24*100,0)</f>
        <v>0</v>
      </c>
      <c r="FV23" s="120">
        <f ca="1">IFERROR((NORMSDIST(((LN($EY23/$C$25)+(#REF!+($Q$46^2)/2)*$Q$51)/($Q$46*SQRT($Q$51))))*$EY23-NORMSDIST((((LN($EY23/$C$25)+(#REF!+($Q$46^2)/2)*$Q$51)/($Q$46*SQRT($Q$51)))-$Q$46*SQRT(($Q$51))))*$C$25*EXP(-#REF!*$Q$51))*$B$25*100,0)</f>
        <v>0</v>
      </c>
      <c r="FW23" s="120">
        <f ca="1">IFERROR((NORMSDIST(((LN($EY23/$C$26)+(#REF!+($Q$46^2)/2)*$Q$51)/($Q$46*SQRT($Q$51))))*$EY23-NORMSDIST((((LN($EY23/$C$26)+(#REF!+($Q$46^2)/2)*$Q$51)/($Q$46*SQRT($Q$51)))-$Q$46*SQRT(($Q$51))))*$C$26*EXP(-#REF!*$Q$51))*$B$26*100,0)</f>
        <v>0</v>
      </c>
      <c r="FX23" s="120">
        <f ca="1">IFERROR((NORMSDIST(((LN($EY23/$C$27)+(#REF!+($Q$46^2)/2)*$Q$51)/($Q$46*SQRT($Q$51))))*$EY23-NORMSDIST((((LN($EY23/$C$27)+(#REF!+($Q$46^2)/2)*$Q$51)/($Q$46*SQRT($Q$51)))-$Q$46*SQRT(($Q$51))))*$C$27*EXP(-#REF!*$Q$51))*$B$27*100,0)</f>
        <v>0</v>
      </c>
      <c r="FY23" s="120">
        <f ca="1">IFERROR((NORMSDIST(((LN($EY23/$C$28)+(#REF!+($Q$46^2)/2)*$Q$51)/($Q$46*SQRT($Q$51))))*$EY23-NORMSDIST((((LN($EY23/$C$28)+(#REF!+($Q$46^2)/2)*$Q$51)/($Q$46*SQRT($Q$51)))-$Q$46*SQRT(($Q$51))))*$C$28*EXP(-#REF!*$Q$51))*$B$28*100,0)</f>
        <v>0</v>
      </c>
      <c r="FZ23" s="120">
        <f ca="1">IFERROR((NORMSDIST(((LN($EY23/$C$29)+(#REF!+($Q$46^2)/2)*$Q$51)/($Q$46*SQRT($Q$51))))*$EY23-NORMSDIST((((LN($EY23/$C$29)+(#REF!+($Q$46^2)/2)*$Q$51)/($Q$46*SQRT($Q$51)))-$Q$46*SQRT(($Q$51))))*$C$29*EXP(-#REF!*$Q$51))*$B$29*100,0)</f>
        <v>0</v>
      </c>
      <c r="GA23" s="120">
        <f ca="1">IFERROR((NORMSDIST(((LN($EY23/$C$30)+(#REF!+($Q$46^2)/2)*$Q$51)/($Q$46*SQRT($Q$51))))*$EY23-NORMSDIST((((LN($EY23/$C$30)+(#REF!+($Q$46^2)/2)*$Q$51)/($Q$46*SQRT($Q$51)))-$Q$46*SQRT(($Q$51))))*$C$30*EXP(-#REF!*$Q$51))*$B$30*100,0)</f>
        <v>0</v>
      </c>
      <c r="GB23" s="120">
        <f ca="1">IFERROR((NORMSDIST(((LN($EY23/$C$31)+(#REF!+($Q$46^2)/2)*$Q$51)/($Q$46*SQRT($Q$51))))*$EY23-NORMSDIST((((LN($EY23/$C$31)+(#REF!+($Q$46^2)/2)*$Q$51)/($Q$46*SQRT($Q$51)))-$Q$46*SQRT(($Q$51))))*$C$31*EXP(-#REF!*$Q$51))*$B$31*100,0)</f>
        <v>0</v>
      </c>
      <c r="GC23" s="120">
        <f ca="1">IFERROR((NORMSDIST(((LN($EY23/$C$32)+(#REF!+($Q$46^2)/2)*$Q$51)/($Q$46*SQRT($Q$51))))*$EY23-NORMSDIST((((LN($EY23/$C$32)+(#REF!+($Q$46^2)/2)*$Q$51)/($Q$46*SQRT($Q$51)))-$Q$46*SQRT(($Q$51))))*$C$32*EXP(-#REF!*$Q$51))*$B$32*100,0)</f>
        <v>0</v>
      </c>
      <c r="GD23" s="120">
        <f ca="1">IFERROR((NORMSDIST(((LN($EY23/$C$33)+(#REF!+($Q$46^2)/2)*$Q$51)/($Q$46*SQRT($Q$51))))*$EY23-NORMSDIST((((LN($EY23/$C$33)+(#REF!+($Q$46^2)/2)*$Q$51)/($Q$46*SQRT($Q$51)))-$Q$46*SQRT(($Q$51))))*$C$33*EXP(-#REF!*$Q$51))*$B$33*100,0)</f>
        <v>0</v>
      </c>
      <c r="GE23" s="120">
        <f ca="1">IFERROR((NORMSDIST(((LN($EY23/$C$34)+(#REF!+($Q$46^2)/2)*$Q$51)/($Q$46*SQRT($Q$51))))*$EY23-NORMSDIST((((LN($EY23/$C$34)+(#REF!+($Q$46^2)/2)*$Q$51)/($Q$46*SQRT($Q$51)))-$Q$46*SQRT(($Q$51))))*$C$34*EXP(-#REF!*$Q$51))*$B$34*100,0)</f>
        <v>0</v>
      </c>
      <c r="GF23" s="120">
        <f ca="1">IFERROR((NORMSDIST(((LN($EY23/$C$35)+(#REF!+($Q$46^2)/2)*$Q$51)/($Q$46*SQRT($Q$51))))*$EY23-NORMSDIST((((LN($EY23/$C$35)+(#REF!+($Q$46^2)/2)*$Q$51)/($Q$46*SQRT($Q$51)))-$Q$46*SQRT(($Q$51))))*$C$35*EXP(-#REF!*$Q$51))*$B$35*100,0)</f>
        <v>0</v>
      </c>
      <c r="GG23" s="120">
        <f ca="1">IFERROR((NORMSDIST(((LN($EY23/$C$36)+(#REF!+($Q$46^2)/2)*$Q$51)/($Q$46*SQRT($Q$51))))*$EY23-NORMSDIST((((LN($EY23/$C$36)+(#REF!+($Q$46^2)/2)*$Q$51)/($Q$46*SQRT($Q$51)))-$Q$46*SQRT(($Q$51))))*$C$36*EXP(-#REF!*$Q$51))*$B$36*100,0)</f>
        <v>0</v>
      </c>
      <c r="GH23" s="120">
        <f ca="1">IFERROR((NORMSDIST(((LN($EY23/$C$37)+(#REF!+($Q$46^2)/2)*$Q$51)/($Q$46*SQRT($Q$51))))*$EY23-NORMSDIST((((LN($EY23/$C$37)+(#REF!+($Q$46^2)/2)*$Q$51)/($Q$46*SQRT($Q$51)))-$Q$46*SQRT(($Q$51))))*$C$37*EXP(-#REF!*$Q$51))*$B$37*100,0)</f>
        <v>0</v>
      </c>
      <c r="GI23" s="121"/>
      <c r="GJ23" s="122">
        <f t="shared" ca="1" si="55"/>
        <v>0</v>
      </c>
      <c r="GK23" s="121"/>
      <c r="GL23" s="134"/>
      <c r="GM23" s="124"/>
      <c r="GN23" s="125">
        <f t="shared" ca="1" si="56"/>
        <v>0</v>
      </c>
    </row>
    <row r="24" spans="1:196" ht="15">
      <c r="A24" s="105" t="s">
        <v>407</v>
      </c>
      <c r="B24" s="249"/>
      <c r="C24" s="242"/>
      <c r="D24" s="243"/>
      <c r="E24" s="250">
        <f t="shared" si="0"/>
        <v>0</v>
      </c>
      <c r="F24" s="251">
        <f t="shared" si="1"/>
        <v>0</v>
      </c>
      <c r="G24" s="246" t="str">
        <f t="shared" si="57"/>
        <v/>
      </c>
      <c r="H24" s="252">
        <f t="shared" si="58"/>
        <v>0</v>
      </c>
      <c r="I24" s="253">
        <f t="shared" si="2"/>
        <v>0</v>
      </c>
      <c r="J24" s="69"/>
      <c r="K24" s="69"/>
      <c r="L24" s="69"/>
      <c r="M24" s="69"/>
      <c r="N24" s="141">
        <f>IFERROR(+O24/$O$18-1,"")</f>
        <v>0.34009564062500042</v>
      </c>
      <c r="O24" s="278">
        <f t="shared" si="75"/>
        <v>3122.4228426562509</v>
      </c>
      <c r="P24" s="138">
        <f t="shared" si="4"/>
        <v>0</v>
      </c>
      <c r="Q24" s="138">
        <f t="shared" ca="1" si="5"/>
        <v>0</v>
      </c>
      <c r="R24" s="62"/>
      <c r="S24" s="240" t="str">
        <f t="shared" si="71"/>
        <v/>
      </c>
      <c r="T24" s="671">
        <f t="shared" si="73"/>
        <v>0</v>
      </c>
      <c r="U24" s="235"/>
      <c r="V24" s="672">
        <f t="shared" ca="1" si="59"/>
        <v>0</v>
      </c>
      <c r="W24" s="505" t="str">
        <f t="shared" si="60"/>
        <v/>
      </c>
      <c r="X24" s="505" t="str">
        <f t="shared" si="61"/>
        <v/>
      </c>
      <c r="Y24" s="503">
        <f>IFERROR(VLOOKUP($X24,HomeBroker!$A$22:$F$100,2,0),0)</f>
        <v>0</v>
      </c>
      <c r="Z24" s="503">
        <f>IFERROR(VLOOKUP($X24,HomeBroker!$A$22:$F$100,3,0),0)</f>
        <v>0</v>
      </c>
      <c r="AA24" s="237">
        <f>IFERROR(VLOOKUP($X24,HomeBroker!$A$22:$F$100,6,0),0)</f>
        <v>0</v>
      </c>
      <c r="AB24" s="503">
        <f>IFERROR(VLOOKUP($X24,HomeBroker!$A$22:$F$100,4,0),0)</f>
        <v>0</v>
      </c>
      <c r="AC24" s="503">
        <f>IFERROR(VLOOKUP($X24,HomeBroker!$A$22:$F$100,5,0),0)</f>
        <v>0</v>
      </c>
      <c r="AD24" s="506">
        <f>IFERROR(VLOOKUP($X24,HomeBroker!$A$22:$N$100,14,0),0)</f>
        <v>0</v>
      </c>
      <c r="AE24" s="241" t="str">
        <f t="shared" si="62"/>
        <v/>
      </c>
      <c r="AF24" s="110">
        <f t="shared" si="74"/>
        <v>0</v>
      </c>
      <c r="AG24" s="235"/>
      <c r="AH24" s="504">
        <f t="shared" ca="1" si="64"/>
        <v>0</v>
      </c>
      <c r="AI24" s="505" t="str">
        <f t="shared" si="65"/>
        <v/>
      </c>
      <c r="AJ24" s="505" t="str">
        <f t="shared" si="66"/>
        <v/>
      </c>
      <c r="AK24" s="507">
        <f>IFERROR(VLOOKUP($AJ24,HomeBroker!$A$22:$F$100,2,0),0)</f>
        <v>0</v>
      </c>
      <c r="AL24" s="503">
        <f>IFERROR(VLOOKUP($AJ24,HomeBroker!$A$22:$F$100,3,0),0)</f>
        <v>0</v>
      </c>
      <c r="AM24" s="237">
        <f>IFERROR(VLOOKUP($AJ24,HomeBroker!$A$22:$F$100,6,0),0)</f>
        <v>0</v>
      </c>
      <c r="AN24" s="503">
        <f>IFERROR(VLOOKUP($AJ24,HomeBroker!$A$22:$F$100,4,0),0)</f>
        <v>0</v>
      </c>
      <c r="AO24" s="507">
        <f>IFERROR(VLOOKUP($AJ24,HomeBroker!$A$22:$F$100,5,0),0)</f>
        <v>0</v>
      </c>
      <c r="AP24" s="507">
        <f>IFERROR(VLOOKUP($AJ24,HomeBroker!$A$22:$N$100,14,0),0)</f>
        <v>0</v>
      </c>
      <c r="AQ24" s="62"/>
      <c r="AR24" s="240" t="str">
        <f t="shared" si="67"/>
        <v>-</v>
      </c>
      <c r="AS24" s="240" t="str">
        <f t="shared" si="68"/>
        <v>-</v>
      </c>
      <c r="AT24" s="240" t="str">
        <f t="shared" si="69"/>
        <v>-</v>
      </c>
      <c r="AU24" s="62"/>
      <c r="AV24" s="112"/>
      <c r="AW24" s="132" t="s">
        <v>354</v>
      </c>
      <c r="AX24" s="114"/>
      <c r="AY24" s="136"/>
      <c r="AZ24" s="137"/>
      <c r="BA24" s="285">
        <f t="shared" si="10"/>
        <v>0</v>
      </c>
      <c r="BB24" s="286">
        <f t="shared" si="11"/>
        <v>0</v>
      </c>
      <c r="BC24" s="116" t="s">
        <v>408</v>
      </c>
      <c r="BD24" s="114"/>
      <c r="BE24" s="139"/>
      <c r="BF24" s="117"/>
      <c r="BG24" s="287">
        <f t="shared" si="12"/>
        <v>0</v>
      </c>
      <c r="BH24" s="289">
        <f t="shared" si="13"/>
        <v>0</v>
      </c>
      <c r="BI24" s="118" t="s">
        <v>409</v>
      </c>
      <c r="BJ24" s="114"/>
      <c r="BK24" s="117"/>
      <c r="BL24" s="290">
        <f t="shared" si="14"/>
        <v>0</v>
      </c>
      <c r="BM24" s="291">
        <f t="shared" si="15"/>
        <v>0</v>
      </c>
      <c r="DH24" s="119">
        <f t="shared" si="16"/>
        <v>3122.4228426562509</v>
      </c>
      <c r="DI24" s="120">
        <f t="shared" si="17"/>
        <v>0</v>
      </c>
      <c r="DJ24" s="120">
        <f t="shared" si="18"/>
        <v>0</v>
      </c>
      <c r="DK24" s="120">
        <f t="shared" si="19"/>
        <v>0</v>
      </c>
      <c r="DL24" s="120">
        <f t="shared" si="20"/>
        <v>0</v>
      </c>
      <c r="DM24" s="120">
        <f t="shared" si="21"/>
        <v>0</v>
      </c>
      <c r="DN24" s="120">
        <f t="shared" si="22"/>
        <v>0</v>
      </c>
      <c r="DO24" s="120">
        <f t="shared" si="23"/>
        <v>0</v>
      </c>
      <c r="DP24" s="120">
        <f t="shared" si="24"/>
        <v>0</v>
      </c>
      <c r="DQ24" s="120">
        <f t="shared" si="25"/>
        <v>0</v>
      </c>
      <c r="DR24" s="120">
        <f t="shared" si="26"/>
        <v>0</v>
      </c>
      <c r="DS24" s="120">
        <f t="shared" si="27"/>
        <v>0</v>
      </c>
      <c r="DT24" s="120">
        <f t="shared" si="28"/>
        <v>0</v>
      </c>
      <c r="DU24" s="120">
        <f t="shared" si="29"/>
        <v>0</v>
      </c>
      <c r="DV24" s="120">
        <f t="shared" si="30"/>
        <v>0</v>
      </c>
      <c r="DW24" s="120">
        <f t="shared" si="31"/>
        <v>0</v>
      </c>
      <c r="DX24" s="120">
        <f t="shared" si="32"/>
        <v>0</v>
      </c>
      <c r="DY24" s="120">
        <f t="shared" si="33"/>
        <v>0</v>
      </c>
      <c r="DZ24" s="120">
        <f t="shared" si="34"/>
        <v>0</v>
      </c>
      <c r="EA24" s="120">
        <f t="shared" si="35"/>
        <v>0</v>
      </c>
      <c r="EB24" s="120">
        <f t="shared" si="36"/>
        <v>0</v>
      </c>
      <c r="EC24" s="120">
        <f t="shared" si="37"/>
        <v>0</v>
      </c>
      <c r="ED24" s="120">
        <f t="shared" si="38"/>
        <v>0</v>
      </c>
      <c r="EE24" s="120">
        <f t="shared" si="39"/>
        <v>0</v>
      </c>
      <c r="EF24" s="120">
        <f t="shared" si="40"/>
        <v>0</v>
      </c>
      <c r="EG24" s="120">
        <f t="shared" si="41"/>
        <v>0</v>
      </c>
      <c r="EH24" s="120">
        <f t="shared" si="42"/>
        <v>0</v>
      </c>
      <c r="EI24" s="120">
        <f t="shared" si="43"/>
        <v>0</v>
      </c>
      <c r="EJ24" s="120">
        <f t="shared" si="44"/>
        <v>0</v>
      </c>
      <c r="EK24" s="120">
        <f t="shared" si="45"/>
        <v>0</v>
      </c>
      <c r="EL24" s="120">
        <f t="shared" si="46"/>
        <v>0</v>
      </c>
      <c r="EM24" s="120">
        <f t="shared" si="47"/>
        <v>0</v>
      </c>
      <c r="EN24" s="120">
        <f t="shared" si="48"/>
        <v>0</v>
      </c>
      <c r="EO24" s="120">
        <f t="shared" si="49"/>
        <v>0</v>
      </c>
      <c r="EP24" s="120">
        <f t="shared" si="50"/>
        <v>0</v>
      </c>
      <c r="EQ24" s="120">
        <f t="shared" si="51"/>
        <v>0</v>
      </c>
      <c r="ER24" s="121"/>
      <c r="ES24" s="122">
        <f t="shared" si="52"/>
        <v>0</v>
      </c>
      <c r="ET24" s="121"/>
      <c r="EU24" s="134"/>
      <c r="EV24" s="124"/>
      <c r="EW24" s="125">
        <f t="shared" si="53"/>
        <v>0</v>
      </c>
      <c r="EX24" s="72"/>
      <c r="EY24" s="119">
        <f t="shared" si="54"/>
        <v>3122.4228426562509</v>
      </c>
      <c r="EZ24" s="120">
        <f ca="1">IFERROR((NORMSDIST(((LN($EY24/$C$3)+(#REF!+($Q$46^2)/2)*$Q$51)/($Q$46*SQRT($Q$51))))*$EY24-NORMSDIST((((LN($EY24/$C$3)+(#REF!+($Q$46^2)/2)*$Q$51)/($Q$46*SQRT($Q$51)))-$Q$46*SQRT(($Q$51))))*$C$3*EXP(-#REF!*$Q$51))*$B$3*100,0)</f>
        <v>0</v>
      </c>
      <c r="FA24" s="120">
        <f ca="1">IFERROR((NORMSDIST(((LN($EY24/$C$4)+(#REF!+($Q$46^2)/2)*$Q$51)/($Q$46*SQRT($Q$51))))*$EY24-NORMSDIST((((LN($EY24/$C$4)+(#REF!+($Q$46^2)/2)*$Q$51)/($Q$46*SQRT($Q$51)))-$Q$46*SQRT(($Q$51))))*$C$4*EXP(-#REF!*$Q$51))*$B$4*100,0)</f>
        <v>0</v>
      </c>
      <c r="FB24" s="120">
        <f ca="1">IFERROR((NORMSDIST(((LN($EY24/$C$5)+(#REF!+($Q$46^2)/2)*$Q$51)/($Q$46*SQRT($Q$51))))*$EY24-NORMSDIST((((LN($EY24/$C$5)+(#REF!+($Q$46^2)/2)*$Q$51)/($Q$46*SQRT($Q$51)))-$Q$46*SQRT(($Q$51))))*$C$5*EXP(-#REF!*$Q$51))*$B$5*100,0)</f>
        <v>0</v>
      </c>
      <c r="FC24" s="120">
        <f ca="1">IFERROR((NORMSDIST(((LN($EY24/$C$6)+(#REF!+($Q$46^2)/2)*$Q$51)/($Q$46*SQRT($Q$51))))*$EY24-NORMSDIST((((LN($EY24/$C$6)+(#REF!+($Q$46^2)/2)*$Q$51)/($Q$46*SQRT($Q$51)))-$Q$46*SQRT(($Q$51))))*$C$6*EXP(-#REF!*$Q$51))*$B$6*100,0)</f>
        <v>0</v>
      </c>
      <c r="FD24" s="120">
        <f ca="1">IFERROR((NORMSDIST(((LN($EY24/$C$7)+(#REF!+($Q$46^2)/2)*$Q$51)/($Q$46*SQRT($Q$51))))*$EY24-NORMSDIST((((LN($EY24/$C$7)+(#REF!+($Q$46^2)/2)*$Q$51)/($Q$46*SQRT($Q$51)))-$Q$46*SQRT(($Q$51))))*$C$7*EXP(-#REF!*$Q$51))*$B$7*100,0)</f>
        <v>0</v>
      </c>
      <c r="FE24" s="120">
        <f ca="1">IFERROR((NORMSDIST(((LN($EY24/$C$8)+(#REF!+($Q$46^2)/2)*$Q$51)/($Q$46*SQRT($Q$51))))*$EY24-NORMSDIST((((LN($EY24/$C$8)+(#REF!+($Q$46^2)/2)*$Q$51)/($Q$46*SQRT($Q$51)))-$Q$46*SQRT(($Q$51))))*$C$8*EXP(-#REF!*$Q$51))*$B$8*100,0)</f>
        <v>0</v>
      </c>
      <c r="FF24" s="120">
        <f ca="1">IFERROR((NORMSDIST(((LN($EY24/$C$9)+(#REF!+($Q$46^2)/2)*$Q$51)/($Q$46*SQRT($Q$51))))*$EY24-NORMSDIST((((LN($EY24/$C$9)+(#REF!+($Q$46^2)/2)*$Q$51)/($Q$46*SQRT($Q$51)))-$Q$46*SQRT(($Q$51))))*$C$9*EXP(-#REF!*$Q$51))*$B$9*100,0)</f>
        <v>0</v>
      </c>
      <c r="FG24" s="120">
        <f ca="1">IFERROR((NORMSDIST(((LN($EY24/$C$10)+(#REF!+($Q$46^2)/2)*$Q$51)/($Q$46*SQRT($Q$51))))*$EY24-NORMSDIST((((LN($EY24/$C$10)+(#REF!+($Q$46^2)/2)*$Q$51)/($Q$46*SQRT($Q$51)))-$Q$46*SQRT(($Q$51))))*$C$10*EXP(-#REF!*$Q$51))*$B$10*100,0)</f>
        <v>0</v>
      </c>
      <c r="FH24" s="120">
        <f ca="1">IFERROR((NORMSDIST(((LN($EY24/$C$11)+(#REF!+($Q$46^2)/2)*$Q$51)/($Q$46*SQRT($Q$51))))*$EY24-NORMSDIST((((LN($EY24/$C$11)+(#REF!+($Q$46^2)/2)*$Q$51)/($Q$46*SQRT($Q$51)))-$Q$46*SQRT(($Q$51))))*$C$11*EXP(-#REF!*$Q$51))*$B$11*100,0)</f>
        <v>0</v>
      </c>
      <c r="FI24" s="120">
        <f ca="1">IFERROR((NORMSDIST(((LN($EY24/$C$12)+(#REF!+($Q$46^2)/2)*$Q$51)/($Q$46*SQRT($Q$51))))*$EY24-NORMSDIST((((LN($EY24/$C$12)+(#REF!+($Q$46^2)/2)*$Q$51)/($Q$46*SQRT($Q$51)))-$Q$46*SQRT(($Q$51))))*$C$12*EXP(-#REF!*$Q$51))*$B$12*100,0)</f>
        <v>0</v>
      </c>
      <c r="FJ24" s="120">
        <f ca="1">IFERROR((NORMSDIST(((LN($EY24/$C$13)+(#REF!+($Q$46^2)/2)*$Q$51)/($Q$46*SQRT($Q$51))))*$EY24-NORMSDIST((((LN($EY24/$C$13)+(#REF!+($Q$46^2)/2)*$Q$51)/($Q$46*SQRT($Q$51)))-$Q$46*SQRT(($Q$51))))*$C$13*EXP(-#REF!*$Q$51))*$B$13*100,0)</f>
        <v>0</v>
      </c>
      <c r="FK24" s="120">
        <f ca="1">IFERROR((NORMSDIST(((LN($EY24/$C$14)+(#REF!+($Q$46^2)/2)*$Q$51)/($Q$46*SQRT($Q$51))))*$EY24-NORMSDIST((((LN($EY24/$C$14)+(#REF!+($Q$46^2)/2)*$Q$51)/($Q$46*SQRT($Q$51)))-$Q$46*SQRT(($Q$51))))*$C$14*EXP(-#REF!*$Q$51))*$B$14*100,0)</f>
        <v>0</v>
      </c>
      <c r="FL24" s="120">
        <f ca="1">IFERROR((NORMSDIST(((LN($EY24/$C$15)+(#REF!+($Q$46^2)/2)*$Q$51)/($Q$46*SQRT($Q$51))))*$EY24-NORMSDIST((((LN($EY24/$C$15)+(#REF!+($Q$46^2)/2)*$Q$51)/($Q$46*SQRT($Q$51)))-$Q$46*SQRT(($Q$51))))*$C$15*EXP(-#REF!*$Q$51))*$B$15*100,0)</f>
        <v>0</v>
      </c>
      <c r="FM24" s="120">
        <f ca="1">IFERROR((NORMSDIST(((LN($EY24/$C$16)+(#REF!+($Q$46^2)/2)*$Q$51)/($Q$46*SQRT($Q$51))))*$EY24-NORMSDIST((((LN($EY24/$C$16)+(#REF!+($Q$46^2)/2)*$Q$51)/($Q$46*SQRT($Q$51)))-$Q$46*SQRT(($Q$51))))*$C$16*EXP(-#REF!*$Q$51))*$B$16*100,0)</f>
        <v>0</v>
      </c>
      <c r="FN24" s="120">
        <f ca="1">IFERROR((NORMSDIST(((LN($EY24/$C$17)+(#REF!+($Q$46^2)/2)*$Q$51)/($Q$46*SQRT($Q$51))))*$EY24-NORMSDIST((((LN($EY24/$C$17)+(#REF!+($Q$46^2)/2)*$Q$51)/($Q$46*SQRT($Q$51)))-$Q$46*SQRT(($Q$51))))*$C$17*EXP(-#REF!*$Q$51))*$B$17*100,0)</f>
        <v>0</v>
      </c>
      <c r="FO24" s="120">
        <f ca="1">IFERROR((NORMSDIST(((LN($EY24/$C$18)+(#REF!+($Q$46^2)/2)*$Q$51)/($Q$46*SQRT($Q$51))))*$EY24-NORMSDIST((((LN($EY24/$C$18)+(#REF!+($Q$46^2)/2)*$Q$51)/($Q$46*SQRT($Q$51)))-$Q$46*SQRT(($Q$51))))*$C$18*EXP(-#REF!*$Q$51))*$B$18*100,0)</f>
        <v>0</v>
      </c>
      <c r="FP24" s="120">
        <f ca="1">IFERROR((NORMSDIST(((LN($EY24/$C$19)+(#REF!+($Q$46^2)/2)*$Q$51)/($Q$46*SQRT($Q$51))))*$EY24-NORMSDIST((((LN($EY24/$C$19)+(#REF!+($Q$46^2)/2)*$Q$51)/($Q$46*SQRT($Q$51)))-$Q$46*SQRT(($Q$51))))*$C$19*EXP(-#REF!*$Q$51))*$B$19*100,0)</f>
        <v>0</v>
      </c>
      <c r="FQ24" s="120">
        <f ca="1">IFERROR((NORMSDIST(((LN($EY24/$C$20)+(#REF!+($Q$46^2)/2)*$Q$51)/($Q$46*SQRT($Q$51))))*$EY24-NORMSDIST((((LN($EY24/$C$20)+(#REF!+($Q$46^2)/2)*$Q$51)/($Q$46*SQRT($Q$51)))-$Q$46*SQRT(($Q$51))))*$C$20*EXP(-#REF!*$Q$51))*$B$20*100,0)</f>
        <v>0</v>
      </c>
      <c r="FR24" s="120">
        <f ca="1">IFERROR((NORMSDIST(((LN($EY24/$C$21)+(#REF!+($Q$46^2)/2)*$Q$51)/($Q$46*SQRT($Q$51))))*$EY24-NORMSDIST((((LN($EY24/$C$21)+(#REF!+($Q$46^2)/2)*$Q$51)/($Q$46*SQRT($Q$51)))-$Q$46*SQRT(($Q$51))))*$C$21*EXP(-#REF!*$Q$51))*$B$21*100,0)</f>
        <v>0</v>
      </c>
      <c r="FS24" s="120">
        <f ca="1">IFERROR((NORMSDIST(((LN($EY24/$C$22)+(#REF!+($Q$46^2)/2)*$Q$51)/($Q$46*SQRT($Q$51))))*$EY24-NORMSDIST((((LN($EY24/$C$22)+(#REF!+($Q$46^2)/2)*$Q$51)/($Q$46*SQRT($Q$51)))-$Q$46*SQRT(($Q$51))))*$C$22*EXP(-#REF!*$Q$51))*$B$22*100,0)</f>
        <v>0</v>
      </c>
      <c r="FT24" s="120">
        <f ca="1">IFERROR((NORMSDIST(((LN($EY24/$C$23)+(#REF!+($Q$46^2)/2)*$Q$51)/($Q$46*SQRT($Q$51))))*$EY24-NORMSDIST((((LN($EY24/$C$23)+(#REF!+($Q$46^2)/2)*$Q$51)/($Q$46*SQRT($Q$51)))-$Q$46*SQRT(($Q$51))))*$C$23*EXP(-#REF!*$Q$51))*$B$23*100,0)</f>
        <v>0</v>
      </c>
      <c r="FU24" s="120">
        <f ca="1">IFERROR((NORMSDIST(((LN($EY24/$C$24)+(#REF!+($Q$46^2)/2)*$Q$51)/($Q$46*SQRT($Q$51))))*$EY24-NORMSDIST((((LN($EY24/$C$24)+(#REF!+($Q$46^2)/2)*$Q$51)/($Q$46*SQRT($Q$51)))-$Q$46*SQRT(($Q$51))))*$C$24*EXP(-#REF!*$Q$51))*$B$24*100,0)</f>
        <v>0</v>
      </c>
      <c r="FV24" s="120">
        <f ca="1">IFERROR((NORMSDIST(((LN($EY24/$C$25)+(#REF!+($Q$46^2)/2)*$Q$51)/($Q$46*SQRT($Q$51))))*$EY24-NORMSDIST((((LN($EY24/$C$25)+(#REF!+($Q$46^2)/2)*$Q$51)/($Q$46*SQRT($Q$51)))-$Q$46*SQRT(($Q$51))))*$C$25*EXP(-#REF!*$Q$51))*$B$25*100,0)</f>
        <v>0</v>
      </c>
      <c r="FW24" s="120">
        <f ca="1">IFERROR((NORMSDIST(((LN($EY24/$C$26)+(#REF!+($Q$46^2)/2)*$Q$51)/($Q$46*SQRT($Q$51))))*$EY24-NORMSDIST((((LN($EY24/$C$26)+(#REF!+($Q$46^2)/2)*$Q$51)/($Q$46*SQRT($Q$51)))-$Q$46*SQRT(($Q$51))))*$C$26*EXP(-#REF!*$Q$51))*$B$26*100,0)</f>
        <v>0</v>
      </c>
      <c r="FX24" s="120">
        <f ca="1">IFERROR((NORMSDIST(((LN($EY24/$C$27)+(#REF!+($Q$46^2)/2)*$Q$51)/($Q$46*SQRT($Q$51))))*$EY24-NORMSDIST((((LN($EY24/$C$27)+(#REF!+($Q$46^2)/2)*$Q$51)/($Q$46*SQRT($Q$51)))-$Q$46*SQRT(($Q$51))))*$C$27*EXP(-#REF!*$Q$51))*$B$27*100,0)</f>
        <v>0</v>
      </c>
      <c r="FY24" s="120">
        <f ca="1">IFERROR((NORMSDIST(((LN($EY24/$C$28)+(#REF!+($Q$46^2)/2)*$Q$51)/($Q$46*SQRT($Q$51))))*$EY24-NORMSDIST((((LN($EY24/$C$28)+(#REF!+($Q$46^2)/2)*$Q$51)/($Q$46*SQRT($Q$51)))-$Q$46*SQRT(($Q$51))))*$C$28*EXP(-#REF!*$Q$51))*$B$28*100,0)</f>
        <v>0</v>
      </c>
      <c r="FZ24" s="120">
        <f ca="1">IFERROR((NORMSDIST(((LN($EY24/$C$29)+(#REF!+($Q$46^2)/2)*$Q$51)/($Q$46*SQRT($Q$51))))*$EY24-NORMSDIST((((LN($EY24/$C$29)+(#REF!+($Q$46^2)/2)*$Q$51)/($Q$46*SQRT($Q$51)))-$Q$46*SQRT(($Q$51))))*$C$29*EXP(-#REF!*$Q$51))*$B$29*100,0)</f>
        <v>0</v>
      </c>
      <c r="GA24" s="120">
        <f ca="1">IFERROR((NORMSDIST(((LN($EY24/$C$30)+(#REF!+($Q$46^2)/2)*$Q$51)/($Q$46*SQRT($Q$51))))*$EY24-NORMSDIST((((LN($EY24/$C$30)+(#REF!+($Q$46^2)/2)*$Q$51)/($Q$46*SQRT($Q$51)))-$Q$46*SQRT(($Q$51))))*$C$30*EXP(-#REF!*$Q$51))*$B$30*100,0)</f>
        <v>0</v>
      </c>
      <c r="GB24" s="120">
        <f ca="1">IFERROR((NORMSDIST(((LN($EY24/$C$31)+(#REF!+($Q$46^2)/2)*$Q$51)/($Q$46*SQRT($Q$51))))*$EY24-NORMSDIST((((LN($EY24/$C$31)+(#REF!+($Q$46^2)/2)*$Q$51)/($Q$46*SQRT($Q$51)))-$Q$46*SQRT(($Q$51))))*$C$31*EXP(-#REF!*$Q$51))*$B$31*100,0)</f>
        <v>0</v>
      </c>
      <c r="GC24" s="120">
        <f ca="1">IFERROR((NORMSDIST(((LN($EY24/$C$32)+(#REF!+($Q$46^2)/2)*$Q$51)/($Q$46*SQRT($Q$51))))*$EY24-NORMSDIST((((LN($EY24/$C$32)+(#REF!+($Q$46^2)/2)*$Q$51)/($Q$46*SQRT($Q$51)))-$Q$46*SQRT(($Q$51))))*$C$32*EXP(-#REF!*$Q$51))*$B$32*100,0)</f>
        <v>0</v>
      </c>
      <c r="GD24" s="120">
        <f ca="1">IFERROR((NORMSDIST(((LN($EY24/$C$33)+(#REF!+($Q$46^2)/2)*$Q$51)/($Q$46*SQRT($Q$51))))*$EY24-NORMSDIST((((LN($EY24/$C$33)+(#REF!+($Q$46^2)/2)*$Q$51)/($Q$46*SQRT($Q$51)))-$Q$46*SQRT(($Q$51))))*$C$33*EXP(-#REF!*$Q$51))*$B$33*100,0)</f>
        <v>0</v>
      </c>
      <c r="GE24" s="120">
        <f ca="1">IFERROR((NORMSDIST(((LN($EY24/$C$34)+(#REF!+($Q$46^2)/2)*$Q$51)/($Q$46*SQRT($Q$51))))*$EY24-NORMSDIST((((LN($EY24/$C$34)+(#REF!+($Q$46^2)/2)*$Q$51)/($Q$46*SQRT($Q$51)))-$Q$46*SQRT(($Q$51))))*$C$34*EXP(-#REF!*$Q$51))*$B$34*100,0)</f>
        <v>0</v>
      </c>
      <c r="GF24" s="120">
        <f ca="1">IFERROR((NORMSDIST(((LN($EY24/$C$35)+(#REF!+($Q$46^2)/2)*$Q$51)/($Q$46*SQRT($Q$51))))*$EY24-NORMSDIST((((LN($EY24/$C$35)+(#REF!+($Q$46^2)/2)*$Q$51)/($Q$46*SQRT($Q$51)))-$Q$46*SQRT(($Q$51))))*$C$35*EXP(-#REF!*$Q$51))*$B$35*100,0)</f>
        <v>0</v>
      </c>
      <c r="GG24" s="120">
        <f ca="1">IFERROR((NORMSDIST(((LN($EY24/$C$36)+(#REF!+($Q$46^2)/2)*$Q$51)/($Q$46*SQRT($Q$51))))*$EY24-NORMSDIST((((LN($EY24/$C$36)+(#REF!+($Q$46^2)/2)*$Q$51)/($Q$46*SQRT($Q$51)))-$Q$46*SQRT(($Q$51))))*$C$36*EXP(-#REF!*$Q$51))*$B$36*100,0)</f>
        <v>0</v>
      </c>
      <c r="GH24" s="120">
        <f ca="1">IFERROR((NORMSDIST(((LN($EY24/$C$37)+(#REF!+($Q$46^2)/2)*$Q$51)/($Q$46*SQRT($Q$51))))*$EY24-NORMSDIST((((LN($EY24/$C$37)+(#REF!+($Q$46^2)/2)*$Q$51)/($Q$46*SQRT($Q$51)))-$Q$46*SQRT(($Q$51))))*$C$37*EXP(-#REF!*$Q$51))*$B$37*100,0)</f>
        <v>0</v>
      </c>
      <c r="GI24" s="121"/>
      <c r="GJ24" s="122">
        <f t="shared" ca="1" si="55"/>
        <v>0</v>
      </c>
      <c r="GK24" s="121"/>
      <c r="GL24" s="134"/>
      <c r="GM24" s="124"/>
      <c r="GN24" s="125">
        <f t="shared" ca="1" si="56"/>
        <v>0</v>
      </c>
    </row>
    <row r="25" spans="1:196" ht="15">
      <c r="A25" s="126" t="s">
        <v>410</v>
      </c>
      <c r="B25" s="249"/>
      <c r="C25" s="242"/>
      <c r="D25" s="243"/>
      <c r="E25" s="250">
        <f t="shared" si="0"/>
        <v>0</v>
      </c>
      <c r="F25" s="251">
        <f t="shared" si="1"/>
        <v>0</v>
      </c>
      <c r="G25" s="246" t="str">
        <f t="shared" si="57"/>
        <v/>
      </c>
      <c r="H25" s="252">
        <f t="shared" si="58"/>
        <v>0</v>
      </c>
      <c r="I25" s="253">
        <f t="shared" si="2"/>
        <v>0</v>
      </c>
      <c r="J25" s="127" t="str">
        <f>IFERROR(D24/D25,"")</f>
        <v/>
      </c>
      <c r="K25" s="128" t="str">
        <f>IFERROR(G24/G25,"")</f>
        <v/>
      </c>
      <c r="L25" s="129" t="str">
        <f>IFERROR(K25/J25-1,"")</f>
        <v/>
      </c>
      <c r="M25" s="130">
        <f>I24+I25</f>
        <v>0</v>
      </c>
      <c r="N25" s="142"/>
      <c r="O25" s="278">
        <f t="shared" si="75"/>
        <v>3278.5439847890634</v>
      </c>
      <c r="P25" s="131">
        <f t="shared" si="4"/>
        <v>0</v>
      </c>
      <c r="Q25" s="131">
        <f t="shared" ca="1" si="5"/>
        <v>0</v>
      </c>
      <c r="R25" s="62"/>
      <c r="S25" s="240" t="str">
        <f t="shared" si="71"/>
        <v/>
      </c>
      <c r="T25" s="671">
        <f t="shared" si="73"/>
        <v>0</v>
      </c>
      <c r="U25" s="235"/>
      <c r="V25" s="672">
        <f t="shared" ca="1" si="59"/>
        <v>0</v>
      </c>
      <c r="W25" s="505" t="str">
        <f t="shared" si="60"/>
        <v/>
      </c>
      <c r="X25" s="505" t="str">
        <f t="shared" si="61"/>
        <v/>
      </c>
      <c r="Y25" s="503">
        <f>IFERROR(VLOOKUP($X25,HomeBroker!$A$22:$F$100,2,0),0)</f>
        <v>0</v>
      </c>
      <c r="Z25" s="503">
        <f>IFERROR(VLOOKUP($X25,HomeBroker!$A$22:$F$100,3,0),0)</f>
        <v>0</v>
      </c>
      <c r="AA25" s="237">
        <f>IFERROR(VLOOKUP($X25,HomeBroker!$A$22:$F$100,6,0),0)</f>
        <v>0</v>
      </c>
      <c r="AB25" s="503">
        <f>IFERROR(VLOOKUP($X25,HomeBroker!$A$22:$F$100,4,0),0)</f>
        <v>0</v>
      </c>
      <c r="AC25" s="503">
        <f>IFERROR(VLOOKUP($X25,HomeBroker!$A$22:$F$100,5,0),0)</f>
        <v>0</v>
      </c>
      <c r="AD25" s="506">
        <f>IFERROR(VLOOKUP($X25,HomeBroker!$A$22:$N$100,14,0),0)</f>
        <v>0</v>
      </c>
      <c r="AE25" s="241" t="str">
        <f t="shared" si="62"/>
        <v/>
      </c>
      <c r="AF25" s="110">
        <f t="shared" si="74"/>
        <v>0</v>
      </c>
      <c r="AG25" s="235"/>
      <c r="AH25" s="504">
        <f t="shared" ca="1" si="64"/>
        <v>0</v>
      </c>
      <c r="AI25" s="505" t="str">
        <f t="shared" si="65"/>
        <v/>
      </c>
      <c r="AJ25" s="505" t="str">
        <f t="shared" si="66"/>
        <v/>
      </c>
      <c r="AK25" s="507">
        <f>IFERROR(VLOOKUP($AJ25,HomeBroker!$A$22:$F$100,2,0),0)</f>
        <v>0</v>
      </c>
      <c r="AL25" s="503">
        <f>IFERROR(VLOOKUP($AJ25,HomeBroker!$A$22:$F$100,3,0),0)</f>
        <v>0</v>
      </c>
      <c r="AM25" s="237">
        <f>IFERROR(VLOOKUP($AJ25,HomeBroker!$A$22:$F$100,6,0),0)</f>
        <v>0</v>
      </c>
      <c r="AN25" s="503">
        <f>IFERROR(VLOOKUP($AJ25,HomeBroker!$A$22:$F$100,4,0),0)</f>
        <v>0</v>
      </c>
      <c r="AO25" s="507">
        <f>IFERROR(VLOOKUP($AJ25,HomeBroker!$A$22:$F$100,5,0),0)</f>
        <v>0</v>
      </c>
      <c r="AP25" s="507">
        <f>IFERROR(VLOOKUP($AJ25,HomeBroker!$A$22:$N$100,14,0),0)</f>
        <v>0</v>
      </c>
      <c r="AQ25" s="62"/>
      <c r="AR25" s="240" t="str">
        <f t="shared" si="67"/>
        <v>-</v>
      </c>
      <c r="AS25" s="240" t="str">
        <f t="shared" si="68"/>
        <v>-</v>
      </c>
      <c r="AT25" s="240" t="str">
        <f t="shared" si="69"/>
        <v>-</v>
      </c>
      <c r="AU25" s="62"/>
      <c r="AV25" s="112"/>
      <c r="AW25" s="132" t="s">
        <v>354</v>
      </c>
      <c r="AX25" s="114"/>
      <c r="AY25" s="136"/>
      <c r="AZ25" s="137"/>
      <c r="BA25" s="285">
        <f t="shared" si="10"/>
        <v>0</v>
      </c>
      <c r="BB25" s="286">
        <f t="shared" si="11"/>
        <v>0</v>
      </c>
      <c r="BC25" s="116" t="s">
        <v>408</v>
      </c>
      <c r="BD25" s="114"/>
      <c r="BE25" s="139"/>
      <c r="BF25" s="117"/>
      <c r="BG25" s="287">
        <f t="shared" si="12"/>
        <v>0</v>
      </c>
      <c r="BH25" s="289">
        <f t="shared" si="13"/>
        <v>0</v>
      </c>
      <c r="BI25" s="118" t="s">
        <v>409</v>
      </c>
      <c r="BJ25" s="114"/>
      <c r="BK25" s="117"/>
      <c r="BL25" s="290">
        <f t="shared" si="14"/>
        <v>0</v>
      </c>
      <c r="BM25" s="291">
        <f t="shared" si="15"/>
        <v>0</v>
      </c>
      <c r="DH25" s="119">
        <f t="shared" si="16"/>
        <v>3278.5439847890634</v>
      </c>
      <c r="DI25" s="120">
        <f t="shared" si="17"/>
        <v>0</v>
      </c>
      <c r="DJ25" s="120">
        <f t="shared" si="18"/>
        <v>0</v>
      </c>
      <c r="DK25" s="120">
        <f t="shared" si="19"/>
        <v>0</v>
      </c>
      <c r="DL25" s="120">
        <f t="shared" si="20"/>
        <v>0</v>
      </c>
      <c r="DM25" s="120">
        <f t="shared" si="21"/>
        <v>0</v>
      </c>
      <c r="DN25" s="120">
        <f t="shared" si="22"/>
        <v>0</v>
      </c>
      <c r="DO25" s="120">
        <f t="shared" si="23"/>
        <v>0</v>
      </c>
      <c r="DP25" s="120">
        <f t="shared" si="24"/>
        <v>0</v>
      </c>
      <c r="DQ25" s="120">
        <f t="shared" si="25"/>
        <v>0</v>
      </c>
      <c r="DR25" s="120">
        <f t="shared" si="26"/>
        <v>0</v>
      </c>
      <c r="DS25" s="120">
        <f t="shared" si="27"/>
        <v>0</v>
      </c>
      <c r="DT25" s="120">
        <f t="shared" si="28"/>
        <v>0</v>
      </c>
      <c r="DU25" s="120">
        <f t="shared" si="29"/>
        <v>0</v>
      </c>
      <c r="DV25" s="120">
        <f t="shared" si="30"/>
        <v>0</v>
      </c>
      <c r="DW25" s="120">
        <f t="shared" si="31"/>
        <v>0</v>
      </c>
      <c r="DX25" s="120">
        <f t="shared" si="32"/>
        <v>0</v>
      </c>
      <c r="DY25" s="120">
        <f t="shared" si="33"/>
        <v>0</v>
      </c>
      <c r="DZ25" s="120">
        <f t="shared" si="34"/>
        <v>0</v>
      </c>
      <c r="EA25" s="120">
        <f t="shared" si="35"/>
        <v>0</v>
      </c>
      <c r="EB25" s="120">
        <f t="shared" si="36"/>
        <v>0</v>
      </c>
      <c r="EC25" s="120">
        <f t="shared" si="37"/>
        <v>0</v>
      </c>
      <c r="ED25" s="120">
        <f t="shared" si="38"/>
        <v>0</v>
      </c>
      <c r="EE25" s="120">
        <f t="shared" si="39"/>
        <v>0</v>
      </c>
      <c r="EF25" s="120">
        <f t="shared" si="40"/>
        <v>0</v>
      </c>
      <c r="EG25" s="120">
        <f t="shared" si="41"/>
        <v>0</v>
      </c>
      <c r="EH25" s="120">
        <f t="shared" si="42"/>
        <v>0</v>
      </c>
      <c r="EI25" s="120">
        <f t="shared" si="43"/>
        <v>0</v>
      </c>
      <c r="EJ25" s="120">
        <f t="shared" si="44"/>
        <v>0</v>
      </c>
      <c r="EK25" s="120">
        <f t="shared" si="45"/>
        <v>0</v>
      </c>
      <c r="EL25" s="120">
        <f t="shared" si="46"/>
        <v>0</v>
      </c>
      <c r="EM25" s="120">
        <f t="shared" si="47"/>
        <v>0</v>
      </c>
      <c r="EN25" s="120">
        <f t="shared" si="48"/>
        <v>0</v>
      </c>
      <c r="EO25" s="120">
        <f t="shared" si="49"/>
        <v>0</v>
      </c>
      <c r="EP25" s="120">
        <f t="shared" si="50"/>
        <v>0</v>
      </c>
      <c r="EQ25" s="120">
        <f t="shared" si="51"/>
        <v>0</v>
      </c>
      <c r="ER25" s="121"/>
      <c r="ES25" s="122">
        <f t="shared" si="52"/>
        <v>0</v>
      </c>
      <c r="ET25" s="121"/>
      <c r="EU25" s="134"/>
      <c r="EV25" s="124"/>
      <c r="EW25" s="125">
        <f t="shared" si="53"/>
        <v>0</v>
      </c>
      <c r="EX25" s="72"/>
      <c r="EY25" s="119">
        <f t="shared" si="54"/>
        <v>3278.5439847890634</v>
      </c>
      <c r="EZ25" s="120">
        <f ca="1">IFERROR((NORMSDIST(((LN($EY25/$C$3)+(#REF!+($Q$46^2)/2)*$Q$51)/($Q$46*SQRT($Q$51))))*$EY25-NORMSDIST((((LN($EY25/$C$3)+(#REF!+($Q$46^2)/2)*$Q$51)/($Q$46*SQRT($Q$51)))-$Q$46*SQRT(($Q$51))))*$C$3*EXP(-#REF!*$Q$51))*$B$3*100,0)</f>
        <v>0</v>
      </c>
      <c r="FA25" s="120">
        <f ca="1">IFERROR((NORMSDIST(((LN($EY25/$C$4)+(#REF!+($Q$46^2)/2)*$Q$51)/($Q$46*SQRT($Q$51))))*$EY25-NORMSDIST((((LN($EY25/$C$4)+(#REF!+($Q$46^2)/2)*$Q$51)/($Q$46*SQRT($Q$51)))-$Q$46*SQRT(($Q$51))))*$C$4*EXP(-#REF!*$Q$51))*$B$4*100,0)</f>
        <v>0</v>
      </c>
      <c r="FB25" s="120">
        <f ca="1">IFERROR((NORMSDIST(((LN($EY25/$C$5)+(#REF!+($Q$46^2)/2)*$Q$51)/($Q$46*SQRT($Q$51))))*$EY25-NORMSDIST((((LN($EY25/$C$5)+(#REF!+($Q$46^2)/2)*$Q$51)/($Q$46*SQRT($Q$51)))-$Q$46*SQRT(($Q$51))))*$C$5*EXP(-#REF!*$Q$51))*$B$5*100,0)</f>
        <v>0</v>
      </c>
      <c r="FC25" s="120">
        <f ca="1">IFERROR((NORMSDIST(((LN($EY25/$C$6)+(#REF!+($Q$46^2)/2)*$Q$51)/($Q$46*SQRT($Q$51))))*$EY25-NORMSDIST((((LN($EY25/$C$6)+(#REF!+($Q$46^2)/2)*$Q$51)/($Q$46*SQRT($Q$51)))-$Q$46*SQRT(($Q$51))))*$C$6*EXP(-#REF!*$Q$51))*$B$6*100,0)</f>
        <v>0</v>
      </c>
      <c r="FD25" s="120">
        <f ca="1">IFERROR((NORMSDIST(((LN($EY25/$C$7)+(#REF!+($Q$46^2)/2)*$Q$51)/($Q$46*SQRT($Q$51))))*$EY25-NORMSDIST((((LN($EY25/$C$7)+(#REF!+($Q$46^2)/2)*$Q$51)/($Q$46*SQRT($Q$51)))-$Q$46*SQRT(($Q$51))))*$C$7*EXP(-#REF!*$Q$51))*$B$7*100,0)</f>
        <v>0</v>
      </c>
      <c r="FE25" s="120">
        <f ca="1">IFERROR((NORMSDIST(((LN($EY25/$C$8)+(#REF!+($Q$46^2)/2)*$Q$51)/($Q$46*SQRT($Q$51))))*$EY25-NORMSDIST((((LN($EY25/$C$8)+(#REF!+($Q$46^2)/2)*$Q$51)/($Q$46*SQRT($Q$51)))-$Q$46*SQRT(($Q$51))))*$C$8*EXP(-#REF!*$Q$51))*$B$8*100,0)</f>
        <v>0</v>
      </c>
      <c r="FF25" s="120">
        <f ca="1">IFERROR((NORMSDIST(((LN($EY25/$C$9)+(#REF!+($Q$46^2)/2)*$Q$51)/($Q$46*SQRT($Q$51))))*$EY25-NORMSDIST((((LN($EY25/$C$9)+(#REF!+($Q$46^2)/2)*$Q$51)/($Q$46*SQRT($Q$51)))-$Q$46*SQRT(($Q$51))))*$C$9*EXP(-#REF!*$Q$51))*$B$9*100,0)</f>
        <v>0</v>
      </c>
      <c r="FG25" s="120">
        <f ca="1">IFERROR((NORMSDIST(((LN($EY25/$C$10)+(#REF!+($Q$46^2)/2)*$Q$51)/($Q$46*SQRT($Q$51))))*$EY25-NORMSDIST((((LN($EY25/$C$10)+(#REF!+($Q$46^2)/2)*$Q$51)/($Q$46*SQRT($Q$51)))-$Q$46*SQRT(($Q$51))))*$C$10*EXP(-#REF!*$Q$51))*$B$10*100,0)</f>
        <v>0</v>
      </c>
      <c r="FH25" s="120">
        <f ca="1">IFERROR((NORMSDIST(((LN($EY25/$C$11)+(#REF!+($Q$46^2)/2)*$Q$51)/($Q$46*SQRT($Q$51))))*$EY25-NORMSDIST((((LN($EY25/$C$11)+(#REF!+($Q$46^2)/2)*$Q$51)/($Q$46*SQRT($Q$51)))-$Q$46*SQRT(($Q$51))))*$C$11*EXP(-#REF!*$Q$51))*$B$11*100,0)</f>
        <v>0</v>
      </c>
      <c r="FI25" s="120">
        <f ca="1">IFERROR((NORMSDIST(((LN($EY25/$C$12)+(#REF!+($Q$46^2)/2)*$Q$51)/($Q$46*SQRT($Q$51))))*$EY25-NORMSDIST((((LN($EY25/$C$12)+(#REF!+($Q$46^2)/2)*$Q$51)/($Q$46*SQRT($Q$51)))-$Q$46*SQRT(($Q$51))))*$C$12*EXP(-#REF!*$Q$51))*$B$12*100,0)</f>
        <v>0</v>
      </c>
      <c r="FJ25" s="120">
        <f ca="1">IFERROR((NORMSDIST(((LN($EY25/$C$13)+(#REF!+($Q$46^2)/2)*$Q$51)/($Q$46*SQRT($Q$51))))*$EY25-NORMSDIST((((LN($EY25/$C$13)+(#REF!+($Q$46^2)/2)*$Q$51)/($Q$46*SQRT($Q$51)))-$Q$46*SQRT(($Q$51))))*$C$13*EXP(-#REF!*$Q$51))*$B$13*100,0)</f>
        <v>0</v>
      </c>
      <c r="FK25" s="120">
        <f ca="1">IFERROR((NORMSDIST(((LN($EY25/$C$14)+(#REF!+($Q$46^2)/2)*$Q$51)/($Q$46*SQRT($Q$51))))*$EY25-NORMSDIST((((LN($EY25/$C$14)+(#REF!+($Q$46^2)/2)*$Q$51)/($Q$46*SQRT($Q$51)))-$Q$46*SQRT(($Q$51))))*$C$14*EXP(-#REF!*$Q$51))*$B$14*100,0)</f>
        <v>0</v>
      </c>
      <c r="FL25" s="120">
        <f ca="1">IFERROR((NORMSDIST(((LN($EY25/$C$15)+(#REF!+($Q$46^2)/2)*$Q$51)/($Q$46*SQRT($Q$51))))*$EY25-NORMSDIST((((LN($EY25/$C$15)+(#REF!+($Q$46^2)/2)*$Q$51)/($Q$46*SQRT($Q$51)))-$Q$46*SQRT(($Q$51))))*$C$15*EXP(-#REF!*$Q$51))*$B$15*100,0)</f>
        <v>0</v>
      </c>
      <c r="FM25" s="120">
        <f ca="1">IFERROR((NORMSDIST(((LN($EY25/$C$16)+(#REF!+($Q$46^2)/2)*$Q$51)/($Q$46*SQRT($Q$51))))*$EY25-NORMSDIST((((LN($EY25/$C$16)+(#REF!+($Q$46^2)/2)*$Q$51)/($Q$46*SQRT($Q$51)))-$Q$46*SQRT(($Q$51))))*$C$16*EXP(-#REF!*$Q$51))*$B$16*100,0)</f>
        <v>0</v>
      </c>
      <c r="FN25" s="120">
        <f ca="1">IFERROR((NORMSDIST(((LN($EY25/$C$17)+(#REF!+($Q$46^2)/2)*$Q$51)/($Q$46*SQRT($Q$51))))*$EY25-NORMSDIST((((LN($EY25/$C$17)+(#REF!+($Q$46^2)/2)*$Q$51)/($Q$46*SQRT($Q$51)))-$Q$46*SQRT(($Q$51))))*$C$17*EXP(-#REF!*$Q$51))*$B$17*100,0)</f>
        <v>0</v>
      </c>
      <c r="FO25" s="120">
        <f ca="1">IFERROR((NORMSDIST(((LN($EY25/$C$18)+(#REF!+($Q$46^2)/2)*$Q$51)/($Q$46*SQRT($Q$51))))*$EY25-NORMSDIST((((LN($EY25/$C$18)+(#REF!+($Q$46^2)/2)*$Q$51)/($Q$46*SQRT($Q$51)))-$Q$46*SQRT(($Q$51))))*$C$18*EXP(-#REF!*$Q$51))*$B$18*100,0)</f>
        <v>0</v>
      </c>
      <c r="FP25" s="120">
        <f ca="1">IFERROR((NORMSDIST(((LN($EY25/$C$19)+(#REF!+($Q$46^2)/2)*$Q$51)/($Q$46*SQRT($Q$51))))*$EY25-NORMSDIST((((LN($EY25/$C$19)+(#REF!+($Q$46^2)/2)*$Q$51)/($Q$46*SQRT($Q$51)))-$Q$46*SQRT(($Q$51))))*$C$19*EXP(-#REF!*$Q$51))*$B$19*100,0)</f>
        <v>0</v>
      </c>
      <c r="FQ25" s="120">
        <f ca="1">IFERROR((NORMSDIST(((LN($EY25/$C$20)+(#REF!+($Q$46^2)/2)*$Q$51)/($Q$46*SQRT($Q$51))))*$EY25-NORMSDIST((((LN($EY25/$C$20)+(#REF!+($Q$46^2)/2)*$Q$51)/($Q$46*SQRT($Q$51)))-$Q$46*SQRT(($Q$51))))*$C$20*EXP(-#REF!*$Q$51))*$B$20*100,0)</f>
        <v>0</v>
      </c>
      <c r="FR25" s="120">
        <f ca="1">IFERROR((NORMSDIST(((LN($EY25/$C$21)+(#REF!+($Q$46^2)/2)*$Q$51)/($Q$46*SQRT($Q$51))))*$EY25-NORMSDIST((((LN($EY25/$C$21)+(#REF!+($Q$46^2)/2)*$Q$51)/($Q$46*SQRT($Q$51)))-$Q$46*SQRT(($Q$51))))*$C$21*EXP(-#REF!*$Q$51))*$B$21*100,0)</f>
        <v>0</v>
      </c>
      <c r="FS25" s="120">
        <f ca="1">IFERROR((NORMSDIST(((LN($EY25/$C$22)+(#REF!+($Q$46^2)/2)*$Q$51)/($Q$46*SQRT($Q$51))))*$EY25-NORMSDIST((((LN($EY25/$C$22)+(#REF!+($Q$46^2)/2)*$Q$51)/($Q$46*SQRT($Q$51)))-$Q$46*SQRT(($Q$51))))*$C$22*EXP(-#REF!*$Q$51))*$B$22*100,0)</f>
        <v>0</v>
      </c>
      <c r="FT25" s="120">
        <f ca="1">IFERROR((NORMSDIST(((LN($EY25/$C$23)+(#REF!+($Q$46^2)/2)*$Q$51)/($Q$46*SQRT($Q$51))))*$EY25-NORMSDIST((((LN($EY25/$C$23)+(#REF!+($Q$46^2)/2)*$Q$51)/($Q$46*SQRT($Q$51)))-$Q$46*SQRT(($Q$51))))*$C$23*EXP(-#REF!*$Q$51))*$B$23*100,0)</f>
        <v>0</v>
      </c>
      <c r="FU25" s="120">
        <f ca="1">IFERROR((NORMSDIST(((LN($EY25/$C$24)+(#REF!+($Q$46^2)/2)*$Q$51)/($Q$46*SQRT($Q$51))))*$EY25-NORMSDIST((((LN($EY25/$C$24)+(#REF!+($Q$46^2)/2)*$Q$51)/($Q$46*SQRT($Q$51)))-$Q$46*SQRT(($Q$51))))*$C$24*EXP(-#REF!*$Q$51))*$B$24*100,0)</f>
        <v>0</v>
      </c>
      <c r="FV25" s="120">
        <f ca="1">IFERROR((NORMSDIST(((LN($EY25/$C$25)+(#REF!+($Q$46^2)/2)*$Q$51)/($Q$46*SQRT($Q$51))))*$EY25-NORMSDIST((((LN($EY25/$C$25)+(#REF!+($Q$46^2)/2)*$Q$51)/($Q$46*SQRT($Q$51)))-$Q$46*SQRT(($Q$51))))*$C$25*EXP(-#REF!*$Q$51))*$B$25*100,0)</f>
        <v>0</v>
      </c>
      <c r="FW25" s="120">
        <f ca="1">IFERROR((NORMSDIST(((LN($EY25/$C$26)+(#REF!+($Q$46^2)/2)*$Q$51)/($Q$46*SQRT($Q$51))))*$EY25-NORMSDIST((((LN($EY25/$C$26)+(#REF!+($Q$46^2)/2)*$Q$51)/($Q$46*SQRT($Q$51)))-$Q$46*SQRT(($Q$51))))*$C$26*EXP(-#REF!*$Q$51))*$B$26*100,0)</f>
        <v>0</v>
      </c>
      <c r="FX25" s="120">
        <f ca="1">IFERROR((NORMSDIST(((LN($EY25/$C$27)+(#REF!+($Q$46^2)/2)*$Q$51)/($Q$46*SQRT($Q$51))))*$EY25-NORMSDIST((((LN($EY25/$C$27)+(#REF!+($Q$46^2)/2)*$Q$51)/($Q$46*SQRT($Q$51)))-$Q$46*SQRT(($Q$51))))*$C$27*EXP(-#REF!*$Q$51))*$B$27*100,0)</f>
        <v>0</v>
      </c>
      <c r="FY25" s="120">
        <f ca="1">IFERROR((NORMSDIST(((LN($EY25/$C$28)+(#REF!+($Q$46^2)/2)*$Q$51)/($Q$46*SQRT($Q$51))))*$EY25-NORMSDIST((((LN($EY25/$C$28)+(#REF!+($Q$46^2)/2)*$Q$51)/($Q$46*SQRT($Q$51)))-$Q$46*SQRT(($Q$51))))*$C$28*EXP(-#REF!*$Q$51))*$B$28*100,0)</f>
        <v>0</v>
      </c>
      <c r="FZ25" s="120">
        <f ca="1">IFERROR((NORMSDIST(((LN($EY25/$C$29)+(#REF!+($Q$46^2)/2)*$Q$51)/($Q$46*SQRT($Q$51))))*$EY25-NORMSDIST((((LN($EY25/$C$29)+(#REF!+($Q$46^2)/2)*$Q$51)/($Q$46*SQRT($Q$51)))-$Q$46*SQRT(($Q$51))))*$C$29*EXP(-#REF!*$Q$51))*$B$29*100,0)</f>
        <v>0</v>
      </c>
      <c r="GA25" s="120">
        <f ca="1">IFERROR((NORMSDIST(((LN($EY25/$C$30)+(#REF!+($Q$46^2)/2)*$Q$51)/($Q$46*SQRT($Q$51))))*$EY25-NORMSDIST((((LN($EY25/$C$30)+(#REF!+($Q$46^2)/2)*$Q$51)/($Q$46*SQRT($Q$51)))-$Q$46*SQRT(($Q$51))))*$C$30*EXP(-#REF!*$Q$51))*$B$30*100,0)</f>
        <v>0</v>
      </c>
      <c r="GB25" s="120">
        <f ca="1">IFERROR((NORMSDIST(((LN($EY25/$C$31)+(#REF!+($Q$46^2)/2)*$Q$51)/($Q$46*SQRT($Q$51))))*$EY25-NORMSDIST((((LN($EY25/$C$31)+(#REF!+($Q$46^2)/2)*$Q$51)/($Q$46*SQRT($Q$51)))-$Q$46*SQRT(($Q$51))))*$C$31*EXP(-#REF!*$Q$51))*$B$31*100,0)</f>
        <v>0</v>
      </c>
      <c r="GC25" s="120">
        <f ca="1">IFERROR((NORMSDIST(((LN($EY25/$C$32)+(#REF!+($Q$46^2)/2)*$Q$51)/($Q$46*SQRT($Q$51))))*$EY25-NORMSDIST((((LN($EY25/$C$32)+(#REF!+($Q$46^2)/2)*$Q$51)/($Q$46*SQRT($Q$51)))-$Q$46*SQRT(($Q$51))))*$C$32*EXP(-#REF!*$Q$51))*$B$32*100,0)</f>
        <v>0</v>
      </c>
      <c r="GD25" s="120">
        <f ca="1">IFERROR((NORMSDIST(((LN($EY25/$C$33)+(#REF!+($Q$46^2)/2)*$Q$51)/($Q$46*SQRT($Q$51))))*$EY25-NORMSDIST((((LN($EY25/$C$33)+(#REF!+($Q$46^2)/2)*$Q$51)/($Q$46*SQRT($Q$51)))-$Q$46*SQRT(($Q$51))))*$C$33*EXP(-#REF!*$Q$51))*$B$33*100,0)</f>
        <v>0</v>
      </c>
      <c r="GE25" s="120">
        <f ca="1">IFERROR((NORMSDIST(((LN($EY25/$C$34)+(#REF!+($Q$46^2)/2)*$Q$51)/($Q$46*SQRT($Q$51))))*$EY25-NORMSDIST((((LN($EY25/$C$34)+(#REF!+($Q$46^2)/2)*$Q$51)/($Q$46*SQRT($Q$51)))-$Q$46*SQRT(($Q$51))))*$C$34*EXP(-#REF!*$Q$51))*$B$34*100,0)</f>
        <v>0</v>
      </c>
      <c r="GF25" s="120">
        <f ca="1">IFERROR((NORMSDIST(((LN($EY25/$C$35)+(#REF!+($Q$46^2)/2)*$Q$51)/($Q$46*SQRT($Q$51))))*$EY25-NORMSDIST((((LN($EY25/$C$35)+(#REF!+($Q$46^2)/2)*$Q$51)/($Q$46*SQRT($Q$51)))-$Q$46*SQRT(($Q$51))))*$C$35*EXP(-#REF!*$Q$51))*$B$35*100,0)</f>
        <v>0</v>
      </c>
      <c r="GG25" s="120">
        <f ca="1">IFERROR((NORMSDIST(((LN($EY25/$C$36)+(#REF!+($Q$46^2)/2)*$Q$51)/($Q$46*SQRT($Q$51))))*$EY25-NORMSDIST((((LN($EY25/$C$36)+(#REF!+($Q$46^2)/2)*$Q$51)/($Q$46*SQRT($Q$51)))-$Q$46*SQRT(($Q$51))))*$C$36*EXP(-#REF!*$Q$51))*$B$36*100,0)</f>
        <v>0</v>
      </c>
      <c r="GH25" s="120">
        <f ca="1">IFERROR((NORMSDIST(((LN($EY25/$C$37)+(#REF!+($Q$46^2)/2)*$Q$51)/($Q$46*SQRT($Q$51))))*$EY25-NORMSDIST((((LN($EY25/$C$37)+(#REF!+($Q$46^2)/2)*$Q$51)/($Q$46*SQRT($Q$51)))-$Q$46*SQRT(($Q$51))))*$C$37*EXP(-#REF!*$Q$51))*$B$37*100,0)</f>
        <v>0</v>
      </c>
      <c r="GI25" s="121"/>
      <c r="GJ25" s="122">
        <f t="shared" ca="1" si="55"/>
        <v>0</v>
      </c>
      <c r="GK25" s="121"/>
      <c r="GL25" s="134"/>
      <c r="GM25" s="124"/>
      <c r="GN25" s="125">
        <f t="shared" ca="1" si="56"/>
        <v>0</v>
      </c>
    </row>
    <row r="26" spans="1:196" ht="15">
      <c r="A26" s="135" t="s">
        <v>411</v>
      </c>
      <c r="B26" s="249"/>
      <c r="C26" s="242"/>
      <c r="D26" s="243"/>
      <c r="E26" s="250">
        <f t="shared" si="0"/>
        <v>0</v>
      </c>
      <c r="F26" s="251">
        <f t="shared" si="1"/>
        <v>0</v>
      </c>
      <c r="G26" s="246" t="str">
        <f t="shared" si="57"/>
        <v/>
      </c>
      <c r="H26" s="252">
        <f t="shared" si="58"/>
        <v>0</v>
      </c>
      <c r="I26" s="253">
        <f t="shared" si="2"/>
        <v>0</v>
      </c>
      <c r="J26" s="69"/>
      <c r="K26" s="69"/>
      <c r="L26" s="69"/>
      <c r="M26" s="69"/>
      <c r="N26" s="142"/>
      <c r="O26" s="278">
        <f t="shared" si="75"/>
        <v>3442.4711840285167</v>
      </c>
      <c r="P26" s="131">
        <f t="shared" si="4"/>
        <v>0</v>
      </c>
      <c r="Q26" s="131">
        <f t="shared" ca="1" si="5"/>
        <v>0</v>
      </c>
      <c r="R26" s="62"/>
      <c r="S26" s="240" t="str">
        <f t="shared" si="71"/>
        <v/>
      </c>
      <c r="T26" s="671">
        <f t="shared" si="73"/>
        <v>0</v>
      </c>
      <c r="U26" s="235"/>
      <c r="V26" s="672">
        <f t="shared" ca="1" si="59"/>
        <v>0</v>
      </c>
      <c r="W26" s="505" t="str">
        <f t="shared" si="60"/>
        <v/>
      </c>
      <c r="X26" s="505" t="str">
        <f t="shared" si="61"/>
        <v/>
      </c>
      <c r="Y26" s="503">
        <f>IFERROR(VLOOKUP($X26,HomeBroker!$A$22:$F$100,2,0),0)</f>
        <v>0</v>
      </c>
      <c r="Z26" s="503">
        <f>IFERROR(VLOOKUP($X26,HomeBroker!$A$22:$F$100,3,0),0)</f>
        <v>0</v>
      </c>
      <c r="AA26" s="237">
        <f>IFERROR(VLOOKUP($X26,HomeBroker!$A$22:$F$100,6,0),0)</f>
        <v>0</v>
      </c>
      <c r="AB26" s="503">
        <f>IFERROR(VLOOKUP($X26,HomeBroker!$A$22:$F$100,4,0),0)</f>
        <v>0</v>
      </c>
      <c r="AC26" s="503">
        <f>IFERROR(VLOOKUP($X26,HomeBroker!$A$22:$F$100,5,0),0)</f>
        <v>0</v>
      </c>
      <c r="AD26" s="506">
        <f>IFERROR(VLOOKUP($X26,HomeBroker!$A$22:$N$100,14,0),0)</f>
        <v>0</v>
      </c>
      <c r="AE26" s="241" t="str">
        <f t="shared" si="62"/>
        <v/>
      </c>
      <c r="AF26" s="110">
        <f t="shared" si="74"/>
        <v>0</v>
      </c>
      <c r="AG26" s="235"/>
      <c r="AH26" s="504">
        <f t="shared" ca="1" si="64"/>
        <v>0</v>
      </c>
      <c r="AI26" s="505" t="str">
        <f t="shared" si="65"/>
        <v/>
      </c>
      <c r="AJ26" s="505" t="str">
        <f t="shared" si="66"/>
        <v/>
      </c>
      <c r="AK26" s="507">
        <f>IFERROR(VLOOKUP($AJ26,HomeBroker!$A$22:$F$100,2,0),0)</f>
        <v>0</v>
      </c>
      <c r="AL26" s="503">
        <f>IFERROR(VLOOKUP($AJ26,HomeBroker!$A$22:$F$100,3,0),0)</f>
        <v>0</v>
      </c>
      <c r="AM26" s="237">
        <f>IFERROR(VLOOKUP($AJ26,HomeBroker!$A$22:$F$100,6,0),0)</f>
        <v>0</v>
      </c>
      <c r="AN26" s="503">
        <f>IFERROR(VLOOKUP($AJ26,HomeBroker!$A$22:$F$100,4,0),0)</f>
        <v>0</v>
      </c>
      <c r="AO26" s="507">
        <f>IFERROR(VLOOKUP($AJ26,HomeBroker!$A$22:$F$100,5,0),0)</f>
        <v>0</v>
      </c>
      <c r="AP26" s="507">
        <f>IFERROR(VLOOKUP($AJ26,HomeBroker!$A$22:$N$100,14,0),0)</f>
        <v>0</v>
      </c>
      <c r="AQ26" s="62"/>
      <c r="AR26" s="240" t="str">
        <f t="shared" si="67"/>
        <v>-</v>
      </c>
      <c r="AS26" s="240" t="str">
        <f t="shared" si="68"/>
        <v>-</v>
      </c>
      <c r="AT26" s="240" t="str">
        <f t="shared" si="69"/>
        <v>-</v>
      </c>
      <c r="AU26" s="62"/>
      <c r="AV26" s="112"/>
      <c r="AW26" s="132" t="s">
        <v>354</v>
      </c>
      <c r="AX26" s="114"/>
      <c r="AY26" s="136"/>
      <c r="AZ26" s="137"/>
      <c r="BA26" s="285">
        <f t="shared" si="10"/>
        <v>0</v>
      </c>
      <c r="BB26" s="286">
        <f t="shared" si="11"/>
        <v>0</v>
      </c>
      <c r="BC26" s="116" t="s">
        <v>408</v>
      </c>
      <c r="BD26" s="114"/>
      <c r="BE26" s="139"/>
      <c r="BF26" s="117"/>
      <c r="BG26" s="287">
        <f t="shared" si="12"/>
        <v>0</v>
      </c>
      <c r="BH26" s="289">
        <f t="shared" si="13"/>
        <v>0</v>
      </c>
      <c r="BI26" s="118" t="s">
        <v>409</v>
      </c>
      <c r="BJ26" s="114"/>
      <c r="BK26" s="117"/>
      <c r="BL26" s="290">
        <f t="shared" si="14"/>
        <v>0</v>
      </c>
      <c r="BM26" s="291">
        <f t="shared" si="15"/>
        <v>0</v>
      </c>
      <c r="DH26" s="119">
        <f t="shared" si="16"/>
        <v>3442.4711840285167</v>
      </c>
      <c r="DI26" s="120">
        <f t="shared" si="17"/>
        <v>0</v>
      </c>
      <c r="DJ26" s="120">
        <f t="shared" si="18"/>
        <v>0</v>
      </c>
      <c r="DK26" s="120">
        <f t="shared" si="19"/>
        <v>0</v>
      </c>
      <c r="DL26" s="120">
        <f t="shared" si="20"/>
        <v>0</v>
      </c>
      <c r="DM26" s="120">
        <f t="shared" si="21"/>
        <v>0</v>
      </c>
      <c r="DN26" s="120">
        <f t="shared" si="22"/>
        <v>0</v>
      </c>
      <c r="DO26" s="120">
        <f t="shared" si="23"/>
        <v>0</v>
      </c>
      <c r="DP26" s="120">
        <f t="shared" si="24"/>
        <v>0</v>
      </c>
      <c r="DQ26" s="120">
        <f t="shared" si="25"/>
        <v>0</v>
      </c>
      <c r="DR26" s="120">
        <f t="shared" si="26"/>
        <v>0</v>
      </c>
      <c r="DS26" s="120">
        <f t="shared" si="27"/>
        <v>0</v>
      </c>
      <c r="DT26" s="120">
        <f t="shared" si="28"/>
        <v>0</v>
      </c>
      <c r="DU26" s="120">
        <f t="shared" si="29"/>
        <v>0</v>
      </c>
      <c r="DV26" s="120">
        <f t="shared" si="30"/>
        <v>0</v>
      </c>
      <c r="DW26" s="120">
        <f t="shared" si="31"/>
        <v>0</v>
      </c>
      <c r="DX26" s="120">
        <f t="shared" si="32"/>
        <v>0</v>
      </c>
      <c r="DY26" s="120">
        <f t="shared" si="33"/>
        <v>0</v>
      </c>
      <c r="DZ26" s="120">
        <f t="shared" si="34"/>
        <v>0</v>
      </c>
      <c r="EA26" s="120">
        <f t="shared" si="35"/>
        <v>0</v>
      </c>
      <c r="EB26" s="120">
        <f t="shared" si="36"/>
        <v>0</v>
      </c>
      <c r="EC26" s="120">
        <f t="shared" si="37"/>
        <v>0</v>
      </c>
      <c r="ED26" s="120">
        <f t="shared" si="38"/>
        <v>0</v>
      </c>
      <c r="EE26" s="120">
        <f t="shared" si="39"/>
        <v>0</v>
      </c>
      <c r="EF26" s="120">
        <f t="shared" si="40"/>
        <v>0</v>
      </c>
      <c r="EG26" s="120">
        <f t="shared" si="41"/>
        <v>0</v>
      </c>
      <c r="EH26" s="120">
        <f t="shared" si="42"/>
        <v>0</v>
      </c>
      <c r="EI26" s="120">
        <f t="shared" si="43"/>
        <v>0</v>
      </c>
      <c r="EJ26" s="120">
        <f t="shared" si="44"/>
        <v>0</v>
      </c>
      <c r="EK26" s="120">
        <f t="shared" si="45"/>
        <v>0</v>
      </c>
      <c r="EL26" s="120">
        <f t="shared" si="46"/>
        <v>0</v>
      </c>
      <c r="EM26" s="120">
        <f t="shared" si="47"/>
        <v>0</v>
      </c>
      <c r="EN26" s="120">
        <f t="shared" si="48"/>
        <v>0</v>
      </c>
      <c r="EO26" s="120">
        <f t="shared" si="49"/>
        <v>0</v>
      </c>
      <c r="EP26" s="120">
        <f t="shared" si="50"/>
        <v>0</v>
      </c>
      <c r="EQ26" s="120">
        <f t="shared" si="51"/>
        <v>0</v>
      </c>
      <c r="ER26" s="121"/>
      <c r="ES26" s="122">
        <f t="shared" si="52"/>
        <v>0</v>
      </c>
      <c r="ET26" s="121"/>
      <c r="EU26" s="134"/>
      <c r="EV26" s="124"/>
      <c r="EW26" s="125">
        <f t="shared" si="53"/>
        <v>0</v>
      </c>
      <c r="EX26" s="72"/>
      <c r="EY26" s="119">
        <f t="shared" si="54"/>
        <v>3442.4711840285167</v>
      </c>
      <c r="EZ26" s="120">
        <f ca="1">IFERROR((NORMSDIST(((LN($EY26/$C$3)+(#REF!+($Q$46^2)/2)*$Q$51)/($Q$46*SQRT($Q$51))))*$EY26-NORMSDIST((((LN($EY26/$C$3)+(#REF!+($Q$46^2)/2)*$Q$51)/($Q$46*SQRT($Q$51)))-$Q$46*SQRT(($Q$51))))*$C$3*EXP(-#REF!*$Q$51))*$B$3*100,0)</f>
        <v>0</v>
      </c>
      <c r="FA26" s="120">
        <f ca="1">IFERROR((NORMSDIST(((LN($EY26/$C$4)+(#REF!+($Q$46^2)/2)*$Q$51)/($Q$46*SQRT($Q$51))))*$EY26-NORMSDIST((((LN($EY26/$C$4)+(#REF!+($Q$46^2)/2)*$Q$51)/($Q$46*SQRT($Q$51)))-$Q$46*SQRT(($Q$51))))*$C$4*EXP(-#REF!*$Q$51))*$B$4*100,0)</f>
        <v>0</v>
      </c>
      <c r="FB26" s="120">
        <f ca="1">IFERROR((NORMSDIST(((LN($EY26/$C$5)+(#REF!+($Q$46^2)/2)*$Q$51)/($Q$46*SQRT($Q$51))))*$EY26-NORMSDIST((((LN($EY26/$C$5)+(#REF!+($Q$46^2)/2)*$Q$51)/($Q$46*SQRT($Q$51)))-$Q$46*SQRT(($Q$51))))*$C$5*EXP(-#REF!*$Q$51))*$B$5*100,0)</f>
        <v>0</v>
      </c>
      <c r="FC26" s="120">
        <f ca="1">IFERROR((NORMSDIST(((LN($EY26/$C$6)+(#REF!+($Q$46^2)/2)*$Q$51)/($Q$46*SQRT($Q$51))))*$EY26-NORMSDIST((((LN($EY26/$C$6)+(#REF!+($Q$46^2)/2)*$Q$51)/($Q$46*SQRT($Q$51)))-$Q$46*SQRT(($Q$51))))*$C$6*EXP(-#REF!*$Q$51))*$B$6*100,0)</f>
        <v>0</v>
      </c>
      <c r="FD26" s="120">
        <f ca="1">IFERROR((NORMSDIST(((LN($EY26/$C$7)+(#REF!+($Q$46^2)/2)*$Q$51)/($Q$46*SQRT($Q$51))))*$EY26-NORMSDIST((((LN($EY26/$C$7)+(#REF!+($Q$46^2)/2)*$Q$51)/($Q$46*SQRT($Q$51)))-$Q$46*SQRT(($Q$51))))*$C$7*EXP(-#REF!*$Q$51))*$B$7*100,0)</f>
        <v>0</v>
      </c>
      <c r="FE26" s="120">
        <f ca="1">IFERROR((NORMSDIST(((LN($EY26/$C$8)+(#REF!+($Q$46^2)/2)*$Q$51)/($Q$46*SQRT($Q$51))))*$EY26-NORMSDIST((((LN($EY26/$C$8)+(#REF!+($Q$46^2)/2)*$Q$51)/($Q$46*SQRT($Q$51)))-$Q$46*SQRT(($Q$51))))*$C$8*EXP(-#REF!*$Q$51))*$B$8*100,0)</f>
        <v>0</v>
      </c>
      <c r="FF26" s="120">
        <f ca="1">IFERROR((NORMSDIST(((LN($EY26/$C$9)+(#REF!+($Q$46^2)/2)*$Q$51)/($Q$46*SQRT($Q$51))))*$EY26-NORMSDIST((((LN($EY26/$C$9)+(#REF!+($Q$46^2)/2)*$Q$51)/($Q$46*SQRT($Q$51)))-$Q$46*SQRT(($Q$51))))*$C$9*EXP(-#REF!*$Q$51))*$B$9*100,0)</f>
        <v>0</v>
      </c>
      <c r="FG26" s="120">
        <f ca="1">IFERROR((NORMSDIST(((LN($EY26/$C$10)+(#REF!+($Q$46^2)/2)*$Q$51)/($Q$46*SQRT($Q$51))))*$EY26-NORMSDIST((((LN($EY26/$C$10)+(#REF!+($Q$46^2)/2)*$Q$51)/($Q$46*SQRT($Q$51)))-$Q$46*SQRT(($Q$51))))*$C$10*EXP(-#REF!*$Q$51))*$B$10*100,0)</f>
        <v>0</v>
      </c>
      <c r="FH26" s="120">
        <f ca="1">IFERROR((NORMSDIST(((LN($EY26/$C$11)+(#REF!+($Q$46^2)/2)*$Q$51)/($Q$46*SQRT($Q$51))))*$EY26-NORMSDIST((((LN($EY26/$C$11)+(#REF!+($Q$46^2)/2)*$Q$51)/($Q$46*SQRT($Q$51)))-$Q$46*SQRT(($Q$51))))*$C$11*EXP(-#REF!*$Q$51))*$B$11*100,0)</f>
        <v>0</v>
      </c>
      <c r="FI26" s="120">
        <f ca="1">IFERROR((NORMSDIST(((LN($EY26/$C$12)+(#REF!+($Q$46^2)/2)*$Q$51)/($Q$46*SQRT($Q$51))))*$EY26-NORMSDIST((((LN($EY26/$C$12)+(#REF!+($Q$46^2)/2)*$Q$51)/($Q$46*SQRT($Q$51)))-$Q$46*SQRT(($Q$51))))*$C$12*EXP(-#REF!*$Q$51))*$B$12*100,0)</f>
        <v>0</v>
      </c>
      <c r="FJ26" s="120">
        <f ca="1">IFERROR((NORMSDIST(((LN($EY26/$C$13)+(#REF!+($Q$46^2)/2)*$Q$51)/($Q$46*SQRT($Q$51))))*$EY26-NORMSDIST((((LN($EY26/$C$13)+(#REF!+($Q$46^2)/2)*$Q$51)/($Q$46*SQRT($Q$51)))-$Q$46*SQRT(($Q$51))))*$C$13*EXP(-#REF!*$Q$51))*$B$13*100,0)</f>
        <v>0</v>
      </c>
      <c r="FK26" s="120">
        <f ca="1">IFERROR((NORMSDIST(((LN($EY26/$C$14)+(#REF!+($Q$46^2)/2)*$Q$51)/($Q$46*SQRT($Q$51))))*$EY26-NORMSDIST((((LN($EY26/$C$14)+(#REF!+($Q$46^2)/2)*$Q$51)/($Q$46*SQRT($Q$51)))-$Q$46*SQRT(($Q$51))))*$C$14*EXP(-#REF!*$Q$51))*$B$14*100,0)</f>
        <v>0</v>
      </c>
      <c r="FL26" s="120">
        <f ca="1">IFERROR((NORMSDIST(((LN($EY26/$C$15)+(#REF!+($Q$46^2)/2)*$Q$51)/($Q$46*SQRT($Q$51))))*$EY26-NORMSDIST((((LN($EY26/$C$15)+(#REF!+($Q$46^2)/2)*$Q$51)/($Q$46*SQRT($Q$51)))-$Q$46*SQRT(($Q$51))))*$C$15*EXP(-#REF!*$Q$51))*$B$15*100,0)</f>
        <v>0</v>
      </c>
      <c r="FM26" s="120">
        <f ca="1">IFERROR((NORMSDIST(((LN($EY26/$C$16)+(#REF!+($Q$46^2)/2)*$Q$51)/($Q$46*SQRT($Q$51))))*$EY26-NORMSDIST((((LN($EY26/$C$16)+(#REF!+($Q$46^2)/2)*$Q$51)/($Q$46*SQRT($Q$51)))-$Q$46*SQRT(($Q$51))))*$C$16*EXP(-#REF!*$Q$51))*$B$16*100,0)</f>
        <v>0</v>
      </c>
      <c r="FN26" s="120">
        <f ca="1">IFERROR((NORMSDIST(((LN($EY26/$C$17)+(#REF!+($Q$46^2)/2)*$Q$51)/($Q$46*SQRT($Q$51))))*$EY26-NORMSDIST((((LN($EY26/$C$17)+(#REF!+($Q$46^2)/2)*$Q$51)/($Q$46*SQRT($Q$51)))-$Q$46*SQRT(($Q$51))))*$C$17*EXP(-#REF!*$Q$51))*$B$17*100,0)</f>
        <v>0</v>
      </c>
      <c r="FO26" s="120">
        <f ca="1">IFERROR((NORMSDIST(((LN($EY26/$C$18)+(#REF!+($Q$46^2)/2)*$Q$51)/($Q$46*SQRT($Q$51))))*$EY26-NORMSDIST((((LN($EY26/$C$18)+(#REF!+($Q$46^2)/2)*$Q$51)/($Q$46*SQRT($Q$51)))-$Q$46*SQRT(($Q$51))))*$C$18*EXP(-#REF!*$Q$51))*$B$18*100,0)</f>
        <v>0</v>
      </c>
      <c r="FP26" s="120">
        <f ca="1">IFERROR((NORMSDIST(((LN($EY26/$C$19)+(#REF!+($Q$46^2)/2)*$Q$51)/($Q$46*SQRT($Q$51))))*$EY26-NORMSDIST((((LN($EY26/$C$19)+(#REF!+($Q$46^2)/2)*$Q$51)/($Q$46*SQRT($Q$51)))-$Q$46*SQRT(($Q$51))))*$C$19*EXP(-#REF!*$Q$51))*$B$19*100,0)</f>
        <v>0</v>
      </c>
      <c r="FQ26" s="120">
        <f ca="1">IFERROR((NORMSDIST(((LN($EY26/$C$20)+(#REF!+($Q$46^2)/2)*$Q$51)/($Q$46*SQRT($Q$51))))*$EY26-NORMSDIST((((LN($EY26/$C$20)+(#REF!+($Q$46^2)/2)*$Q$51)/($Q$46*SQRT($Q$51)))-$Q$46*SQRT(($Q$51))))*$C$20*EXP(-#REF!*$Q$51))*$B$20*100,0)</f>
        <v>0</v>
      </c>
      <c r="FR26" s="120">
        <f ca="1">IFERROR((NORMSDIST(((LN($EY26/$C$21)+(#REF!+($Q$46^2)/2)*$Q$51)/($Q$46*SQRT($Q$51))))*$EY26-NORMSDIST((((LN($EY26/$C$21)+(#REF!+($Q$46^2)/2)*$Q$51)/($Q$46*SQRT($Q$51)))-$Q$46*SQRT(($Q$51))))*$C$21*EXP(-#REF!*$Q$51))*$B$21*100,0)</f>
        <v>0</v>
      </c>
      <c r="FS26" s="120">
        <f ca="1">IFERROR((NORMSDIST(((LN($EY26/$C$22)+(#REF!+($Q$46^2)/2)*$Q$51)/($Q$46*SQRT($Q$51))))*$EY26-NORMSDIST((((LN($EY26/$C$22)+(#REF!+($Q$46^2)/2)*$Q$51)/($Q$46*SQRT($Q$51)))-$Q$46*SQRT(($Q$51))))*$C$22*EXP(-#REF!*$Q$51))*$B$22*100,0)</f>
        <v>0</v>
      </c>
      <c r="FT26" s="120">
        <f ca="1">IFERROR((NORMSDIST(((LN($EY26/$C$23)+(#REF!+($Q$46^2)/2)*$Q$51)/($Q$46*SQRT($Q$51))))*$EY26-NORMSDIST((((LN($EY26/$C$23)+(#REF!+($Q$46^2)/2)*$Q$51)/($Q$46*SQRT($Q$51)))-$Q$46*SQRT(($Q$51))))*$C$23*EXP(-#REF!*$Q$51))*$B$23*100,0)</f>
        <v>0</v>
      </c>
      <c r="FU26" s="120">
        <f ca="1">IFERROR((NORMSDIST(((LN($EY26/$C$24)+(#REF!+($Q$46^2)/2)*$Q$51)/($Q$46*SQRT($Q$51))))*$EY26-NORMSDIST((((LN($EY26/$C$24)+(#REF!+($Q$46^2)/2)*$Q$51)/($Q$46*SQRT($Q$51)))-$Q$46*SQRT(($Q$51))))*$C$24*EXP(-#REF!*$Q$51))*$B$24*100,0)</f>
        <v>0</v>
      </c>
      <c r="FV26" s="120">
        <f ca="1">IFERROR((NORMSDIST(((LN($EY26/$C$25)+(#REF!+($Q$46^2)/2)*$Q$51)/($Q$46*SQRT($Q$51))))*$EY26-NORMSDIST((((LN($EY26/$C$25)+(#REF!+($Q$46^2)/2)*$Q$51)/($Q$46*SQRT($Q$51)))-$Q$46*SQRT(($Q$51))))*$C$25*EXP(-#REF!*$Q$51))*$B$25*100,0)</f>
        <v>0</v>
      </c>
      <c r="FW26" s="120">
        <f ca="1">IFERROR((NORMSDIST(((LN($EY26/$C$26)+(#REF!+($Q$46^2)/2)*$Q$51)/($Q$46*SQRT($Q$51))))*$EY26-NORMSDIST((((LN($EY26/$C$26)+(#REF!+($Q$46^2)/2)*$Q$51)/($Q$46*SQRT($Q$51)))-$Q$46*SQRT(($Q$51))))*$C$26*EXP(-#REF!*$Q$51))*$B$26*100,0)</f>
        <v>0</v>
      </c>
      <c r="FX26" s="120">
        <f ca="1">IFERROR((NORMSDIST(((LN($EY26/$C$27)+(#REF!+($Q$46^2)/2)*$Q$51)/($Q$46*SQRT($Q$51))))*$EY26-NORMSDIST((((LN($EY26/$C$27)+(#REF!+($Q$46^2)/2)*$Q$51)/($Q$46*SQRT($Q$51)))-$Q$46*SQRT(($Q$51))))*$C$27*EXP(-#REF!*$Q$51))*$B$27*100,0)</f>
        <v>0</v>
      </c>
      <c r="FY26" s="120">
        <f ca="1">IFERROR((NORMSDIST(((LN($EY26/$C$28)+(#REF!+($Q$46^2)/2)*$Q$51)/($Q$46*SQRT($Q$51))))*$EY26-NORMSDIST((((LN($EY26/$C$28)+(#REF!+($Q$46^2)/2)*$Q$51)/($Q$46*SQRT($Q$51)))-$Q$46*SQRT(($Q$51))))*$C$28*EXP(-#REF!*$Q$51))*$B$28*100,0)</f>
        <v>0</v>
      </c>
      <c r="FZ26" s="120">
        <f ca="1">IFERROR((NORMSDIST(((LN($EY26/$C$29)+(#REF!+($Q$46^2)/2)*$Q$51)/($Q$46*SQRT($Q$51))))*$EY26-NORMSDIST((((LN($EY26/$C$29)+(#REF!+($Q$46^2)/2)*$Q$51)/($Q$46*SQRT($Q$51)))-$Q$46*SQRT(($Q$51))))*$C$29*EXP(-#REF!*$Q$51))*$B$29*100,0)</f>
        <v>0</v>
      </c>
      <c r="GA26" s="120">
        <f ca="1">IFERROR((NORMSDIST(((LN($EY26/$C$30)+(#REF!+($Q$46^2)/2)*$Q$51)/($Q$46*SQRT($Q$51))))*$EY26-NORMSDIST((((LN($EY26/$C$30)+(#REF!+($Q$46^2)/2)*$Q$51)/($Q$46*SQRT($Q$51)))-$Q$46*SQRT(($Q$51))))*$C$30*EXP(-#REF!*$Q$51))*$B$30*100,0)</f>
        <v>0</v>
      </c>
      <c r="GB26" s="120">
        <f ca="1">IFERROR((NORMSDIST(((LN($EY26/$C$31)+(#REF!+($Q$46^2)/2)*$Q$51)/($Q$46*SQRT($Q$51))))*$EY26-NORMSDIST((((LN($EY26/$C$31)+(#REF!+($Q$46^2)/2)*$Q$51)/($Q$46*SQRT($Q$51)))-$Q$46*SQRT(($Q$51))))*$C$31*EXP(-#REF!*$Q$51))*$B$31*100,0)</f>
        <v>0</v>
      </c>
      <c r="GC26" s="120">
        <f ca="1">IFERROR((NORMSDIST(((LN($EY26/$C$32)+(#REF!+($Q$46^2)/2)*$Q$51)/($Q$46*SQRT($Q$51))))*$EY26-NORMSDIST((((LN($EY26/$C$32)+(#REF!+($Q$46^2)/2)*$Q$51)/($Q$46*SQRT($Q$51)))-$Q$46*SQRT(($Q$51))))*$C$32*EXP(-#REF!*$Q$51))*$B$32*100,0)</f>
        <v>0</v>
      </c>
      <c r="GD26" s="120">
        <f ca="1">IFERROR((NORMSDIST(((LN($EY26/$C$33)+(#REF!+($Q$46^2)/2)*$Q$51)/($Q$46*SQRT($Q$51))))*$EY26-NORMSDIST((((LN($EY26/$C$33)+(#REF!+($Q$46^2)/2)*$Q$51)/($Q$46*SQRT($Q$51)))-$Q$46*SQRT(($Q$51))))*$C$33*EXP(-#REF!*$Q$51))*$B$33*100,0)</f>
        <v>0</v>
      </c>
      <c r="GE26" s="120">
        <f ca="1">IFERROR((NORMSDIST(((LN($EY26/$C$34)+(#REF!+($Q$46^2)/2)*$Q$51)/($Q$46*SQRT($Q$51))))*$EY26-NORMSDIST((((LN($EY26/$C$34)+(#REF!+($Q$46^2)/2)*$Q$51)/($Q$46*SQRT($Q$51)))-$Q$46*SQRT(($Q$51))))*$C$34*EXP(-#REF!*$Q$51))*$B$34*100,0)</f>
        <v>0</v>
      </c>
      <c r="GF26" s="120">
        <f ca="1">IFERROR((NORMSDIST(((LN($EY26/$C$35)+(#REF!+($Q$46^2)/2)*$Q$51)/($Q$46*SQRT($Q$51))))*$EY26-NORMSDIST((((LN($EY26/$C$35)+(#REF!+($Q$46^2)/2)*$Q$51)/($Q$46*SQRT($Q$51)))-$Q$46*SQRT(($Q$51))))*$C$35*EXP(-#REF!*$Q$51))*$B$35*100,0)</f>
        <v>0</v>
      </c>
      <c r="GG26" s="120">
        <f ca="1">IFERROR((NORMSDIST(((LN($EY26/$C$36)+(#REF!+($Q$46^2)/2)*$Q$51)/($Q$46*SQRT($Q$51))))*$EY26-NORMSDIST((((LN($EY26/$C$36)+(#REF!+($Q$46^2)/2)*$Q$51)/($Q$46*SQRT($Q$51)))-$Q$46*SQRT(($Q$51))))*$C$36*EXP(-#REF!*$Q$51))*$B$36*100,0)</f>
        <v>0</v>
      </c>
      <c r="GH26" s="120">
        <f ca="1">IFERROR((NORMSDIST(((LN($EY26/$C$37)+(#REF!+($Q$46^2)/2)*$Q$51)/($Q$46*SQRT($Q$51))))*$EY26-NORMSDIST((((LN($EY26/$C$37)+(#REF!+($Q$46^2)/2)*$Q$51)/($Q$46*SQRT($Q$51)))-$Q$46*SQRT(($Q$51))))*$C$37*EXP(-#REF!*$Q$51))*$B$37*100,0)</f>
        <v>0</v>
      </c>
      <c r="GI26" s="121"/>
      <c r="GJ26" s="122">
        <f t="shared" ca="1" si="55"/>
        <v>0</v>
      </c>
      <c r="GK26" s="121"/>
      <c r="GL26" s="134"/>
      <c r="GM26" s="124"/>
      <c r="GN26" s="125">
        <f t="shared" ca="1" si="56"/>
        <v>0</v>
      </c>
    </row>
    <row r="27" spans="1:196" ht="15">
      <c r="A27" s="105" t="s">
        <v>407</v>
      </c>
      <c r="B27" s="255"/>
      <c r="C27" s="242"/>
      <c r="D27" s="243"/>
      <c r="E27" s="250">
        <f t="shared" si="0"/>
        <v>0</v>
      </c>
      <c r="F27" s="251">
        <f t="shared" si="1"/>
        <v>0</v>
      </c>
      <c r="G27" s="246" t="str">
        <f t="shared" si="57"/>
        <v/>
      </c>
      <c r="H27" s="252">
        <f t="shared" si="58"/>
        <v>0</v>
      </c>
      <c r="I27" s="253">
        <f t="shared" si="2"/>
        <v>0</v>
      </c>
      <c r="J27" s="69"/>
      <c r="K27" s="69"/>
      <c r="L27" s="69"/>
      <c r="M27" s="69"/>
      <c r="N27" s="142"/>
      <c r="O27" s="278">
        <f t="shared" si="75"/>
        <v>3614.5947432299427</v>
      </c>
      <c r="P27" s="138">
        <f t="shared" si="4"/>
        <v>0</v>
      </c>
      <c r="Q27" s="138">
        <f t="shared" ca="1" si="5"/>
        <v>0</v>
      </c>
      <c r="R27" s="62"/>
      <c r="S27" s="240" t="str">
        <f t="shared" si="71"/>
        <v/>
      </c>
      <c r="T27" s="671">
        <f t="shared" si="73"/>
        <v>0</v>
      </c>
      <c r="U27" s="673"/>
      <c r="V27" s="672">
        <f t="shared" ca="1" si="59"/>
        <v>0</v>
      </c>
      <c r="W27" s="505" t="str">
        <f t="shared" ref="W27:W42" si="77">+IF(U27&lt;&gt;"",IF(LEN(U27)=1,CONCATENATE("MERV - XMEV - ",$O$43,"C",U27,".00",$Q$43," - 24hs"),IF(LEN(U27)=2,CONCATENATE("MERV - XMEV - ",$O$43,"C",U27,".0",$Q$43," - 24hs"),+IF(AND(LEN(U27)=3,U27&lt;10),CONCATENATE("MERV - XMEV - ",$O$43,"C",REPLACE(TEXT(U27,"0,00"),2,1,"."),$Q$43," - 24hs"),+IF(AND(LEN(U27)=3,U27&gt;=100),CONCATENATE("MERV - XMEV - ",$O$43,"C",U27,".",$Q$43," - 24hs"),+IF(AND(LEN(U27)=4,U27&gt;100),CONCATENATE("MERV - XMEV - ",$O$43,"C",U27,MID($Q$43,1,1)," - 24hs"),+IF(AND(LEN(U27)=5,U27&gt;100),CONCATENATE("MERV - XMEV - ",$O$43,"C",U27*100,MID($Q$43,1,1)," - 24hs"),+IF(AND(LEN(U27)=6,U27&lt;1000),CONCATENATE("MERV - XMEV - ",$O$43,"C",U27*100,MID($Q$43,2,1)," - 24hs"),+IF(AND(LEN(U27)=6,U27&gt;1000),CONCATENATE("MERV - XMEV - ",$O$43,"C",U27*10,MID($Q$43,2,1)," - 24hs"),+IF(AND(LEN(U27)=7,U27&gt;100),CONCATENATE("MERV - XMEV - ",$O$43,"C",REPLACE(TEXT(U27,",00"),3,1,""),U27*100,MID($Q$43,1,1)),0))))))))),"")</f>
        <v/>
      </c>
      <c r="X27" s="505" t="str">
        <f t="shared" ref="X27:X42" si="78">+IF(U27&lt;&gt;"",IF(LEN(U27)=1,CONCATENATE(,$O$43,"C",U27,".00",$Q$43),IF(LEN(U27)=2,CONCATENATE($O$43,"C",U27,".0",$Q$43),+IF(AND(LEN(U27)=3,U27&lt;10),CONCATENATE($O$43,"C",REPLACE(TEXT(U27,"0,00"),2,1,"."),$Q$43),+IF(AND(LEN(U27)=3,U27&gt;=100),CONCATENATE($O$43,"C",U27,".",$Q$43),+IF(AND(LEN(U27)=4,U27&gt;100),CONCATENATE($O$43,"C",U27,MID($Q$43,1,1)),+IF(AND(LEN(U27)=5,U27&gt;100),CONCATENATE($O$43,"C",U27,MID($Q$43,1,1)),+IF(AND(LEN(U27)=6,U27&lt;1000),CONCATENATE($O$43,"C",U27*100,MID($Q$43,2,1)),+IF(AND(LEN(U27)=6,U27&gt;1000),CONCATENATE($O$43,"C",U27*10,MID($Q$43,2,1)),+IF(AND(LEN(U27)=7,U27&gt;100),CONCATENATE($O$43,"C",REPLACE(TEXT(U27,",00"),3,1,""),U27*100,MID($Q$43,1,1)),0))))))))),"")</f>
        <v/>
      </c>
      <c r="Y27" s="503">
        <f>IFERROR(VLOOKUP($X27,HomeBroker!$A$22:$F$100,2,0),0)</f>
        <v>0</v>
      </c>
      <c r="Z27" s="503">
        <f>IFERROR(VLOOKUP($X27,HomeBroker!$A$22:$F$100,3,0),0)</f>
        <v>0</v>
      </c>
      <c r="AA27" s="237">
        <f>IFERROR(VLOOKUP($X27,HomeBroker!$A$22:$F$100,6,0),0)</f>
        <v>0</v>
      </c>
      <c r="AB27" s="503">
        <f>IFERROR(VLOOKUP($X27,HomeBroker!$A$22:$F$100,4,0),0)</f>
        <v>0</v>
      </c>
      <c r="AC27" s="503">
        <f>IFERROR(VLOOKUP($X27,HomeBroker!$A$22:$F$100,5,0),0)</f>
        <v>0</v>
      </c>
      <c r="AD27" s="506">
        <f>IFERROR(VLOOKUP($X27,HomeBroker!$A$22:$N$100,14,0),0)</f>
        <v>0</v>
      </c>
      <c r="AE27" s="241" t="str">
        <f t="shared" si="62"/>
        <v/>
      </c>
      <c r="AF27" s="110">
        <f t="shared" si="74"/>
        <v>0</v>
      </c>
      <c r="AG27" s="145"/>
      <c r="AH27" s="504">
        <f t="shared" ca="1" si="64"/>
        <v>0</v>
      </c>
      <c r="AI27" s="505" t="str">
        <f t="shared" ref="AI27:AI42" si="79">+IF(AG27&lt;&gt;"",IF(LEN(AG27)=1,CONCATENATE("MERV - XMEV - ",$O$43,"V",AG27,".00",$Q$43," - 24hs"),IF(LEN(AG27)=2,CONCATENATE("MERV - XMEV - ",$O$43,"V",AG27,".0",$Q$43," - 24hs"),+IF(AND(LEN(AG27)=3,AG27&lt;10),CONCATENATE("MERV - XMEV - ",$O$43,"V",REPLACE(TEXT(AG27,"0,00"),2,1,"."),$Q$43," - 24hs"),+IF(AND(LEN(AG27)=3,AG27&gt;=100),CONCATENATE("MERV - XMEV - ",$O$43,"V",AG27,".",$Q$43," - 24hs"),+IF(AND(LEN(AG27)=4,AG27&gt;100),CONCATENATE("MERV - XMEV - ",$O$43,"V",AG27,MID($Q$43,1,1)," - 24hs"),+IF(AND(LEN(AG27)=5,AG27&gt;100),CONCATENATE("MERV - XMEV - ",$O$43,"V",AG27,MID($Q$43,1,1)," - 24hs"),+IF(AND(LEN(AG27)=6,AG27&lt;1000),CONCATENATE("MERV - XMEV - ",$O$43,"V",AG27*100,MID($Q$43,2,1)," - 24hs"),+IF(AND(LEN(AG27)=6,AG27&gt;1000),CONCATENATE("MERV - XMEV - ",$O$43,"V",AG27*10,MID($Q$43,2,1)," - 24hs"),+IF(AND(LEN(AG27)=7,AG27&gt;100),CONCATENATE("MERV - XMEV - ",$O$43,"V",REPLACE(TEXT(AG27,",00"),3,1,""),AG27*100,MID($Q$43,1,1)),0))))))))),"")</f>
        <v/>
      </c>
      <c r="AJ27" s="505" t="str">
        <f t="shared" ref="AJ27:AJ42" si="80">+IF(AG27&lt;&gt;"",IF(LEN(AG27)=1,CONCATENATE(,$O$43,"V",AG27,".00",$Q$43),IF(LEN(AG27)=2,CONCATENATE($O$43,"V",AG27,".0",$Q$43),+IF(AND(LEN(AG27)=3,AG27&lt;10),CONCATENATE($O$43,"V",REPLACE(TEXT(AG27,"0,00"),2,1,"."),$Q$43),+IF(AND(LEN(AG27)=3,AG27&gt;=100),CONCATENATE($O$43,"V",AG27,".",$Q$43),+IF(AND(LEN(AG27)=4,AG27&gt;100),CONCATENATE($O$43,"V",AG27,MID($Q$43,1,1)),+IF(AND(LEN(AG27)=5,AG27&gt;100),CONCATENATE($O$43,"V",AG27,MID($Q$43,1,1)),+IF(AND(LEN(AG27)=6,AG27&lt;1000),CONCATENATE($O$43,"V",AG27*100,MID($Q$43,2,1)),+IF(AND(LEN(AG27)=6,AG27&gt;1000),CONCATENATE($O$43,"V",AG27*10,MID($Q$43,2,1)),+IF(AND(LEN(AG27)=7,AG27&gt;100),CONCATENATE($O$43,"V",REPLACE(TEXT(AG27,",00"),3,1,""),AG27*100,MID($Q$43,1,1)),0))))))))),"")</f>
        <v/>
      </c>
      <c r="AK27" s="507">
        <f>IFERROR(VLOOKUP($AJ27,HomeBroker!$A$22:$F$100,2,0),0)</f>
        <v>0</v>
      </c>
      <c r="AL27" s="503">
        <f>IFERROR(VLOOKUP($AJ27,HomeBroker!$A$22:$F$100,3,0),0)</f>
        <v>0</v>
      </c>
      <c r="AM27" s="237">
        <f>IFERROR(VLOOKUP($AJ27,HomeBroker!$A$22:$F$100,6,0),0)</f>
        <v>0</v>
      </c>
      <c r="AN27" s="503">
        <f>IFERROR(VLOOKUP($AJ27,HomeBroker!$A$22:$F$100,4,0),0)</f>
        <v>0</v>
      </c>
      <c r="AO27" s="507">
        <f>IFERROR(VLOOKUP($AJ27,HomeBroker!$A$22:$F$100,5,0),0)</f>
        <v>0</v>
      </c>
      <c r="AP27" s="507">
        <f>IFERROR(VLOOKUP($AJ27,HomeBroker!$A$22:$N$100,14,0),0)</f>
        <v>0</v>
      </c>
      <c r="AQ27" s="62"/>
      <c r="AR27" s="240" t="str">
        <f t="shared" si="67"/>
        <v>-</v>
      </c>
      <c r="AS27" s="240" t="str">
        <f t="shared" si="68"/>
        <v>-</v>
      </c>
      <c r="AT27" s="240" t="str">
        <f t="shared" si="69"/>
        <v>-</v>
      </c>
      <c r="AU27" s="62"/>
      <c r="AV27" s="112"/>
      <c r="AW27" s="132" t="s">
        <v>354</v>
      </c>
      <c r="AX27" s="114"/>
      <c r="AY27" s="136"/>
      <c r="AZ27" s="137"/>
      <c r="BA27" s="285">
        <f t="shared" si="10"/>
        <v>0</v>
      </c>
      <c r="BB27" s="286">
        <f t="shared" si="11"/>
        <v>0</v>
      </c>
      <c r="BC27" s="116" t="s">
        <v>408</v>
      </c>
      <c r="BD27" s="114"/>
      <c r="BE27" s="139"/>
      <c r="BF27" s="117"/>
      <c r="BG27" s="287">
        <f t="shared" si="12"/>
        <v>0</v>
      </c>
      <c r="BH27" s="289">
        <f t="shared" si="13"/>
        <v>0</v>
      </c>
      <c r="BI27" s="118" t="s">
        <v>409</v>
      </c>
      <c r="BJ27" s="114"/>
      <c r="BK27" s="117"/>
      <c r="BL27" s="290">
        <f t="shared" si="14"/>
        <v>0</v>
      </c>
      <c r="BM27" s="291">
        <f t="shared" si="15"/>
        <v>0</v>
      </c>
      <c r="DH27" s="119">
        <f t="shared" si="16"/>
        <v>3614.5947432299427</v>
      </c>
      <c r="DI27" s="120">
        <f t="shared" si="17"/>
        <v>0</v>
      </c>
      <c r="DJ27" s="120">
        <f t="shared" si="18"/>
        <v>0</v>
      </c>
      <c r="DK27" s="120">
        <f t="shared" si="19"/>
        <v>0</v>
      </c>
      <c r="DL27" s="120">
        <f t="shared" si="20"/>
        <v>0</v>
      </c>
      <c r="DM27" s="120">
        <f t="shared" si="21"/>
        <v>0</v>
      </c>
      <c r="DN27" s="120">
        <f t="shared" si="22"/>
        <v>0</v>
      </c>
      <c r="DO27" s="120">
        <f t="shared" si="23"/>
        <v>0</v>
      </c>
      <c r="DP27" s="120">
        <f t="shared" si="24"/>
        <v>0</v>
      </c>
      <c r="DQ27" s="120">
        <f t="shared" si="25"/>
        <v>0</v>
      </c>
      <c r="DR27" s="120">
        <f t="shared" si="26"/>
        <v>0</v>
      </c>
      <c r="DS27" s="120">
        <f t="shared" si="27"/>
        <v>0</v>
      </c>
      <c r="DT27" s="120">
        <f t="shared" si="28"/>
        <v>0</v>
      </c>
      <c r="DU27" s="120">
        <f t="shared" si="29"/>
        <v>0</v>
      </c>
      <c r="DV27" s="120">
        <f t="shared" si="30"/>
        <v>0</v>
      </c>
      <c r="DW27" s="120">
        <f t="shared" si="31"/>
        <v>0</v>
      </c>
      <c r="DX27" s="120">
        <f t="shared" si="32"/>
        <v>0</v>
      </c>
      <c r="DY27" s="120">
        <f t="shared" si="33"/>
        <v>0</v>
      </c>
      <c r="DZ27" s="120">
        <f t="shared" si="34"/>
        <v>0</v>
      </c>
      <c r="EA27" s="120">
        <f t="shared" si="35"/>
        <v>0</v>
      </c>
      <c r="EB27" s="120">
        <f t="shared" si="36"/>
        <v>0</v>
      </c>
      <c r="EC27" s="120">
        <f t="shared" si="37"/>
        <v>0</v>
      </c>
      <c r="ED27" s="120">
        <f t="shared" si="38"/>
        <v>0</v>
      </c>
      <c r="EE27" s="120">
        <f t="shared" si="39"/>
        <v>0</v>
      </c>
      <c r="EF27" s="120">
        <f t="shared" si="40"/>
        <v>0</v>
      </c>
      <c r="EG27" s="120">
        <f t="shared" si="41"/>
        <v>0</v>
      </c>
      <c r="EH27" s="120">
        <f t="shared" si="42"/>
        <v>0</v>
      </c>
      <c r="EI27" s="120">
        <f t="shared" si="43"/>
        <v>0</v>
      </c>
      <c r="EJ27" s="120">
        <f t="shared" si="44"/>
        <v>0</v>
      </c>
      <c r="EK27" s="120">
        <f t="shared" si="45"/>
        <v>0</v>
      </c>
      <c r="EL27" s="120">
        <f t="shared" si="46"/>
        <v>0</v>
      </c>
      <c r="EM27" s="120">
        <f t="shared" si="47"/>
        <v>0</v>
      </c>
      <c r="EN27" s="120">
        <f t="shared" si="48"/>
        <v>0</v>
      </c>
      <c r="EO27" s="120">
        <f t="shared" si="49"/>
        <v>0</v>
      </c>
      <c r="EP27" s="120">
        <f t="shared" si="50"/>
        <v>0</v>
      </c>
      <c r="EQ27" s="120">
        <f t="shared" si="51"/>
        <v>0</v>
      </c>
      <c r="ER27" s="121"/>
      <c r="ES27" s="122">
        <f t="shared" si="52"/>
        <v>0</v>
      </c>
      <c r="ET27" s="121"/>
      <c r="EU27" s="134"/>
      <c r="EV27" s="124"/>
      <c r="EW27" s="125">
        <f t="shared" si="53"/>
        <v>0</v>
      </c>
      <c r="EX27" s="72"/>
      <c r="EY27" s="119">
        <f t="shared" si="54"/>
        <v>3614.5947432299427</v>
      </c>
      <c r="EZ27" s="120">
        <f ca="1">IFERROR((NORMSDIST(((LN($EY27/$C$3)+(#REF!+($Q$46^2)/2)*$Q$51)/($Q$46*SQRT($Q$51))))*$EY27-NORMSDIST((((LN($EY27/$C$3)+(#REF!+($Q$46^2)/2)*$Q$51)/($Q$46*SQRT($Q$51)))-$Q$46*SQRT(($Q$51))))*$C$3*EXP(-#REF!*$Q$51))*$B$3*100,0)</f>
        <v>0</v>
      </c>
      <c r="FA27" s="120">
        <f ca="1">IFERROR((NORMSDIST(((LN($EY27/$C$4)+(#REF!+($Q$46^2)/2)*$Q$51)/($Q$46*SQRT($Q$51))))*$EY27-NORMSDIST((((LN($EY27/$C$4)+(#REF!+($Q$46^2)/2)*$Q$51)/($Q$46*SQRT($Q$51)))-$Q$46*SQRT(($Q$51))))*$C$4*EXP(-#REF!*$Q$51))*$B$4*100,0)</f>
        <v>0</v>
      </c>
      <c r="FB27" s="120">
        <f ca="1">IFERROR((NORMSDIST(((LN($EY27/$C$5)+(#REF!+($Q$46^2)/2)*$Q$51)/($Q$46*SQRT($Q$51))))*$EY27-NORMSDIST((((LN($EY27/$C$5)+(#REF!+($Q$46^2)/2)*$Q$51)/($Q$46*SQRT($Q$51)))-$Q$46*SQRT(($Q$51))))*$C$5*EXP(-#REF!*$Q$51))*$B$5*100,0)</f>
        <v>0</v>
      </c>
      <c r="FC27" s="120">
        <f ca="1">IFERROR((NORMSDIST(((LN($EY27/$C$6)+(#REF!+($Q$46^2)/2)*$Q$51)/($Q$46*SQRT($Q$51))))*$EY27-NORMSDIST((((LN($EY27/$C$6)+(#REF!+($Q$46^2)/2)*$Q$51)/($Q$46*SQRT($Q$51)))-$Q$46*SQRT(($Q$51))))*$C$6*EXP(-#REF!*$Q$51))*$B$6*100,0)</f>
        <v>0</v>
      </c>
      <c r="FD27" s="120">
        <f ca="1">IFERROR((NORMSDIST(((LN($EY27/$C$7)+(#REF!+($Q$46^2)/2)*$Q$51)/($Q$46*SQRT($Q$51))))*$EY27-NORMSDIST((((LN($EY27/$C$7)+(#REF!+($Q$46^2)/2)*$Q$51)/($Q$46*SQRT($Q$51)))-$Q$46*SQRT(($Q$51))))*$C$7*EXP(-#REF!*$Q$51))*$B$7*100,0)</f>
        <v>0</v>
      </c>
      <c r="FE27" s="120">
        <f ca="1">IFERROR((NORMSDIST(((LN($EY27/$C$8)+(#REF!+($Q$46^2)/2)*$Q$51)/($Q$46*SQRT($Q$51))))*$EY27-NORMSDIST((((LN($EY27/$C$8)+(#REF!+($Q$46^2)/2)*$Q$51)/($Q$46*SQRT($Q$51)))-$Q$46*SQRT(($Q$51))))*$C$8*EXP(-#REF!*$Q$51))*$B$8*100,0)</f>
        <v>0</v>
      </c>
      <c r="FF27" s="120">
        <f ca="1">IFERROR((NORMSDIST(((LN($EY27/$C$9)+(#REF!+($Q$46^2)/2)*$Q$51)/($Q$46*SQRT($Q$51))))*$EY27-NORMSDIST((((LN($EY27/$C$9)+(#REF!+($Q$46^2)/2)*$Q$51)/($Q$46*SQRT($Q$51)))-$Q$46*SQRT(($Q$51))))*$C$9*EXP(-#REF!*$Q$51))*$B$9*100,0)</f>
        <v>0</v>
      </c>
      <c r="FG27" s="120">
        <f ca="1">IFERROR((NORMSDIST(((LN($EY27/$C$10)+(#REF!+($Q$46^2)/2)*$Q$51)/($Q$46*SQRT($Q$51))))*$EY27-NORMSDIST((((LN($EY27/$C$10)+(#REF!+($Q$46^2)/2)*$Q$51)/($Q$46*SQRT($Q$51)))-$Q$46*SQRT(($Q$51))))*$C$10*EXP(-#REF!*$Q$51))*$B$10*100,0)</f>
        <v>0</v>
      </c>
      <c r="FH27" s="120">
        <f ca="1">IFERROR((NORMSDIST(((LN($EY27/$C$11)+(#REF!+($Q$46^2)/2)*$Q$51)/($Q$46*SQRT($Q$51))))*$EY27-NORMSDIST((((LN($EY27/$C$11)+(#REF!+($Q$46^2)/2)*$Q$51)/($Q$46*SQRT($Q$51)))-$Q$46*SQRT(($Q$51))))*$C$11*EXP(-#REF!*$Q$51))*$B$11*100,0)</f>
        <v>0</v>
      </c>
      <c r="FI27" s="120">
        <f ca="1">IFERROR((NORMSDIST(((LN($EY27/$C$12)+(#REF!+($Q$46^2)/2)*$Q$51)/($Q$46*SQRT($Q$51))))*$EY27-NORMSDIST((((LN($EY27/$C$12)+(#REF!+($Q$46^2)/2)*$Q$51)/($Q$46*SQRT($Q$51)))-$Q$46*SQRT(($Q$51))))*$C$12*EXP(-#REF!*$Q$51))*$B$12*100,0)</f>
        <v>0</v>
      </c>
      <c r="FJ27" s="120">
        <f ca="1">IFERROR((NORMSDIST(((LN($EY27/$C$13)+(#REF!+($Q$46^2)/2)*$Q$51)/($Q$46*SQRT($Q$51))))*$EY27-NORMSDIST((((LN($EY27/$C$13)+(#REF!+($Q$46^2)/2)*$Q$51)/($Q$46*SQRT($Q$51)))-$Q$46*SQRT(($Q$51))))*$C$13*EXP(-#REF!*$Q$51))*$B$13*100,0)</f>
        <v>0</v>
      </c>
      <c r="FK27" s="120">
        <f ca="1">IFERROR((NORMSDIST(((LN($EY27/$C$14)+(#REF!+($Q$46^2)/2)*$Q$51)/($Q$46*SQRT($Q$51))))*$EY27-NORMSDIST((((LN($EY27/$C$14)+(#REF!+($Q$46^2)/2)*$Q$51)/($Q$46*SQRT($Q$51)))-$Q$46*SQRT(($Q$51))))*$C$14*EXP(-#REF!*$Q$51))*$B$14*100,0)</f>
        <v>0</v>
      </c>
      <c r="FL27" s="120">
        <f ca="1">IFERROR((NORMSDIST(((LN($EY27/$C$15)+(#REF!+($Q$46^2)/2)*$Q$51)/($Q$46*SQRT($Q$51))))*$EY27-NORMSDIST((((LN($EY27/$C$15)+(#REF!+($Q$46^2)/2)*$Q$51)/($Q$46*SQRT($Q$51)))-$Q$46*SQRT(($Q$51))))*$C$15*EXP(-#REF!*$Q$51))*$B$15*100,0)</f>
        <v>0</v>
      </c>
      <c r="FM27" s="120">
        <f ca="1">IFERROR((NORMSDIST(((LN($EY27/$C$16)+(#REF!+($Q$46^2)/2)*$Q$51)/($Q$46*SQRT($Q$51))))*$EY27-NORMSDIST((((LN($EY27/$C$16)+(#REF!+($Q$46^2)/2)*$Q$51)/($Q$46*SQRT($Q$51)))-$Q$46*SQRT(($Q$51))))*$C$16*EXP(-#REF!*$Q$51))*$B$16*100,0)</f>
        <v>0</v>
      </c>
      <c r="FN27" s="120">
        <f ca="1">IFERROR((NORMSDIST(((LN($EY27/$C$17)+(#REF!+($Q$46^2)/2)*$Q$51)/($Q$46*SQRT($Q$51))))*$EY27-NORMSDIST((((LN($EY27/$C$17)+(#REF!+($Q$46^2)/2)*$Q$51)/($Q$46*SQRT($Q$51)))-$Q$46*SQRT(($Q$51))))*$C$17*EXP(-#REF!*$Q$51))*$B$17*100,0)</f>
        <v>0</v>
      </c>
      <c r="FO27" s="120">
        <f ca="1">IFERROR((NORMSDIST(((LN($EY27/$C$18)+(#REF!+($Q$46^2)/2)*$Q$51)/($Q$46*SQRT($Q$51))))*$EY27-NORMSDIST((((LN($EY27/$C$18)+(#REF!+($Q$46^2)/2)*$Q$51)/($Q$46*SQRT($Q$51)))-$Q$46*SQRT(($Q$51))))*$C$18*EXP(-#REF!*$Q$51))*$B$18*100,0)</f>
        <v>0</v>
      </c>
      <c r="FP27" s="120">
        <f ca="1">IFERROR((NORMSDIST(((LN($EY27/$C$19)+(#REF!+($Q$46^2)/2)*$Q$51)/($Q$46*SQRT($Q$51))))*$EY27-NORMSDIST((((LN($EY27/$C$19)+(#REF!+($Q$46^2)/2)*$Q$51)/($Q$46*SQRT($Q$51)))-$Q$46*SQRT(($Q$51))))*$C$19*EXP(-#REF!*$Q$51))*$B$19*100,0)</f>
        <v>0</v>
      </c>
      <c r="FQ27" s="120">
        <f ca="1">IFERROR((NORMSDIST(((LN($EY27/$C$20)+(#REF!+($Q$46^2)/2)*$Q$51)/($Q$46*SQRT($Q$51))))*$EY27-NORMSDIST((((LN($EY27/$C$20)+(#REF!+($Q$46^2)/2)*$Q$51)/($Q$46*SQRT($Q$51)))-$Q$46*SQRT(($Q$51))))*$C$20*EXP(-#REF!*$Q$51))*$B$20*100,0)</f>
        <v>0</v>
      </c>
      <c r="FR27" s="120">
        <f ca="1">IFERROR((NORMSDIST(((LN($EY27/$C$21)+(#REF!+($Q$46^2)/2)*$Q$51)/($Q$46*SQRT($Q$51))))*$EY27-NORMSDIST((((LN($EY27/$C$21)+(#REF!+($Q$46^2)/2)*$Q$51)/($Q$46*SQRT($Q$51)))-$Q$46*SQRT(($Q$51))))*$C$21*EXP(-#REF!*$Q$51))*$B$21*100,0)</f>
        <v>0</v>
      </c>
      <c r="FS27" s="120">
        <f ca="1">IFERROR((NORMSDIST(((LN($EY27/$C$22)+(#REF!+($Q$46^2)/2)*$Q$51)/($Q$46*SQRT($Q$51))))*$EY27-NORMSDIST((((LN($EY27/$C$22)+(#REF!+($Q$46^2)/2)*$Q$51)/($Q$46*SQRT($Q$51)))-$Q$46*SQRT(($Q$51))))*$C$22*EXP(-#REF!*$Q$51))*$B$22*100,0)</f>
        <v>0</v>
      </c>
      <c r="FT27" s="120">
        <f ca="1">IFERROR((NORMSDIST(((LN($EY27/$C$23)+(#REF!+($Q$46^2)/2)*$Q$51)/($Q$46*SQRT($Q$51))))*$EY27-NORMSDIST((((LN($EY27/$C$23)+(#REF!+($Q$46^2)/2)*$Q$51)/($Q$46*SQRT($Q$51)))-$Q$46*SQRT(($Q$51))))*$C$23*EXP(-#REF!*$Q$51))*$B$23*100,0)</f>
        <v>0</v>
      </c>
      <c r="FU27" s="120">
        <f ca="1">IFERROR((NORMSDIST(((LN($EY27/$C$24)+(#REF!+($Q$46^2)/2)*$Q$51)/($Q$46*SQRT($Q$51))))*$EY27-NORMSDIST((((LN($EY27/$C$24)+(#REF!+($Q$46^2)/2)*$Q$51)/($Q$46*SQRT($Q$51)))-$Q$46*SQRT(($Q$51))))*$C$24*EXP(-#REF!*$Q$51))*$B$24*100,0)</f>
        <v>0</v>
      </c>
      <c r="FV27" s="120">
        <f ca="1">IFERROR((NORMSDIST(((LN($EY27/$C$25)+(#REF!+($Q$46^2)/2)*$Q$51)/($Q$46*SQRT($Q$51))))*$EY27-NORMSDIST((((LN($EY27/$C$25)+(#REF!+($Q$46^2)/2)*$Q$51)/($Q$46*SQRT($Q$51)))-$Q$46*SQRT(($Q$51))))*$C$25*EXP(-#REF!*$Q$51))*$B$25*100,0)</f>
        <v>0</v>
      </c>
      <c r="FW27" s="120">
        <f ca="1">IFERROR((NORMSDIST(((LN($EY27/$C$26)+(#REF!+($Q$46^2)/2)*$Q$51)/($Q$46*SQRT($Q$51))))*$EY27-NORMSDIST((((LN($EY27/$C$26)+(#REF!+($Q$46^2)/2)*$Q$51)/($Q$46*SQRT($Q$51)))-$Q$46*SQRT(($Q$51))))*$C$26*EXP(-#REF!*$Q$51))*$B$26*100,0)</f>
        <v>0</v>
      </c>
      <c r="FX27" s="120">
        <f ca="1">IFERROR((NORMSDIST(((LN($EY27/$C$27)+(#REF!+($Q$46^2)/2)*$Q$51)/($Q$46*SQRT($Q$51))))*$EY27-NORMSDIST((((LN($EY27/$C$27)+(#REF!+($Q$46^2)/2)*$Q$51)/($Q$46*SQRT($Q$51)))-$Q$46*SQRT(($Q$51))))*$C$27*EXP(-#REF!*$Q$51))*$B$27*100,0)</f>
        <v>0</v>
      </c>
      <c r="FY27" s="120">
        <f ca="1">IFERROR((NORMSDIST(((LN($EY27/$C$28)+(#REF!+($Q$46^2)/2)*$Q$51)/($Q$46*SQRT($Q$51))))*$EY27-NORMSDIST((((LN($EY27/$C$28)+(#REF!+($Q$46^2)/2)*$Q$51)/($Q$46*SQRT($Q$51)))-$Q$46*SQRT(($Q$51))))*$C$28*EXP(-#REF!*$Q$51))*$B$28*100,0)</f>
        <v>0</v>
      </c>
      <c r="FZ27" s="120">
        <f ca="1">IFERROR((NORMSDIST(((LN($EY27/$C$29)+(#REF!+($Q$46^2)/2)*$Q$51)/($Q$46*SQRT($Q$51))))*$EY27-NORMSDIST((((LN($EY27/$C$29)+(#REF!+($Q$46^2)/2)*$Q$51)/($Q$46*SQRT($Q$51)))-$Q$46*SQRT(($Q$51))))*$C$29*EXP(-#REF!*$Q$51))*$B$29*100,0)</f>
        <v>0</v>
      </c>
      <c r="GA27" s="120">
        <f ca="1">IFERROR((NORMSDIST(((LN($EY27/$C$30)+(#REF!+($Q$46^2)/2)*$Q$51)/($Q$46*SQRT($Q$51))))*$EY27-NORMSDIST((((LN($EY27/$C$30)+(#REF!+($Q$46^2)/2)*$Q$51)/($Q$46*SQRT($Q$51)))-$Q$46*SQRT(($Q$51))))*$C$30*EXP(-#REF!*$Q$51))*$B$30*100,0)</f>
        <v>0</v>
      </c>
      <c r="GB27" s="120">
        <f ca="1">IFERROR((NORMSDIST(((LN($EY27/$C$31)+(#REF!+($Q$46^2)/2)*$Q$51)/($Q$46*SQRT($Q$51))))*$EY27-NORMSDIST((((LN($EY27/$C$31)+(#REF!+($Q$46^2)/2)*$Q$51)/($Q$46*SQRT($Q$51)))-$Q$46*SQRT(($Q$51))))*$C$31*EXP(-#REF!*$Q$51))*$B$31*100,0)</f>
        <v>0</v>
      </c>
      <c r="GC27" s="120">
        <f ca="1">IFERROR((NORMSDIST(((LN($EY27/$C$32)+(#REF!+($Q$46^2)/2)*$Q$51)/($Q$46*SQRT($Q$51))))*$EY27-NORMSDIST((((LN($EY27/$C$32)+(#REF!+($Q$46^2)/2)*$Q$51)/($Q$46*SQRT($Q$51)))-$Q$46*SQRT(($Q$51))))*$C$32*EXP(-#REF!*$Q$51))*$B$32*100,0)</f>
        <v>0</v>
      </c>
      <c r="GD27" s="120">
        <f ca="1">IFERROR((NORMSDIST(((LN($EY27/$C$33)+(#REF!+($Q$46^2)/2)*$Q$51)/($Q$46*SQRT($Q$51))))*$EY27-NORMSDIST((((LN($EY27/$C$33)+(#REF!+($Q$46^2)/2)*$Q$51)/($Q$46*SQRT($Q$51)))-$Q$46*SQRT(($Q$51))))*$C$33*EXP(-#REF!*$Q$51))*$B$33*100,0)</f>
        <v>0</v>
      </c>
      <c r="GE27" s="120">
        <f ca="1">IFERROR((NORMSDIST(((LN($EY27/$C$34)+(#REF!+($Q$46^2)/2)*$Q$51)/($Q$46*SQRT($Q$51))))*$EY27-NORMSDIST((((LN($EY27/$C$34)+(#REF!+($Q$46^2)/2)*$Q$51)/($Q$46*SQRT($Q$51)))-$Q$46*SQRT(($Q$51))))*$C$34*EXP(-#REF!*$Q$51))*$B$34*100,0)</f>
        <v>0</v>
      </c>
      <c r="GF27" s="120">
        <f ca="1">IFERROR((NORMSDIST(((LN($EY27/$C$35)+(#REF!+($Q$46^2)/2)*$Q$51)/($Q$46*SQRT($Q$51))))*$EY27-NORMSDIST((((LN($EY27/$C$35)+(#REF!+($Q$46^2)/2)*$Q$51)/($Q$46*SQRT($Q$51)))-$Q$46*SQRT(($Q$51))))*$C$35*EXP(-#REF!*$Q$51))*$B$35*100,0)</f>
        <v>0</v>
      </c>
      <c r="GG27" s="120">
        <f ca="1">IFERROR((NORMSDIST(((LN($EY27/$C$36)+(#REF!+($Q$46^2)/2)*$Q$51)/($Q$46*SQRT($Q$51))))*$EY27-NORMSDIST((((LN($EY27/$C$36)+(#REF!+($Q$46^2)/2)*$Q$51)/($Q$46*SQRT($Q$51)))-$Q$46*SQRT(($Q$51))))*$C$36*EXP(-#REF!*$Q$51))*$B$36*100,0)</f>
        <v>0</v>
      </c>
      <c r="GH27" s="120">
        <f ca="1">IFERROR((NORMSDIST(((LN($EY27/$C$37)+(#REF!+($Q$46^2)/2)*$Q$51)/($Q$46*SQRT($Q$51))))*$EY27-NORMSDIST((((LN($EY27/$C$37)+(#REF!+($Q$46^2)/2)*$Q$51)/($Q$46*SQRT($Q$51)))-$Q$46*SQRT(($Q$51))))*$C$37*EXP(-#REF!*$Q$51))*$B$37*100,0)</f>
        <v>0</v>
      </c>
      <c r="GI27" s="121"/>
      <c r="GJ27" s="122">
        <f t="shared" ca="1" si="55"/>
        <v>0</v>
      </c>
      <c r="GK27" s="121"/>
      <c r="GL27" s="134"/>
      <c r="GM27" s="124"/>
      <c r="GN27" s="125">
        <f t="shared" ca="1" si="56"/>
        <v>0</v>
      </c>
    </row>
    <row r="28" spans="1:196" ht="15">
      <c r="A28" s="126" t="s">
        <v>410</v>
      </c>
      <c r="B28" s="249"/>
      <c r="C28" s="242"/>
      <c r="D28" s="243"/>
      <c r="E28" s="250">
        <f t="shared" si="0"/>
        <v>0</v>
      </c>
      <c r="F28" s="251">
        <f t="shared" si="1"/>
        <v>0</v>
      </c>
      <c r="G28" s="246" t="str">
        <f t="shared" si="57"/>
        <v/>
      </c>
      <c r="H28" s="252">
        <f t="shared" si="58"/>
        <v>0</v>
      </c>
      <c r="I28" s="253">
        <f t="shared" si="2"/>
        <v>0</v>
      </c>
      <c r="J28" s="127" t="str">
        <f>IFERROR(D27/D28,"")</f>
        <v/>
      </c>
      <c r="K28" s="128" t="str">
        <f>IFERROR(G27/G28,"")</f>
        <v/>
      </c>
      <c r="L28" s="129" t="str">
        <f>IFERROR(K28/J28-1,"")</f>
        <v/>
      </c>
      <c r="M28" s="130">
        <f>I27+I28</f>
        <v>0</v>
      </c>
      <c r="N28" s="148"/>
      <c r="O28" s="278">
        <f t="shared" si="75"/>
        <v>3795.3244803914399</v>
      </c>
      <c r="P28" s="131">
        <f t="shared" si="4"/>
        <v>0</v>
      </c>
      <c r="Q28" s="131">
        <f t="shared" ca="1" si="5"/>
        <v>0</v>
      </c>
      <c r="R28" s="62"/>
      <c r="S28" s="240" t="str">
        <f t="shared" si="71"/>
        <v/>
      </c>
      <c r="T28" s="671">
        <f t="shared" si="73"/>
        <v>0</v>
      </c>
      <c r="U28" s="673"/>
      <c r="V28" s="672">
        <f t="shared" ca="1" si="59"/>
        <v>0</v>
      </c>
      <c r="W28" s="505" t="str">
        <f t="shared" si="77"/>
        <v/>
      </c>
      <c r="X28" s="505" t="str">
        <f t="shared" si="78"/>
        <v/>
      </c>
      <c r="Y28" s="503">
        <f>IFERROR(VLOOKUP($X28,HomeBroker!$A$22:$F$100,2,0),0)</f>
        <v>0</v>
      </c>
      <c r="Z28" s="503">
        <f>IFERROR(VLOOKUP($X28,HomeBroker!$A$22:$F$100,3,0),0)</f>
        <v>0</v>
      </c>
      <c r="AA28" s="237">
        <f>IFERROR(VLOOKUP($X28,HomeBroker!$A$22:$F$100,6,0),0)</f>
        <v>0</v>
      </c>
      <c r="AB28" s="503">
        <f>IFERROR(VLOOKUP($X28,HomeBroker!$A$22:$F$100,4,0),0)</f>
        <v>0</v>
      </c>
      <c r="AC28" s="503">
        <f>IFERROR(VLOOKUP($X28,HomeBroker!$A$22:$F$100,5,0),0)</f>
        <v>0</v>
      </c>
      <c r="AD28" s="506">
        <f>IFERROR(VLOOKUP($X28,HomeBroker!$A$22:$N$100,14,0),0)</f>
        <v>0</v>
      </c>
      <c r="AE28" s="241" t="str">
        <f t="shared" si="62"/>
        <v/>
      </c>
      <c r="AF28" s="110">
        <f t="shared" si="74"/>
        <v>0</v>
      </c>
      <c r="AG28" s="145"/>
      <c r="AH28" s="504">
        <f t="shared" ca="1" si="64"/>
        <v>0</v>
      </c>
      <c r="AI28" s="505" t="str">
        <f t="shared" si="79"/>
        <v/>
      </c>
      <c r="AJ28" s="505" t="str">
        <f t="shared" si="80"/>
        <v/>
      </c>
      <c r="AK28" s="507">
        <f>IFERROR(VLOOKUP($AJ28,HomeBroker!$A$22:$F$100,2,0),0)</f>
        <v>0</v>
      </c>
      <c r="AL28" s="503">
        <f>IFERROR(VLOOKUP($AJ28,HomeBroker!$A$22:$F$100,3,0),0)</f>
        <v>0</v>
      </c>
      <c r="AM28" s="237">
        <f>IFERROR(VLOOKUP($AJ28,HomeBroker!$A$22:$F$100,6,0),0)</f>
        <v>0</v>
      </c>
      <c r="AN28" s="503">
        <f>IFERROR(VLOOKUP($AJ28,HomeBroker!$A$22:$F$100,4,0),0)</f>
        <v>0</v>
      </c>
      <c r="AO28" s="507">
        <f>IFERROR(VLOOKUP($AJ28,HomeBroker!$A$22:$F$100,5,0),0)</f>
        <v>0</v>
      </c>
      <c r="AP28" s="507">
        <f>IFERROR(VLOOKUP($AJ28,HomeBroker!$A$22:$N$100,14,0),0)</f>
        <v>0</v>
      </c>
      <c r="AQ28" s="62"/>
      <c r="AR28" s="240" t="str">
        <f t="shared" si="67"/>
        <v>-</v>
      </c>
      <c r="AS28" s="240" t="str">
        <f t="shared" si="68"/>
        <v>-</v>
      </c>
      <c r="AT28" s="240" t="str">
        <f t="shared" si="69"/>
        <v>-</v>
      </c>
      <c r="AU28" s="62"/>
      <c r="AV28" s="112"/>
      <c r="AW28" s="132" t="s">
        <v>354</v>
      </c>
      <c r="AX28" s="114"/>
      <c r="AY28" s="136"/>
      <c r="AZ28" s="137"/>
      <c r="BA28" s="285">
        <f t="shared" si="10"/>
        <v>0</v>
      </c>
      <c r="BB28" s="286">
        <f t="shared" si="11"/>
        <v>0</v>
      </c>
      <c r="BC28" s="116" t="s">
        <v>408</v>
      </c>
      <c r="BD28" s="114"/>
      <c r="BE28" s="139"/>
      <c r="BF28" s="117"/>
      <c r="BG28" s="287">
        <f t="shared" si="12"/>
        <v>0</v>
      </c>
      <c r="BH28" s="289">
        <f t="shared" si="13"/>
        <v>0</v>
      </c>
      <c r="BI28" s="118" t="s">
        <v>409</v>
      </c>
      <c r="BJ28" s="114"/>
      <c r="BK28" s="117"/>
      <c r="BL28" s="290">
        <f t="shared" si="14"/>
        <v>0</v>
      </c>
      <c r="BM28" s="291">
        <f t="shared" si="15"/>
        <v>0</v>
      </c>
      <c r="DH28" s="119">
        <f t="shared" si="16"/>
        <v>3795.3244803914399</v>
      </c>
      <c r="DI28" s="120">
        <f t="shared" si="17"/>
        <v>0</v>
      </c>
      <c r="DJ28" s="120">
        <f t="shared" si="18"/>
        <v>0</v>
      </c>
      <c r="DK28" s="120">
        <f t="shared" si="19"/>
        <v>0</v>
      </c>
      <c r="DL28" s="120">
        <f t="shared" si="20"/>
        <v>0</v>
      </c>
      <c r="DM28" s="120">
        <f t="shared" si="21"/>
        <v>0</v>
      </c>
      <c r="DN28" s="120">
        <f t="shared" si="22"/>
        <v>0</v>
      </c>
      <c r="DO28" s="120">
        <f t="shared" si="23"/>
        <v>0</v>
      </c>
      <c r="DP28" s="120">
        <f t="shared" si="24"/>
        <v>0</v>
      </c>
      <c r="DQ28" s="120">
        <f t="shared" si="25"/>
        <v>0</v>
      </c>
      <c r="DR28" s="120">
        <f t="shared" si="26"/>
        <v>0</v>
      </c>
      <c r="DS28" s="120">
        <f t="shared" si="27"/>
        <v>0</v>
      </c>
      <c r="DT28" s="120">
        <f t="shared" si="28"/>
        <v>0</v>
      </c>
      <c r="DU28" s="120">
        <f t="shared" si="29"/>
        <v>0</v>
      </c>
      <c r="DV28" s="120">
        <f t="shared" si="30"/>
        <v>0</v>
      </c>
      <c r="DW28" s="120">
        <f t="shared" si="31"/>
        <v>0</v>
      </c>
      <c r="DX28" s="120">
        <f t="shared" si="32"/>
        <v>0</v>
      </c>
      <c r="DY28" s="120">
        <f t="shared" si="33"/>
        <v>0</v>
      </c>
      <c r="DZ28" s="120">
        <f t="shared" si="34"/>
        <v>0</v>
      </c>
      <c r="EA28" s="120">
        <f t="shared" si="35"/>
        <v>0</v>
      </c>
      <c r="EB28" s="120">
        <f t="shared" si="36"/>
        <v>0</v>
      </c>
      <c r="EC28" s="120">
        <f t="shared" si="37"/>
        <v>0</v>
      </c>
      <c r="ED28" s="120">
        <f t="shared" si="38"/>
        <v>0</v>
      </c>
      <c r="EE28" s="120">
        <f t="shared" si="39"/>
        <v>0</v>
      </c>
      <c r="EF28" s="120">
        <f t="shared" si="40"/>
        <v>0</v>
      </c>
      <c r="EG28" s="120">
        <f t="shared" si="41"/>
        <v>0</v>
      </c>
      <c r="EH28" s="120">
        <f t="shared" si="42"/>
        <v>0</v>
      </c>
      <c r="EI28" s="120">
        <f t="shared" si="43"/>
        <v>0</v>
      </c>
      <c r="EJ28" s="120">
        <f t="shared" si="44"/>
        <v>0</v>
      </c>
      <c r="EK28" s="120">
        <f t="shared" si="45"/>
        <v>0</v>
      </c>
      <c r="EL28" s="120">
        <f t="shared" si="46"/>
        <v>0</v>
      </c>
      <c r="EM28" s="120">
        <f t="shared" si="47"/>
        <v>0</v>
      </c>
      <c r="EN28" s="120">
        <f t="shared" si="48"/>
        <v>0</v>
      </c>
      <c r="EO28" s="120">
        <f t="shared" si="49"/>
        <v>0</v>
      </c>
      <c r="EP28" s="120">
        <f t="shared" si="50"/>
        <v>0</v>
      </c>
      <c r="EQ28" s="120">
        <f t="shared" si="51"/>
        <v>0</v>
      </c>
      <c r="ER28" s="121"/>
      <c r="ES28" s="122">
        <f t="shared" si="52"/>
        <v>0</v>
      </c>
      <c r="ET28" s="121"/>
      <c r="EU28" s="134"/>
      <c r="EV28" s="124"/>
      <c r="EW28" s="125">
        <f t="shared" si="53"/>
        <v>0</v>
      </c>
      <c r="EX28" s="72"/>
      <c r="EY28" s="119">
        <f t="shared" si="54"/>
        <v>3795.3244803914399</v>
      </c>
      <c r="EZ28" s="120">
        <f ca="1">IFERROR((NORMSDIST(((LN($EY28/$C$3)+(#REF!+($Q$46^2)/2)*$Q$51)/($Q$46*SQRT($Q$51))))*$EY28-NORMSDIST((((LN($EY28/$C$3)+(#REF!+($Q$46^2)/2)*$Q$51)/($Q$46*SQRT($Q$51)))-$Q$46*SQRT(($Q$51))))*$C$3*EXP(-#REF!*$Q$51))*$B$3*100,0)</f>
        <v>0</v>
      </c>
      <c r="FA28" s="120">
        <f ca="1">IFERROR((NORMSDIST(((LN($EY28/$C$4)+(#REF!+($Q$46^2)/2)*$Q$51)/($Q$46*SQRT($Q$51))))*$EY28-NORMSDIST((((LN($EY28/$C$4)+(#REF!+($Q$46^2)/2)*$Q$51)/($Q$46*SQRT($Q$51)))-$Q$46*SQRT(($Q$51))))*$C$4*EXP(-#REF!*$Q$51))*$B$4*100,0)</f>
        <v>0</v>
      </c>
      <c r="FB28" s="120">
        <f ca="1">IFERROR((NORMSDIST(((LN($EY28/$C$5)+(#REF!+($Q$46^2)/2)*$Q$51)/($Q$46*SQRT($Q$51))))*$EY28-NORMSDIST((((LN($EY28/$C$5)+(#REF!+($Q$46^2)/2)*$Q$51)/($Q$46*SQRT($Q$51)))-$Q$46*SQRT(($Q$51))))*$C$5*EXP(-#REF!*$Q$51))*$B$5*100,0)</f>
        <v>0</v>
      </c>
      <c r="FC28" s="120">
        <f ca="1">IFERROR((NORMSDIST(((LN($EY28/$C$6)+(#REF!+($Q$46^2)/2)*$Q$51)/($Q$46*SQRT($Q$51))))*$EY28-NORMSDIST((((LN($EY28/$C$6)+(#REF!+($Q$46^2)/2)*$Q$51)/($Q$46*SQRT($Q$51)))-$Q$46*SQRT(($Q$51))))*$C$6*EXP(-#REF!*$Q$51))*$B$6*100,0)</f>
        <v>0</v>
      </c>
      <c r="FD28" s="120">
        <f ca="1">IFERROR((NORMSDIST(((LN($EY28/$C$7)+(#REF!+($Q$46^2)/2)*$Q$51)/($Q$46*SQRT($Q$51))))*$EY28-NORMSDIST((((LN($EY28/$C$7)+(#REF!+($Q$46^2)/2)*$Q$51)/($Q$46*SQRT($Q$51)))-$Q$46*SQRT(($Q$51))))*$C$7*EXP(-#REF!*$Q$51))*$B$7*100,0)</f>
        <v>0</v>
      </c>
      <c r="FE28" s="120">
        <f ca="1">IFERROR((NORMSDIST(((LN($EY28/$C$8)+(#REF!+($Q$46^2)/2)*$Q$51)/($Q$46*SQRT($Q$51))))*$EY28-NORMSDIST((((LN($EY28/$C$8)+(#REF!+($Q$46^2)/2)*$Q$51)/($Q$46*SQRT($Q$51)))-$Q$46*SQRT(($Q$51))))*$C$8*EXP(-#REF!*$Q$51))*$B$8*100,0)</f>
        <v>0</v>
      </c>
      <c r="FF28" s="120">
        <f ca="1">IFERROR((NORMSDIST(((LN($EY28/$C$9)+(#REF!+($Q$46^2)/2)*$Q$51)/($Q$46*SQRT($Q$51))))*$EY28-NORMSDIST((((LN($EY28/$C$9)+(#REF!+($Q$46^2)/2)*$Q$51)/($Q$46*SQRT($Q$51)))-$Q$46*SQRT(($Q$51))))*$C$9*EXP(-#REF!*$Q$51))*$B$9*100,0)</f>
        <v>0</v>
      </c>
      <c r="FG28" s="120">
        <f ca="1">IFERROR((NORMSDIST(((LN($EY28/$C$10)+(#REF!+($Q$46^2)/2)*$Q$51)/($Q$46*SQRT($Q$51))))*$EY28-NORMSDIST((((LN($EY28/$C$10)+(#REF!+($Q$46^2)/2)*$Q$51)/($Q$46*SQRT($Q$51)))-$Q$46*SQRT(($Q$51))))*$C$10*EXP(-#REF!*$Q$51))*$B$10*100,0)</f>
        <v>0</v>
      </c>
      <c r="FH28" s="120">
        <f ca="1">IFERROR((NORMSDIST(((LN($EY28/$C$11)+(#REF!+($Q$46^2)/2)*$Q$51)/($Q$46*SQRT($Q$51))))*$EY28-NORMSDIST((((LN($EY28/$C$11)+(#REF!+($Q$46^2)/2)*$Q$51)/($Q$46*SQRT($Q$51)))-$Q$46*SQRT(($Q$51))))*$C$11*EXP(-#REF!*$Q$51))*$B$11*100,0)</f>
        <v>0</v>
      </c>
      <c r="FI28" s="120">
        <f ca="1">IFERROR((NORMSDIST(((LN($EY28/$C$12)+(#REF!+($Q$46^2)/2)*$Q$51)/($Q$46*SQRT($Q$51))))*$EY28-NORMSDIST((((LN($EY28/$C$12)+(#REF!+($Q$46^2)/2)*$Q$51)/($Q$46*SQRT($Q$51)))-$Q$46*SQRT(($Q$51))))*$C$12*EXP(-#REF!*$Q$51))*$B$12*100,0)</f>
        <v>0</v>
      </c>
      <c r="FJ28" s="120">
        <f ca="1">IFERROR((NORMSDIST(((LN($EY28/$C$13)+(#REF!+($Q$46^2)/2)*$Q$51)/($Q$46*SQRT($Q$51))))*$EY28-NORMSDIST((((LN($EY28/$C$13)+(#REF!+($Q$46^2)/2)*$Q$51)/($Q$46*SQRT($Q$51)))-$Q$46*SQRT(($Q$51))))*$C$13*EXP(-#REF!*$Q$51))*$B$13*100,0)</f>
        <v>0</v>
      </c>
      <c r="FK28" s="120">
        <f ca="1">IFERROR((NORMSDIST(((LN($EY28/$C$14)+(#REF!+($Q$46^2)/2)*$Q$51)/($Q$46*SQRT($Q$51))))*$EY28-NORMSDIST((((LN($EY28/$C$14)+(#REF!+($Q$46^2)/2)*$Q$51)/($Q$46*SQRT($Q$51)))-$Q$46*SQRT(($Q$51))))*$C$14*EXP(-#REF!*$Q$51))*$B$14*100,0)</f>
        <v>0</v>
      </c>
      <c r="FL28" s="120">
        <f ca="1">IFERROR((NORMSDIST(((LN($EY28/$C$15)+(#REF!+($Q$46^2)/2)*$Q$51)/($Q$46*SQRT($Q$51))))*$EY28-NORMSDIST((((LN($EY28/$C$15)+(#REF!+($Q$46^2)/2)*$Q$51)/($Q$46*SQRT($Q$51)))-$Q$46*SQRT(($Q$51))))*$C$15*EXP(-#REF!*$Q$51))*$B$15*100,0)</f>
        <v>0</v>
      </c>
      <c r="FM28" s="120">
        <f ca="1">IFERROR((NORMSDIST(((LN($EY28/$C$16)+(#REF!+($Q$46^2)/2)*$Q$51)/($Q$46*SQRT($Q$51))))*$EY28-NORMSDIST((((LN($EY28/$C$16)+(#REF!+($Q$46^2)/2)*$Q$51)/($Q$46*SQRT($Q$51)))-$Q$46*SQRT(($Q$51))))*$C$16*EXP(-#REF!*$Q$51))*$B$16*100,0)</f>
        <v>0</v>
      </c>
      <c r="FN28" s="120">
        <f ca="1">IFERROR((NORMSDIST(((LN($EY28/$C$17)+(#REF!+($Q$46^2)/2)*$Q$51)/($Q$46*SQRT($Q$51))))*$EY28-NORMSDIST((((LN($EY28/$C$17)+(#REF!+($Q$46^2)/2)*$Q$51)/($Q$46*SQRT($Q$51)))-$Q$46*SQRT(($Q$51))))*$C$17*EXP(-#REF!*$Q$51))*$B$17*100,0)</f>
        <v>0</v>
      </c>
      <c r="FO28" s="120">
        <f ca="1">IFERROR((NORMSDIST(((LN($EY28/$C$18)+(#REF!+($Q$46^2)/2)*$Q$51)/($Q$46*SQRT($Q$51))))*$EY28-NORMSDIST((((LN($EY28/$C$18)+(#REF!+($Q$46^2)/2)*$Q$51)/($Q$46*SQRT($Q$51)))-$Q$46*SQRT(($Q$51))))*$C$18*EXP(-#REF!*$Q$51))*$B$18*100,0)</f>
        <v>0</v>
      </c>
      <c r="FP28" s="120">
        <f ca="1">IFERROR((NORMSDIST(((LN($EY28/$C$19)+(#REF!+($Q$46^2)/2)*$Q$51)/($Q$46*SQRT($Q$51))))*$EY28-NORMSDIST((((LN($EY28/$C$19)+(#REF!+($Q$46^2)/2)*$Q$51)/($Q$46*SQRT($Q$51)))-$Q$46*SQRT(($Q$51))))*$C$19*EXP(-#REF!*$Q$51))*$B$19*100,0)</f>
        <v>0</v>
      </c>
      <c r="FQ28" s="120">
        <f ca="1">IFERROR((NORMSDIST(((LN($EY28/$C$20)+(#REF!+($Q$46^2)/2)*$Q$51)/($Q$46*SQRT($Q$51))))*$EY28-NORMSDIST((((LN($EY28/$C$20)+(#REF!+($Q$46^2)/2)*$Q$51)/($Q$46*SQRT($Q$51)))-$Q$46*SQRT(($Q$51))))*$C$20*EXP(-#REF!*$Q$51))*$B$20*100,0)</f>
        <v>0</v>
      </c>
      <c r="FR28" s="120">
        <f ca="1">IFERROR((NORMSDIST(((LN($EY28/$C$21)+(#REF!+($Q$46^2)/2)*$Q$51)/($Q$46*SQRT($Q$51))))*$EY28-NORMSDIST((((LN($EY28/$C$21)+(#REF!+($Q$46^2)/2)*$Q$51)/($Q$46*SQRT($Q$51)))-$Q$46*SQRT(($Q$51))))*$C$21*EXP(-#REF!*$Q$51))*$B$21*100,0)</f>
        <v>0</v>
      </c>
      <c r="FS28" s="120">
        <f ca="1">IFERROR((NORMSDIST(((LN($EY28/$C$22)+(#REF!+($Q$46^2)/2)*$Q$51)/($Q$46*SQRT($Q$51))))*$EY28-NORMSDIST((((LN($EY28/$C$22)+(#REF!+($Q$46^2)/2)*$Q$51)/($Q$46*SQRT($Q$51)))-$Q$46*SQRT(($Q$51))))*$C$22*EXP(-#REF!*$Q$51))*$B$22*100,0)</f>
        <v>0</v>
      </c>
      <c r="FT28" s="120">
        <f ca="1">IFERROR((NORMSDIST(((LN($EY28/$C$23)+(#REF!+($Q$46^2)/2)*$Q$51)/($Q$46*SQRT($Q$51))))*$EY28-NORMSDIST((((LN($EY28/$C$23)+(#REF!+($Q$46^2)/2)*$Q$51)/($Q$46*SQRT($Q$51)))-$Q$46*SQRT(($Q$51))))*$C$23*EXP(-#REF!*$Q$51))*$B$23*100,0)</f>
        <v>0</v>
      </c>
      <c r="FU28" s="120">
        <f ca="1">IFERROR((NORMSDIST(((LN($EY28/$C$24)+(#REF!+($Q$46^2)/2)*$Q$51)/($Q$46*SQRT($Q$51))))*$EY28-NORMSDIST((((LN($EY28/$C$24)+(#REF!+($Q$46^2)/2)*$Q$51)/($Q$46*SQRT($Q$51)))-$Q$46*SQRT(($Q$51))))*$C$24*EXP(-#REF!*$Q$51))*$B$24*100,0)</f>
        <v>0</v>
      </c>
      <c r="FV28" s="120">
        <f ca="1">IFERROR((NORMSDIST(((LN($EY28/$C$25)+(#REF!+($Q$46^2)/2)*$Q$51)/($Q$46*SQRT($Q$51))))*$EY28-NORMSDIST((((LN($EY28/$C$25)+(#REF!+($Q$46^2)/2)*$Q$51)/($Q$46*SQRT($Q$51)))-$Q$46*SQRT(($Q$51))))*$C$25*EXP(-#REF!*$Q$51))*$B$25*100,0)</f>
        <v>0</v>
      </c>
      <c r="FW28" s="120">
        <f ca="1">IFERROR((NORMSDIST(((LN($EY28/$C$26)+(#REF!+($Q$46^2)/2)*$Q$51)/($Q$46*SQRT($Q$51))))*$EY28-NORMSDIST((((LN($EY28/$C$26)+(#REF!+($Q$46^2)/2)*$Q$51)/($Q$46*SQRT($Q$51)))-$Q$46*SQRT(($Q$51))))*$C$26*EXP(-#REF!*$Q$51))*$B$26*100,0)</f>
        <v>0</v>
      </c>
      <c r="FX28" s="120">
        <f ca="1">IFERROR((NORMSDIST(((LN($EY28/$C$27)+(#REF!+($Q$46^2)/2)*$Q$51)/($Q$46*SQRT($Q$51))))*$EY28-NORMSDIST((((LN($EY28/$C$27)+(#REF!+($Q$46^2)/2)*$Q$51)/($Q$46*SQRT($Q$51)))-$Q$46*SQRT(($Q$51))))*$C$27*EXP(-#REF!*$Q$51))*$B$27*100,0)</f>
        <v>0</v>
      </c>
      <c r="FY28" s="120">
        <f ca="1">IFERROR((NORMSDIST(((LN($EY28/$C$28)+(#REF!+($Q$46^2)/2)*$Q$51)/($Q$46*SQRT($Q$51))))*$EY28-NORMSDIST((((LN($EY28/$C$28)+(#REF!+($Q$46^2)/2)*$Q$51)/($Q$46*SQRT($Q$51)))-$Q$46*SQRT(($Q$51))))*$C$28*EXP(-#REF!*$Q$51))*$B$28*100,0)</f>
        <v>0</v>
      </c>
      <c r="FZ28" s="120">
        <f ca="1">IFERROR((NORMSDIST(((LN($EY28/$C$29)+(#REF!+($Q$46^2)/2)*$Q$51)/($Q$46*SQRT($Q$51))))*$EY28-NORMSDIST((((LN($EY28/$C$29)+(#REF!+($Q$46^2)/2)*$Q$51)/($Q$46*SQRT($Q$51)))-$Q$46*SQRT(($Q$51))))*$C$29*EXP(-#REF!*$Q$51))*$B$29*100,0)</f>
        <v>0</v>
      </c>
      <c r="GA28" s="120">
        <f ca="1">IFERROR((NORMSDIST(((LN($EY28/$C$30)+(#REF!+($Q$46^2)/2)*$Q$51)/($Q$46*SQRT($Q$51))))*$EY28-NORMSDIST((((LN($EY28/$C$30)+(#REF!+($Q$46^2)/2)*$Q$51)/($Q$46*SQRT($Q$51)))-$Q$46*SQRT(($Q$51))))*$C$30*EXP(-#REF!*$Q$51))*$B$30*100,0)</f>
        <v>0</v>
      </c>
      <c r="GB28" s="120">
        <f ca="1">IFERROR((NORMSDIST(((LN($EY28/$C$31)+(#REF!+($Q$46^2)/2)*$Q$51)/($Q$46*SQRT($Q$51))))*$EY28-NORMSDIST((((LN($EY28/$C$31)+(#REF!+($Q$46^2)/2)*$Q$51)/($Q$46*SQRT($Q$51)))-$Q$46*SQRT(($Q$51))))*$C$31*EXP(-#REF!*$Q$51))*$B$31*100,0)</f>
        <v>0</v>
      </c>
      <c r="GC28" s="120">
        <f ca="1">IFERROR((NORMSDIST(((LN($EY28/$C$32)+(#REF!+($Q$46^2)/2)*$Q$51)/($Q$46*SQRT($Q$51))))*$EY28-NORMSDIST((((LN($EY28/$C$32)+(#REF!+($Q$46^2)/2)*$Q$51)/($Q$46*SQRT($Q$51)))-$Q$46*SQRT(($Q$51))))*$C$32*EXP(-#REF!*$Q$51))*$B$32*100,0)</f>
        <v>0</v>
      </c>
      <c r="GD28" s="120">
        <f ca="1">IFERROR((NORMSDIST(((LN($EY28/$C$33)+(#REF!+($Q$46^2)/2)*$Q$51)/($Q$46*SQRT($Q$51))))*$EY28-NORMSDIST((((LN($EY28/$C$33)+(#REF!+($Q$46^2)/2)*$Q$51)/($Q$46*SQRT($Q$51)))-$Q$46*SQRT(($Q$51))))*$C$33*EXP(-#REF!*$Q$51))*$B$33*100,0)</f>
        <v>0</v>
      </c>
      <c r="GE28" s="120">
        <f ca="1">IFERROR((NORMSDIST(((LN($EY28/$C$34)+(#REF!+($Q$46^2)/2)*$Q$51)/($Q$46*SQRT($Q$51))))*$EY28-NORMSDIST((((LN($EY28/$C$34)+(#REF!+($Q$46^2)/2)*$Q$51)/($Q$46*SQRT($Q$51)))-$Q$46*SQRT(($Q$51))))*$C$34*EXP(-#REF!*$Q$51))*$B$34*100,0)</f>
        <v>0</v>
      </c>
      <c r="GF28" s="120">
        <f ca="1">IFERROR((NORMSDIST(((LN($EY28/$C$35)+(#REF!+($Q$46^2)/2)*$Q$51)/($Q$46*SQRT($Q$51))))*$EY28-NORMSDIST((((LN($EY28/$C$35)+(#REF!+($Q$46^2)/2)*$Q$51)/($Q$46*SQRT($Q$51)))-$Q$46*SQRT(($Q$51))))*$C$35*EXP(-#REF!*$Q$51))*$B$35*100,0)</f>
        <v>0</v>
      </c>
      <c r="GG28" s="120">
        <f ca="1">IFERROR((NORMSDIST(((LN($EY28/$C$36)+(#REF!+($Q$46^2)/2)*$Q$51)/($Q$46*SQRT($Q$51))))*$EY28-NORMSDIST((((LN($EY28/$C$36)+(#REF!+($Q$46^2)/2)*$Q$51)/($Q$46*SQRT($Q$51)))-$Q$46*SQRT(($Q$51))))*$C$36*EXP(-#REF!*$Q$51))*$B$36*100,0)</f>
        <v>0</v>
      </c>
      <c r="GH28" s="120">
        <f ca="1">IFERROR((NORMSDIST(((LN($EY28/$C$37)+(#REF!+($Q$46^2)/2)*$Q$51)/($Q$46*SQRT($Q$51))))*$EY28-NORMSDIST((((LN($EY28/$C$37)+(#REF!+($Q$46^2)/2)*$Q$51)/($Q$46*SQRT($Q$51)))-$Q$46*SQRT(($Q$51))))*$C$37*EXP(-#REF!*$Q$51))*$B$37*100,0)</f>
        <v>0</v>
      </c>
      <c r="GI28" s="121"/>
      <c r="GJ28" s="122">
        <f t="shared" ca="1" si="55"/>
        <v>0</v>
      </c>
      <c r="GK28" s="121"/>
      <c r="GL28" s="134"/>
      <c r="GM28" s="124"/>
      <c r="GN28" s="125">
        <f t="shared" ca="1" si="56"/>
        <v>0</v>
      </c>
    </row>
    <row r="29" spans="1:196" ht="15">
      <c r="A29" s="135" t="s">
        <v>411</v>
      </c>
      <c r="B29" s="249"/>
      <c r="C29" s="242"/>
      <c r="D29" s="243"/>
      <c r="E29" s="250">
        <f t="shared" si="0"/>
        <v>0</v>
      </c>
      <c r="F29" s="251">
        <f t="shared" si="1"/>
        <v>0</v>
      </c>
      <c r="G29" s="246" t="str">
        <f t="shared" si="57"/>
        <v/>
      </c>
      <c r="H29" s="252">
        <f t="shared" si="58"/>
        <v>0</v>
      </c>
      <c r="I29" s="253">
        <f t="shared" si="2"/>
        <v>0</v>
      </c>
      <c r="J29" s="69"/>
      <c r="K29" s="69"/>
      <c r="L29" s="69"/>
      <c r="M29" s="69"/>
      <c r="N29" s="140">
        <f>IFERROR(+O29/$O$18-1,"")</f>
        <v>0.71033935811631421</v>
      </c>
      <c r="O29" s="281">
        <f t="shared" si="75"/>
        <v>3985.0907044110122</v>
      </c>
      <c r="P29" s="131">
        <f t="shared" si="4"/>
        <v>0</v>
      </c>
      <c r="Q29" s="131">
        <f t="shared" ca="1" si="5"/>
        <v>0</v>
      </c>
      <c r="R29" s="62"/>
      <c r="S29" s="240" t="str">
        <f t="shared" si="71"/>
        <v/>
      </c>
      <c r="T29" s="671">
        <f t="shared" si="73"/>
        <v>0</v>
      </c>
      <c r="U29" s="673"/>
      <c r="V29" s="672">
        <f t="shared" ca="1" si="59"/>
        <v>0</v>
      </c>
      <c r="W29" s="505" t="str">
        <f t="shared" si="77"/>
        <v/>
      </c>
      <c r="X29" s="505" t="str">
        <f t="shared" si="78"/>
        <v/>
      </c>
      <c r="Y29" s="503">
        <f>IFERROR(VLOOKUP($X29,HomeBroker!$A$22:$F$100,2,0),0)</f>
        <v>0</v>
      </c>
      <c r="Z29" s="503">
        <f>IFERROR(VLOOKUP($X29,HomeBroker!$A$22:$F$100,3,0),0)</f>
        <v>0</v>
      </c>
      <c r="AA29" s="237">
        <f>IFERROR(VLOOKUP($X29,HomeBroker!$A$22:$F$100,6,0),0)</f>
        <v>0</v>
      </c>
      <c r="AB29" s="503">
        <f>IFERROR(VLOOKUP($X29,HomeBroker!$A$22:$F$100,4,0),0)</f>
        <v>0</v>
      </c>
      <c r="AC29" s="503">
        <f>IFERROR(VLOOKUP($X29,HomeBroker!$A$22:$F$100,5,0),0)</f>
        <v>0</v>
      </c>
      <c r="AD29" s="506">
        <f>IFERROR(VLOOKUP($X29,HomeBroker!$A$22:$N$100,14,0),0)</f>
        <v>0</v>
      </c>
      <c r="AE29" s="241" t="str">
        <f t="shared" si="62"/>
        <v/>
      </c>
      <c r="AF29" s="110">
        <f t="shared" si="74"/>
        <v>0</v>
      </c>
      <c r="AG29" s="145"/>
      <c r="AH29" s="504">
        <f t="shared" ca="1" si="64"/>
        <v>0</v>
      </c>
      <c r="AI29" s="505" t="str">
        <f t="shared" si="79"/>
        <v/>
      </c>
      <c r="AJ29" s="505" t="str">
        <f t="shared" si="80"/>
        <v/>
      </c>
      <c r="AK29" s="507">
        <f>IFERROR(VLOOKUP($AJ29,HomeBroker!$A$22:$F$100,2,0),0)</f>
        <v>0</v>
      </c>
      <c r="AL29" s="503">
        <f>IFERROR(VLOOKUP($AJ29,HomeBroker!$A$22:$F$100,3,0),0)</f>
        <v>0</v>
      </c>
      <c r="AM29" s="237">
        <f>IFERROR(VLOOKUP($AJ29,HomeBroker!$A$22:$F$100,6,0),0)</f>
        <v>0</v>
      </c>
      <c r="AN29" s="503">
        <f>IFERROR(VLOOKUP($AJ29,HomeBroker!$A$22:$F$100,4,0),0)</f>
        <v>0</v>
      </c>
      <c r="AO29" s="507">
        <f>IFERROR(VLOOKUP($AJ29,HomeBroker!$A$22:$F$100,5,0),0)</f>
        <v>0</v>
      </c>
      <c r="AP29" s="507">
        <f>IFERROR(VLOOKUP($AJ29,HomeBroker!$A$22:$N$100,14,0),0)</f>
        <v>0</v>
      </c>
      <c r="AQ29" s="62"/>
      <c r="AR29" s="240" t="str">
        <f t="shared" si="67"/>
        <v>-</v>
      </c>
      <c r="AS29" s="240" t="str">
        <f t="shared" si="68"/>
        <v>-</v>
      </c>
      <c r="AT29" s="240" t="str">
        <f t="shared" si="69"/>
        <v>-</v>
      </c>
      <c r="AU29" s="62"/>
      <c r="AV29" s="112"/>
      <c r="AW29" s="132" t="s">
        <v>354</v>
      </c>
      <c r="AX29" s="114"/>
      <c r="AY29" s="136"/>
      <c r="AZ29" s="137"/>
      <c r="BA29" s="285">
        <f t="shared" si="10"/>
        <v>0</v>
      </c>
      <c r="BB29" s="286">
        <f t="shared" si="11"/>
        <v>0</v>
      </c>
      <c r="BC29" s="116" t="s">
        <v>408</v>
      </c>
      <c r="BD29" s="114"/>
      <c r="BE29" s="139"/>
      <c r="BF29" s="117"/>
      <c r="BG29" s="287">
        <f t="shared" si="12"/>
        <v>0</v>
      </c>
      <c r="BH29" s="289">
        <f t="shared" si="13"/>
        <v>0</v>
      </c>
      <c r="BI29" s="118" t="s">
        <v>409</v>
      </c>
      <c r="BJ29" s="114"/>
      <c r="BK29" s="117"/>
      <c r="BL29" s="290">
        <f t="shared" si="14"/>
        <v>0</v>
      </c>
      <c r="BM29" s="291">
        <f t="shared" si="15"/>
        <v>0</v>
      </c>
      <c r="DH29" s="119">
        <f t="shared" si="16"/>
        <v>3985.0907044110122</v>
      </c>
      <c r="DI29" s="120">
        <f t="shared" si="17"/>
        <v>0</v>
      </c>
      <c r="DJ29" s="120">
        <f t="shared" si="18"/>
        <v>0</v>
      </c>
      <c r="DK29" s="120">
        <f t="shared" si="19"/>
        <v>0</v>
      </c>
      <c r="DL29" s="120">
        <f t="shared" si="20"/>
        <v>0</v>
      </c>
      <c r="DM29" s="120">
        <f t="shared" si="21"/>
        <v>0</v>
      </c>
      <c r="DN29" s="120">
        <f t="shared" si="22"/>
        <v>0</v>
      </c>
      <c r="DO29" s="120">
        <f t="shared" si="23"/>
        <v>0</v>
      </c>
      <c r="DP29" s="120">
        <f t="shared" si="24"/>
        <v>0</v>
      </c>
      <c r="DQ29" s="120">
        <f t="shared" si="25"/>
        <v>0</v>
      </c>
      <c r="DR29" s="120">
        <f t="shared" si="26"/>
        <v>0</v>
      </c>
      <c r="DS29" s="120">
        <f t="shared" si="27"/>
        <v>0</v>
      </c>
      <c r="DT29" s="120">
        <f t="shared" si="28"/>
        <v>0</v>
      </c>
      <c r="DU29" s="120">
        <f t="shared" si="29"/>
        <v>0</v>
      </c>
      <c r="DV29" s="120">
        <f t="shared" si="30"/>
        <v>0</v>
      </c>
      <c r="DW29" s="120">
        <f t="shared" si="31"/>
        <v>0</v>
      </c>
      <c r="DX29" s="120">
        <f t="shared" si="32"/>
        <v>0</v>
      </c>
      <c r="DY29" s="120">
        <f t="shared" si="33"/>
        <v>0</v>
      </c>
      <c r="DZ29" s="120">
        <f t="shared" si="34"/>
        <v>0</v>
      </c>
      <c r="EA29" s="120">
        <f t="shared" si="35"/>
        <v>0</v>
      </c>
      <c r="EB29" s="120">
        <f t="shared" si="36"/>
        <v>0</v>
      </c>
      <c r="EC29" s="120">
        <f t="shared" si="37"/>
        <v>0</v>
      </c>
      <c r="ED29" s="120">
        <f t="shared" si="38"/>
        <v>0</v>
      </c>
      <c r="EE29" s="120">
        <f t="shared" si="39"/>
        <v>0</v>
      </c>
      <c r="EF29" s="120">
        <f t="shared" si="40"/>
        <v>0</v>
      </c>
      <c r="EG29" s="120">
        <f t="shared" si="41"/>
        <v>0</v>
      </c>
      <c r="EH29" s="120">
        <f t="shared" si="42"/>
        <v>0</v>
      </c>
      <c r="EI29" s="120">
        <f t="shared" si="43"/>
        <v>0</v>
      </c>
      <c r="EJ29" s="120">
        <f t="shared" si="44"/>
        <v>0</v>
      </c>
      <c r="EK29" s="120">
        <f t="shared" si="45"/>
        <v>0</v>
      </c>
      <c r="EL29" s="120">
        <f t="shared" si="46"/>
        <v>0</v>
      </c>
      <c r="EM29" s="120">
        <f t="shared" si="47"/>
        <v>0</v>
      </c>
      <c r="EN29" s="120">
        <f t="shared" si="48"/>
        <v>0</v>
      </c>
      <c r="EO29" s="120">
        <f t="shared" si="49"/>
        <v>0</v>
      </c>
      <c r="EP29" s="120">
        <f t="shared" si="50"/>
        <v>0</v>
      </c>
      <c r="EQ29" s="120">
        <f t="shared" si="51"/>
        <v>0</v>
      </c>
      <c r="ER29" s="121"/>
      <c r="ES29" s="122">
        <f t="shared" si="52"/>
        <v>0</v>
      </c>
      <c r="ET29" s="121"/>
      <c r="EU29" s="134"/>
      <c r="EV29" s="124"/>
      <c r="EW29" s="125">
        <f t="shared" si="53"/>
        <v>0</v>
      </c>
      <c r="EX29" s="72"/>
      <c r="EY29" s="119">
        <f t="shared" si="54"/>
        <v>3985.0907044110122</v>
      </c>
      <c r="EZ29" s="120">
        <f ca="1">IFERROR((NORMSDIST(((LN($EY29/$C$3)+(#REF!+($Q$46^2)/2)*$Q$51)/($Q$46*SQRT($Q$51))))*$EY29-NORMSDIST((((LN($EY29/$C$3)+(#REF!+($Q$46^2)/2)*$Q$51)/($Q$46*SQRT($Q$51)))-$Q$46*SQRT(($Q$51))))*$C$3*EXP(-#REF!*$Q$51))*$B$3*100,0)</f>
        <v>0</v>
      </c>
      <c r="FA29" s="120">
        <f ca="1">IFERROR((NORMSDIST(((LN($EY29/$C$4)+(#REF!+($Q$46^2)/2)*$Q$51)/($Q$46*SQRT($Q$51))))*$EY29-NORMSDIST((((LN($EY29/$C$4)+(#REF!+($Q$46^2)/2)*$Q$51)/($Q$46*SQRT($Q$51)))-$Q$46*SQRT(($Q$51))))*$C$4*EXP(-#REF!*$Q$51))*$B$4*100,0)</f>
        <v>0</v>
      </c>
      <c r="FB29" s="120">
        <f ca="1">IFERROR((NORMSDIST(((LN($EY29/$C$5)+(#REF!+($Q$46^2)/2)*$Q$51)/($Q$46*SQRT($Q$51))))*$EY29-NORMSDIST((((LN($EY29/$C$5)+(#REF!+($Q$46^2)/2)*$Q$51)/($Q$46*SQRT($Q$51)))-$Q$46*SQRT(($Q$51))))*$C$5*EXP(-#REF!*$Q$51))*$B$5*100,0)</f>
        <v>0</v>
      </c>
      <c r="FC29" s="120">
        <f ca="1">IFERROR((NORMSDIST(((LN($EY29/$C$6)+(#REF!+($Q$46^2)/2)*$Q$51)/($Q$46*SQRT($Q$51))))*$EY29-NORMSDIST((((LN($EY29/$C$6)+(#REF!+($Q$46^2)/2)*$Q$51)/($Q$46*SQRT($Q$51)))-$Q$46*SQRT(($Q$51))))*$C$6*EXP(-#REF!*$Q$51))*$B$6*100,0)</f>
        <v>0</v>
      </c>
      <c r="FD29" s="120">
        <f ca="1">IFERROR((NORMSDIST(((LN($EY29/$C$7)+(#REF!+($Q$46^2)/2)*$Q$51)/($Q$46*SQRT($Q$51))))*$EY29-NORMSDIST((((LN($EY29/$C$7)+(#REF!+($Q$46^2)/2)*$Q$51)/($Q$46*SQRT($Q$51)))-$Q$46*SQRT(($Q$51))))*$C$7*EXP(-#REF!*$Q$51))*$B$7*100,0)</f>
        <v>0</v>
      </c>
      <c r="FE29" s="120">
        <f ca="1">IFERROR((NORMSDIST(((LN($EY29/$C$8)+(#REF!+($Q$46^2)/2)*$Q$51)/($Q$46*SQRT($Q$51))))*$EY29-NORMSDIST((((LN($EY29/$C$8)+(#REF!+($Q$46^2)/2)*$Q$51)/($Q$46*SQRT($Q$51)))-$Q$46*SQRT(($Q$51))))*$C$8*EXP(-#REF!*$Q$51))*$B$8*100,0)</f>
        <v>0</v>
      </c>
      <c r="FF29" s="120">
        <f ca="1">IFERROR((NORMSDIST(((LN($EY29/$C$9)+(#REF!+($Q$46^2)/2)*$Q$51)/($Q$46*SQRT($Q$51))))*$EY29-NORMSDIST((((LN($EY29/$C$9)+(#REF!+($Q$46^2)/2)*$Q$51)/($Q$46*SQRT($Q$51)))-$Q$46*SQRT(($Q$51))))*$C$9*EXP(-#REF!*$Q$51))*$B$9*100,0)</f>
        <v>0</v>
      </c>
      <c r="FG29" s="120">
        <f ca="1">IFERROR((NORMSDIST(((LN($EY29/$C$10)+(#REF!+($Q$46^2)/2)*$Q$51)/($Q$46*SQRT($Q$51))))*$EY29-NORMSDIST((((LN($EY29/$C$10)+(#REF!+($Q$46^2)/2)*$Q$51)/($Q$46*SQRT($Q$51)))-$Q$46*SQRT(($Q$51))))*$C$10*EXP(-#REF!*$Q$51))*$B$10*100,0)</f>
        <v>0</v>
      </c>
      <c r="FH29" s="120">
        <f ca="1">IFERROR((NORMSDIST(((LN($EY29/$C$11)+(#REF!+($Q$46^2)/2)*$Q$51)/($Q$46*SQRT($Q$51))))*$EY29-NORMSDIST((((LN($EY29/$C$11)+(#REF!+($Q$46^2)/2)*$Q$51)/($Q$46*SQRT($Q$51)))-$Q$46*SQRT(($Q$51))))*$C$11*EXP(-#REF!*$Q$51))*$B$11*100,0)</f>
        <v>0</v>
      </c>
      <c r="FI29" s="120">
        <f ca="1">IFERROR((NORMSDIST(((LN($EY29/$C$12)+(#REF!+($Q$46^2)/2)*$Q$51)/($Q$46*SQRT($Q$51))))*$EY29-NORMSDIST((((LN($EY29/$C$12)+(#REF!+($Q$46^2)/2)*$Q$51)/($Q$46*SQRT($Q$51)))-$Q$46*SQRT(($Q$51))))*$C$12*EXP(-#REF!*$Q$51))*$B$12*100,0)</f>
        <v>0</v>
      </c>
      <c r="FJ29" s="120">
        <f ca="1">IFERROR((NORMSDIST(((LN($EY29/$C$13)+(#REF!+($Q$46^2)/2)*$Q$51)/($Q$46*SQRT($Q$51))))*$EY29-NORMSDIST((((LN($EY29/$C$13)+(#REF!+($Q$46^2)/2)*$Q$51)/($Q$46*SQRT($Q$51)))-$Q$46*SQRT(($Q$51))))*$C$13*EXP(-#REF!*$Q$51))*$B$13*100,0)</f>
        <v>0</v>
      </c>
      <c r="FK29" s="120">
        <f ca="1">IFERROR((NORMSDIST(((LN($EY29/$C$14)+(#REF!+($Q$46^2)/2)*$Q$51)/($Q$46*SQRT($Q$51))))*$EY29-NORMSDIST((((LN($EY29/$C$14)+(#REF!+($Q$46^2)/2)*$Q$51)/($Q$46*SQRT($Q$51)))-$Q$46*SQRT(($Q$51))))*$C$14*EXP(-#REF!*$Q$51))*$B$14*100,0)</f>
        <v>0</v>
      </c>
      <c r="FL29" s="120">
        <f ca="1">IFERROR((NORMSDIST(((LN($EY29/$C$15)+(#REF!+($Q$46^2)/2)*$Q$51)/($Q$46*SQRT($Q$51))))*$EY29-NORMSDIST((((LN($EY29/$C$15)+(#REF!+($Q$46^2)/2)*$Q$51)/($Q$46*SQRT($Q$51)))-$Q$46*SQRT(($Q$51))))*$C$15*EXP(-#REF!*$Q$51))*$B$15*100,0)</f>
        <v>0</v>
      </c>
      <c r="FM29" s="120">
        <f ca="1">IFERROR((NORMSDIST(((LN($EY29/$C$16)+(#REF!+($Q$46^2)/2)*$Q$51)/($Q$46*SQRT($Q$51))))*$EY29-NORMSDIST((((LN($EY29/$C$16)+(#REF!+($Q$46^2)/2)*$Q$51)/($Q$46*SQRT($Q$51)))-$Q$46*SQRT(($Q$51))))*$C$16*EXP(-#REF!*$Q$51))*$B$16*100,0)</f>
        <v>0</v>
      </c>
      <c r="FN29" s="120">
        <f ca="1">IFERROR((NORMSDIST(((LN($EY29/$C$17)+(#REF!+($Q$46^2)/2)*$Q$51)/($Q$46*SQRT($Q$51))))*$EY29-NORMSDIST((((LN($EY29/$C$17)+(#REF!+($Q$46^2)/2)*$Q$51)/($Q$46*SQRT($Q$51)))-$Q$46*SQRT(($Q$51))))*$C$17*EXP(-#REF!*$Q$51))*$B$17*100,0)</f>
        <v>0</v>
      </c>
      <c r="FO29" s="120">
        <f ca="1">IFERROR((NORMSDIST(((LN($EY29/$C$18)+(#REF!+($Q$46^2)/2)*$Q$51)/($Q$46*SQRT($Q$51))))*$EY29-NORMSDIST((((LN($EY29/$C$18)+(#REF!+($Q$46^2)/2)*$Q$51)/($Q$46*SQRT($Q$51)))-$Q$46*SQRT(($Q$51))))*$C$18*EXP(-#REF!*$Q$51))*$B$18*100,0)</f>
        <v>0</v>
      </c>
      <c r="FP29" s="120">
        <f ca="1">IFERROR((NORMSDIST(((LN($EY29/$C$19)+(#REF!+($Q$46^2)/2)*$Q$51)/($Q$46*SQRT($Q$51))))*$EY29-NORMSDIST((((LN($EY29/$C$19)+(#REF!+($Q$46^2)/2)*$Q$51)/($Q$46*SQRT($Q$51)))-$Q$46*SQRT(($Q$51))))*$C$19*EXP(-#REF!*$Q$51))*$B$19*100,0)</f>
        <v>0</v>
      </c>
      <c r="FQ29" s="120">
        <f ca="1">IFERROR((NORMSDIST(((LN($EY29/$C$20)+(#REF!+($Q$46^2)/2)*$Q$51)/($Q$46*SQRT($Q$51))))*$EY29-NORMSDIST((((LN($EY29/$C$20)+(#REF!+($Q$46^2)/2)*$Q$51)/($Q$46*SQRT($Q$51)))-$Q$46*SQRT(($Q$51))))*$C$20*EXP(-#REF!*$Q$51))*$B$20*100,0)</f>
        <v>0</v>
      </c>
      <c r="FR29" s="120">
        <f ca="1">IFERROR((NORMSDIST(((LN($EY29/$C$21)+(#REF!+($Q$46^2)/2)*$Q$51)/($Q$46*SQRT($Q$51))))*$EY29-NORMSDIST((((LN($EY29/$C$21)+(#REF!+($Q$46^2)/2)*$Q$51)/($Q$46*SQRT($Q$51)))-$Q$46*SQRT(($Q$51))))*$C$21*EXP(-#REF!*$Q$51))*$B$21*100,0)</f>
        <v>0</v>
      </c>
      <c r="FS29" s="120">
        <f ca="1">IFERROR((NORMSDIST(((LN($EY29/$C$22)+(#REF!+($Q$46^2)/2)*$Q$51)/($Q$46*SQRT($Q$51))))*$EY29-NORMSDIST((((LN($EY29/$C$22)+(#REF!+($Q$46^2)/2)*$Q$51)/($Q$46*SQRT($Q$51)))-$Q$46*SQRT(($Q$51))))*$C$22*EXP(-#REF!*$Q$51))*$B$22*100,0)</f>
        <v>0</v>
      </c>
      <c r="FT29" s="120">
        <f ca="1">IFERROR((NORMSDIST(((LN($EY29/$C$23)+(#REF!+($Q$46^2)/2)*$Q$51)/($Q$46*SQRT($Q$51))))*$EY29-NORMSDIST((((LN($EY29/$C$23)+(#REF!+($Q$46^2)/2)*$Q$51)/($Q$46*SQRT($Q$51)))-$Q$46*SQRT(($Q$51))))*$C$23*EXP(-#REF!*$Q$51))*$B$23*100,0)</f>
        <v>0</v>
      </c>
      <c r="FU29" s="120">
        <f ca="1">IFERROR((NORMSDIST(((LN($EY29/$C$24)+(#REF!+($Q$46^2)/2)*$Q$51)/($Q$46*SQRT($Q$51))))*$EY29-NORMSDIST((((LN($EY29/$C$24)+(#REF!+($Q$46^2)/2)*$Q$51)/($Q$46*SQRT($Q$51)))-$Q$46*SQRT(($Q$51))))*$C$24*EXP(-#REF!*$Q$51))*$B$24*100,0)</f>
        <v>0</v>
      </c>
      <c r="FV29" s="120">
        <f ca="1">IFERROR((NORMSDIST(((LN($EY29/$C$25)+(#REF!+($Q$46^2)/2)*$Q$51)/($Q$46*SQRT($Q$51))))*$EY29-NORMSDIST((((LN($EY29/$C$25)+(#REF!+($Q$46^2)/2)*$Q$51)/($Q$46*SQRT($Q$51)))-$Q$46*SQRT(($Q$51))))*$C$25*EXP(-#REF!*$Q$51))*$B$25*100,0)</f>
        <v>0</v>
      </c>
      <c r="FW29" s="120">
        <f ca="1">IFERROR((NORMSDIST(((LN($EY29/$C$26)+(#REF!+($Q$46^2)/2)*$Q$51)/($Q$46*SQRT($Q$51))))*$EY29-NORMSDIST((((LN($EY29/$C$26)+(#REF!+($Q$46^2)/2)*$Q$51)/($Q$46*SQRT($Q$51)))-$Q$46*SQRT(($Q$51))))*$C$26*EXP(-#REF!*$Q$51))*$B$26*100,0)</f>
        <v>0</v>
      </c>
      <c r="FX29" s="120">
        <f ca="1">IFERROR((NORMSDIST(((LN($EY29/$C$27)+(#REF!+($Q$46^2)/2)*$Q$51)/($Q$46*SQRT($Q$51))))*$EY29-NORMSDIST((((LN($EY29/$C$27)+(#REF!+($Q$46^2)/2)*$Q$51)/($Q$46*SQRT($Q$51)))-$Q$46*SQRT(($Q$51))))*$C$27*EXP(-#REF!*$Q$51))*$B$27*100,0)</f>
        <v>0</v>
      </c>
      <c r="FY29" s="120">
        <f ca="1">IFERROR((NORMSDIST(((LN($EY29/$C$28)+(#REF!+($Q$46^2)/2)*$Q$51)/($Q$46*SQRT($Q$51))))*$EY29-NORMSDIST((((LN($EY29/$C$28)+(#REF!+($Q$46^2)/2)*$Q$51)/($Q$46*SQRT($Q$51)))-$Q$46*SQRT(($Q$51))))*$C$28*EXP(-#REF!*$Q$51))*$B$28*100,0)</f>
        <v>0</v>
      </c>
      <c r="FZ29" s="120">
        <f ca="1">IFERROR((NORMSDIST(((LN($EY29/$C$29)+(#REF!+($Q$46^2)/2)*$Q$51)/($Q$46*SQRT($Q$51))))*$EY29-NORMSDIST((((LN($EY29/$C$29)+(#REF!+($Q$46^2)/2)*$Q$51)/($Q$46*SQRT($Q$51)))-$Q$46*SQRT(($Q$51))))*$C$29*EXP(-#REF!*$Q$51))*$B$29*100,0)</f>
        <v>0</v>
      </c>
      <c r="GA29" s="120">
        <f ca="1">IFERROR((NORMSDIST(((LN($EY29/$C$30)+(#REF!+($Q$46^2)/2)*$Q$51)/($Q$46*SQRT($Q$51))))*$EY29-NORMSDIST((((LN($EY29/$C$30)+(#REF!+($Q$46^2)/2)*$Q$51)/($Q$46*SQRT($Q$51)))-$Q$46*SQRT(($Q$51))))*$C$30*EXP(-#REF!*$Q$51))*$B$30*100,0)</f>
        <v>0</v>
      </c>
      <c r="GB29" s="120">
        <f ca="1">IFERROR((NORMSDIST(((LN($EY29/$C$31)+(#REF!+($Q$46^2)/2)*$Q$51)/($Q$46*SQRT($Q$51))))*$EY29-NORMSDIST((((LN($EY29/$C$31)+(#REF!+($Q$46^2)/2)*$Q$51)/($Q$46*SQRT($Q$51)))-$Q$46*SQRT(($Q$51))))*$C$31*EXP(-#REF!*$Q$51))*$B$31*100,0)</f>
        <v>0</v>
      </c>
      <c r="GC29" s="120">
        <f ca="1">IFERROR((NORMSDIST(((LN($EY29/$C$32)+(#REF!+($Q$46^2)/2)*$Q$51)/($Q$46*SQRT($Q$51))))*$EY29-NORMSDIST((((LN($EY29/$C$32)+(#REF!+($Q$46^2)/2)*$Q$51)/($Q$46*SQRT($Q$51)))-$Q$46*SQRT(($Q$51))))*$C$32*EXP(-#REF!*$Q$51))*$B$32*100,0)</f>
        <v>0</v>
      </c>
      <c r="GD29" s="120">
        <f ca="1">IFERROR((NORMSDIST(((LN($EY29/$C$33)+(#REF!+($Q$46^2)/2)*$Q$51)/($Q$46*SQRT($Q$51))))*$EY29-NORMSDIST((((LN($EY29/$C$33)+(#REF!+($Q$46^2)/2)*$Q$51)/($Q$46*SQRT($Q$51)))-$Q$46*SQRT(($Q$51))))*$C$33*EXP(-#REF!*$Q$51))*$B$33*100,0)</f>
        <v>0</v>
      </c>
      <c r="GE29" s="120">
        <f ca="1">IFERROR((NORMSDIST(((LN($EY29/$C$34)+(#REF!+($Q$46^2)/2)*$Q$51)/($Q$46*SQRT($Q$51))))*$EY29-NORMSDIST((((LN($EY29/$C$34)+(#REF!+($Q$46^2)/2)*$Q$51)/($Q$46*SQRT($Q$51)))-$Q$46*SQRT(($Q$51))))*$C$34*EXP(-#REF!*$Q$51))*$B$34*100,0)</f>
        <v>0</v>
      </c>
      <c r="GF29" s="120">
        <f ca="1">IFERROR((NORMSDIST(((LN($EY29/$C$35)+(#REF!+($Q$46^2)/2)*$Q$51)/($Q$46*SQRT($Q$51))))*$EY29-NORMSDIST((((LN($EY29/$C$35)+(#REF!+($Q$46^2)/2)*$Q$51)/($Q$46*SQRT($Q$51)))-$Q$46*SQRT(($Q$51))))*$C$35*EXP(-#REF!*$Q$51))*$B$35*100,0)</f>
        <v>0</v>
      </c>
      <c r="GG29" s="120">
        <f ca="1">IFERROR((NORMSDIST(((LN($EY29/$C$36)+(#REF!+($Q$46^2)/2)*$Q$51)/($Q$46*SQRT($Q$51))))*$EY29-NORMSDIST((((LN($EY29/$C$36)+(#REF!+($Q$46^2)/2)*$Q$51)/($Q$46*SQRT($Q$51)))-$Q$46*SQRT(($Q$51))))*$C$36*EXP(-#REF!*$Q$51))*$B$36*100,0)</f>
        <v>0</v>
      </c>
      <c r="GH29" s="120">
        <f ca="1">IFERROR((NORMSDIST(((LN($EY29/$C$37)+(#REF!+($Q$46^2)/2)*$Q$51)/($Q$46*SQRT($Q$51))))*$EY29-NORMSDIST((((LN($EY29/$C$37)+(#REF!+($Q$46^2)/2)*$Q$51)/($Q$46*SQRT($Q$51)))-$Q$46*SQRT(($Q$51))))*$C$37*EXP(-#REF!*$Q$51))*$B$37*100,0)</f>
        <v>0</v>
      </c>
      <c r="GI29" s="121"/>
      <c r="GJ29" s="122">
        <f t="shared" ca="1" si="55"/>
        <v>0</v>
      </c>
      <c r="GK29" s="121"/>
      <c r="GL29" s="134"/>
      <c r="GM29" s="124"/>
      <c r="GN29" s="125">
        <f t="shared" ca="1" si="56"/>
        <v>0</v>
      </c>
    </row>
    <row r="30" spans="1:196" ht="15">
      <c r="A30" s="105" t="s">
        <v>407</v>
      </c>
      <c r="B30" s="249"/>
      <c r="C30" s="242"/>
      <c r="D30" s="243"/>
      <c r="E30" s="250">
        <f t="shared" si="0"/>
        <v>0</v>
      </c>
      <c r="F30" s="251">
        <f t="shared" si="1"/>
        <v>0</v>
      </c>
      <c r="G30" s="246" t="str">
        <f t="shared" si="57"/>
        <v/>
      </c>
      <c r="H30" s="252">
        <f t="shared" si="58"/>
        <v>0</v>
      </c>
      <c r="I30" s="253">
        <f t="shared" si="2"/>
        <v>0</v>
      </c>
      <c r="J30" s="69"/>
      <c r="K30" s="69"/>
      <c r="L30" s="69"/>
      <c r="M30" s="69"/>
      <c r="N30" s="140"/>
      <c r="O30" s="281">
        <f t="shared" si="75"/>
        <v>4184.3452396315633</v>
      </c>
      <c r="P30" s="138">
        <f t="shared" si="4"/>
        <v>0</v>
      </c>
      <c r="Q30" s="138">
        <f t="shared" ca="1" si="5"/>
        <v>0</v>
      </c>
      <c r="R30" s="62"/>
      <c r="S30" s="240" t="str">
        <f t="shared" si="71"/>
        <v/>
      </c>
      <c r="T30" s="671">
        <f t="shared" si="73"/>
        <v>0</v>
      </c>
      <c r="U30" s="673"/>
      <c r="V30" s="672">
        <f t="shared" ca="1" si="59"/>
        <v>0</v>
      </c>
      <c r="W30" s="505" t="str">
        <f t="shared" si="77"/>
        <v/>
      </c>
      <c r="X30" s="505" t="str">
        <f t="shared" si="78"/>
        <v/>
      </c>
      <c r="Y30" s="503">
        <f>IFERROR(VLOOKUP($X30,HomeBroker!$A$22:$F$100,2,0),0)</f>
        <v>0</v>
      </c>
      <c r="Z30" s="503">
        <f>IFERROR(VLOOKUP($X30,HomeBroker!$A$22:$F$100,3,0),0)</f>
        <v>0</v>
      </c>
      <c r="AA30" s="237">
        <f>IFERROR(VLOOKUP($X30,HomeBroker!$A$22:$F$100,6,0),0)</f>
        <v>0</v>
      </c>
      <c r="AB30" s="503">
        <f>IFERROR(VLOOKUP($X30,HomeBroker!$A$22:$F$100,4,0),0)</f>
        <v>0</v>
      </c>
      <c r="AC30" s="503">
        <f>IFERROR(VLOOKUP($X30,HomeBroker!$A$22:$F$100,5,0),0)</f>
        <v>0</v>
      </c>
      <c r="AD30" s="506">
        <f>IFERROR(VLOOKUP($X30,HomeBroker!$A$22:$N$100,14,0),0)</f>
        <v>0</v>
      </c>
      <c r="AE30" s="241" t="str">
        <f t="shared" si="62"/>
        <v/>
      </c>
      <c r="AF30" s="110">
        <f t="shared" si="74"/>
        <v>0</v>
      </c>
      <c r="AG30" s="145"/>
      <c r="AH30" s="504">
        <f t="shared" ca="1" si="64"/>
        <v>0</v>
      </c>
      <c r="AI30" s="505" t="str">
        <f t="shared" si="79"/>
        <v/>
      </c>
      <c r="AJ30" s="505" t="str">
        <f t="shared" si="80"/>
        <v/>
      </c>
      <c r="AK30" s="507">
        <f>IFERROR(VLOOKUP($AJ30,HomeBroker!$A$22:$F$100,2,0),0)</f>
        <v>0</v>
      </c>
      <c r="AL30" s="503">
        <f>IFERROR(VLOOKUP($AJ30,HomeBroker!$A$22:$F$100,3,0),0)</f>
        <v>0</v>
      </c>
      <c r="AM30" s="237">
        <f>IFERROR(VLOOKUP($AJ30,HomeBroker!$A$22:$F$100,6,0),0)</f>
        <v>0</v>
      </c>
      <c r="AN30" s="503">
        <f>IFERROR(VLOOKUP($AJ30,HomeBroker!$A$22:$F$100,4,0),0)</f>
        <v>0</v>
      </c>
      <c r="AO30" s="507">
        <f>IFERROR(VLOOKUP($AJ30,HomeBroker!$A$22:$F$100,5,0),0)</f>
        <v>0</v>
      </c>
      <c r="AP30" s="507">
        <f>IFERROR(VLOOKUP($AJ30,HomeBroker!$A$22:$N$100,14,0),0)</f>
        <v>0</v>
      </c>
      <c r="AQ30" s="62"/>
      <c r="AR30" s="240" t="str">
        <f t="shared" si="67"/>
        <v>-</v>
      </c>
      <c r="AS30" s="240" t="str">
        <f t="shared" si="68"/>
        <v>-</v>
      </c>
      <c r="AT30" s="240" t="str">
        <f t="shared" si="69"/>
        <v>-</v>
      </c>
      <c r="AU30" s="62"/>
      <c r="AV30" s="112"/>
      <c r="AW30" s="132" t="s">
        <v>354</v>
      </c>
      <c r="AX30" s="114"/>
      <c r="AY30" s="136"/>
      <c r="AZ30" s="137"/>
      <c r="BA30" s="285">
        <f t="shared" si="10"/>
        <v>0</v>
      </c>
      <c r="BB30" s="286">
        <f t="shared" si="11"/>
        <v>0</v>
      </c>
      <c r="BC30" s="116" t="s">
        <v>408</v>
      </c>
      <c r="BD30" s="114"/>
      <c r="BE30" s="139"/>
      <c r="BF30" s="117"/>
      <c r="BG30" s="287">
        <f t="shared" si="12"/>
        <v>0</v>
      </c>
      <c r="BH30" s="289">
        <f t="shared" si="13"/>
        <v>0</v>
      </c>
      <c r="BI30" s="118" t="s">
        <v>409</v>
      </c>
      <c r="BJ30" s="114"/>
      <c r="BK30" s="117"/>
      <c r="BL30" s="290">
        <f t="shared" si="14"/>
        <v>0</v>
      </c>
      <c r="BM30" s="291">
        <f t="shared" si="15"/>
        <v>0</v>
      </c>
      <c r="DH30" s="119">
        <f t="shared" si="16"/>
        <v>4184.3452396315633</v>
      </c>
      <c r="DI30" s="120">
        <f t="shared" si="17"/>
        <v>0</v>
      </c>
      <c r="DJ30" s="120">
        <f t="shared" si="18"/>
        <v>0</v>
      </c>
      <c r="DK30" s="120">
        <f t="shared" si="19"/>
        <v>0</v>
      </c>
      <c r="DL30" s="120">
        <f t="shared" si="20"/>
        <v>0</v>
      </c>
      <c r="DM30" s="120">
        <f t="shared" si="21"/>
        <v>0</v>
      </c>
      <c r="DN30" s="120">
        <f t="shared" si="22"/>
        <v>0</v>
      </c>
      <c r="DO30" s="120">
        <f t="shared" si="23"/>
        <v>0</v>
      </c>
      <c r="DP30" s="120">
        <f t="shared" si="24"/>
        <v>0</v>
      </c>
      <c r="DQ30" s="120">
        <f t="shared" si="25"/>
        <v>0</v>
      </c>
      <c r="DR30" s="120">
        <f t="shared" si="26"/>
        <v>0</v>
      </c>
      <c r="DS30" s="120">
        <f t="shared" si="27"/>
        <v>0</v>
      </c>
      <c r="DT30" s="120">
        <f t="shared" si="28"/>
        <v>0</v>
      </c>
      <c r="DU30" s="120">
        <f t="shared" si="29"/>
        <v>0</v>
      </c>
      <c r="DV30" s="120">
        <f t="shared" si="30"/>
        <v>0</v>
      </c>
      <c r="DW30" s="120">
        <f t="shared" si="31"/>
        <v>0</v>
      </c>
      <c r="DX30" s="120">
        <f t="shared" si="32"/>
        <v>0</v>
      </c>
      <c r="DY30" s="120">
        <f t="shared" si="33"/>
        <v>0</v>
      </c>
      <c r="DZ30" s="120">
        <f t="shared" si="34"/>
        <v>0</v>
      </c>
      <c r="EA30" s="120">
        <f t="shared" si="35"/>
        <v>0</v>
      </c>
      <c r="EB30" s="120">
        <f t="shared" si="36"/>
        <v>0</v>
      </c>
      <c r="EC30" s="120">
        <f t="shared" si="37"/>
        <v>0</v>
      </c>
      <c r="ED30" s="120">
        <f t="shared" si="38"/>
        <v>0</v>
      </c>
      <c r="EE30" s="120">
        <f t="shared" si="39"/>
        <v>0</v>
      </c>
      <c r="EF30" s="120">
        <f t="shared" si="40"/>
        <v>0</v>
      </c>
      <c r="EG30" s="120">
        <f t="shared" si="41"/>
        <v>0</v>
      </c>
      <c r="EH30" s="120">
        <f t="shared" si="42"/>
        <v>0</v>
      </c>
      <c r="EI30" s="120">
        <f t="shared" si="43"/>
        <v>0</v>
      </c>
      <c r="EJ30" s="120">
        <f t="shared" si="44"/>
        <v>0</v>
      </c>
      <c r="EK30" s="120">
        <f t="shared" si="45"/>
        <v>0</v>
      </c>
      <c r="EL30" s="120">
        <f t="shared" si="46"/>
        <v>0</v>
      </c>
      <c r="EM30" s="120">
        <f t="shared" si="47"/>
        <v>0</v>
      </c>
      <c r="EN30" s="120">
        <f t="shared" si="48"/>
        <v>0</v>
      </c>
      <c r="EO30" s="120">
        <f t="shared" si="49"/>
        <v>0</v>
      </c>
      <c r="EP30" s="120">
        <f t="shared" si="50"/>
        <v>0</v>
      </c>
      <c r="EQ30" s="120">
        <f t="shared" si="51"/>
        <v>0</v>
      </c>
      <c r="ER30" s="121"/>
      <c r="ES30" s="122">
        <f t="shared" si="52"/>
        <v>0</v>
      </c>
      <c r="ET30" s="121"/>
      <c r="EU30" s="134"/>
      <c r="EV30" s="124"/>
      <c r="EW30" s="125">
        <f t="shared" si="53"/>
        <v>0</v>
      </c>
      <c r="EX30" s="72"/>
      <c r="EY30" s="119">
        <f t="shared" si="54"/>
        <v>4184.3452396315633</v>
      </c>
      <c r="EZ30" s="120">
        <f ca="1">IFERROR((NORMSDIST(((LN($EY30/$C$3)+(#REF!+($Q$46^2)/2)*$Q$51)/($Q$46*SQRT($Q$51))))*$EY30-NORMSDIST((((LN($EY30/$C$3)+(#REF!+($Q$46^2)/2)*$Q$51)/($Q$46*SQRT($Q$51)))-$Q$46*SQRT(($Q$51))))*$C$3*EXP(-#REF!*$Q$51))*$B$3*100,0)</f>
        <v>0</v>
      </c>
      <c r="FA30" s="120">
        <f ca="1">IFERROR((NORMSDIST(((LN($EY30/$C$4)+(#REF!+($Q$46^2)/2)*$Q$51)/($Q$46*SQRT($Q$51))))*$EY30-NORMSDIST((((LN($EY30/$C$4)+(#REF!+($Q$46^2)/2)*$Q$51)/($Q$46*SQRT($Q$51)))-$Q$46*SQRT(($Q$51))))*$C$4*EXP(-#REF!*$Q$51))*$B$4*100,0)</f>
        <v>0</v>
      </c>
      <c r="FB30" s="120">
        <f ca="1">IFERROR((NORMSDIST(((LN($EY30/$C$5)+(#REF!+($Q$46^2)/2)*$Q$51)/($Q$46*SQRT($Q$51))))*$EY30-NORMSDIST((((LN($EY30/$C$5)+(#REF!+($Q$46^2)/2)*$Q$51)/($Q$46*SQRT($Q$51)))-$Q$46*SQRT(($Q$51))))*$C$5*EXP(-#REF!*$Q$51))*$B$5*100,0)</f>
        <v>0</v>
      </c>
      <c r="FC30" s="120">
        <f ca="1">IFERROR((NORMSDIST(((LN($EY30/$C$6)+(#REF!+($Q$46^2)/2)*$Q$51)/($Q$46*SQRT($Q$51))))*$EY30-NORMSDIST((((LN($EY30/$C$6)+(#REF!+($Q$46^2)/2)*$Q$51)/($Q$46*SQRT($Q$51)))-$Q$46*SQRT(($Q$51))))*$C$6*EXP(-#REF!*$Q$51))*$B$6*100,0)</f>
        <v>0</v>
      </c>
      <c r="FD30" s="120">
        <f ca="1">IFERROR((NORMSDIST(((LN($EY30/$C$7)+(#REF!+($Q$46^2)/2)*$Q$51)/($Q$46*SQRT($Q$51))))*$EY30-NORMSDIST((((LN($EY30/$C$7)+(#REF!+($Q$46^2)/2)*$Q$51)/($Q$46*SQRT($Q$51)))-$Q$46*SQRT(($Q$51))))*$C$7*EXP(-#REF!*$Q$51))*$B$7*100,0)</f>
        <v>0</v>
      </c>
      <c r="FE30" s="120">
        <f ca="1">IFERROR((NORMSDIST(((LN($EY30/$C$8)+(#REF!+($Q$46^2)/2)*$Q$51)/($Q$46*SQRT($Q$51))))*$EY30-NORMSDIST((((LN($EY30/$C$8)+(#REF!+($Q$46^2)/2)*$Q$51)/($Q$46*SQRT($Q$51)))-$Q$46*SQRT(($Q$51))))*$C$8*EXP(-#REF!*$Q$51))*$B$8*100,0)</f>
        <v>0</v>
      </c>
      <c r="FF30" s="120">
        <f ca="1">IFERROR((NORMSDIST(((LN($EY30/$C$9)+(#REF!+($Q$46^2)/2)*$Q$51)/($Q$46*SQRT($Q$51))))*$EY30-NORMSDIST((((LN($EY30/$C$9)+(#REF!+($Q$46^2)/2)*$Q$51)/($Q$46*SQRT($Q$51)))-$Q$46*SQRT(($Q$51))))*$C$9*EXP(-#REF!*$Q$51))*$B$9*100,0)</f>
        <v>0</v>
      </c>
      <c r="FG30" s="120">
        <f ca="1">IFERROR((NORMSDIST(((LN($EY30/$C$10)+(#REF!+($Q$46^2)/2)*$Q$51)/($Q$46*SQRT($Q$51))))*$EY30-NORMSDIST((((LN($EY30/$C$10)+(#REF!+($Q$46^2)/2)*$Q$51)/($Q$46*SQRT($Q$51)))-$Q$46*SQRT(($Q$51))))*$C$10*EXP(-#REF!*$Q$51))*$B$10*100,0)</f>
        <v>0</v>
      </c>
      <c r="FH30" s="120">
        <f ca="1">IFERROR((NORMSDIST(((LN($EY30/$C$11)+(#REF!+($Q$46^2)/2)*$Q$51)/($Q$46*SQRT($Q$51))))*$EY30-NORMSDIST((((LN($EY30/$C$11)+(#REF!+($Q$46^2)/2)*$Q$51)/($Q$46*SQRT($Q$51)))-$Q$46*SQRT(($Q$51))))*$C$11*EXP(-#REF!*$Q$51))*$B$11*100,0)</f>
        <v>0</v>
      </c>
      <c r="FI30" s="120">
        <f ca="1">IFERROR((NORMSDIST(((LN($EY30/$C$12)+(#REF!+($Q$46^2)/2)*$Q$51)/($Q$46*SQRT($Q$51))))*$EY30-NORMSDIST((((LN($EY30/$C$12)+(#REF!+($Q$46^2)/2)*$Q$51)/($Q$46*SQRT($Q$51)))-$Q$46*SQRT(($Q$51))))*$C$12*EXP(-#REF!*$Q$51))*$B$12*100,0)</f>
        <v>0</v>
      </c>
      <c r="FJ30" s="120">
        <f ca="1">IFERROR((NORMSDIST(((LN($EY30/$C$13)+(#REF!+($Q$46^2)/2)*$Q$51)/($Q$46*SQRT($Q$51))))*$EY30-NORMSDIST((((LN($EY30/$C$13)+(#REF!+($Q$46^2)/2)*$Q$51)/($Q$46*SQRT($Q$51)))-$Q$46*SQRT(($Q$51))))*$C$13*EXP(-#REF!*$Q$51))*$B$13*100,0)</f>
        <v>0</v>
      </c>
      <c r="FK30" s="120">
        <f ca="1">IFERROR((NORMSDIST(((LN($EY30/$C$14)+(#REF!+($Q$46^2)/2)*$Q$51)/($Q$46*SQRT($Q$51))))*$EY30-NORMSDIST((((LN($EY30/$C$14)+(#REF!+($Q$46^2)/2)*$Q$51)/($Q$46*SQRT($Q$51)))-$Q$46*SQRT(($Q$51))))*$C$14*EXP(-#REF!*$Q$51))*$B$14*100,0)</f>
        <v>0</v>
      </c>
      <c r="FL30" s="120">
        <f ca="1">IFERROR((NORMSDIST(((LN($EY30/$C$15)+(#REF!+($Q$46^2)/2)*$Q$51)/($Q$46*SQRT($Q$51))))*$EY30-NORMSDIST((((LN($EY30/$C$15)+(#REF!+($Q$46^2)/2)*$Q$51)/($Q$46*SQRT($Q$51)))-$Q$46*SQRT(($Q$51))))*$C$15*EXP(-#REF!*$Q$51))*$B$15*100,0)</f>
        <v>0</v>
      </c>
      <c r="FM30" s="120">
        <f ca="1">IFERROR((NORMSDIST(((LN($EY30/$C$16)+(#REF!+($Q$46^2)/2)*$Q$51)/($Q$46*SQRT($Q$51))))*$EY30-NORMSDIST((((LN($EY30/$C$16)+(#REF!+($Q$46^2)/2)*$Q$51)/($Q$46*SQRT($Q$51)))-$Q$46*SQRT(($Q$51))))*$C$16*EXP(-#REF!*$Q$51))*$B$16*100,0)</f>
        <v>0</v>
      </c>
      <c r="FN30" s="120">
        <f ca="1">IFERROR((NORMSDIST(((LN($EY30/$C$17)+(#REF!+($Q$46^2)/2)*$Q$51)/($Q$46*SQRT($Q$51))))*$EY30-NORMSDIST((((LN($EY30/$C$17)+(#REF!+($Q$46^2)/2)*$Q$51)/($Q$46*SQRT($Q$51)))-$Q$46*SQRT(($Q$51))))*$C$17*EXP(-#REF!*$Q$51))*$B$17*100,0)</f>
        <v>0</v>
      </c>
      <c r="FO30" s="120">
        <f ca="1">IFERROR((NORMSDIST(((LN($EY30/$C$18)+(#REF!+($Q$46^2)/2)*$Q$51)/($Q$46*SQRT($Q$51))))*$EY30-NORMSDIST((((LN($EY30/$C$18)+(#REF!+($Q$46^2)/2)*$Q$51)/($Q$46*SQRT($Q$51)))-$Q$46*SQRT(($Q$51))))*$C$18*EXP(-#REF!*$Q$51))*$B$18*100,0)</f>
        <v>0</v>
      </c>
      <c r="FP30" s="120">
        <f ca="1">IFERROR((NORMSDIST(((LN($EY30/$C$19)+(#REF!+($Q$46^2)/2)*$Q$51)/($Q$46*SQRT($Q$51))))*$EY30-NORMSDIST((((LN($EY30/$C$19)+(#REF!+($Q$46^2)/2)*$Q$51)/($Q$46*SQRT($Q$51)))-$Q$46*SQRT(($Q$51))))*$C$19*EXP(-#REF!*$Q$51))*$B$19*100,0)</f>
        <v>0</v>
      </c>
      <c r="FQ30" s="120">
        <f ca="1">IFERROR((NORMSDIST(((LN($EY30/$C$20)+(#REF!+($Q$46^2)/2)*$Q$51)/($Q$46*SQRT($Q$51))))*$EY30-NORMSDIST((((LN($EY30/$C$20)+(#REF!+($Q$46^2)/2)*$Q$51)/($Q$46*SQRT($Q$51)))-$Q$46*SQRT(($Q$51))))*$C$20*EXP(-#REF!*$Q$51))*$B$20*100,0)</f>
        <v>0</v>
      </c>
      <c r="FR30" s="120">
        <f ca="1">IFERROR((NORMSDIST(((LN($EY30/$C$21)+(#REF!+($Q$46^2)/2)*$Q$51)/($Q$46*SQRT($Q$51))))*$EY30-NORMSDIST((((LN($EY30/$C$21)+(#REF!+($Q$46^2)/2)*$Q$51)/($Q$46*SQRT($Q$51)))-$Q$46*SQRT(($Q$51))))*$C$21*EXP(-#REF!*$Q$51))*$B$21*100,0)</f>
        <v>0</v>
      </c>
      <c r="FS30" s="120">
        <f ca="1">IFERROR((NORMSDIST(((LN($EY30/$C$22)+(#REF!+($Q$46^2)/2)*$Q$51)/($Q$46*SQRT($Q$51))))*$EY30-NORMSDIST((((LN($EY30/$C$22)+(#REF!+($Q$46^2)/2)*$Q$51)/($Q$46*SQRT($Q$51)))-$Q$46*SQRT(($Q$51))))*$C$22*EXP(-#REF!*$Q$51))*$B$22*100,0)</f>
        <v>0</v>
      </c>
      <c r="FT30" s="120">
        <f ca="1">IFERROR((NORMSDIST(((LN($EY30/$C$23)+(#REF!+($Q$46^2)/2)*$Q$51)/($Q$46*SQRT($Q$51))))*$EY30-NORMSDIST((((LN($EY30/$C$23)+(#REF!+($Q$46^2)/2)*$Q$51)/($Q$46*SQRT($Q$51)))-$Q$46*SQRT(($Q$51))))*$C$23*EXP(-#REF!*$Q$51))*$B$23*100,0)</f>
        <v>0</v>
      </c>
      <c r="FU30" s="120">
        <f ca="1">IFERROR((NORMSDIST(((LN($EY30/$C$24)+(#REF!+($Q$46^2)/2)*$Q$51)/($Q$46*SQRT($Q$51))))*$EY30-NORMSDIST((((LN($EY30/$C$24)+(#REF!+($Q$46^2)/2)*$Q$51)/($Q$46*SQRT($Q$51)))-$Q$46*SQRT(($Q$51))))*$C$24*EXP(-#REF!*$Q$51))*$B$24*100,0)</f>
        <v>0</v>
      </c>
      <c r="FV30" s="120">
        <f ca="1">IFERROR((NORMSDIST(((LN($EY30/$C$25)+(#REF!+($Q$46^2)/2)*$Q$51)/($Q$46*SQRT($Q$51))))*$EY30-NORMSDIST((((LN($EY30/$C$25)+(#REF!+($Q$46^2)/2)*$Q$51)/($Q$46*SQRT($Q$51)))-$Q$46*SQRT(($Q$51))))*$C$25*EXP(-#REF!*$Q$51))*$B$25*100,0)</f>
        <v>0</v>
      </c>
      <c r="FW30" s="120">
        <f ca="1">IFERROR((NORMSDIST(((LN($EY30/$C$26)+(#REF!+($Q$46^2)/2)*$Q$51)/($Q$46*SQRT($Q$51))))*$EY30-NORMSDIST((((LN($EY30/$C$26)+(#REF!+($Q$46^2)/2)*$Q$51)/($Q$46*SQRT($Q$51)))-$Q$46*SQRT(($Q$51))))*$C$26*EXP(-#REF!*$Q$51))*$B$26*100,0)</f>
        <v>0</v>
      </c>
      <c r="FX30" s="120">
        <f ca="1">IFERROR((NORMSDIST(((LN($EY30/$C$27)+(#REF!+($Q$46^2)/2)*$Q$51)/($Q$46*SQRT($Q$51))))*$EY30-NORMSDIST((((LN($EY30/$C$27)+(#REF!+($Q$46^2)/2)*$Q$51)/($Q$46*SQRT($Q$51)))-$Q$46*SQRT(($Q$51))))*$C$27*EXP(-#REF!*$Q$51))*$B$27*100,0)</f>
        <v>0</v>
      </c>
      <c r="FY30" s="120">
        <f ca="1">IFERROR((NORMSDIST(((LN($EY30/$C$28)+(#REF!+($Q$46^2)/2)*$Q$51)/($Q$46*SQRT($Q$51))))*$EY30-NORMSDIST((((LN($EY30/$C$28)+(#REF!+($Q$46^2)/2)*$Q$51)/($Q$46*SQRT($Q$51)))-$Q$46*SQRT(($Q$51))))*$C$28*EXP(-#REF!*$Q$51))*$B$28*100,0)</f>
        <v>0</v>
      </c>
      <c r="FZ30" s="120">
        <f ca="1">IFERROR((NORMSDIST(((LN($EY30/$C$29)+(#REF!+($Q$46^2)/2)*$Q$51)/($Q$46*SQRT($Q$51))))*$EY30-NORMSDIST((((LN($EY30/$C$29)+(#REF!+($Q$46^2)/2)*$Q$51)/($Q$46*SQRT($Q$51)))-$Q$46*SQRT(($Q$51))))*$C$29*EXP(-#REF!*$Q$51))*$B$29*100,0)</f>
        <v>0</v>
      </c>
      <c r="GA30" s="120">
        <f ca="1">IFERROR((NORMSDIST(((LN($EY30/$C$30)+(#REF!+($Q$46^2)/2)*$Q$51)/($Q$46*SQRT($Q$51))))*$EY30-NORMSDIST((((LN($EY30/$C$30)+(#REF!+($Q$46^2)/2)*$Q$51)/($Q$46*SQRT($Q$51)))-$Q$46*SQRT(($Q$51))))*$C$30*EXP(-#REF!*$Q$51))*$B$30*100,0)</f>
        <v>0</v>
      </c>
      <c r="GB30" s="120">
        <f ca="1">IFERROR((NORMSDIST(((LN($EY30/$C$31)+(#REF!+($Q$46^2)/2)*$Q$51)/($Q$46*SQRT($Q$51))))*$EY30-NORMSDIST((((LN($EY30/$C$31)+(#REF!+($Q$46^2)/2)*$Q$51)/($Q$46*SQRT($Q$51)))-$Q$46*SQRT(($Q$51))))*$C$31*EXP(-#REF!*$Q$51))*$B$31*100,0)</f>
        <v>0</v>
      </c>
      <c r="GC30" s="120">
        <f ca="1">IFERROR((NORMSDIST(((LN($EY30/$C$32)+(#REF!+($Q$46^2)/2)*$Q$51)/($Q$46*SQRT($Q$51))))*$EY30-NORMSDIST((((LN($EY30/$C$32)+(#REF!+($Q$46^2)/2)*$Q$51)/($Q$46*SQRT($Q$51)))-$Q$46*SQRT(($Q$51))))*$C$32*EXP(-#REF!*$Q$51))*$B$32*100,0)</f>
        <v>0</v>
      </c>
      <c r="GD30" s="120">
        <f ca="1">IFERROR((NORMSDIST(((LN($EY30/$C$33)+(#REF!+($Q$46^2)/2)*$Q$51)/($Q$46*SQRT($Q$51))))*$EY30-NORMSDIST((((LN($EY30/$C$33)+(#REF!+($Q$46^2)/2)*$Q$51)/($Q$46*SQRT($Q$51)))-$Q$46*SQRT(($Q$51))))*$C$33*EXP(-#REF!*$Q$51))*$B$33*100,0)</f>
        <v>0</v>
      </c>
      <c r="GE30" s="120">
        <f ca="1">IFERROR((NORMSDIST(((LN($EY30/$C$34)+(#REF!+($Q$46^2)/2)*$Q$51)/($Q$46*SQRT($Q$51))))*$EY30-NORMSDIST((((LN($EY30/$C$34)+(#REF!+($Q$46^2)/2)*$Q$51)/($Q$46*SQRT($Q$51)))-$Q$46*SQRT(($Q$51))))*$C$34*EXP(-#REF!*$Q$51))*$B$34*100,0)</f>
        <v>0</v>
      </c>
      <c r="GF30" s="120">
        <f ca="1">IFERROR((NORMSDIST(((LN($EY30/$C$35)+(#REF!+($Q$46^2)/2)*$Q$51)/($Q$46*SQRT($Q$51))))*$EY30-NORMSDIST((((LN($EY30/$C$35)+(#REF!+($Q$46^2)/2)*$Q$51)/($Q$46*SQRT($Q$51)))-$Q$46*SQRT(($Q$51))))*$C$35*EXP(-#REF!*$Q$51))*$B$35*100,0)</f>
        <v>0</v>
      </c>
      <c r="GG30" s="120">
        <f ca="1">IFERROR((NORMSDIST(((LN($EY30/$C$36)+(#REF!+($Q$46^2)/2)*$Q$51)/($Q$46*SQRT($Q$51))))*$EY30-NORMSDIST((((LN($EY30/$C$36)+(#REF!+($Q$46^2)/2)*$Q$51)/($Q$46*SQRT($Q$51)))-$Q$46*SQRT(($Q$51))))*$C$36*EXP(-#REF!*$Q$51))*$B$36*100,0)</f>
        <v>0</v>
      </c>
      <c r="GH30" s="120">
        <f ca="1">IFERROR((NORMSDIST(((LN($EY30/$C$37)+(#REF!+($Q$46^2)/2)*$Q$51)/($Q$46*SQRT($Q$51))))*$EY30-NORMSDIST((((LN($EY30/$C$37)+(#REF!+($Q$46^2)/2)*$Q$51)/($Q$46*SQRT($Q$51)))-$Q$46*SQRT(($Q$51))))*$C$37*EXP(-#REF!*$Q$51))*$B$37*100,0)</f>
        <v>0</v>
      </c>
      <c r="GI30" s="121"/>
      <c r="GJ30" s="122">
        <f t="shared" ca="1" si="55"/>
        <v>0</v>
      </c>
      <c r="GK30" s="121"/>
      <c r="GL30" s="134"/>
      <c r="GM30" s="124"/>
      <c r="GN30" s="125">
        <f t="shared" ca="1" si="56"/>
        <v>0</v>
      </c>
    </row>
    <row r="31" spans="1:196" ht="15">
      <c r="A31" s="126" t="s">
        <v>410</v>
      </c>
      <c r="B31" s="249"/>
      <c r="C31" s="242"/>
      <c r="D31" s="243"/>
      <c r="E31" s="250">
        <f t="shared" si="0"/>
        <v>0</v>
      </c>
      <c r="F31" s="251">
        <f t="shared" si="1"/>
        <v>0</v>
      </c>
      <c r="G31" s="246" t="str">
        <f t="shared" si="57"/>
        <v/>
      </c>
      <c r="H31" s="252">
        <f t="shared" si="58"/>
        <v>0</v>
      </c>
      <c r="I31" s="253">
        <f t="shared" si="2"/>
        <v>0</v>
      </c>
      <c r="J31" s="127" t="str">
        <f>IFERROR(D30/D31,"")</f>
        <v/>
      </c>
      <c r="K31" s="128" t="str">
        <f>IFERROR(G30/G31,"")</f>
        <v/>
      </c>
      <c r="L31" s="129" t="str">
        <f>IFERROR(K31/J31-1,"")</f>
        <v/>
      </c>
      <c r="M31" s="130">
        <f>I30+I31</f>
        <v>0</v>
      </c>
      <c r="N31" s="107"/>
      <c r="O31" s="281">
        <f t="shared" si="75"/>
        <v>4393.5625016131416</v>
      </c>
      <c r="P31" s="131">
        <f t="shared" si="4"/>
        <v>0</v>
      </c>
      <c r="Q31" s="131">
        <f t="shared" ca="1" si="5"/>
        <v>0</v>
      </c>
      <c r="R31" s="62"/>
      <c r="S31" s="240" t="str">
        <f t="shared" si="71"/>
        <v/>
      </c>
      <c r="T31" s="671">
        <f t="shared" si="73"/>
        <v>0</v>
      </c>
      <c r="U31" s="673"/>
      <c r="V31" s="672">
        <f t="shared" ca="1" si="59"/>
        <v>0</v>
      </c>
      <c r="W31" s="505" t="str">
        <f t="shared" si="77"/>
        <v/>
      </c>
      <c r="X31" s="505" t="str">
        <f t="shared" si="78"/>
        <v/>
      </c>
      <c r="Y31" s="503">
        <f>IFERROR(VLOOKUP($X31,HomeBroker!$A$22:$F$100,2,0),0)</f>
        <v>0</v>
      </c>
      <c r="Z31" s="503">
        <f>IFERROR(VLOOKUP($X31,HomeBroker!$A$22:$F$100,3,0),0)</f>
        <v>0</v>
      </c>
      <c r="AA31" s="237">
        <f>IFERROR(VLOOKUP($X31,HomeBroker!$A$22:$F$100,6,0),0)</f>
        <v>0</v>
      </c>
      <c r="AB31" s="503">
        <f>IFERROR(VLOOKUP($X31,HomeBroker!$A$22:$F$100,4,0),0)</f>
        <v>0</v>
      </c>
      <c r="AC31" s="503">
        <f>IFERROR(VLOOKUP($X31,HomeBroker!$A$22:$F$100,5,0),0)</f>
        <v>0</v>
      </c>
      <c r="AD31" s="506">
        <f>IFERROR(VLOOKUP($X31,HomeBroker!$A$22:$N$100,14,0),0)</f>
        <v>0</v>
      </c>
      <c r="AE31" s="241" t="str">
        <f t="shared" si="62"/>
        <v/>
      </c>
      <c r="AF31" s="110">
        <f t="shared" si="74"/>
        <v>0</v>
      </c>
      <c r="AG31" s="145"/>
      <c r="AH31" s="504">
        <f t="shared" ca="1" si="64"/>
        <v>0</v>
      </c>
      <c r="AI31" s="505" t="str">
        <f t="shared" si="79"/>
        <v/>
      </c>
      <c r="AJ31" s="505" t="str">
        <f t="shared" si="80"/>
        <v/>
      </c>
      <c r="AK31" s="507">
        <f>IFERROR(VLOOKUP($AJ31,HomeBroker!$A$22:$F$100,2,0),0)</f>
        <v>0</v>
      </c>
      <c r="AL31" s="503">
        <f>IFERROR(VLOOKUP($AJ31,HomeBroker!$A$22:$F$100,3,0),0)</f>
        <v>0</v>
      </c>
      <c r="AM31" s="237">
        <f>IFERROR(VLOOKUP($AJ31,HomeBroker!$A$22:$F$100,6,0),0)</f>
        <v>0</v>
      </c>
      <c r="AN31" s="503">
        <f>IFERROR(VLOOKUP($AJ31,HomeBroker!$A$22:$F$100,4,0),0)</f>
        <v>0</v>
      </c>
      <c r="AO31" s="507">
        <f>IFERROR(VLOOKUP($AJ31,HomeBroker!$A$22:$F$100,5,0),0)</f>
        <v>0</v>
      </c>
      <c r="AP31" s="507">
        <f>IFERROR(VLOOKUP($AJ31,HomeBroker!$A$22:$N$100,14,0),0)</f>
        <v>0</v>
      </c>
      <c r="AQ31" s="62"/>
      <c r="AR31" s="240" t="str">
        <f t="shared" si="67"/>
        <v>-</v>
      </c>
      <c r="AS31" s="240" t="str">
        <f t="shared" si="68"/>
        <v>-</v>
      </c>
      <c r="AT31" s="240" t="str">
        <f t="shared" si="69"/>
        <v>-</v>
      </c>
      <c r="AU31" s="62"/>
      <c r="AV31" s="112"/>
      <c r="AW31" s="132" t="s">
        <v>354</v>
      </c>
      <c r="AX31" s="114"/>
      <c r="AY31" s="136"/>
      <c r="AZ31" s="137"/>
      <c r="BA31" s="285">
        <f t="shared" si="10"/>
        <v>0</v>
      </c>
      <c r="BB31" s="286">
        <f t="shared" si="11"/>
        <v>0</v>
      </c>
      <c r="BC31" s="116" t="s">
        <v>408</v>
      </c>
      <c r="BD31" s="114"/>
      <c r="BE31" s="139"/>
      <c r="BF31" s="117"/>
      <c r="BG31" s="287">
        <f t="shared" si="12"/>
        <v>0</v>
      </c>
      <c r="BH31" s="289">
        <f t="shared" si="13"/>
        <v>0</v>
      </c>
      <c r="BI31" s="118" t="s">
        <v>409</v>
      </c>
      <c r="BJ31" s="114"/>
      <c r="BK31" s="117"/>
      <c r="BL31" s="290">
        <f t="shared" si="14"/>
        <v>0</v>
      </c>
      <c r="BM31" s="291">
        <f t="shared" si="15"/>
        <v>0</v>
      </c>
      <c r="DH31" s="119">
        <f t="shared" si="16"/>
        <v>4393.5625016131416</v>
      </c>
      <c r="DI31" s="120">
        <f t="shared" si="17"/>
        <v>0</v>
      </c>
      <c r="DJ31" s="120">
        <f t="shared" si="18"/>
        <v>0</v>
      </c>
      <c r="DK31" s="120">
        <f t="shared" si="19"/>
        <v>0</v>
      </c>
      <c r="DL31" s="120">
        <f t="shared" si="20"/>
        <v>0</v>
      </c>
      <c r="DM31" s="120">
        <f t="shared" si="21"/>
        <v>0</v>
      </c>
      <c r="DN31" s="120">
        <f t="shared" si="22"/>
        <v>0</v>
      </c>
      <c r="DO31" s="120">
        <f t="shared" si="23"/>
        <v>0</v>
      </c>
      <c r="DP31" s="120">
        <f t="shared" si="24"/>
        <v>0</v>
      </c>
      <c r="DQ31" s="120">
        <f t="shared" si="25"/>
        <v>0</v>
      </c>
      <c r="DR31" s="120">
        <f t="shared" si="26"/>
        <v>0</v>
      </c>
      <c r="DS31" s="120">
        <f t="shared" si="27"/>
        <v>0</v>
      </c>
      <c r="DT31" s="120">
        <f t="shared" si="28"/>
        <v>0</v>
      </c>
      <c r="DU31" s="120">
        <f t="shared" si="29"/>
        <v>0</v>
      </c>
      <c r="DV31" s="120">
        <f t="shared" si="30"/>
        <v>0</v>
      </c>
      <c r="DW31" s="120">
        <f t="shared" si="31"/>
        <v>0</v>
      </c>
      <c r="DX31" s="120">
        <f t="shared" si="32"/>
        <v>0</v>
      </c>
      <c r="DY31" s="120">
        <f t="shared" si="33"/>
        <v>0</v>
      </c>
      <c r="DZ31" s="120">
        <f t="shared" si="34"/>
        <v>0</v>
      </c>
      <c r="EA31" s="120">
        <f t="shared" si="35"/>
        <v>0</v>
      </c>
      <c r="EB31" s="120">
        <f t="shared" si="36"/>
        <v>0</v>
      </c>
      <c r="EC31" s="120">
        <f t="shared" si="37"/>
        <v>0</v>
      </c>
      <c r="ED31" s="120">
        <f t="shared" si="38"/>
        <v>0</v>
      </c>
      <c r="EE31" s="120">
        <f t="shared" si="39"/>
        <v>0</v>
      </c>
      <c r="EF31" s="120">
        <f t="shared" si="40"/>
        <v>0</v>
      </c>
      <c r="EG31" s="120">
        <f t="shared" si="41"/>
        <v>0</v>
      </c>
      <c r="EH31" s="120">
        <f t="shared" si="42"/>
        <v>0</v>
      </c>
      <c r="EI31" s="120">
        <f t="shared" si="43"/>
        <v>0</v>
      </c>
      <c r="EJ31" s="120">
        <f t="shared" si="44"/>
        <v>0</v>
      </c>
      <c r="EK31" s="120">
        <f t="shared" si="45"/>
        <v>0</v>
      </c>
      <c r="EL31" s="120">
        <f t="shared" si="46"/>
        <v>0</v>
      </c>
      <c r="EM31" s="120">
        <f t="shared" si="47"/>
        <v>0</v>
      </c>
      <c r="EN31" s="120">
        <f t="shared" si="48"/>
        <v>0</v>
      </c>
      <c r="EO31" s="120">
        <f t="shared" si="49"/>
        <v>0</v>
      </c>
      <c r="EP31" s="120">
        <f t="shared" si="50"/>
        <v>0</v>
      </c>
      <c r="EQ31" s="120">
        <f t="shared" si="51"/>
        <v>0</v>
      </c>
      <c r="ER31" s="121"/>
      <c r="ES31" s="122">
        <f t="shared" si="52"/>
        <v>0</v>
      </c>
      <c r="ET31" s="121"/>
      <c r="EU31" s="134"/>
      <c r="EV31" s="124"/>
      <c r="EW31" s="125">
        <f t="shared" si="53"/>
        <v>0</v>
      </c>
      <c r="EX31" s="72"/>
      <c r="EY31" s="119">
        <f t="shared" si="54"/>
        <v>4393.5625016131416</v>
      </c>
      <c r="EZ31" s="120">
        <f ca="1">IFERROR((NORMSDIST(((LN($EY31/$C$3)+(#REF!+($Q$46^2)/2)*$Q$51)/($Q$46*SQRT($Q$51))))*$EY31-NORMSDIST((((LN($EY31/$C$3)+(#REF!+($Q$46^2)/2)*$Q$51)/($Q$46*SQRT($Q$51)))-$Q$46*SQRT(($Q$51))))*$C$3*EXP(-#REF!*$Q$51))*$B$3*100,0)</f>
        <v>0</v>
      </c>
      <c r="FA31" s="120">
        <f ca="1">IFERROR((NORMSDIST(((LN($EY31/$C$4)+(#REF!+($Q$46^2)/2)*$Q$51)/($Q$46*SQRT($Q$51))))*$EY31-NORMSDIST((((LN($EY31/$C$4)+(#REF!+($Q$46^2)/2)*$Q$51)/($Q$46*SQRT($Q$51)))-$Q$46*SQRT(($Q$51))))*$C$4*EXP(-#REF!*$Q$51))*$B$4*100,0)</f>
        <v>0</v>
      </c>
      <c r="FB31" s="120">
        <f ca="1">IFERROR((NORMSDIST(((LN($EY31/$C$5)+(#REF!+($Q$46^2)/2)*$Q$51)/($Q$46*SQRT($Q$51))))*$EY31-NORMSDIST((((LN($EY31/$C$5)+(#REF!+($Q$46^2)/2)*$Q$51)/($Q$46*SQRT($Q$51)))-$Q$46*SQRT(($Q$51))))*$C$5*EXP(-#REF!*$Q$51))*$B$5*100,0)</f>
        <v>0</v>
      </c>
      <c r="FC31" s="120">
        <f ca="1">IFERROR((NORMSDIST(((LN($EY31/$C$6)+(#REF!+($Q$46^2)/2)*$Q$51)/($Q$46*SQRT($Q$51))))*$EY31-NORMSDIST((((LN($EY31/$C$6)+(#REF!+($Q$46^2)/2)*$Q$51)/($Q$46*SQRT($Q$51)))-$Q$46*SQRT(($Q$51))))*$C$6*EXP(-#REF!*$Q$51))*$B$6*100,0)</f>
        <v>0</v>
      </c>
      <c r="FD31" s="120">
        <f ca="1">IFERROR((NORMSDIST(((LN($EY31/$C$7)+(#REF!+($Q$46^2)/2)*$Q$51)/($Q$46*SQRT($Q$51))))*$EY31-NORMSDIST((((LN($EY31/$C$7)+(#REF!+($Q$46^2)/2)*$Q$51)/($Q$46*SQRT($Q$51)))-$Q$46*SQRT(($Q$51))))*$C$7*EXP(-#REF!*$Q$51))*$B$7*100,0)</f>
        <v>0</v>
      </c>
      <c r="FE31" s="120">
        <f ca="1">IFERROR((NORMSDIST(((LN($EY31/$C$8)+(#REF!+($Q$46^2)/2)*$Q$51)/($Q$46*SQRT($Q$51))))*$EY31-NORMSDIST((((LN($EY31/$C$8)+(#REF!+($Q$46^2)/2)*$Q$51)/($Q$46*SQRT($Q$51)))-$Q$46*SQRT(($Q$51))))*$C$8*EXP(-#REF!*$Q$51))*$B$8*100,0)</f>
        <v>0</v>
      </c>
      <c r="FF31" s="120">
        <f ca="1">IFERROR((NORMSDIST(((LN($EY31/$C$9)+(#REF!+($Q$46^2)/2)*$Q$51)/($Q$46*SQRT($Q$51))))*$EY31-NORMSDIST((((LN($EY31/$C$9)+(#REF!+($Q$46^2)/2)*$Q$51)/($Q$46*SQRT($Q$51)))-$Q$46*SQRT(($Q$51))))*$C$9*EXP(-#REF!*$Q$51))*$B$9*100,0)</f>
        <v>0</v>
      </c>
      <c r="FG31" s="120">
        <f ca="1">IFERROR((NORMSDIST(((LN($EY31/$C$10)+(#REF!+($Q$46^2)/2)*$Q$51)/($Q$46*SQRT($Q$51))))*$EY31-NORMSDIST((((LN($EY31/$C$10)+(#REF!+($Q$46^2)/2)*$Q$51)/($Q$46*SQRT($Q$51)))-$Q$46*SQRT(($Q$51))))*$C$10*EXP(-#REF!*$Q$51))*$B$10*100,0)</f>
        <v>0</v>
      </c>
      <c r="FH31" s="120">
        <f ca="1">IFERROR((NORMSDIST(((LN($EY31/$C$11)+(#REF!+($Q$46^2)/2)*$Q$51)/($Q$46*SQRT($Q$51))))*$EY31-NORMSDIST((((LN($EY31/$C$11)+(#REF!+($Q$46^2)/2)*$Q$51)/($Q$46*SQRT($Q$51)))-$Q$46*SQRT(($Q$51))))*$C$11*EXP(-#REF!*$Q$51))*$B$11*100,0)</f>
        <v>0</v>
      </c>
      <c r="FI31" s="120">
        <f ca="1">IFERROR((NORMSDIST(((LN($EY31/$C$12)+(#REF!+($Q$46^2)/2)*$Q$51)/($Q$46*SQRT($Q$51))))*$EY31-NORMSDIST((((LN($EY31/$C$12)+(#REF!+($Q$46^2)/2)*$Q$51)/($Q$46*SQRT($Q$51)))-$Q$46*SQRT(($Q$51))))*$C$12*EXP(-#REF!*$Q$51))*$B$12*100,0)</f>
        <v>0</v>
      </c>
      <c r="FJ31" s="120">
        <f ca="1">IFERROR((NORMSDIST(((LN($EY31/$C$13)+(#REF!+($Q$46^2)/2)*$Q$51)/($Q$46*SQRT($Q$51))))*$EY31-NORMSDIST((((LN($EY31/$C$13)+(#REF!+($Q$46^2)/2)*$Q$51)/($Q$46*SQRT($Q$51)))-$Q$46*SQRT(($Q$51))))*$C$13*EXP(-#REF!*$Q$51))*$B$13*100,0)</f>
        <v>0</v>
      </c>
      <c r="FK31" s="120">
        <f ca="1">IFERROR((NORMSDIST(((LN($EY31/$C$14)+(#REF!+($Q$46^2)/2)*$Q$51)/($Q$46*SQRT($Q$51))))*$EY31-NORMSDIST((((LN($EY31/$C$14)+(#REF!+($Q$46^2)/2)*$Q$51)/($Q$46*SQRT($Q$51)))-$Q$46*SQRT(($Q$51))))*$C$14*EXP(-#REF!*$Q$51))*$B$14*100,0)</f>
        <v>0</v>
      </c>
      <c r="FL31" s="120">
        <f ca="1">IFERROR((NORMSDIST(((LN($EY31/$C$15)+(#REF!+($Q$46^2)/2)*$Q$51)/($Q$46*SQRT($Q$51))))*$EY31-NORMSDIST((((LN($EY31/$C$15)+(#REF!+($Q$46^2)/2)*$Q$51)/($Q$46*SQRT($Q$51)))-$Q$46*SQRT(($Q$51))))*$C$15*EXP(-#REF!*$Q$51))*$B$15*100,0)</f>
        <v>0</v>
      </c>
      <c r="FM31" s="120">
        <f ca="1">IFERROR((NORMSDIST(((LN($EY31/$C$16)+(#REF!+($Q$46^2)/2)*$Q$51)/($Q$46*SQRT($Q$51))))*$EY31-NORMSDIST((((LN($EY31/$C$16)+(#REF!+($Q$46^2)/2)*$Q$51)/($Q$46*SQRT($Q$51)))-$Q$46*SQRT(($Q$51))))*$C$16*EXP(-#REF!*$Q$51))*$B$16*100,0)</f>
        <v>0</v>
      </c>
      <c r="FN31" s="120">
        <f ca="1">IFERROR((NORMSDIST(((LN($EY31/$C$17)+(#REF!+($Q$46^2)/2)*$Q$51)/($Q$46*SQRT($Q$51))))*$EY31-NORMSDIST((((LN($EY31/$C$17)+(#REF!+($Q$46^2)/2)*$Q$51)/($Q$46*SQRT($Q$51)))-$Q$46*SQRT(($Q$51))))*$C$17*EXP(-#REF!*$Q$51))*$B$17*100,0)</f>
        <v>0</v>
      </c>
      <c r="FO31" s="120">
        <f ca="1">IFERROR((NORMSDIST(((LN($EY31/$C$18)+(#REF!+($Q$46^2)/2)*$Q$51)/($Q$46*SQRT($Q$51))))*$EY31-NORMSDIST((((LN($EY31/$C$18)+(#REF!+($Q$46^2)/2)*$Q$51)/($Q$46*SQRT($Q$51)))-$Q$46*SQRT(($Q$51))))*$C$18*EXP(-#REF!*$Q$51))*$B$18*100,0)</f>
        <v>0</v>
      </c>
      <c r="FP31" s="120">
        <f ca="1">IFERROR((NORMSDIST(((LN($EY31/$C$19)+(#REF!+($Q$46^2)/2)*$Q$51)/($Q$46*SQRT($Q$51))))*$EY31-NORMSDIST((((LN($EY31/$C$19)+(#REF!+($Q$46^2)/2)*$Q$51)/($Q$46*SQRT($Q$51)))-$Q$46*SQRT(($Q$51))))*$C$19*EXP(-#REF!*$Q$51))*$B$19*100,0)</f>
        <v>0</v>
      </c>
      <c r="FQ31" s="120">
        <f ca="1">IFERROR((NORMSDIST(((LN($EY31/$C$20)+(#REF!+($Q$46^2)/2)*$Q$51)/($Q$46*SQRT($Q$51))))*$EY31-NORMSDIST((((LN($EY31/$C$20)+(#REF!+($Q$46^2)/2)*$Q$51)/($Q$46*SQRT($Q$51)))-$Q$46*SQRT(($Q$51))))*$C$20*EXP(-#REF!*$Q$51))*$B$20*100,0)</f>
        <v>0</v>
      </c>
      <c r="FR31" s="120">
        <f ca="1">IFERROR((NORMSDIST(((LN($EY31/$C$21)+(#REF!+($Q$46^2)/2)*$Q$51)/($Q$46*SQRT($Q$51))))*$EY31-NORMSDIST((((LN($EY31/$C$21)+(#REF!+($Q$46^2)/2)*$Q$51)/($Q$46*SQRT($Q$51)))-$Q$46*SQRT(($Q$51))))*$C$21*EXP(-#REF!*$Q$51))*$B$21*100,0)</f>
        <v>0</v>
      </c>
      <c r="FS31" s="120">
        <f ca="1">IFERROR((NORMSDIST(((LN($EY31/$C$22)+(#REF!+($Q$46^2)/2)*$Q$51)/($Q$46*SQRT($Q$51))))*$EY31-NORMSDIST((((LN($EY31/$C$22)+(#REF!+($Q$46^2)/2)*$Q$51)/($Q$46*SQRT($Q$51)))-$Q$46*SQRT(($Q$51))))*$C$22*EXP(-#REF!*$Q$51))*$B$22*100,0)</f>
        <v>0</v>
      </c>
      <c r="FT31" s="120">
        <f ca="1">IFERROR((NORMSDIST(((LN($EY31/$C$23)+(#REF!+($Q$46^2)/2)*$Q$51)/($Q$46*SQRT($Q$51))))*$EY31-NORMSDIST((((LN($EY31/$C$23)+(#REF!+($Q$46^2)/2)*$Q$51)/($Q$46*SQRT($Q$51)))-$Q$46*SQRT(($Q$51))))*$C$23*EXP(-#REF!*$Q$51))*$B$23*100,0)</f>
        <v>0</v>
      </c>
      <c r="FU31" s="120">
        <f ca="1">IFERROR((NORMSDIST(((LN($EY31/$C$24)+(#REF!+($Q$46^2)/2)*$Q$51)/($Q$46*SQRT($Q$51))))*$EY31-NORMSDIST((((LN($EY31/$C$24)+(#REF!+($Q$46^2)/2)*$Q$51)/($Q$46*SQRT($Q$51)))-$Q$46*SQRT(($Q$51))))*$C$24*EXP(-#REF!*$Q$51))*$B$24*100,0)</f>
        <v>0</v>
      </c>
      <c r="FV31" s="120">
        <f ca="1">IFERROR((NORMSDIST(((LN($EY31/$C$25)+(#REF!+($Q$46^2)/2)*$Q$51)/($Q$46*SQRT($Q$51))))*$EY31-NORMSDIST((((LN($EY31/$C$25)+(#REF!+($Q$46^2)/2)*$Q$51)/($Q$46*SQRT($Q$51)))-$Q$46*SQRT(($Q$51))))*$C$25*EXP(-#REF!*$Q$51))*$B$25*100,0)</f>
        <v>0</v>
      </c>
      <c r="FW31" s="120">
        <f ca="1">IFERROR((NORMSDIST(((LN($EY31/$C$26)+(#REF!+($Q$46^2)/2)*$Q$51)/($Q$46*SQRT($Q$51))))*$EY31-NORMSDIST((((LN($EY31/$C$26)+(#REF!+($Q$46^2)/2)*$Q$51)/($Q$46*SQRT($Q$51)))-$Q$46*SQRT(($Q$51))))*$C$26*EXP(-#REF!*$Q$51))*$B$26*100,0)</f>
        <v>0</v>
      </c>
      <c r="FX31" s="120">
        <f ca="1">IFERROR((NORMSDIST(((LN($EY31/$C$27)+(#REF!+($Q$46^2)/2)*$Q$51)/($Q$46*SQRT($Q$51))))*$EY31-NORMSDIST((((LN($EY31/$C$27)+(#REF!+($Q$46^2)/2)*$Q$51)/($Q$46*SQRT($Q$51)))-$Q$46*SQRT(($Q$51))))*$C$27*EXP(-#REF!*$Q$51))*$B$27*100,0)</f>
        <v>0</v>
      </c>
      <c r="FY31" s="120">
        <f ca="1">IFERROR((NORMSDIST(((LN($EY31/$C$28)+(#REF!+($Q$46^2)/2)*$Q$51)/($Q$46*SQRT($Q$51))))*$EY31-NORMSDIST((((LN($EY31/$C$28)+(#REF!+($Q$46^2)/2)*$Q$51)/($Q$46*SQRT($Q$51)))-$Q$46*SQRT(($Q$51))))*$C$28*EXP(-#REF!*$Q$51))*$B$28*100,0)</f>
        <v>0</v>
      </c>
      <c r="FZ31" s="120">
        <f ca="1">IFERROR((NORMSDIST(((LN($EY31/$C$29)+(#REF!+($Q$46^2)/2)*$Q$51)/($Q$46*SQRT($Q$51))))*$EY31-NORMSDIST((((LN($EY31/$C$29)+(#REF!+($Q$46^2)/2)*$Q$51)/($Q$46*SQRT($Q$51)))-$Q$46*SQRT(($Q$51))))*$C$29*EXP(-#REF!*$Q$51))*$B$29*100,0)</f>
        <v>0</v>
      </c>
      <c r="GA31" s="120">
        <f ca="1">IFERROR((NORMSDIST(((LN($EY31/$C$30)+(#REF!+($Q$46^2)/2)*$Q$51)/($Q$46*SQRT($Q$51))))*$EY31-NORMSDIST((((LN($EY31/$C$30)+(#REF!+($Q$46^2)/2)*$Q$51)/($Q$46*SQRT($Q$51)))-$Q$46*SQRT(($Q$51))))*$C$30*EXP(-#REF!*$Q$51))*$B$30*100,0)</f>
        <v>0</v>
      </c>
      <c r="GB31" s="120">
        <f ca="1">IFERROR((NORMSDIST(((LN($EY31/$C$31)+(#REF!+($Q$46^2)/2)*$Q$51)/($Q$46*SQRT($Q$51))))*$EY31-NORMSDIST((((LN($EY31/$C$31)+(#REF!+($Q$46^2)/2)*$Q$51)/($Q$46*SQRT($Q$51)))-$Q$46*SQRT(($Q$51))))*$C$31*EXP(-#REF!*$Q$51))*$B$31*100,0)</f>
        <v>0</v>
      </c>
      <c r="GC31" s="120">
        <f ca="1">IFERROR((NORMSDIST(((LN($EY31/$C$32)+(#REF!+($Q$46^2)/2)*$Q$51)/($Q$46*SQRT($Q$51))))*$EY31-NORMSDIST((((LN($EY31/$C$32)+(#REF!+($Q$46^2)/2)*$Q$51)/($Q$46*SQRT($Q$51)))-$Q$46*SQRT(($Q$51))))*$C$32*EXP(-#REF!*$Q$51))*$B$32*100,0)</f>
        <v>0</v>
      </c>
      <c r="GD31" s="120">
        <f ca="1">IFERROR((NORMSDIST(((LN($EY31/$C$33)+(#REF!+($Q$46^2)/2)*$Q$51)/($Q$46*SQRT($Q$51))))*$EY31-NORMSDIST((((LN($EY31/$C$33)+(#REF!+($Q$46^2)/2)*$Q$51)/($Q$46*SQRT($Q$51)))-$Q$46*SQRT(($Q$51))))*$C$33*EXP(-#REF!*$Q$51))*$B$33*100,0)</f>
        <v>0</v>
      </c>
      <c r="GE31" s="120">
        <f ca="1">IFERROR((NORMSDIST(((LN($EY31/$C$34)+(#REF!+($Q$46^2)/2)*$Q$51)/($Q$46*SQRT($Q$51))))*$EY31-NORMSDIST((((LN($EY31/$C$34)+(#REF!+($Q$46^2)/2)*$Q$51)/($Q$46*SQRT($Q$51)))-$Q$46*SQRT(($Q$51))))*$C$34*EXP(-#REF!*$Q$51))*$B$34*100,0)</f>
        <v>0</v>
      </c>
      <c r="GF31" s="120">
        <f ca="1">IFERROR((NORMSDIST(((LN($EY31/$C$35)+(#REF!+($Q$46^2)/2)*$Q$51)/($Q$46*SQRT($Q$51))))*$EY31-NORMSDIST((((LN($EY31/$C$35)+(#REF!+($Q$46^2)/2)*$Q$51)/($Q$46*SQRT($Q$51)))-$Q$46*SQRT(($Q$51))))*$C$35*EXP(-#REF!*$Q$51))*$B$35*100,0)</f>
        <v>0</v>
      </c>
      <c r="GG31" s="120">
        <f ca="1">IFERROR((NORMSDIST(((LN($EY31/$C$36)+(#REF!+($Q$46^2)/2)*$Q$51)/($Q$46*SQRT($Q$51))))*$EY31-NORMSDIST((((LN($EY31/$C$36)+(#REF!+($Q$46^2)/2)*$Q$51)/($Q$46*SQRT($Q$51)))-$Q$46*SQRT(($Q$51))))*$C$36*EXP(-#REF!*$Q$51))*$B$36*100,0)</f>
        <v>0</v>
      </c>
      <c r="GH31" s="120">
        <f ca="1">IFERROR((NORMSDIST(((LN($EY31/$C$37)+(#REF!+($Q$46^2)/2)*$Q$51)/($Q$46*SQRT($Q$51))))*$EY31-NORMSDIST((((LN($EY31/$C$37)+(#REF!+($Q$46^2)/2)*$Q$51)/($Q$46*SQRT($Q$51)))-$Q$46*SQRT(($Q$51))))*$C$37*EXP(-#REF!*$Q$51))*$B$37*100,0)</f>
        <v>0</v>
      </c>
      <c r="GI31" s="121"/>
      <c r="GJ31" s="122">
        <f t="shared" ca="1" si="55"/>
        <v>0</v>
      </c>
      <c r="GK31" s="121"/>
      <c r="GL31" s="134"/>
      <c r="GM31" s="124"/>
      <c r="GN31" s="125">
        <f t="shared" ca="1" si="56"/>
        <v>0</v>
      </c>
    </row>
    <row r="32" spans="1:196" ht="15">
      <c r="A32" s="135" t="s">
        <v>411</v>
      </c>
      <c r="B32" s="249"/>
      <c r="C32" s="242"/>
      <c r="D32" s="243"/>
      <c r="E32" s="250">
        <f t="shared" si="0"/>
        <v>0</v>
      </c>
      <c r="F32" s="251">
        <f t="shared" si="1"/>
        <v>0</v>
      </c>
      <c r="G32" s="246" t="str">
        <f t="shared" si="57"/>
        <v/>
      </c>
      <c r="H32" s="252">
        <f t="shared" si="58"/>
        <v>0</v>
      </c>
      <c r="I32" s="253">
        <f t="shared" si="2"/>
        <v>0</v>
      </c>
      <c r="J32" s="69"/>
      <c r="K32" s="69"/>
      <c r="L32" s="69"/>
      <c r="M32" s="69"/>
      <c r="N32" s="107"/>
      <c r="O32" s="281">
        <f t="shared" si="75"/>
        <v>4613.2406266937987</v>
      </c>
      <c r="P32" s="131">
        <f t="shared" si="4"/>
        <v>0</v>
      </c>
      <c r="Q32" s="131">
        <f t="shared" ca="1" si="5"/>
        <v>0</v>
      </c>
      <c r="R32" s="62"/>
      <c r="S32" s="240" t="str">
        <f t="shared" si="71"/>
        <v/>
      </c>
      <c r="T32" s="671">
        <f t="shared" si="73"/>
        <v>0</v>
      </c>
      <c r="U32" s="673"/>
      <c r="V32" s="672">
        <f t="shared" ca="1" si="59"/>
        <v>0</v>
      </c>
      <c r="W32" s="505" t="str">
        <f t="shared" si="77"/>
        <v/>
      </c>
      <c r="X32" s="505" t="str">
        <f t="shared" si="78"/>
        <v/>
      </c>
      <c r="Y32" s="503">
        <f>IFERROR(VLOOKUP($X32,HomeBroker!$A$22:$F$100,2,0),0)</f>
        <v>0</v>
      </c>
      <c r="Z32" s="503">
        <f>IFERROR(VLOOKUP($X32,HomeBroker!$A$22:$F$100,3,0),0)</f>
        <v>0</v>
      </c>
      <c r="AA32" s="237">
        <f>IFERROR(VLOOKUP($X32,HomeBroker!$A$22:$F$100,6,0),0)</f>
        <v>0</v>
      </c>
      <c r="AB32" s="503">
        <f>IFERROR(VLOOKUP($X32,HomeBroker!$A$22:$F$100,4,0),0)</f>
        <v>0</v>
      </c>
      <c r="AC32" s="503">
        <f>IFERROR(VLOOKUP($X32,HomeBroker!$A$22:$F$100,5,0),0)</f>
        <v>0</v>
      </c>
      <c r="AD32" s="506">
        <f>IFERROR(VLOOKUP($X32,HomeBroker!$A$22:$N$100,14,0),0)</f>
        <v>0</v>
      </c>
      <c r="AE32" s="241" t="str">
        <f t="shared" si="62"/>
        <v/>
      </c>
      <c r="AF32" s="110">
        <f t="shared" si="74"/>
        <v>0</v>
      </c>
      <c r="AG32" s="145"/>
      <c r="AH32" s="504">
        <f t="shared" ca="1" si="64"/>
        <v>0</v>
      </c>
      <c r="AI32" s="505" t="str">
        <f t="shared" si="79"/>
        <v/>
      </c>
      <c r="AJ32" s="505" t="str">
        <f t="shared" si="80"/>
        <v/>
      </c>
      <c r="AK32" s="507">
        <f>IFERROR(VLOOKUP($AJ32,HomeBroker!$A$22:$F$100,2,0),0)</f>
        <v>0</v>
      </c>
      <c r="AL32" s="503">
        <f>IFERROR(VLOOKUP($AJ32,HomeBroker!$A$22:$F$100,3,0),0)</f>
        <v>0</v>
      </c>
      <c r="AM32" s="237">
        <f>IFERROR(VLOOKUP($AJ32,HomeBroker!$A$22:$F$100,6,0),0)</f>
        <v>0</v>
      </c>
      <c r="AN32" s="503">
        <f>IFERROR(VLOOKUP($AJ32,HomeBroker!$A$22:$F$100,4,0),0)</f>
        <v>0</v>
      </c>
      <c r="AO32" s="507">
        <f>IFERROR(VLOOKUP($AJ32,HomeBroker!$A$22:$F$100,5,0),0)</f>
        <v>0</v>
      </c>
      <c r="AP32" s="507">
        <f>IFERROR(VLOOKUP($AJ32,HomeBroker!$A$22:$N$100,14,0),0)</f>
        <v>0</v>
      </c>
      <c r="AQ32" s="62"/>
      <c r="AR32" s="240" t="str">
        <f t="shared" si="67"/>
        <v>-</v>
      </c>
      <c r="AS32" s="240" t="str">
        <f t="shared" si="68"/>
        <v>-</v>
      </c>
      <c r="AT32" s="240" t="str">
        <f t="shared" si="69"/>
        <v>-</v>
      </c>
      <c r="AU32" s="62"/>
      <c r="AV32" s="112"/>
      <c r="AW32" s="132" t="s">
        <v>354</v>
      </c>
      <c r="AX32" s="114"/>
      <c r="AY32" s="136"/>
      <c r="AZ32" s="137"/>
      <c r="BA32" s="285">
        <f t="shared" si="10"/>
        <v>0</v>
      </c>
      <c r="BB32" s="286">
        <f t="shared" si="11"/>
        <v>0</v>
      </c>
      <c r="BC32" s="116" t="s">
        <v>408</v>
      </c>
      <c r="BD32" s="114"/>
      <c r="BE32" s="139"/>
      <c r="BF32" s="117"/>
      <c r="BG32" s="287">
        <f t="shared" si="12"/>
        <v>0</v>
      </c>
      <c r="BH32" s="289">
        <f t="shared" si="13"/>
        <v>0</v>
      </c>
      <c r="BI32" s="118" t="s">
        <v>409</v>
      </c>
      <c r="BJ32" s="114"/>
      <c r="BK32" s="117"/>
      <c r="BL32" s="290">
        <f t="shared" si="14"/>
        <v>0</v>
      </c>
      <c r="BM32" s="291">
        <f t="shared" si="15"/>
        <v>0</v>
      </c>
      <c r="DH32" s="119">
        <f t="shared" si="16"/>
        <v>4613.2406266937987</v>
      </c>
      <c r="DI32" s="120">
        <f t="shared" si="17"/>
        <v>0</v>
      </c>
      <c r="DJ32" s="120">
        <f t="shared" si="18"/>
        <v>0</v>
      </c>
      <c r="DK32" s="120">
        <f t="shared" si="19"/>
        <v>0</v>
      </c>
      <c r="DL32" s="120">
        <f t="shared" si="20"/>
        <v>0</v>
      </c>
      <c r="DM32" s="120">
        <f t="shared" si="21"/>
        <v>0</v>
      </c>
      <c r="DN32" s="120">
        <f t="shared" si="22"/>
        <v>0</v>
      </c>
      <c r="DO32" s="120">
        <f t="shared" si="23"/>
        <v>0</v>
      </c>
      <c r="DP32" s="120">
        <f t="shared" si="24"/>
        <v>0</v>
      </c>
      <c r="DQ32" s="120">
        <f t="shared" si="25"/>
        <v>0</v>
      </c>
      <c r="DR32" s="120">
        <f t="shared" si="26"/>
        <v>0</v>
      </c>
      <c r="DS32" s="120">
        <f t="shared" si="27"/>
        <v>0</v>
      </c>
      <c r="DT32" s="120">
        <f t="shared" si="28"/>
        <v>0</v>
      </c>
      <c r="DU32" s="120">
        <f t="shared" si="29"/>
        <v>0</v>
      </c>
      <c r="DV32" s="120">
        <f t="shared" si="30"/>
        <v>0</v>
      </c>
      <c r="DW32" s="120">
        <f t="shared" si="31"/>
        <v>0</v>
      </c>
      <c r="DX32" s="120">
        <f t="shared" si="32"/>
        <v>0</v>
      </c>
      <c r="DY32" s="120">
        <f t="shared" si="33"/>
        <v>0</v>
      </c>
      <c r="DZ32" s="120">
        <f t="shared" si="34"/>
        <v>0</v>
      </c>
      <c r="EA32" s="120">
        <f t="shared" si="35"/>
        <v>0</v>
      </c>
      <c r="EB32" s="120">
        <f t="shared" si="36"/>
        <v>0</v>
      </c>
      <c r="EC32" s="120">
        <f t="shared" si="37"/>
        <v>0</v>
      </c>
      <c r="ED32" s="120">
        <f t="shared" si="38"/>
        <v>0</v>
      </c>
      <c r="EE32" s="120">
        <f t="shared" si="39"/>
        <v>0</v>
      </c>
      <c r="EF32" s="120">
        <f t="shared" si="40"/>
        <v>0</v>
      </c>
      <c r="EG32" s="120">
        <f t="shared" si="41"/>
        <v>0</v>
      </c>
      <c r="EH32" s="120">
        <f t="shared" si="42"/>
        <v>0</v>
      </c>
      <c r="EI32" s="120">
        <f t="shared" si="43"/>
        <v>0</v>
      </c>
      <c r="EJ32" s="120">
        <f t="shared" si="44"/>
        <v>0</v>
      </c>
      <c r="EK32" s="120">
        <f t="shared" si="45"/>
        <v>0</v>
      </c>
      <c r="EL32" s="120">
        <f t="shared" si="46"/>
        <v>0</v>
      </c>
      <c r="EM32" s="120">
        <f t="shared" si="47"/>
        <v>0</v>
      </c>
      <c r="EN32" s="120">
        <f t="shared" si="48"/>
        <v>0</v>
      </c>
      <c r="EO32" s="120">
        <f t="shared" si="49"/>
        <v>0</v>
      </c>
      <c r="EP32" s="120">
        <f t="shared" si="50"/>
        <v>0</v>
      </c>
      <c r="EQ32" s="120">
        <f t="shared" si="51"/>
        <v>0</v>
      </c>
      <c r="ER32" s="121"/>
      <c r="ES32" s="122">
        <f t="shared" si="52"/>
        <v>0</v>
      </c>
      <c r="ET32" s="121"/>
      <c r="EU32" s="134"/>
      <c r="EV32" s="124"/>
      <c r="EW32" s="125">
        <f t="shared" si="53"/>
        <v>0</v>
      </c>
      <c r="EX32" s="72"/>
      <c r="EY32" s="119">
        <f t="shared" si="54"/>
        <v>4613.2406266937987</v>
      </c>
      <c r="EZ32" s="120">
        <f ca="1">IFERROR((NORMSDIST(((LN($EY32/$C$3)+(#REF!+($Q$46^2)/2)*$Q$51)/($Q$46*SQRT($Q$51))))*$EY32-NORMSDIST((((LN($EY32/$C$3)+(#REF!+($Q$46^2)/2)*$Q$51)/($Q$46*SQRT($Q$51)))-$Q$46*SQRT(($Q$51))))*$C$3*EXP(-#REF!*$Q$51))*$B$3*100,0)</f>
        <v>0</v>
      </c>
      <c r="FA32" s="120">
        <f ca="1">IFERROR((NORMSDIST(((LN($EY32/$C$4)+(#REF!+($Q$46^2)/2)*$Q$51)/($Q$46*SQRT($Q$51))))*$EY32-NORMSDIST((((LN($EY32/$C$4)+(#REF!+($Q$46^2)/2)*$Q$51)/($Q$46*SQRT($Q$51)))-$Q$46*SQRT(($Q$51))))*$C$4*EXP(-#REF!*$Q$51))*$B$4*100,0)</f>
        <v>0</v>
      </c>
      <c r="FB32" s="120">
        <f ca="1">IFERROR((NORMSDIST(((LN($EY32/$C$5)+(#REF!+($Q$46^2)/2)*$Q$51)/($Q$46*SQRT($Q$51))))*$EY32-NORMSDIST((((LN($EY32/$C$5)+(#REF!+($Q$46^2)/2)*$Q$51)/($Q$46*SQRT($Q$51)))-$Q$46*SQRT(($Q$51))))*$C$5*EXP(-#REF!*$Q$51))*$B$5*100,0)</f>
        <v>0</v>
      </c>
      <c r="FC32" s="120">
        <f ca="1">IFERROR((NORMSDIST(((LN($EY32/$C$6)+(#REF!+($Q$46^2)/2)*$Q$51)/($Q$46*SQRT($Q$51))))*$EY32-NORMSDIST((((LN($EY32/$C$6)+(#REF!+($Q$46^2)/2)*$Q$51)/($Q$46*SQRT($Q$51)))-$Q$46*SQRT(($Q$51))))*$C$6*EXP(-#REF!*$Q$51))*$B$6*100,0)</f>
        <v>0</v>
      </c>
      <c r="FD32" s="120">
        <f ca="1">IFERROR((NORMSDIST(((LN($EY32/$C$7)+(#REF!+($Q$46^2)/2)*$Q$51)/($Q$46*SQRT($Q$51))))*$EY32-NORMSDIST((((LN($EY32/$C$7)+(#REF!+($Q$46^2)/2)*$Q$51)/($Q$46*SQRT($Q$51)))-$Q$46*SQRT(($Q$51))))*$C$7*EXP(-#REF!*$Q$51))*$B$7*100,0)</f>
        <v>0</v>
      </c>
      <c r="FE32" s="120">
        <f ca="1">IFERROR((NORMSDIST(((LN($EY32/$C$8)+(#REF!+($Q$46^2)/2)*$Q$51)/($Q$46*SQRT($Q$51))))*$EY32-NORMSDIST((((LN($EY32/$C$8)+(#REF!+($Q$46^2)/2)*$Q$51)/($Q$46*SQRT($Q$51)))-$Q$46*SQRT(($Q$51))))*$C$8*EXP(-#REF!*$Q$51))*$B$8*100,0)</f>
        <v>0</v>
      </c>
      <c r="FF32" s="120">
        <f ca="1">IFERROR((NORMSDIST(((LN($EY32/$C$9)+(#REF!+($Q$46^2)/2)*$Q$51)/($Q$46*SQRT($Q$51))))*$EY32-NORMSDIST((((LN($EY32/$C$9)+(#REF!+($Q$46^2)/2)*$Q$51)/($Q$46*SQRT($Q$51)))-$Q$46*SQRT(($Q$51))))*$C$9*EXP(-#REF!*$Q$51))*$B$9*100,0)</f>
        <v>0</v>
      </c>
      <c r="FG32" s="120">
        <f ca="1">IFERROR((NORMSDIST(((LN($EY32/$C$10)+(#REF!+($Q$46^2)/2)*$Q$51)/($Q$46*SQRT($Q$51))))*$EY32-NORMSDIST((((LN($EY32/$C$10)+(#REF!+($Q$46^2)/2)*$Q$51)/($Q$46*SQRT($Q$51)))-$Q$46*SQRT(($Q$51))))*$C$10*EXP(-#REF!*$Q$51))*$B$10*100,0)</f>
        <v>0</v>
      </c>
      <c r="FH32" s="120">
        <f ca="1">IFERROR((NORMSDIST(((LN($EY32/$C$11)+(#REF!+($Q$46^2)/2)*$Q$51)/($Q$46*SQRT($Q$51))))*$EY32-NORMSDIST((((LN($EY32/$C$11)+(#REF!+($Q$46^2)/2)*$Q$51)/($Q$46*SQRT($Q$51)))-$Q$46*SQRT(($Q$51))))*$C$11*EXP(-#REF!*$Q$51))*$B$11*100,0)</f>
        <v>0</v>
      </c>
      <c r="FI32" s="120">
        <f ca="1">IFERROR((NORMSDIST(((LN($EY32/$C$12)+(#REF!+($Q$46^2)/2)*$Q$51)/($Q$46*SQRT($Q$51))))*$EY32-NORMSDIST((((LN($EY32/$C$12)+(#REF!+($Q$46^2)/2)*$Q$51)/($Q$46*SQRT($Q$51)))-$Q$46*SQRT(($Q$51))))*$C$12*EXP(-#REF!*$Q$51))*$B$12*100,0)</f>
        <v>0</v>
      </c>
      <c r="FJ32" s="120">
        <f ca="1">IFERROR((NORMSDIST(((LN($EY32/$C$13)+(#REF!+($Q$46^2)/2)*$Q$51)/($Q$46*SQRT($Q$51))))*$EY32-NORMSDIST((((LN($EY32/$C$13)+(#REF!+($Q$46^2)/2)*$Q$51)/($Q$46*SQRT($Q$51)))-$Q$46*SQRT(($Q$51))))*$C$13*EXP(-#REF!*$Q$51))*$B$13*100,0)</f>
        <v>0</v>
      </c>
      <c r="FK32" s="120">
        <f ca="1">IFERROR((NORMSDIST(((LN($EY32/$C$14)+(#REF!+($Q$46^2)/2)*$Q$51)/($Q$46*SQRT($Q$51))))*$EY32-NORMSDIST((((LN($EY32/$C$14)+(#REF!+($Q$46^2)/2)*$Q$51)/($Q$46*SQRT($Q$51)))-$Q$46*SQRT(($Q$51))))*$C$14*EXP(-#REF!*$Q$51))*$B$14*100,0)</f>
        <v>0</v>
      </c>
      <c r="FL32" s="120">
        <f ca="1">IFERROR((NORMSDIST(((LN($EY32/$C$15)+(#REF!+($Q$46^2)/2)*$Q$51)/($Q$46*SQRT($Q$51))))*$EY32-NORMSDIST((((LN($EY32/$C$15)+(#REF!+($Q$46^2)/2)*$Q$51)/($Q$46*SQRT($Q$51)))-$Q$46*SQRT(($Q$51))))*$C$15*EXP(-#REF!*$Q$51))*$B$15*100,0)</f>
        <v>0</v>
      </c>
      <c r="FM32" s="120">
        <f ca="1">IFERROR((NORMSDIST(((LN($EY32/$C$16)+(#REF!+($Q$46^2)/2)*$Q$51)/($Q$46*SQRT($Q$51))))*$EY32-NORMSDIST((((LN($EY32/$C$16)+(#REF!+($Q$46^2)/2)*$Q$51)/($Q$46*SQRT($Q$51)))-$Q$46*SQRT(($Q$51))))*$C$16*EXP(-#REF!*$Q$51))*$B$16*100,0)</f>
        <v>0</v>
      </c>
      <c r="FN32" s="120">
        <f ca="1">IFERROR((NORMSDIST(((LN($EY32/$C$17)+(#REF!+($Q$46^2)/2)*$Q$51)/($Q$46*SQRT($Q$51))))*$EY32-NORMSDIST((((LN($EY32/$C$17)+(#REF!+($Q$46^2)/2)*$Q$51)/($Q$46*SQRT($Q$51)))-$Q$46*SQRT(($Q$51))))*$C$17*EXP(-#REF!*$Q$51))*$B$17*100,0)</f>
        <v>0</v>
      </c>
      <c r="FO32" s="120">
        <f ca="1">IFERROR((NORMSDIST(((LN($EY32/$C$18)+(#REF!+($Q$46^2)/2)*$Q$51)/($Q$46*SQRT($Q$51))))*$EY32-NORMSDIST((((LN($EY32/$C$18)+(#REF!+($Q$46^2)/2)*$Q$51)/($Q$46*SQRT($Q$51)))-$Q$46*SQRT(($Q$51))))*$C$18*EXP(-#REF!*$Q$51))*$B$18*100,0)</f>
        <v>0</v>
      </c>
      <c r="FP32" s="120">
        <f ca="1">IFERROR((NORMSDIST(((LN($EY32/$C$19)+(#REF!+($Q$46^2)/2)*$Q$51)/($Q$46*SQRT($Q$51))))*$EY32-NORMSDIST((((LN($EY32/$C$19)+(#REF!+($Q$46^2)/2)*$Q$51)/($Q$46*SQRT($Q$51)))-$Q$46*SQRT(($Q$51))))*$C$19*EXP(-#REF!*$Q$51))*$B$19*100,0)</f>
        <v>0</v>
      </c>
      <c r="FQ32" s="120">
        <f ca="1">IFERROR((NORMSDIST(((LN($EY32/$C$20)+(#REF!+($Q$46^2)/2)*$Q$51)/($Q$46*SQRT($Q$51))))*$EY32-NORMSDIST((((LN($EY32/$C$20)+(#REF!+($Q$46^2)/2)*$Q$51)/($Q$46*SQRT($Q$51)))-$Q$46*SQRT(($Q$51))))*$C$20*EXP(-#REF!*$Q$51))*$B$20*100,0)</f>
        <v>0</v>
      </c>
      <c r="FR32" s="120">
        <f ca="1">IFERROR((NORMSDIST(((LN($EY32/$C$21)+(#REF!+($Q$46^2)/2)*$Q$51)/($Q$46*SQRT($Q$51))))*$EY32-NORMSDIST((((LN($EY32/$C$21)+(#REF!+($Q$46^2)/2)*$Q$51)/($Q$46*SQRT($Q$51)))-$Q$46*SQRT(($Q$51))))*$C$21*EXP(-#REF!*$Q$51))*$B$21*100,0)</f>
        <v>0</v>
      </c>
      <c r="FS32" s="120">
        <f ca="1">IFERROR((NORMSDIST(((LN($EY32/$C$22)+(#REF!+($Q$46^2)/2)*$Q$51)/($Q$46*SQRT($Q$51))))*$EY32-NORMSDIST((((LN($EY32/$C$22)+(#REF!+($Q$46^2)/2)*$Q$51)/($Q$46*SQRT($Q$51)))-$Q$46*SQRT(($Q$51))))*$C$22*EXP(-#REF!*$Q$51))*$B$22*100,0)</f>
        <v>0</v>
      </c>
      <c r="FT32" s="120">
        <f ca="1">IFERROR((NORMSDIST(((LN($EY32/$C$23)+(#REF!+($Q$46^2)/2)*$Q$51)/($Q$46*SQRT($Q$51))))*$EY32-NORMSDIST((((LN($EY32/$C$23)+(#REF!+($Q$46^2)/2)*$Q$51)/($Q$46*SQRT($Q$51)))-$Q$46*SQRT(($Q$51))))*$C$23*EXP(-#REF!*$Q$51))*$B$23*100,0)</f>
        <v>0</v>
      </c>
      <c r="FU32" s="120">
        <f ca="1">IFERROR((NORMSDIST(((LN($EY32/$C$24)+(#REF!+($Q$46^2)/2)*$Q$51)/($Q$46*SQRT($Q$51))))*$EY32-NORMSDIST((((LN($EY32/$C$24)+(#REF!+($Q$46^2)/2)*$Q$51)/($Q$46*SQRT($Q$51)))-$Q$46*SQRT(($Q$51))))*$C$24*EXP(-#REF!*$Q$51))*$B$24*100,0)</f>
        <v>0</v>
      </c>
      <c r="FV32" s="120">
        <f ca="1">IFERROR((NORMSDIST(((LN($EY32/$C$25)+(#REF!+($Q$46^2)/2)*$Q$51)/($Q$46*SQRT($Q$51))))*$EY32-NORMSDIST((((LN($EY32/$C$25)+(#REF!+($Q$46^2)/2)*$Q$51)/($Q$46*SQRT($Q$51)))-$Q$46*SQRT(($Q$51))))*$C$25*EXP(-#REF!*$Q$51))*$B$25*100,0)</f>
        <v>0</v>
      </c>
      <c r="FW32" s="120">
        <f ca="1">IFERROR((NORMSDIST(((LN($EY32/$C$26)+(#REF!+($Q$46^2)/2)*$Q$51)/($Q$46*SQRT($Q$51))))*$EY32-NORMSDIST((((LN($EY32/$C$26)+(#REF!+($Q$46^2)/2)*$Q$51)/($Q$46*SQRT($Q$51)))-$Q$46*SQRT(($Q$51))))*$C$26*EXP(-#REF!*$Q$51))*$B$26*100,0)</f>
        <v>0</v>
      </c>
      <c r="FX32" s="120">
        <f ca="1">IFERROR((NORMSDIST(((LN($EY32/$C$27)+(#REF!+($Q$46^2)/2)*$Q$51)/($Q$46*SQRT($Q$51))))*$EY32-NORMSDIST((((LN($EY32/$C$27)+(#REF!+($Q$46^2)/2)*$Q$51)/($Q$46*SQRT($Q$51)))-$Q$46*SQRT(($Q$51))))*$C$27*EXP(-#REF!*$Q$51))*$B$27*100,0)</f>
        <v>0</v>
      </c>
      <c r="FY32" s="120">
        <f ca="1">IFERROR((NORMSDIST(((LN($EY32/$C$28)+(#REF!+($Q$46^2)/2)*$Q$51)/($Q$46*SQRT($Q$51))))*$EY32-NORMSDIST((((LN($EY32/$C$28)+(#REF!+($Q$46^2)/2)*$Q$51)/($Q$46*SQRT($Q$51)))-$Q$46*SQRT(($Q$51))))*$C$28*EXP(-#REF!*$Q$51))*$B$28*100,0)</f>
        <v>0</v>
      </c>
      <c r="FZ32" s="120">
        <f ca="1">IFERROR((NORMSDIST(((LN($EY32/$C$29)+(#REF!+($Q$46^2)/2)*$Q$51)/($Q$46*SQRT($Q$51))))*$EY32-NORMSDIST((((LN($EY32/$C$29)+(#REF!+($Q$46^2)/2)*$Q$51)/($Q$46*SQRT($Q$51)))-$Q$46*SQRT(($Q$51))))*$C$29*EXP(-#REF!*$Q$51))*$B$29*100,0)</f>
        <v>0</v>
      </c>
      <c r="GA32" s="120">
        <f ca="1">IFERROR((NORMSDIST(((LN($EY32/$C$30)+(#REF!+($Q$46^2)/2)*$Q$51)/($Q$46*SQRT($Q$51))))*$EY32-NORMSDIST((((LN($EY32/$C$30)+(#REF!+($Q$46^2)/2)*$Q$51)/($Q$46*SQRT($Q$51)))-$Q$46*SQRT(($Q$51))))*$C$30*EXP(-#REF!*$Q$51))*$B$30*100,0)</f>
        <v>0</v>
      </c>
      <c r="GB32" s="120">
        <f ca="1">IFERROR((NORMSDIST(((LN($EY32/$C$31)+(#REF!+($Q$46^2)/2)*$Q$51)/($Q$46*SQRT($Q$51))))*$EY32-NORMSDIST((((LN($EY32/$C$31)+(#REF!+($Q$46^2)/2)*$Q$51)/($Q$46*SQRT($Q$51)))-$Q$46*SQRT(($Q$51))))*$C$31*EXP(-#REF!*$Q$51))*$B$31*100,0)</f>
        <v>0</v>
      </c>
      <c r="GC32" s="120">
        <f ca="1">IFERROR((NORMSDIST(((LN($EY32/$C$32)+(#REF!+($Q$46^2)/2)*$Q$51)/($Q$46*SQRT($Q$51))))*$EY32-NORMSDIST((((LN($EY32/$C$32)+(#REF!+($Q$46^2)/2)*$Q$51)/($Q$46*SQRT($Q$51)))-$Q$46*SQRT(($Q$51))))*$C$32*EXP(-#REF!*$Q$51))*$B$32*100,0)</f>
        <v>0</v>
      </c>
      <c r="GD32" s="120">
        <f ca="1">IFERROR((NORMSDIST(((LN($EY32/$C$33)+(#REF!+($Q$46^2)/2)*$Q$51)/($Q$46*SQRT($Q$51))))*$EY32-NORMSDIST((((LN($EY32/$C$33)+(#REF!+($Q$46^2)/2)*$Q$51)/($Q$46*SQRT($Q$51)))-$Q$46*SQRT(($Q$51))))*$C$33*EXP(-#REF!*$Q$51))*$B$33*100,0)</f>
        <v>0</v>
      </c>
      <c r="GE32" s="120">
        <f ca="1">IFERROR((NORMSDIST(((LN($EY32/$C$34)+(#REF!+($Q$46^2)/2)*$Q$51)/($Q$46*SQRT($Q$51))))*$EY32-NORMSDIST((((LN($EY32/$C$34)+(#REF!+($Q$46^2)/2)*$Q$51)/($Q$46*SQRT($Q$51)))-$Q$46*SQRT(($Q$51))))*$C$34*EXP(-#REF!*$Q$51))*$B$34*100,0)</f>
        <v>0</v>
      </c>
      <c r="GF32" s="120">
        <f ca="1">IFERROR((NORMSDIST(((LN($EY32/$C$35)+(#REF!+($Q$46^2)/2)*$Q$51)/($Q$46*SQRT($Q$51))))*$EY32-NORMSDIST((((LN($EY32/$C$35)+(#REF!+($Q$46^2)/2)*$Q$51)/($Q$46*SQRT($Q$51)))-$Q$46*SQRT(($Q$51))))*$C$35*EXP(-#REF!*$Q$51))*$B$35*100,0)</f>
        <v>0</v>
      </c>
      <c r="GG32" s="120">
        <f ca="1">IFERROR((NORMSDIST(((LN($EY32/$C$36)+(#REF!+($Q$46^2)/2)*$Q$51)/($Q$46*SQRT($Q$51))))*$EY32-NORMSDIST((((LN($EY32/$C$36)+(#REF!+($Q$46^2)/2)*$Q$51)/($Q$46*SQRT($Q$51)))-$Q$46*SQRT(($Q$51))))*$C$36*EXP(-#REF!*$Q$51))*$B$36*100,0)</f>
        <v>0</v>
      </c>
      <c r="GH32" s="120">
        <f ca="1">IFERROR((NORMSDIST(((LN($EY32/$C$37)+(#REF!+($Q$46^2)/2)*$Q$51)/($Q$46*SQRT($Q$51))))*$EY32-NORMSDIST((((LN($EY32/$C$37)+(#REF!+($Q$46^2)/2)*$Q$51)/($Q$46*SQRT($Q$51)))-$Q$46*SQRT(($Q$51))))*$C$37*EXP(-#REF!*$Q$51))*$B$37*100,0)</f>
        <v>0</v>
      </c>
      <c r="GI32" s="121"/>
      <c r="GJ32" s="122">
        <f t="shared" ca="1" si="55"/>
        <v>0</v>
      </c>
      <c r="GK32" s="121"/>
      <c r="GL32" s="134"/>
      <c r="GM32" s="124"/>
      <c r="GN32" s="125">
        <f t="shared" ca="1" si="56"/>
        <v>0</v>
      </c>
    </row>
    <row r="33" spans="1:196" ht="15">
      <c r="A33" s="105" t="s">
        <v>407</v>
      </c>
      <c r="B33" s="249"/>
      <c r="C33" s="242"/>
      <c r="D33" s="243"/>
      <c r="E33" s="250">
        <f t="shared" si="0"/>
        <v>0</v>
      </c>
      <c r="F33" s="251">
        <f t="shared" si="1"/>
        <v>0</v>
      </c>
      <c r="G33" s="246" t="str">
        <f t="shared" si="57"/>
        <v/>
      </c>
      <c r="H33" s="252">
        <f t="shared" si="58"/>
        <v>0</v>
      </c>
      <c r="I33" s="253">
        <f t="shared" si="2"/>
        <v>0</v>
      </c>
      <c r="J33" s="69"/>
      <c r="K33" s="69"/>
      <c r="L33" s="69"/>
      <c r="M33" s="69"/>
      <c r="N33" s="107"/>
      <c r="O33" s="281">
        <f t="shared" si="75"/>
        <v>4843.902658028489</v>
      </c>
      <c r="P33" s="138">
        <f t="shared" si="4"/>
        <v>0</v>
      </c>
      <c r="Q33" s="138">
        <f t="shared" ca="1" si="5"/>
        <v>0</v>
      </c>
      <c r="R33" s="62"/>
      <c r="S33" s="240" t="str">
        <f t="shared" si="71"/>
        <v/>
      </c>
      <c r="T33" s="671">
        <f t="shared" si="73"/>
        <v>0</v>
      </c>
      <c r="U33" s="673"/>
      <c r="V33" s="672">
        <f t="shared" ca="1" si="59"/>
        <v>0</v>
      </c>
      <c r="W33" s="505" t="str">
        <f t="shared" si="77"/>
        <v/>
      </c>
      <c r="X33" s="505" t="str">
        <f t="shared" si="78"/>
        <v/>
      </c>
      <c r="Y33" s="503">
        <f>IFERROR(VLOOKUP($X33,HomeBroker!$A$22:$F$100,2,0),0)</f>
        <v>0</v>
      </c>
      <c r="Z33" s="503">
        <f>IFERROR(VLOOKUP($X33,HomeBroker!$A$22:$F$100,3,0),0)</f>
        <v>0</v>
      </c>
      <c r="AA33" s="237">
        <f>IFERROR(VLOOKUP($X33,HomeBroker!$A$22:$F$100,6,0),0)</f>
        <v>0</v>
      </c>
      <c r="AB33" s="503">
        <f>IFERROR(VLOOKUP($X33,HomeBroker!$A$22:$F$100,4,0),0)</f>
        <v>0</v>
      </c>
      <c r="AC33" s="503">
        <f>IFERROR(VLOOKUP($X33,HomeBroker!$A$22:$F$100,5,0),0)</f>
        <v>0</v>
      </c>
      <c r="AD33" s="506">
        <f>IFERROR(VLOOKUP($X33,HomeBroker!$A$22:$N$100,14,0),0)</f>
        <v>0</v>
      </c>
      <c r="AE33" s="241" t="str">
        <f t="shared" si="62"/>
        <v/>
      </c>
      <c r="AF33" s="110">
        <f t="shared" si="74"/>
        <v>0</v>
      </c>
      <c r="AG33" s="145"/>
      <c r="AH33" s="504">
        <f t="shared" ca="1" si="64"/>
        <v>0</v>
      </c>
      <c r="AI33" s="505" t="str">
        <f t="shared" si="79"/>
        <v/>
      </c>
      <c r="AJ33" s="505" t="str">
        <f t="shared" si="80"/>
        <v/>
      </c>
      <c r="AK33" s="507">
        <f>IFERROR(VLOOKUP($AJ33,HomeBroker!$A$22:$F$100,2,0),0)</f>
        <v>0</v>
      </c>
      <c r="AL33" s="503">
        <f>IFERROR(VLOOKUP($AJ33,HomeBroker!$A$22:$F$100,3,0),0)</f>
        <v>0</v>
      </c>
      <c r="AM33" s="237">
        <f>IFERROR(VLOOKUP($AJ33,HomeBroker!$A$22:$F$100,6,0),0)</f>
        <v>0</v>
      </c>
      <c r="AN33" s="503">
        <f>IFERROR(VLOOKUP($AJ33,HomeBroker!$A$22:$F$100,4,0),0)</f>
        <v>0</v>
      </c>
      <c r="AO33" s="507">
        <f>IFERROR(VLOOKUP($AJ33,HomeBroker!$A$22:$F$100,5,0),0)</f>
        <v>0</v>
      </c>
      <c r="AP33" s="507">
        <f>IFERROR(VLOOKUP($AJ33,HomeBroker!$A$22:$N$100,14,0),0)</f>
        <v>0</v>
      </c>
      <c r="AQ33" s="62"/>
      <c r="AR33" s="240" t="str">
        <f t="shared" si="67"/>
        <v>-</v>
      </c>
      <c r="AS33" s="240" t="str">
        <f t="shared" si="68"/>
        <v>-</v>
      </c>
      <c r="AT33" s="240" t="str">
        <f t="shared" si="69"/>
        <v>-</v>
      </c>
      <c r="AU33" s="62"/>
      <c r="AV33" s="112"/>
      <c r="AW33" s="132" t="s">
        <v>354</v>
      </c>
      <c r="AX33" s="114"/>
      <c r="AY33" s="136"/>
      <c r="AZ33" s="137"/>
      <c r="BA33" s="285">
        <f t="shared" si="10"/>
        <v>0</v>
      </c>
      <c r="BB33" s="286">
        <f t="shared" si="11"/>
        <v>0</v>
      </c>
      <c r="BC33" s="116" t="s">
        <v>408</v>
      </c>
      <c r="BD33" s="114"/>
      <c r="BE33" s="139"/>
      <c r="BF33" s="117"/>
      <c r="BG33" s="287">
        <f t="shared" si="12"/>
        <v>0</v>
      </c>
      <c r="BH33" s="289">
        <f t="shared" si="13"/>
        <v>0</v>
      </c>
      <c r="BI33" s="118" t="s">
        <v>409</v>
      </c>
      <c r="BJ33" s="114"/>
      <c r="BK33" s="117"/>
      <c r="BL33" s="290">
        <f t="shared" si="14"/>
        <v>0</v>
      </c>
      <c r="BM33" s="291">
        <f t="shared" si="15"/>
        <v>0</v>
      </c>
      <c r="DH33" s="119">
        <f t="shared" si="16"/>
        <v>4843.902658028489</v>
      </c>
      <c r="DI33" s="120">
        <f t="shared" si="17"/>
        <v>0</v>
      </c>
      <c r="DJ33" s="120">
        <f t="shared" si="18"/>
        <v>0</v>
      </c>
      <c r="DK33" s="120">
        <f t="shared" si="19"/>
        <v>0</v>
      </c>
      <c r="DL33" s="120">
        <f t="shared" si="20"/>
        <v>0</v>
      </c>
      <c r="DM33" s="120">
        <f t="shared" si="21"/>
        <v>0</v>
      </c>
      <c r="DN33" s="120">
        <f t="shared" si="22"/>
        <v>0</v>
      </c>
      <c r="DO33" s="120">
        <f t="shared" si="23"/>
        <v>0</v>
      </c>
      <c r="DP33" s="120">
        <f t="shared" si="24"/>
        <v>0</v>
      </c>
      <c r="DQ33" s="120">
        <f t="shared" si="25"/>
        <v>0</v>
      </c>
      <c r="DR33" s="120">
        <f t="shared" si="26"/>
        <v>0</v>
      </c>
      <c r="DS33" s="120">
        <f t="shared" si="27"/>
        <v>0</v>
      </c>
      <c r="DT33" s="120">
        <f t="shared" si="28"/>
        <v>0</v>
      </c>
      <c r="DU33" s="120">
        <f t="shared" si="29"/>
        <v>0</v>
      </c>
      <c r="DV33" s="120">
        <f t="shared" si="30"/>
        <v>0</v>
      </c>
      <c r="DW33" s="120">
        <f t="shared" si="31"/>
        <v>0</v>
      </c>
      <c r="DX33" s="120">
        <f t="shared" si="32"/>
        <v>0</v>
      </c>
      <c r="DY33" s="120">
        <f t="shared" si="33"/>
        <v>0</v>
      </c>
      <c r="DZ33" s="120">
        <f t="shared" si="34"/>
        <v>0</v>
      </c>
      <c r="EA33" s="120">
        <f t="shared" si="35"/>
        <v>0</v>
      </c>
      <c r="EB33" s="120">
        <f t="shared" si="36"/>
        <v>0</v>
      </c>
      <c r="EC33" s="120">
        <f t="shared" si="37"/>
        <v>0</v>
      </c>
      <c r="ED33" s="120">
        <f t="shared" si="38"/>
        <v>0</v>
      </c>
      <c r="EE33" s="120">
        <f t="shared" si="39"/>
        <v>0</v>
      </c>
      <c r="EF33" s="120">
        <f t="shared" si="40"/>
        <v>0</v>
      </c>
      <c r="EG33" s="120">
        <f t="shared" si="41"/>
        <v>0</v>
      </c>
      <c r="EH33" s="120">
        <f t="shared" si="42"/>
        <v>0</v>
      </c>
      <c r="EI33" s="120">
        <f t="shared" si="43"/>
        <v>0</v>
      </c>
      <c r="EJ33" s="120">
        <f t="shared" si="44"/>
        <v>0</v>
      </c>
      <c r="EK33" s="120">
        <f t="shared" si="45"/>
        <v>0</v>
      </c>
      <c r="EL33" s="120">
        <f t="shared" si="46"/>
        <v>0</v>
      </c>
      <c r="EM33" s="120">
        <f t="shared" si="47"/>
        <v>0</v>
      </c>
      <c r="EN33" s="120">
        <f t="shared" si="48"/>
        <v>0</v>
      </c>
      <c r="EO33" s="120">
        <f t="shared" si="49"/>
        <v>0</v>
      </c>
      <c r="EP33" s="120">
        <f t="shared" si="50"/>
        <v>0</v>
      </c>
      <c r="EQ33" s="120">
        <f t="shared" si="51"/>
        <v>0</v>
      </c>
      <c r="ER33" s="121"/>
      <c r="ES33" s="122">
        <f t="shared" si="52"/>
        <v>0</v>
      </c>
      <c r="ET33" s="121"/>
      <c r="EU33" s="134"/>
      <c r="EV33" s="124"/>
      <c r="EW33" s="125">
        <f t="shared" si="53"/>
        <v>0</v>
      </c>
      <c r="EX33" s="72"/>
      <c r="EY33" s="119">
        <f t="shared" si="54"/>
        <v>4843.902658028489</v>
      </c>
      <c r="EZ33" s="120">
        <f ca="1">IFERROR((NORMSDIST(((LN($EY33/$C$3)+(#REF!+($Q$46^2)/2)*$Q$51)/($Q$46*SQRT($Q$51))))*$EY33-NORMSDIST((((LN($EY33/$C$3)+(#REF!+($Q$46^2)/2)*$Q$51)/($Q$46*SQRT($Q$51)))-$Q$46*SQRT(($Q$51))))*$C$3*EXP(-#REF!*$Q$51))*$B$3*100,0)</f>
        <v>0</v>
      </c>
      <c r="FA33" s="120">
        <f ca="1">IFERROR((NORMSDIST(((LN($EY33/$C$4)+(#REF!+($Q$46^2)/2)*$Q$51)/($Q$46*SQRT($Q$51))))*$EY33-NORMSDIST((((LN($EY33/$C$4)+(#REF!+($Q$46^2)/2)*$Q$51)/($Q$46*SQRT($Q$51)))-$Q$46*SQRT(($Q$51))))*$C$4*EXP(-#REF!*$Q$51))*$B$4*100,0)</f>
        <v>0</v>
      </c>
      <c r="FB33" s="120">
        <f ca="1">IFERROR((NORMSDIST(((LN($EY33/$C$5)+(#REF!+($Q$46^2)/2)*$Q$51)/($Q$46*SQRT($Q$51))))*$EY33-NORMSDIST((((LN($EY33/$C$5)+(#REF!+($Q$46^2)/2)*$Q$51)/($Q$46*SQRT($Q$51)))-$Q$46*SQRT(($Q$51))))*$C$5*EXP(-#REF!*$Q$51))*$B$5*100,0)</f>
        <v>0</v>
      </c>
      <c r="FC33" s="120">
        <f ca="1">IFERROR((NORMSDIST(((LN($EY33/$C$6)+(#REF!+($Q$46^2)/2)*$Q$51)/($Q$46*SQRT($Q$51))))*$EY33-NORMSDIST((((LN($EY33/$C$6)+(#REF!+($Q$46^2)/2)*$Q$51)/($Q$46*SQRT($Q$51)))-$Q$46*SQRT(($Q$51))))*$C$6*EXP(-#REF!*$Q$51))*$B$6*100,0)</f>
        <v>0</v>
      </c>
      <c r="FD33" s="120">
        <f ca="1">IFERROR((NORMSDIST(((LN($EY33/$C$7)+(#REF!+($Q$46^2)/2)*$Q$51)/($Q$46*SQRT($Q$51))))*$EY33-NORMSDIST((((LN($EY33/$C$7)+(#REF!+($Q$46^2)/2)*$Q$51)/($Q$46*SQRT($Q$51)))-$Q$46*SQRT(($Q$51))))*$C$7*EXP(-#REF!*$Q$51))*$B$7*100,0)</f>
        <v>0</v>
      </c>
      <c r="FE33" s="120">
        <f ca="1">IFERROR((NORMSDIST(((LN($EY33/$C$8)+(#REF!+($Q$46^2)/2)*$Q$51)/($Q$46*SQRT($Q$51))))*$EY33-NORMSDIST((((LN($EY33/$C$8)+(#REF!+($Q$46^2)/2)*$Q$51)/($Q$46*SQRT($Q$51)))-$Q$46*SQRT(($Q$51))))*$C$8*EXP(-#REF!*$Q$51))*$B$8*100,0)</f>
        <v>0</v>
      </c>
      <c r="FF33" s="120">
        <f ca="1">IFERROR((NORMSDIST(((LN($EY33/$C$9)+(#REF!+($Q$46^2)/2)*$Q$51)/($Q$46*SQRT($Q$51))))*$EY33-NORMSDIST((((LN($EY33/$C$9)+(#REF!+($Q$46^2)/2)*$Q$51)/($Q$46*SQRT($Q$51)))-$Q$46*SQRT(($Q$51))))*$C$9*EXP(-#REF!*$Q$51))*$B$9*100,0)</f>
        <v>0</v>
      </c>
      <c r="FG33" s="120">
        <f ca="1">IFERROR((NORMSDIST(((LN($EY33/$C$10)+(#REF!+($Q$46^2)/2)*$Q$51)/($Q$46*SQRT($Q$51))))*$EY33-NORMSDIST((((LN($EY33/$C$10)+(#REF!+($Q$46^2)/2)*$Q$51)/($Q$46*SQRT($Q$51)))-$Q$46*SQRT(($Q$51))))*$C$10*EXP(-#REF!*$Q$51))*$B$10*100,0)</f>
        <v>0</v>
      </c>
      <c r="FH33" s="120">
        <f ca="1">IFERROR((NORMSDIST(((LN($EY33/$C$11)+(#REF!+($Q$46^2)/2)*$Q$51)/($Q$46*SQRT($Q$51))))*$EY33-NORMSDIST((((LN($EY33/$C$11)+(#REF!+($Q$46^2)/2)*$Q$51)/($Q$46*SQRT($Q$51)))-$Q$46*SQRT(($Q$51))))*$C$11*EXP(-#REF!*$Q$51))*$B$11*100,0)</f>
        <v>0</v>
      </c>
      <c r="FI33" s="120">
        <f ca="1">IFERROR((NORMSDIST(((LN($EY33/$C$12)+(#REF!+($Q$46^2)/2)*$Q$51)/($Q$46*SQRT($Q$51))))*$EY33-NORMSDIST((((LN($EY33/$C$12)+(#REF!+($Q$46^2)/2)*$Q$51)/($Q$46*SQRT($Q$51)))-$Q$46*SQRT(($Q$51))))*$C$12*EXP(-#REF!*$Q$51))*$B$12*100,0)</f>
        <v>0</v>
      </c>
      <c r="FJ33" s="120">
        <f ca="1">IFERROR((NORMSDIST(((LN($EY33/$C$13)+(#REF!+($Q$46^2)/2)*$Q$51)/($Q$46*SQRT($Q$51))))*$EY33-NORMSDIST((((LN($EY33/$C$13)+(#REF!+($Q$46^2)/2)*$Q$51)/($Q$46*SQRT($Q$51)))-$Q$46*SQRT(($Q$51))))*$C$13*EXP(-#REF!*$Q$51))*$B$13*100,0)</f>
        <v>0</v>
      </c>
      <c r="FK33" s="120">
        <f ca="1">IFERROR((NORMSDIST(((LN($EY33/$C$14)+(#REF!+($Q$46^2)/2)*$Q$51)/($Q$46*SQRT($Q$51))))*$EY33-NORMSDIST((((LN($EY33/$C$14)+(#REF!+($Q$46^2)/2)*$Q$51)/($Q$46*SQRT($Q$51)))-$Q$46*SQRT(($Q$51))))*$C$14*EXP(-#REF!*$Q$51))*$B$14*100,0)</f>
        <v>0</v>
      </c>
      <c r="FL33" s="120">
        <f ca="1">IFERROR((NORMSDIST(((LN($EY33/$C$15)+(#REF!+($Q$46^2)/2)*$Q$51)/($Q$46*SQRT($Q$51))))*$EY33-NORMSDIST((((LN($EY33/$C$15)+(#REF!+($Q$46^2)/2)*$Q$51)/($Q$46*SQRT($Q$51)))-$Q$46*SQRT(($Q$51))))*$C$15*EXP(-#REF!*$Q$51))*$B$15*100,0)</f>
        <v>0</v>
      </c>
      <c r="FM33" s="120">
        <f ca="1">IFERROR((NORMSDIST(((LN($EY33/$C$16)+(#REF!+($Q$46^2)/2)*$Q$51)/($Q$46*SQRT($Q$51))))*$EY33-NORMSDIST((((LN($EY33/$C$16)+(#REF!+($Q$46^2)/2)*$Q$51)/($Q$46*SQRT($Q$51)))-$Q$46*SQRT(($Q$51))))*$C$16*EXP(-#REF!*$Q$51))*$B$16*100,0)</f>
        <v>0</v>
      </c>
      <c r="FN33" s="120">
        <f ca="1">IFERROR((NORMSDIST(((LN($EY33/$C$17)+(#REF!+($Q$46^2)/2)*$Q$51)/($Q$46*SQRT($Q$51))))*$EY33-NORMSDIST((((LN($EY33/$C$17)+(#REF!+($Q$46^2)/2)*$Q$51)/($Q$46*SQRT($Q$51)))-$Q$46*SQRT(($Q$51))))*$C$17*EXP(-#REF!*$Q$51))*$B$17*100,0)</f>
        <v>0</v>
      </c>
      <c r="FO33" s="120">
        <f ca="1">IFERROR((NORMSDIST(((LN($EY33/$C$18)+(#REF!+($Q$46^2)/2)*$Q$51)/($Q$46*SQRT($Q$51))))*$EY33-NORMSDIST((((LN($EY33/$C$18)+(#REF!+($Q$46^2)/2)*$Q$51)/($Q$46*SQRT($Q$51)))-$Q$46*SQRT(($Q$51))))*$C$18*EXP(-#REF!*$Q$51))*$B$18*100,0)</f>
        <v>0</v>
      </c>
      <c r="FP33" s="120">
        <f ca="1">IFERROR((NORMSDIST(((LN($EY33/$C$19)+(#REF!+($Q$46^2)/2)*$Q$51)/($Q$46*SQRT($Q$51))))*$EY33-NORMSDIST((((LN($EY33/$C$19)+(#REF!+($Q$46^2)/2)*$Q$51)/($Q$46*SQRT($Q$51)))-$Q$46*SQRT(($Q$51))))*$C$19*EXP(-#REF!*$Q$51))*$B$19*100,0)</f>
        <v>0</v>
      </c>
      <c r="FQ33" s="120">
        <f ca="1">IFERROR((NORMSDIST(((LN($EY33/$C$20)+(#REF!+($Q$46^2)/2)*$Q$51)/($Q$46*SQRT($Q$51))))*$EY33-NORMSDIST((((LN($EY33/$C$20)+(#REF!+($Q$46^2)/2)*$Q$51)/($Q$46*SQRT($Q$51)))-$Q$46*SQRT(($Q$51))))*$C$20*EXP(-#REF!*$Q$51))*$B$20*100,0)</f>
        <v>0</v>
      </c>
      <c r="FR33" s="120">
        <f ca="1">IFERROR((NORMSDIST(((LN($EY33/$C$21)+(#REF!+($Q$46^2)/2)*$Q$51)/($Q$46*SQRT($Q$51))))*$EY33-NORMSDIST((((LN($EY33/$C$21)+(#REF!+($Q$46^2)/2)*$Q$51)/($Q$46*SQRT($Q$51)))-$Q$46*SQRT(($Q$51))))*$C$21*EXP(-#REF!*$Q$51))*$B$21*100,0)</f>
        <v>0</v>
      </c>
      <c r="FS33" s="120">
        <f ca="1">IFERROR((NORMSDIST(((LN($EY33/$C$22)+(#REF!+($Q$46^2)/2)*$Q$51)/($Q$46*SQRT($Q$51))))*$EY33-NORMSDIST((((LN($EY33/$C$22)+(#REF!+($Q$46^2)/2)*$Q$51)/($Q$46*SQRT($Q$51)))-$Q$46*SQRT(($Q$51))))*$C$22*EXP(-#REF!*$Q$51))*$B$22*100,0)</f>
        <v>0</v>
      </c>
      <c r="FT33" s="120">
        <f ca="1">IFERROR((NORMSDIST(((LN($EY33/$C$23)+(#REF!+($Q$46^2)/2)*$Q$51)/($Q$46*SQRT($Q$51))))*$EY33-NORMSDIST((((LN($EY33/$C$23)+(#REF!+($Q$46^2)/2)*$Q$51)/($Q$46*SQRT($Q$51)))-$Q$46*SQRT(($Q$51))))*$C$23*EXP(-#REF!*$Q$51))*$B$23*100,0)</f>
        <v>0</v>
      </c>
      <c r="FU33" s="120">
        <f ca="1">IFERROR((NORMSDIST(((LN($EY33/$C$24)+(#REF!+($Q$46^2)/2)*$Q$51)/($Q$46*SQRT($Q$51))))*$EY33-NORMSDIST((((LN($EY33/$C$24)+(#REF!+($Q$46^2)/2)*$Q$51)/($Q$46*SQRT($Q$51)))-$Q$46*SQRT(($Q$51))))*$C$24*EXP(-#REF!*$Q$51))*$B$24*100,0)</f>
        <v>0</v>
      </c>
      <c r="FV33" s="120">
        <f ca="1">IFERROR((NORMSDIST(((LN($EY33/$C$25)+(#REF!+($Q$46^2)/2)*$Q$51)/($Q$46*SQRT($Q$51))))*$EY33-NORMSDIST((((LN($EY33/$C$25)+(#REF!+($Q$46^2)/2)*$Q$51)/($Q$46*SQRT($Q$51)))-$Q$46*SQRT(($Q$51))))*$C$25*EXP(-#REF!*$Q$51))*$B$25*100,0)</f>
        <v>0</v>
      </c>
      <c r="FW33" s="120">
        <f ca="1">IFERROR((NORMSDIST(((LN($EY33/$C$26)+(#REF!+($Q$46^2)/2)*$Q$51)/($Q$46*SQRT($Q$51))))*$EY33-NORMSDIST((((LN($EY33/$C$26)+(#REF!+($Q$46^2)/2)*$Q$51)/($Q$46*SQRT($Q$51)))-$Q$46*SQRT(($Q$51))))*$C$26*EXP(-#REF!*$Q$51))*$B$26*100,0)</f>
        <v>0</v>
      </c>
      <c r="FX33" s="120">
        <f ca="1">IFERROR((NORMSDIST(((LN($EY33/$C$27)+(#REF!+($Q$46^2)/2)*$Q$51)/($Q$46*SQRT($Q$51))))*$EY33-NORMSDIST((((LN($EY33/$C$27)+(#REF!+($Q$46^2)/2)*$Q$51)/($Q$46*SQRT($Q$51)))-$Q$46*SQRT(($Q$51))))*$C$27*EXP(-#REF!*$Q$51))*$B$27*100,0)</f>
        <v>0</v>
      </c>
      <c r="FY33" s="120">
        <f ca="1">IFERROR((NORMSDIST(((LN($EY33/$C$28)+(#REF!+($Q$46^2)/2)*$Q$51)/($Q$46*SQRT($Q$51))))*$EY33-NORMSDIST((((LN($EY33/$C$28)+(#REF!+($Q$46^2)/2)*$Q$51)/($Q$46*SQRT($Q$51)))-$Q$46*SQRT(($Q$51))))*$C$28*EXP(-#REF!*$Q$51))*$B$28*100,0)</f>
        <v>0</v>
      </c>
      <c r="FZ33" s="120">
        <f ca="1">IFERROR((NORMSDIST(((LN($EY33/$C$29)+(#REF!+($Q$46^2)/2)*$Q$51)/($Q$46*SQRT($Q$51))))*$EY33-NORMSDIST((((LN($EY33/$C$29)+(#REF!+($Q$46^2)/2)*$Q$51)/($Q$46*SQRT($Q$51)))-$Q$46*SQRT(($Q$51))))*$C$29*EXP(-#REF!*$Q$51))*$B$29*100,0)</f>
        <v>0</v>
      </c>
      <c r="GA33" s="120">
        <f ca="1">IFERROR((NORMSDIST(((LN($EY33/$C$30)+(#REF!+($Q$46^2)/2)*$Q$51)/($Q$46*SQRT($Q$51))))*$EY33-NORMSDIST((((LN($EY33/$C$30)+(#REF!+($Q$46^2)/2)*$Q$51)/($Q$46*SQRT($Q$51)))-$Q$46*SQRT(($Q$51))))*$C$30*EXP(-#REF!*$Q$51))*$B$30*100,0)</f>
        <v>0</v>
      </c>
      <c r="GB33" s="120">
        <f ca="1">IFERROR((NORMSDIST(((LN($EY33/$C$31)+(#REF!+($Q$46^2)/2)*$Q$51)/($Q$46*SQRT($Q$51))))*$EY33-NORMSDIST((((LN($EY33/$C$31)+(#REF!+($Q$46^2)/2)*$Q$51)/($Q$46*SQRT($Q$51)))-$Q$46*SQRT(($Q$51))))*$C$31*EXP(-#REF!*$Q$51))*$B$31*100,0)</f>
        <v>0</v>
      </c>
      <c r="GC33" s="120">
        <f ca="1">IFERROR((NORMSDIST(((LN($EY33/$C$32)+(#REF!+($Q$46^2)/2)*$Q$51)/($Q$46*SQRT($Q$51))))*$EY33-NORMSDIST((((LN($EY33/$C$32)+(#REF!+($Q$46^2)/2)*$Q$51)/($Q$46*SQRT($Q$51)))-$Q$46*SQRT(($Q$51))))*$C$32*EXP(-#REF!*$Q$51))*$B$32*100,0)</f>
        <v>0</v>
      </c>
      <c r="GD33" s="120">
        <f ca="1">IFERROR((NORMSDIST(((LN($EY33/$C$33)+(#REF!+($Q$46^2)/2)*$Q$51)/($Q$46*SQRT($Q$51))))*$EY33-NORMSDIST((((LN($EY33/$C$33)+(#REF!+($Q$46^2)/2)*$Q$51)/($Q$46*SQRT($Q$51)))-$Q$46*SQRT(($Q$51))))*$C$33*EXP(-#REF!*$Q$51))*$B$33*100,0)</f>
        <v>0</v>
      </c>
      <c r="GE33" s="120">
        <f ca="1">IFERROR((NORMSDIST(((LN($EY33/$C$34)+(#REF!+($Q$46^2)/2)*$Q$51)/($Q$46*SQRT($Q$51))))*$EY33-NORMSDIST((((LN($EY33/$C$34)+(#REF!+($Q$46^2)/2)*$Q$51)/($Q$46*SQRT($Q$51)))-$Q$46*SQRT(($Q$51))))*$C$34*EXP(-#REF!*$Q$51))*$B$34*100,0)</f>
        <v>0</v>
      </c>
      <c r="GF33" s="120">
        <f ca="1">IFERROR((NORMSDIST(((LN($EY33/$C$35)+(#REF!+($Q$46^2)/2)*$Q$51)/($Q$46*SQRT($Q$51))))*$EY33-NORMSDIST((((LN($EY33/$C$35)+(#REF!+($Q$46^2)/2)*$Q$51)/($Q$46*SQRT($Q$51)))-$Q$46*SQRT(($Q$51))))*$C$35*EXP(-#REF!*$Q$51))*$B$35*100,0)</f>
        <v>0</v>
      </c>
      <c r="GG33" s="120">
        <f ca="1">IFERROR((NORMSDIST(((LN($EY33/$C$36)+(#REF!+($Q$46^2)/2)*$Q$51)/($Q$46*SQRT($Q$51))))*$EY33-NORMSDIST((((LN($EY33/$C$36)+(#REF!+($Q$46^2)/2)*$Q$51)/($Q$46*SQRT($Q$51)))-$Q$46*SQRT(($Q$51))))*$C$36*EXP(-#REF!*$Q$51))*$B$36*100,0)</f>
        <v>0</v>
      </c>
      <c r="GH33" s="120">
        <f ca="1">IFERROR((NORMSDIST(((LN($EY33/$C$37)+(#REF!+($Q$46^2)/2)*$Q$51)/($Q$46*SQRT($Q$51))))*$EY33-NORMSDIST((((LN($EY33/$C$37)+(#REF!+($Q$46^2)/2)*$Q$51)/($Q$46*SQRT($Q$51)))-$Q$46*SQRT(($Q$51))))*$C$37*EXP(-#REF!*$Q$51))*$B$37*100,0)</f>
        <v>0</v>
      </c>
      <c r="GI33" s="121"/>
      <c r="GJ33" s="122">
        <f t="shared" ca="1" si="55"/>
        <v>0</v>
      </c>
      <c r="GK33" s="121"/>
      <c r="GL33" s="134"/>
      <c r="GM33" s="124"/>
      <c r="GN33" s="125">
        <f t="shared" ca="1" si="56"/>
        <v>0</v>
      </c>
    </row>
    <row r="34" spans="1:196" ht="15.75" thickBot="1">
      <c r="A34" s="126" t="s">
        <v>410</v>
      </c>
      <c r="B34" s="249"/>
      <c r="C34" s="242"/>
      <c r="D34" s="243"/>
      <c r="E34" s="250">
        <f t="shared" si="0"/>
        <v>0</v>
      </c>
      <c r="F34" s="251">
        <f t="shared" si="1"/>
        <v>0</v>
      </c>
      <c r="G34" s="246" t="str">
        <f t="shared" si="57"/>
        <v/>
      </c>
      <c r="H34" s="252">
        <f t="shared" si="58"/>
        <v>0</v>
      </c>
      <c r="I34" s="253">
        <f t="shared" si="2"/>
        <v>0</v>
      </c>
      <c r="J34" s="127" t="str">
        <f>IFERROR(D33/D34,"")</f>
        <v/>
      </c>
      <c r="K34" s="128" t="str">
        <f>IFERROR(G33/G34,"")</f>
        <v/>
      </c>
      <c r="L34" s="129" t="str">
        <f>IFERROR(K34/J34-1,"")</f>
        <v/>
      </c>
      <c r="M34" s="130">
        <f>I33+I34</f>
        <v>0</v>
      </c>
      <c r="N34" s="149"/>
      <c r="O34" s="282">
        <f t="shared" si="75"/>
        <v>5086.0977909299136</v>
      </c>
      <c r="P34" s="150">
        <f t="shared" si="4"/>
        <v>0</v>
      </c>
      <c r="Q34" s="150">
        <f t="shared" ca="1" si="5"/>
        <v>0</v>
      </c>
      <c r="R34" s="151"/>
      <c r="S34" s="240" t="str">
        <f t="shared" si="71"/>
        <v/>
      </c>
      <c r="T34" s="671">
        <f t="shared" si="73"/>
        <v>0</v>
      </c>
      <c r="U34" s="673"/>
      <c r="V34" s="672">
        <f t="shared" ca="1" si="59"/>
        <v>0</v>
      </c>
      <c r="W34" s="505" t="str">
        <f t="shared" si="77"/>
        <v/>
      </c>
      <c r="X34" s="505" t="str">
        <f t="shared" si="78"/>
        <v/>
      </c>
      <c r="Y34" s="503">
        <f>IFERROR(VLOOKUP($X34,HomeBroker!$A$22:$F$100,2,0),0)</f>
        <v>0</v>
      </c>
      <c r="Z34" s="503">
        <f>IFERROR(VLOOKUP($X34,HomeBroker!$A$22:$F$100,3,0),0)</f>
        <v>0</v>
      </c>
      <c r="AA34" s="237">
        <f>IFERROR(VLOOKUP($X34,HomeBroker!$A$22:$F$100,6,0),0)</f>
        <v>0</v>
      </c>
      <c r="AB34" s="503">
        <f>IFERROR(VLOOKUP($X34,HomeBroker!$A$22:$F$100,4,0),0)</f>
        <v>0</v>
      </c>
      <c r="AC34" s="503">
        <f>IFERROR(VLOOKUP($X34,HomeBroker!$A$22:$F$100,5,0),0)</f>
        <v>0</v>
      </c>
      <c r="AD34" s="506">
        <f>IFERROR(VLOOKUP($X34,HomeBroker!$A$22:$N$100,14,0),0)</f>
        <v>0</v>
      </c>
      <c r="AE34" s="241" t="str">
        <f t="shared" si="62"/>
        <v/>
      </c>
      <c r="AF34" s="110">
        <f t="shared" si="74"/>
        <v>0</v>
      </c>
      <c r="AG34" s="111"/>
      <c r="AH34" s="504">
        <f t="shared" ca="1" si="64"/>
        <v>0</v>
      </c>
      <c r="AI34" s="505" t="str">
        <f t="shared" si="79"/>
        <v/>
      </c>
      <c r="AJ34" s="505" t="str">
        <f t="shared" si="80"/>
        <v/>
      </c>
      <c r="AK34" s="507">
        <f>IFERROR(VLOOKUP($AJ34,HomeBroker!$A$22:$F$100,2,0),0)</f>
        <v>0</v>
      </c>
      <c r="AL34" s="503">
        <f>IFERROR(VLOOKUP($AJ34,HomeBroker!$A$22:$F$100,3,0),0)</f>
        <v>0</v>
      </c>
      <c r="AM34" s="237">
        <f>IFERROR(VLOOKUP($AJ34,HomeBroker!$A$22:$F$100,6,0),0)</f>
        <v>0</v>
      </c>
      <c r="AN34" s="503">
        <f>IFERROR(VLOOKUP($AJ34,HomeBroker!$A$22:$F$100,4,0),0)</f>
        <v>0</v>
      </c>
      <c r="AO34" s="507">
        <f>IFERROR(VLOOKUP($AJ34,HomeBroker!$A$22:$F$100,5,0),0)</f>
        <v>0</v>
      </c>
      <c r="AP34" s="507">
        <f>IFERROR(VLOOKUP($AJ34,HomeBroker!$A$22:$N$100,14,0),0)</f>
        <v>0</v>
      </c>
      <c r="AQ34" s="62"/>
      <c r="AR34" s="240" t="str">
        <f t="shared" si="67"/>
        <v>-</v>
      </c>
      <c r="AS34" s="240" t="str">
        <f t="shared" si="68"/>
        <v>-</v>
      </c>
      <c r="AT34" s="240" t="str">
        <f t="shared" si="69"/>
        <v>-</v>
      </c>
      <c r="AU34" s="62"/>
      <c r="AV34" s="112"/>
      <c r="AW34" s="132" t="s">
        <v>354</v>
      </c>
      <c r="AX34" s="114"/>
      <c r="AY34" s="136"/>
      <c r="AZ34" s="137"/>
      <c r="BA34" s="285">
        <f t="shared" si="10"/>
        <v>0</v>
      </c>
      <c r="BB34" s="286">
        <f t="shared" si="11"/>
        <v>0</v>
      </c>
      <c r="BC34" s="116" t="s">
        <v>408</v>
      </c>
      <c r="BD34" s="114"/>
      <c r="BE34" s="139"/>
      <c r="BF34" s="117"/>
      <c r="BG34" s="287">
        <f t="shared" si="12"/>
        <v>0</v>
      </c>
      <c r="BH34" s="289">
        <f t="shared" si="13"/>
        <v>0</v>
      </c>
      <c r="BI34" s="118" t="s">
        <v>409</v>
      </c>
      <c r="BJ34" s="114"/>
      <c r="BK34" s="117"/>
      <c r="BL34" s="290">
        <f t="shared" si="14"/>
        <v>0</v>
      </c>
      <c r="BM34" s="291">
        <f t="shared" si="15"/>
        <v>0</v>
      </c>
      <c r="DH34" s="119">
        <f t="shared" si="16"/>
        <v>5086.0977909299136</v>
      </c>
      <c r="DI34" s="120">
        <f t="shared" si="17"/>
        <v>0</v>
      </c>
      <c r="DJ34" s="120">
        <f t="shared" si="18"/>
        <v>0</v>
      </c>
      <c r="DK34" s="120">
        <f t="shared" si="19"/>
        <v>0</v>
      </c>
      <c r="DL34" s="120">
        <f t="shared" si="20"/>
        <v>0</v>
      </c>
      <c r="DM34" s="120">
        <f t="shared" si="21"/>
        <v>0</v>
      </c>
      <c r="DN34" s="120">
        <f t="shared" si="22"/>
        <v>0</v>
      </c>
      <c r="DO34" s="120">
        <f t="shared" si="23"/>
        <v>0</v>
      </c>
      <c r="DP34" s="120">
        <f t="shared" si="24"/>
        <v>0</v>
      </c>
      <c r="DQ34" s="120">
        <f t="shared" si="25"/>
        <v>0</v>
      </c>
      <c r="DR34" s="120">
        <f t="shared" si="26"/>
        <v>0</v>
      </c>
      <c r="DS34" s="120">
        <f t="shared" si="27"/>
        <v>0</v>
      </c>
      <c r="DT34" s="120">
        <f t="shared" si="28"/>
        <v>0</v>
      </c>
      <c r="DU34" s="120">
        <f t="shared" si="29"/>
        <v>0</v>
      </c>
      <c r="DV34" s="120">
        <f t="shared" si="30"/>
        <v>0</v>
      </c>
      <c r="DW34" s="120">
        <f t="shared" si="31"/>
        <v>0</v>
      </c>
      <c r="DX34" s="120">
        <f t="shared" si="32"/>
        <v>0</v>
      </c>
      <c r="DY34" s="120">
        <f t="shared" si="33"/>
        <v>0</v>
      </c>
      <c r="DZ34" s="120">
        <f t="shared" si="34"/>
        <v>0</v>
      </c>
      <c r="EA34" s="120">
        <f t="shared" si="35"/>
        <v>0</v>
      </c>
      <c r="EB34" s="120">
        <f t="shared" si="36"/>
        <v>0</v>
      </c>
      <c r="EC34" s="120">
        <f t="shared" si="37"/>
        <v>0</v>
      </c>
      <c r="ED34" s="120">
        <f t="shared" si="38"/>
        <v>0</v>
      </c>
      <c r="EE34" s="120">
        <f t="shared" si="39"/>
        <v>0</v>
      </c>
      <c r="EF34" s="120">
        <f t="shared" si="40"/>
        <v>0</v>
      </c>
      <c r="EG34" s="120">
        <f t="shared" si="41"/>
        <v>0</v>
      </c>
      <c r="EH34" s="120">
        <f t="shared" si="42"/>
        <v>0</v>
      </c>
      <c r="EI34" s="120">
        <f t="shared" si="43"/>
        <v>0</v>
      </c>
      <c r="EJ34" s="120">
        <f t="shared" si="44"/>
        <v>0</v>
      </c>
      <c r="EK34" s="120">
        <f t="shared" si="45"/>
        <v>0</v>
      </c>
      <c r="EL34" s="120">
        <f t="shared" si="46"/>
        <v>0</v>
      </c>
      <c r="EM34" s="120">
        <f t="shared" si="47"/>
        <v>0</v>
      </c>
      <c r="EN34" s="120">
        <f t="shared" si="48"/>
        <v>0</v>
      </c>
      <c r="EO34" s="120">
        <f t="shared" si="49"/>
        <v>0</v>
      </c>
      <c r="EP34" s="120">
        <f t="shared" si="50"/>
        <v>0</v>
      </c>
      <c r="EQ34" s="120">
        <f t="shared" si="51"/>
        <v>0</v>
      </c>
      <c r="ER34" s="121"/>
      <c r="ES34" s="122">
        <f t="shared" si="52"/>
        <v>0</v>
      </c>
      <c r="ET34" s="121"/>
      <c r="EU34" s="152"/>
      <c r="EV34" s="153"/>
      <c r="EW34" s="154">
        <f t="shared" si="53"/>
        <v>0</v>
      </c>
      <c r="EX34" s="72"/>
      <c r="EY34" s="119">
        <f t="shared" si="54"/>
        <v>5086.0977909299136</v>
      </c>
      <c r="EZ34" s="120">
        <f ca="1">IFERROR((NORMSDIST(((LN($EY34/$C$3)+(#REF!+($Q$46^2)/2)*$Q$51)/($Q$46*SQRT($Q$51))))*$EY34-NORMSDIST((((LN($EY34/$C$3)+(#REF!+($Q$46^2)/2)*$Q$51)/($Q$46*SQRT($Q$51)))-$Q$46*SQRT(($Q$51))))*$C$3*EXP(-#REF!*$Q$51))*$B$3*100,0)</f>
        <v>0</v>
      </c>
      <c r="FA34" s="120">
        <f ca="1">IFERROR((NORMSDIST(((LN($EY34/$C$4)+(#REF!+($Q$46^2)/2)*$Q$51)/($Q$46*SQRT($Q$51))))*$EY34-NORMSDIST((((LN($EY34/$C$4)+(#REF!+($Q$46^2)/2)*$Q$51)/($Q$46*SQRT($Q$51)))-$Q$46*SQRT(($Q$51))))*$C$4*EXP(-#REF!*$Q$51))*$B$4*100,0)</f>
        <v>0</v>
      </c>
      <c r="FB34" s="120">
        <f ca="1">IFERROR((NORMSDIST(((LN($EY34/$C$5)+(#REF!+($Q$46^2)/2)*$Q$51)/($Q$46*SQRT($Q$51))))*$EY34-NORMSDIST((((LN($EY34/$C$5)+(#REF!+($Q$46^2)/2)*$Q$51)/($Q$46*SQRT($Q$51)))-$Q$46*SQRT(($Q$51))))*$C$5*EXP(-#REF!*$Q$51))*$B$5*100,0)</f>
        <v>0</v>
      </c>
      <c r="FC34" s="120">
        <f ca="1">IFERROR((NORMSDIST(((LN($EY34/$C$6)+(#REF!+($Q$46^2)/2)*$Q$51)/($Q$46*SQRT($Q$51))))*$EY34-NORMSDIST((((LN($EY34/$C$6)+(#REF!+($Q$46^2)/2)*$Q$51)/($Q$46*SQRT($Q$51)))-$Q$46*SQRT(($Q$51))))*$C$6*EXP(-#REF!*$Q$51))*$B$6*100,0)</f>
        <v>0</v>
      </c>
      <c r="FD34" s="120">
        <f ca="1">IFERROR((NORMSDIST(((LN($EY34/$C$7)+(#REF!+($Q$46^2)/2)*$Q$51)/($Q$46*SQRT($Q$51))))*$EY34-NORMSDIST((((LN($EY34/$C$7)+(#REF!+($Q$46^2)/2)*$Q$51)/($Q$46*SQRT($Q$51)))-$Q$46*SQRT(($Q$51))))*$C$7*EXP(-#REF!*$Q$51))*$B$7*100,0)</f>
        <v>0</v>
      </c>
      <c r="FE34" s="120">
        <f ca="1">IFERROR((NORMSDIST(((LN($EY34/$C$8)+(#REF!+($Q$46^2)/2)*$Q$51)/($Q$46*SQRT($Q$51))))*$EY34-NORMSDIST((((LN($EY34/$C$8)+(#REF!+($Q$46^2)/2)*$Q$51)/($Q$46*SQRT($Q$51)))-$Q$46*SQRT(($Q$51))))*$C$8*EXP(-#REF!*$Q$51))*$B$8*100,0)</f>
        <v>0</v>
      </c>
      <c r="FF34" s="120">
        <f ca="1">IFERROR((NORMSDIST(((LN($EY34/$C$9)+(#REF!+($Q$46^2)/2)*$Q$51)/($Q$46*SQRT($Q$51))))*$EY34-NORMSDIST((((LN($EY34/$C$9)+(#REF!+($Q$46^2)/2)*$Q$51)/($Q$46*SQRT($Q$51)))-$Q$46*SQRT(($Q$51))))*$C$9*EXP(-#REF!*$Q$51))*$B$9*100,0)</f>
        <v>0</v>
      </c>
      <c r="FG34" s="120">
        <f ca="1">IFERROR((NORMSDIST(((LN($EY34/$C$10)+(#REF!+($Q$46^2)/2)*$Q$51)/($Q$46*SQRT($Q$51))))*$EY34-NORMSDIST((((LN($EY34/$C$10)+(#REF!+($Q$46^2)/2)*$Q$51)/($Q$46*SQRT($Q$51)))-$Q$46*SQRT(($Q$51))))*$C$10*EXP(-#REF!*$Q$51))*$B$10*100,0)</f>
        <v>0</v>
      </c>
      <c r="FH34" s="120">
        <f ca="1">IFERROR((NORMSDIST(((LN($EY34/$C$11)+(#REF!+($Q$46^2)/2)*$Q$51)/($Q$46*SQRT($Q$51))))*$EY34-NORMSDIST((((LN($EY34/$C$11)+(#REF!+($Q$46^2)/2)*$Q$51)/($Q$46*SQRT($Q$51)))-$Q$46*SQRT(($Q$51))))*$C$11*EXP(-#REF!*$Q$51))*$B$11*100,0)</f>
        <v>0</v>
      </c>
      <c r="FI34" s="120">
        <f ca="1">IFERROR((NORMSDIST(((LN($EY34/$C$12)+(#REF!+($Q$46^2)/2)*$Q$51)/($Q$46*SQRT($Q$51))))*$EY34-NORMSDIST((((LN($EY34/$C$12)+(#REF!+($Q$46^2)/2)*$Q$51)/($Q$46*SQRT($Q$51)))-$Q$46*SQRT(($Q$51))))*$C$12*EXP(-#REF!*$Q$51))*$B$12*100,0)</f>
        <v>0</v>
      </c>
      <c r="FJ34" s="120">
        <f ca="1">IFERROR((NORMSDIST(((LN($EY34/$C$13)+(#REF!+($Q$46^2)/2)*$Q$51)/($Q$46*SQRT($Q$51))))*$EY34-NORMSDIST((((LN($EY34/$C$13)+(#REF!+($Q$46^2)/2)*$Q$51)/($Q$46*SQRT($Q$51)))-$Q$46*SQRT(($Q$51))))*$C$13*EXP(-#REF!*$Q$51))*$B$13*100,0)</f>
        <v>0</v>
      </c>
      <c r="FK34" s="120">
        <f ca="1">IFERROR((NORMSDIST(((LN($EY34/$C$14)+(#REF!+($Q$46^2)/2)*$Q$51)/($Q$46*SQRT($Q$51))))*$EY34-NORMSDIST((((LN($EY34/$C$14)+(#REF!+($Q$46^2)/2)*$Q$51)/($Q$46*SQRT($Q$51)))-$Q$46*SQRT(($Q$51))))*$C$14*EXP(-#REF!*$Q$51))*$B$14*100,0)</f>
        <v>0</v>
      </c>
      <c r="FL34" s="120">
        <f ca="1">IFERROR((NORMSDIST(((LN($EY34/$C$15)+(#REF!+($Q$46^2)/2)*$Q$51)/($Q$46*SQRT($Q$51))))*$EY34-NORMSDIST((((LN($EY34/$C$15)+(#REF!+($Q$46^2)/2)*$Q$51)/($Q$46*SQRT($Q$51)))-$Q$46*SQRT(($Q$51))))*$C$15*EXP(-#REF!*$Q$51))*$B$15*100,0)</f>
        <v>0</v>
      </c>
      <c r="FM34" s="120">
        <f ca="1">IFERROR((NORMSDIST(((LN($EY34/$C$16)+(#REF!+($Q$46^2)/2)*$Q$51)/($Q$46*SQRT($Q$51))))*$EY34-NORMSDIST((((LN($EY34/$C$16)+(#REF!+($Q$46^2)/2)*$Q$51)/($Q$46*SQRT($Q$51)))-$Q$46*SQRT(($Q$51))))*$C$16*EXP(-#REF!*$Q$51))*$B$16*100,0)</f>
        <v>0</v>
      </c>
      <c r="FN34" s="120">
        <f ca="1">IFERROR((NORMSDIST(((LN($EY34/$C$17)+(#REF!+($Q$46^2)/2)*$Q$51)/($Q$46*SQRT($Q$51))))*$EY34-NORMSDIST((((LN($EY34/$C$17)+(#REF!+($Q$46^2)/2)*$Q$51)/($Q$46*SQRT($Q$51)))-$Q$46*SQRT(($Q$51))))*$C$17*EXP(-#REF!*$Q$51))*$B$17*100,0)</f>
        <v>0</v>
      </c>
      <c r="FO34" s="120">
        <f ca="1">IFERROR((NORMSDIST(((LN($EY34/$C$18)+(#REF!+($Q$46^2)/2)*$Q$51)/($Q$46*SQRT($Q$51))))*$EY34-NORMSDIST((((LN($EY34/$C$18)+(#REF!+($Q$46^2)/2)*$Q$51)/($Q$46*SQRT($Q$51)))-$Q$46*SQRT(($Q$51))))*$C$18*EXP(-#REF!*$Q$51))*$B$18*100,0)</f>
        <v>0</v>
      </c>
      <c r="FP34" s="120">
        <f ca="1">IFERROR((NORMSDIST(((LN($EY34/$C$19)+(#REF!+($Q$46^2)/2)*$Q$51)/($Q$46*SQRT($Q$51))))*$EY34-NORMSDIST((((LN($EY34/$C$19)+(#REF!+($Q$46^2)/2)*$Q$51)/($Q$46*SQRT($Q$51)))-$Q$46*SQRT(($Q$51))))*$C$19*EXP(-#REF!*$Q$51))*$B$19*100,0)</f>
        <v>0</v>
      </c>
      <c r="FQ34" s="120">
        <f ca="1">IFERROR((NORMSDIST(((LN($EY34/$C$20)+(#REF!+($Q$46^2)/2)*$Q$51)/($Q$46*SQRT($Q$51))))*$EY34-NORMSDIST((((LN($EY34/$C$20)+(#REF!+($Q$46^2)/2)*$Q$51)/($Q$46*SQRT($Q$51)))-$Q$46*SQRT(($Q$51))))*$C$20*EXP(-#REF!*$Q$51))*$B$20*100,0)</f>
        <v>0</v>
      </c>
      <c r="FR34" s="120">
        <f ca="1">IFERROR((NORMSDIST(((LN($EY34/$C$21)+(#REF!+($Q$46^2)/2)*$Q$51)/($Q$46*SQRT($Q$51))))*$EY34-NORMSDIST((((LN($EY34/$C$21)+(#REF!+($Q$46^2)/2)*$Q$51)/($Q$46*SQRT($Q$51)))-$Q$46*SQRT(($Q$51))))*$C$21*EXP(-#REF!*$Q$51))*$B$21*100,0)</f>
        <v>0</v>
      </c>
      <c r="FS34" s="120">
        <f ca="1">IFERROR((NORMSDIST(((LN($EY34/$C$22)+(#REF!+($Q$46^2)/2)*$Q$51)/($Q$46*SQRT($Q$51))))*$EY34-NORMSDIST((((LN($EY34/$C$22)+(#REF!+($Q$46^2)/2)*$Q$51)/($Q$46*SQRT($Q$51)))-$Q$46*SQRT(($Q$51))))*$C$22*EXP(-#REF!*$Q$51))*$B$22*100,0)</f>
        <v>0</v>
      </c>
      <c r="FT34" s="120">
        <f ca="1">IFERROR((NORMSDIST(((LN($EY34/$C$23)+(#REF!+($Q$46^2)/2)*$Q$51)/($Q$46*SQRT($Q$51))))*$EY34-NORMSDIST((((LN($EY34/$C$23)+(#REF!+($Q$46^2)/2)*$Q$51)/($Q$46*SQRT($Q$51)))-$Q$46*SQRT(($Q$51))))*$C$23*EXP(-#REF!*$Q$51))*$B$23*100,0)</f>
        <v>0</v>
      </c>
      <c r="FU34" s="120">
        <f ca="1">IFERROR((NORMSDIST(((LN($EY34/$C$24)+(#REF!+($Q$46^2)/2)*$Q$51)/($Q$46*SQRT($Q$51))))*$EY34-NORMSDIST((((LN($EY34/$C$24)+(#REF!+($Q$46^2)/2)*$Q$51)/($Q$46*SQRT($Q$51)))-$Q$46*SQRT(($Q$51))))*$C$24*EXP(-#REF!*$Q$51))*$B$24*100,0)</f>
        <v>0</v>
      </c>
      <c r="FV34" s="120">
        <f ca="1">IFERROR((NORMSDIST(((LN($EY34/$C$25)+(#REF!+($Q$46^2)/2)*$Q$51)/($Q$46*SQRT($Q$51))))*$EY34-NORMSDIST((((LN($EY34/$C$25)+(#REF!+($Q$46^2)/2)*$Q$51)/($Q$46*SQRT($Q$51)))-$Q$46*SQRT(($Q$51))))*$C$25*EXP(-#REF!*$Q$51))*$B$25*100,0)</f>
        <v>0</v>
      </c>
      <c r="FW34" s="120">
        <f ca="1">IFERROR((NORMSDIST(((LN($EY34/$C$26)+(#REF!+($Q$46^2)/2)*$Q$51)/($Q$46*SQRT($Q$51))))*$EY34-NORMSDIST((((LN($EY34/$C$26)+(#REF!+($Q$46^2)/2)*$Q$51)/($Q$46*SQRT($Q$51)))-$Q$46*SQRT(($Q$51))))*$C$26*EXP(-#REF!*$Q$51))*$B$26*100,0)</f>
        <v>0</v>
      </c>
      <c r="FX34" s="120">
        <f ca="1">IFERROR((NORMSDIST(((LN($EY34/$C$27)+(#REF!+($Q$46^2)/2)*$Q$51)/($Q$46*SQRT($Q$51))))*$EY34-NORMSDIST((((LN($EY34/$C$27)+(#REF!+($Q$46^2)/2)*$Q$51)/($Q$46*SQRT($Q$51)))-$Q$46*SQRT(($Q$51))))*$C$27*EXP(-#REF!*$Q$51))*$B$27*100,0)</f>
        <v>0</v>
      </c>
      <c r="FY34" s="120">
        <f ca="1">IFERROR((NORMSDIST(((LN($EY34/$C$28)+(#REF!+($Q$46^2)/2)*$Q$51)/($Q$46*SQRT($Q$51))))*$EY34-NORMSDIST((((LN($EY34/$C$28)+(#REF!+($Q$46^2)/2)*$Q$51)/($Q$46*SQRT($Q$51)))-$Q$46*SQRT(($Q$51))))*$C$28*EXP(-#REF!*$Q$51))*$B$28*100,0)</f>
        <v>0</v>
      </c>
      <c r="FZ34" s="120">
        <f ca="1">IFERROR((NORMSDIST(((LN($EY34/$C$29)+(#REF!+($Q$46^2)/2)*$Q$51)/($Q$46*SQRT($Q$51))))*$EY34-NORMSDIST((((LN($EY34/$C$29)+(#REF!+($Q$46^2)/2)*$Q$51)/($Q$46*SQRT($Q$51)))-$Q$46*SQRT(($Q$51))))*$C$29*EXP(-#REF!*$Q$51))*$B$29*100,0)</f>
        <v>0</v>
      </c>
      <c r="GA34" s="120">
        <f ca="1">IFERROR((NORMSDIST(((LN($EY34/$C$30)+(#REF!+($Q$46^2)/2)*$Q$51)/($Q$46*SQRT($Q$51))))*$EY34-NORMSDIST((((LN($EY34/$C$30)+(#REF!+($Q$46^2)/2)*$Q$51)/($Q$46*SQRT($Q$51)))-$Q$46*SQRT(($Q$51))))*$C$30*EXP(-#REF!*$Q$51))*$B$30*100,0)</f>
        <v>0</v>
      </c>
      <c r="GB34" s="120">
        <f ca="1">IFERROR((NORMSDIST(((LN($EY34/$C$31)+(#REF!+($Q$46^2)/2)*$Q$51)/($Q$46*SQRT($Q$51))))*$EY34-NORMSDIST((((LN($EY34/$C$31)+(#REF!+($Q$46^2)/2)*$Q$51)/($Q$46*SQRT($Q$51)))-$Q$46*SQRT(($Q$51))))*$C$31*EXP(-#REF!*$Q$51))*$B$31*100,0)</f>
        <v>0</v>
      </c>
      <c r="GC34" s="120">
        <f ca="1">IFERROR((NORMSDIST(((LN($EY34/$C$32)+(#REF!+($Q$46^2)/2)*$Q$51)/($Q$46*SQRT($Q$51))))*$EY34-NORMSDIST((((LN($EY34/$C$32)+(#REF!+($Q$46^2)/2)*$Q$51)/($Q$46*SQRT($Q$51)))-$Q$46*SQRT(($Q$51))))*$C$32*EXP(-#REF!*$Q$51))*$B$32*100,0)</f>
        <v>0</v>
      </c>
      <c r="GD34" s="120">
        <f ca="1">IFERROR((NORMSDIST(((LN($EY34/$C$33)+(#REF!+($Q$46^2)/2)*$Q$51)/($Q$46*SQRT($Q$51))))*$EY34-NORMSDIST((((LN($EY34/$C$33)+(#REF!+($Q$46^2)/2)*$Q$51)/($Q$46*SQRT($Q$51)))-$Q$46*SQRT(($Q$51))))*$C$33*EXP(-#REF!*$Q$51))*$B$33*100,0)</f>
        <v>0</v>
      </c>
      <c r="GE34" s="120">
        <f ca="1">IFERROR((NORMSDIST(((LN($EY34/$C$34)+(#REF!+($Q$46^2)/2)*$Q$51)/($Q$46*SQRT($Q$51))))*$EY34-NORMSDIST((((LN($EY34/$C$34)+(#REF!+($Q$46^2)/2)*$Q$51)/($Q$46*SQRT($Q$51)))-$Q$46*SQRT(($Q$51))))*$C$34*EXP(-#REF!*$Q$51))*$B$34*100,0)</f>
        <v>0</v>
      </c>
      <c r="GF34" s="120">
        <f ca="1">IFERROR((NORMSDIST(((LN($EY34/$C$35)+(#REF!+($Q$46^2)/2)*$Q$51)/($Q$46*SQRT($Q$51))))*$EY34-NORMSDIST((((LN($EY34/$C$35)+(#REF!+($Q$46^2)/2)*$Q$51)/($Q$46*SQRT($Q$51)))-$Q$46*SQRT(($Q$51))))*$C$35*EXP(-#REF!*$Q$51))*$B$35*100,0)</f>
        <v>0</v>
      </c>
      <c r="GG34" s="120">
        <f ca="1">IFERROR((NORMSDIST(((LN($EY34/$C$36)+(#REF!+($Q$46^2)/2)*$Q$51)/($Q$46*SQRT($Q$51))))*$EY34-NORMSDIST((((LN($EY34/$C$36)+(#REF!+($Q$46^2)/2)*$Q$51)/($Q$46*SQRT($Q$51)))-$Q$46*SQRT(($Q$51))))*$C$36*EXP(-#REF!*$Q$51))*$B$36*100,0)</f>
        <v>0</v>
      </c>
      <c r="GH34" s="120">
        <f ca="1">IFERROR((NORMSDIST(((LN($EY34/$C$37)+(#REF!+($Q$46^2)/2)*$Q$51)/($Q$46*SQRT($Q$51))))*$EY34-NORMSDIST((((LN($EY34/$C$37)+(#REF!+($Q$46^2)/2)*$Q$51)/($Q$46*SQRT($Q$51)))-$Q$46*SQRT(($Q$51))))*$C$37*EXP(-#REF!*$Q$51))*$B$37*100,0)</f>
        <v>0</v>
      </c>
      <c r="GI34" s="121"/>
      <c r="GJ34" s="122">
        <f t="shared" ca="1" si="55"/>
        <v>0</v>
      </c>
      <c r="GK34" s="121"/>
      <c r="GL34" s="152"/>
      <c r="GM34" s="153"/>
      <c r="GN34" s="154">
        <f t="shared" ca="1" si="56"/>
        <v>0</v>
      </c>
    </row>
    <row r="35" spans="1:196" ht="15">
      <c r="A35" s="135" t="s">
        <v>411</v>
      </c>
      <c r="B35" s="249"/>
      <c r="C35" s="242"/>
      <c r="D35" s="243"/>
      <c r="E35" s="250">
        <f t="shared" si="0"/>
        <v>0</v>
      </c>
      <c r="F35" s="251">
        <f t="shared" si="1"/>
        <v>0</v>
      </c>
      <c r="G35" s="246" t="str">
        <f t="shared" si="57"/>
        <v/>
      </c>
      <c r="H35" s="252">
        <f t="shared" si="58"/>
        <v>0</v>
      </c>
      <c r="I35" s="253">
        <f t="shared" si="2"/>
        <v>0</v>
      </c>
      <c r="J35" s="69"/>
      <c r="K35" s="69"/>
      <c r="L35" s="69"/>
      <c r="M35" s="69"/>
      <c r="N35" s="155"/>
      <c r="O35" s="155"/>
      <c r="P35" s="155"/>
      <c r="Q35" s="155"/>
      <c r="R35" s="62"/>
      <c r="S35" s="240" t="str">
        <f t="shared" si="71"/>
        <v/>
      </c>
      <c r="T35" s="671">
        <f t="shared" si="73"/>
        <v>0</v>
      </c>
      <c r="U35" s="673"/>
      <c r="V35" s="672">
        <f t="shared" ca="1" si="59"/>
        <v>0</v>
      </c>
      <c r="W35" s="505" t="str">
        <f t="shared" si="77"/>
        <v/>
      </c>
      <c r="X35" s="505" t="str">
        <f t="shared" si="78"/>
        <v/>
      </c>
      <c r="Y35" s="503">
        <f>IFERROR(VLOOKUP($X35,HomeBroker!$A$22:$F$100,2,0),0)</f>
        <v>0</v>
      </c>
      <c r="Z35" s="503">
        <f>IFERROR(VLOOKUP($X35,HomeBroker!$A$22:$F$100,3,0),0)</f>
        <v>0</v>
      </c>
      <c r="AA35" s="237">
        <f>IFERROR(VLOOKUP($X35,HomeBroker!$A$22:$F$100,6,0),0)</f>
        <v>0</v>
      </c>
      <c r="AB35" s="503">
        <f>IFERROR(VLOOKUP($X35,HomeBroker!$A$22:$F$100,4,0),0)</f>
        <v>0</v>
      </c>
      <c r="AC35" s="503">
        <f>IFERROR(VLOOKUP($X35,HomeBroker!$A$22:$F$100,5,0),0)</f>
        <v>0</v>
      </c>
      <c r="AD35" s="506">
        <f>IFERROR(VLOOKUP($X35,HomeBroker!$A$22:$N$100,14,0),0)</f>
        <v>0</v>
      </c>
      <c r="AE35" s="241" t="str">
        <f t="shared" si="62"/>
        <v/>
      </c>
      <c r="AF35" s="110">
        <f t="shared" si="74"/>
        <v>0</v>
      </c>
      <c r="AG35" s="111"/>
      <c r="AH35" s="504">
        <f t="shared" ca="1" si="64"/>
        <v>0</v>
      </c>
      <c r="AI35" s="505" t="str">
        <f t="shared" si="79"/>
        <v/>
      </c>
      <c r="AJ35" s="505" t="str">
        <f t="shared" si="80"/>
        <v/>
      </c>
      <c r="AK35" s="507">
        <f>IFERROR(VLOOKUP($AJ35,HomeBroker!$A$22:$F$100,2,0),0)</f>
        <v>0</v>
      </c>
      <c r="AL35" s="503">
        <f>IFERROR(VLOOKUP($AJ35,HomeBroker!$A$22:$F$100,3,0),0)</f>
        <v>0</v>
      </c>
      <c r="AM35" s="237">
        <f>IFERROR(VLOOKUP($AJ35,HomeBroker!$A$22:$F$100,6,0),0)</f>
        <v>0</v>
      </c>
      <c r="AN35" s="503">
        <f>IFERROR(VLOOKUP($AJ35,HomeBroker!$A$22:$F$100,4,0),0)</f>
        <v>0</v>
      </c>
      <c r="AO35" s="507">
        <f>IFERROR(VLOOKUP($AJ35,HomeBroker!$A$22:$F$100,5,0),0)</f>
        <v>0</v>
      </c>
      <c r="AP35" s="507">
        <f>IFERROR(VLOOKUP($AJ35,HomeBroker!$A$22:$N$100,14,0),0)</f>
        <v>0</v>
      </c>
      <c r="AQ35" s="62"/>
      <c r="AR35" s="240" t="str">
        <f t="shared" si="67"/>
        <v>-</v>
      </c>
      <c r="AS35" s="240" t="str">
        <f t="shared" si="68"/>
        <v>-</v>
      </c>
      <c r="AT35" s="240" t="str">
        <f t="shared" si="69"/>
        <v>-</v>
      </c>
      <c r="AU35" s="62"/>
      <c r="AV35" s="112"/>
      <c r="AW35" s="132" t="s">
        <v>354</v>
      </c>
      <c r="AX35" s="114"/>
      <c r="AY35" s="136"/>
      <c r="AZ35" s="137"/>
      <c r="BA35" s="285">
        <f t="shared" si="10"/>
        <v>0</v>
      </c>
      <c r="BB35" s="286">
        <f t="shared" si="11"/>
        <v>0</v>
      </c>
      <c r="BC35" s="116" t="s">
        <v>408</v>
      </c>
      <c r="BD35" s="114"/>
      <c r="BE35" s="139"/>
      <c r="BF35" s="117"/>
      <c r="BG35" s="287">
        <f t="shared" si="12"/>
        <v>0</v>
      </c>
      <c r="BH35" s="289">
        <f t="shared" si="13"/>
        <v>0</v>
      </c>
      <c r="BI35" s="118" t="s">
        <v>409</v>
      </c>
      <c r="BJ35" s="114"/>
      <c r="BK35" s="117"/>
      <c r="BL35" s="290">
        <f t="shared" si="14"/>
        <v>0</v>
      </c>
      <c r="BM35" s="291">
        <f t="shared" si="15"/>
        <v>0</v>
      </c>
      <c r="DH35" s="156" t="s">
        <v>351</v>
      </c>
      <c r="DI35" s="157" t="s">
        <v>412</v>
      </c>
      <c r="DJ35" s="157" t="s">
        <v>413</v>
      </c>
      <c r="DK35" s="157" t="s">
        <v>414</v>
      </c>
      <c r="DL35" s="157" t="s">
        <v>415</v>
      </c>
      <c r="DM35" s="157" t="s">
        <v>416</v>
      </c>
      <c r="DN35" s="157" t="s">
        <v>417</v>
      </c>
      <c r="DO35" s="157" t="s">
        <v>418</v>
      </c>
      <c r="DP35" s="157" t="s">
        <v>419</v>
      </c>
      <c r="DQ35" s="157" t="s">
        <v>420</v>
      </c>
      <c r="DR35" s="157" t="s">
        <v>421</v>
      </c>
      <c r="DS35" s="157" t="s">
        <v>422</v>
      </c>
      <c r="DT35" s="157" t="s">
        <v>423</v>
      </c>
      <c r="DU35" s="157" t="s">
        <v>424</v>
      </c>
      <c r="DV35" s="157" t="s">
        <v>425</v>
      </c>
      <c r="DW35" s="157" t="s">
        <v>426</v>
      </c>
      <c r="DX35" s="157" t="s">
        <v>427</v>
      </c>
      <c r="DY35" s="157" t="s">
        <v>428</v>
      </c>
      <c r="DZ35" s="157" t="s">
        <v>429</v>
      </c>
      <c r="EA35" s="157" t="s">
        <v>430</v>
      </c>
      <c r="EB35" s="157" t="s">
        <v>431</v>
      </c>
      <c r="EC35" s="157" t="s">
        <v>432</v>
      </c>
      <c r="ED35" s="157" t="s">
        <v>433</v>
      </c>
      <c r="EE35" s="157" t="s">
        <v>434</v>
      </c>
      <c r="EF35" s="157" t="s">
        <v>435</v>
      </c>
      <c r="EG35" s="157" t="s">
        <v>436</v>
      </c>
      <c r="EH35" s="157" t="s">
        <v>437</v>
      </c>
      <c r="EI35" s="157" t="s">
        <v>438</v>
      </c>
      <c r="EJ35" s="157" t="s">
        <v>439</v>
      </c>
      <c r="EK35" s="157" t="s">
        <v>440</v>
      </c>
      <c r="EL35" s="157" t="s">
        <v>441</v>
      </c>
      <c r="EM35" s="157" t="s">
        <v>442</v>
      </c>
      <c r="EN35" s="157" t="s">
        <v>443</v>
      </c>
      <c r="EO35" s="157" t="s">
        <v>444</v>
      </c>
      <c r="EP35" s="157" t="s">
        <v>445</v>
      </c>
      <c r="EQ35" s="157" t="s">
        <v>446</v>
      </c>
      <c r="ER35" s="158" t="s">
        <v>447</v>
      </c>
      <c r="ES35" s="158" t="s">
        <v>448</v>
      </c>
      <c r="ET35" s="158" t="s">
        <v>449</v>
      </c>
      <c r="EU35" s="158" t="s">
        <v>417</v>
      </c>
      <c r="EV35" s="121"/>
      <c r="EW35" s="159" t="s">
        <v>405</v>
      </c>
      <c r="EX35" s="72"/>
      <c r="EY35" s="156" t="s">
        <v>351</v>
      </c>
      <c r="EZ35" s="157" t="s">
        <v>412</v>
      </c>
      <c r="FA35" s="157" t="s">
        <v>413</v>
      </c>
      <c r="FB35" s="157" t="s">
        <v>414</v>
      </c>
      <c r="FC35" s="157" t="s">
        <v>415</v>
      </c>
      <c r="FD35" s="157" t="s">
        <v>416</v>
      </c>
      <c r="FE35" s="157" t="s">
        <v>417</v>
      </c>
      <c r="FF35" s="157" t="s">
        <v>418</v>
      </c>
      <c r="FG35" s="157" t="s">
        <v>419</v>
      </c>
      <c r="FH35" s="157" t="s">
        <v>420</v>
      </c>
      <c r="FI35" s="157" t="s">
        <v>421</v>
      </c>
      <c r="FJ35" s="157" t="s">
        <v>422</v>
      </c>
      <c r="FK35" s="157" t="s">
        <v>423</v>
      </c>
      <c r="FL35" s="157" t="s">
        <v>424</v>
      </c>
      <c r="FM35" s="157" t="s">
        <v>425</v>
      </c>
      <c r="FN35" s="157" t="s">
        <v>426</v>
      </c>
      <c r="FO35" s="157" t="s">
        <v>427</v>
      </c>
      <c r="FP35" s="157" t="s">
        <v>428</v>
      </c>
      <c r="FQ35" s="157" t="s">
        <v>429</v>
      </c>
      <c r="FR35" s="157" t="s">
        <v>430</v>
      </c>
      <c r="FS35" s="157" t="s">
        <v>431</v>
      </c>
      <c r="FT35" s="157" t="s">
        <v>432</v>
      </c>
      <c r="FU35" s="157" t="s">
        <v>433</v>
      </c>
      <c r="FV35" s="157" t="s">
        <v>434</v>
      </c>
      <c r="FW35" s="157" t="s">
        <v>435</v>
      </c>
      <c r="FX35" s="157" t="s">
        <v>436</v>
      </c>
      <c r="FY35" s="157" t="s">
        <v>437</v>
      </c>
      <c r="FZ35" s="157" t="s">
        <v>438</v>
      </c>
      <c r="GA35" s="157" t="s">
        <v>439</v>
      </c>
      <c r="GB35" s="157" t="s">
        <v>440</v>
      </c>
      <c r="GC35" s="157" t="s">
        <v>441</v>
      </c>
      <c r="GD35" s="157" t="s">
        <v>442</v>
      </c>
      <c r="GE35" s="157" t="s">
        <v>443</v>
      </c>
      <c r="GF35" s="157" t="s">
        <v>444</v>
      </c>
      <c r="GG35" s="157" t="s">
        <v>445</v>
      </c>
      <c r="GH35" s="157" t="s">
        <v>446</v>
      </c>
      <c r="GI35" s="158" t="s">
        <v>447</v>
      </c>
      <c r="GJ35" s="158" t="s">
        <v>448</v>
      </c>
      <c r="GK35" s="158" t="s">
        <v>449</v>
      </c>
      <c r="GL35" s="158" t="s">
        <v>417</v>
      </c>
      <c r="GM35" s="121"/>
      <c r="GN35" s="159" t="s">
        <v>405</v>
      </c>
    </row>
    <row r="36" spans="1:196" ht="15">
      <c r="A36" s="160"/>
      <c r="B36" s="249"/>
      <c r="C36" s="242"/>
      <c r="D36" s="243"/>
      <c r="E36" s="250">
        <f t="shared" si="0"/>
        <v>0</v>
      </c>
      <c r="F36" s="251">
        <f t="shared" si="1"/>
        <v>0</v>
      </c>
      <c r="G36" s="246" t="str">
        <f t="shared" si="57"/>
        <v/>
      </c>
      <c r="H36" s="252">
        <f t="shared" si="58"/>
        <v>0</v>
      </c>
      <c r="I36" s="253">
        <f t="shared" si="2"/>
        <v>0</v>
      </c>
      <c r="J36" s="69"/>
      <c r="K36" s="69"/>
      <c r="L36" s="69"/>
      <c r="M36" s="69"/>
      <c r="N36" s="800" t="s">
        <v>450</v>
      </c>
      <c r="O36" s="795"/>
      <c r="P36" s="796"/>
      <c r="Q36" s="161">
        <f>SUM(BB:BB)+SUM(BH:BH)+SUM(BM:BM)+$F$76</f>
        <v>0</v>
      </c>
      <c r="R36" s="62"/>
      <c r="S36" s="240" t="str">
        <f t="shared" si="71"/>
        <v/>
      </c>
      <c r="T36" s="671">
        <f t="shared" si="73"/>
        <v>0</v>
      </c>
      <c r="U36" s="673"/>
      <c r="V36" s="672">
        <f t="shared" ca="1" si="59"/>
        <v>0</v>
      </c>
      <c r="W36" s="505" t="str">
        <f t="shared" si="77"/>
        <v/>
      </c>
      <c r="X36" s="505" t="str">
        <f t="shared" si="78"/>
        <v/>
      </c>
      <c r="Y36" s="503">
        <f>IFERROR(VLOOKUP($X36,HomeBroker!$A$22:$F$100,2,0),0)</f>
        <v>0</v>
      </c>
      <c r="Z36" s="503">
        <f>IFERROR(VLOOKUP($X36,HomeBroker!$A$22:$F$100,3,0),0)</f>
        <v>0</v>
      </c>
      <c r="AA36" s="237">
        <f>IFERROR(VLOOKUP($X36,HomeBroker!$A$22:$F$100,6,0),0)</f>
        <v>0</v>
      </c>
      <c r="AB36" s="503">
        <f>IFERROR(VLOOKUP($X36,HomeBroker!$A$22:$F$100,4,0),0)</f>
        <v>0</v>
      </c>
      <c r="AC36" s="503">
        <f>IFERROR(VLOOKUP($X36,HomeBroker!$A$22:$F$100,5,0),0)</f>
        <v>0</v>
      </c>
      <c r="AD36" s="506">
        <f>IFERROR(VLOOKUP($X36,HomeBroker!$A$22:$N$100,14,0),0)</f>
        <v>0</v>
      </c>
      <c r="AE36" s="241" t="str">
        <f t="shared" si="62"/>
        <v/>
      </c>
      <c r="AF36" s="110">
        <f t="shared" si="74"/>
        <v>0</v>
      </c>
      <c r="AG36" s="111"/>
      <c r="AH36" s="504">
        <f t="shared" ca="1" si="64"/>
        <v>0</v>
      </c>
      <c r="AI36" s="505" t="str">
        <f t="shared" si="79"/>
        <v/>
      </c>
      <c r="AJ36" s="505" t="str">
        <f t="shared" si="80"/>
        <v/>
      </c>
      <c r="AK36" s="507">
        <f>IFERROR(VLOOKUP($AJ36,HomeBroker!$A$22:$F$100,2,0),0)</f>
        <v>0</v>
      </c>
      <c r="AL36" s="503">
        <f>IFERROR(VLOOKUP($AJ36,HomeBroker!$A$22:$F$100,3,0),0)</f>
        <v>0</v>
      </c>
      <c r="AM36" s="237">
        <f>IFERROR(VLOOKUP($AJ36,HomeBroker!$A$22:$F$100,6,0),0)</f>
        <v>0</v>
      </c>
      <c r="AN36" s="503">
        <f>IFERROR(VLOOKUP($AJ36,HomeBroker!$A$22:$F$100,4,0),0)</f>
        <v>0</v>
      </c>
      <c r="AO36" s="507">
        <f>IFERROR(VLOOKUP($AJ36,HomeBroker!$A$22:$F$100,5,0),0)</f>
        <v>0</v>
      </c>
      <c r="AP36" s="507">
        <f>IFERROR(VLOOKUP($AJ36,HomeBroker!$A$22:$N$100,14,0),0)</f>
        <v>0</v>
      </c>
      <c r="AQ36" s="62"/>
      <c r="AR36" s="109" t="str">
        <f t="shared" si="67"/>
        <v>-</v>
      </c>
      <c r="AS36" s="109" t="str">
        <f t="shared" si="68"/>
        <v>-</v>
      </c>
      <c r="AT36" s="109" t="str">
        <f t="shared" si="69"/>
        <v>-</v>
      </c>
      <c r="AU36" s="62"/>
      <c r="AV36" s="112"/>
      <c r="AW36" s="132" t="s">
        <v>354</v>
      </c>
      <c r="AX36" s="114"/>
      <c r="AY36" s="136"/>
      <c r="AZ36" s="137"/>
      <c r="BA36" s="285">
        <f t="shared" si="10"/>
        <v>0</v>
      </c>
      <c r="BB36" s="286">
        <f t="shared" si="11"/>
        <v>0</v>
      </c>
      <c r="BC36" s="116" t="s">
        <v>408</v>
      </c>
      <c r="BD36" s="114"/>
      <c r="BE36" s="139"/>
      <c r="BF36" s="117"/>
      <c r="BG36" s="287">
        <f t="shared" si="12"/>
        <v>0</v>
      </c>
      <c r="BH36" s="289">
        <f t="shared" si="13"/>
        <v>0</v>
      </c>
      <c r="BI36" s="118" t="s">
        <v>409</v>
      </c>
      <c r="BJ36" s="114"/>
      <c r="BK36" s="117"/>
      <c r="BL36" s="290">
        <f t="shared" si="14"/>
        <v>0</v>
      </c>
      <c r="BM36" s="291">
        <f t="shared" si="15"/>
        <v>0</v>
      </c>
      <c r="DH36" s="119">
        <f t="shared" ref="DH36:DH67" si="81">DH3</f>
        <v>1079.4685662722245</v>
      </c>
      <c r="DI36" s="120">
        <f t="shared" ref="DI36:DI67" si="82">IF($DH36&lt;$C$38,$B$38*100*($C$38-$DH36),0)</f>
        <v>0</v>
      </c>
      <c r="DJ36" s="120">
        <f t="shared" ref="DJ36:DJ67" si="83">IF($DH36&lt;$C$39,$B$39*100*($C$39-$DH36),0)</f>
        <v>0</v>
      </c>
      <c r="DK36" s="120">
        <f t="shared" ref="DK36:DK67" si="84">IF($DH36&lt;$C$40,$B$40*100*($C$40-$DH36),0)</f>
        <v>0</v>
      </c>
      <c r="DL36" s="120">
        <f t="shared" ref="DL36:DL67" si="85">IF($DH36&lt;$C$41,$B$41*100*($C$41-$DH36),0)</f>
        <v>0</v>
      </c>
      <c r="DM36" s="120">
        <f t="shared" ref="DM36:DM67" si="86">IF($DH36&lt;$C$42,$B$42*100*($C$42-$DH36),0)</f>
        <v>0</v>
      </c>
      <c r="DN36" s="120">
        <f t="shared" ref="DN36:DN67" si="87">IF($DH36&lt;$C$43,$B$43*100*($C$43-$DH36),0)</f>
        <v>0</v>
      </c>
      <c r="DO36" s="120">
        <f t="shared" ref="DO36:DO67" si="88">IF($DH36&lt;$C$44,$B$44*100*($C$44-$DH36),0)</f>
        <v>0</v>
      </c>
      <c r="DP36" s="120">
        <f t="shared" ref="DP36:DP67" si="89">IF($DH36&lt;$C$45,$B$45*100*($C$45-$DH36),0)</f>
        <v>0</v>
      </c>
      <c r="DQ36" s="120">
        <f t="shared" ref="DQ36:DQ67" si="90">IF($DH36&lt;$C$46,$B$46*100*($C$46-$DH36),0)</f>
        <v>0</v>
      </c>
      <c r="DR36" s="120">
        <f t="shared" ref="DR36:DR67" si="91">IF($DH36&lt;$C$47,$B$47*100*($C$47-$DH36),0)</f>
        <v>0</v>
      </c>
      <c r="DS36" s="120">
        <f t="shared" ref="DS36:DS67" si="92">IF($DH36&lt;$C$48,$B$48*100*($C$48-$DH36),0)</f>
        <v>0</v>
      </c>
      <c r="DT36" s="120">
        <f t="shared" ref="DT36:DT67" si="93">IF($DH36&lt;$C$49,$B$49*100*($C$49-$DH36),0)</f>
        <v>0</v>
      </c>
      <c r="DU36" s="120">
        <f t="shared" ref="DU36:DU67" si="94">IF($DH36&lt;$C$50,$B$50*100*($C$50-$DH36),0)</f>
        <v>0</v>
      </c>
      <c r="DV36" s="120">
        <f t="shared" ref="DV36:DV67" si="95">IF($DH36&lt;$C$51,$B$51*100*($C$51-$DH36),0)</f>
        <v>0</v>
      </c>
      <c r="DW36" s="120">
        <f t="shared" ref="DW36:DW67" si="96">IF($DH36&lt;$C$52,$B$52*100*($C$52-$DH36),0)</f>
        <v>0</v>
      </c>
      <c r="DX36" s="120">
        <f t="shared" ref="DX36:DX67" si="97">IF($DH36&lt;$C$53,$B$53*100*($C$53-$DH36),0)</f>
        <v>0</v>
      </c>
      <c r="DY36" s="120">
        <f t="shared" ref="DY36:DY67" si="98">IF($DH36&lt;$C$54,$B$54*100*($C$54-$DH36),0)</f>
        <v>0</v>
      </c>
      <c r="DZ36" s="120">
        <f t="shared" ref="DZ36:DZ67" si="99">IF($DH36&lt;$C$55,$B$55*100*($C$55-$DH36),0)</f>
        <v>0</v>
      </c>
      <c r="EA36" s="120">
        <f t="shared" ref="EA36:EA67" si="100">IF($DH36&lt;$C$56,$B$56*100*($C$56-$DH36),0)</f>
        <v>0</v>
      </c>
      <c r="EB36" s="120">
        <f t="shared" ref="EB36:EB67" si="101">IF($DH36&lt;$C$57,$B$57*100*($C$57-$DH36),0)</f>
        <v>0</v>
      </c>
      <c r="EC36" s="120">
        <f t="shared" ref="EC36:EC67" si="102">IF($DH36&lt;$C$58,$B$58*100*($C$58-$DH36),0)</f>
        <v>0</v>
      </c>
      <c r="ED36" s="120">
        <f t="shared" ref="ED36:ED67" si="103">IF($DH36&lt;$C$59,$B$59*100*($C$59-$DH36),0)</f>
        <v>0</v>
      </c>
      <c r="EE36" s="120">
        <f t="shared" ref="EE36:EE67" si="104">IF($DH36&lt;$C$60,$B$60*100*($C$60-$DH36),0)</f>
        <v>0</v>
      </c>
      <c r="EF36" s="120">
        <f t="shared" ref="EF36:EF67" si="105">IF($DH36&lt;$C$61,$B$61*100*($C$61-$DH36),0)</f>
        <v>0</v>
      </c>
      <c r="EG36" s="120">
        <f t="shared" ref="EG36:EG67" si="106">IF($DH36&lt;$C$62,$B$62*100*($C$62-$DH36),0)</f>
        <v>0</v>
      </c>
      <c r="EH36" s="120">
        <f t="shared" ref="EH36:EH67" si="107">IF($DH36&lt;$C$63,$B$63*100*($C$63-$DH36),0)</f>
        <v>0</v>
      </c>
      <c r="EI36" s="120">
        <f t="shared" ref="EI36:EI67" si="108">IF($DH36&lt;$C$64,$B$64*100*($C$64-$DH36),0)</f>
        <v>0</v>
      </c>
      <c r="EJ36" s="120">
        <f t="shared" ref="EJ36:EJ67" si="109">IF($DH36&lt;$C$65,$B$65*100*($C$65-$DH36),0)</f>
        <v>0</v>
      </c>
      <c r="EK36" s="120">
        <f t="shared" ref="EK36:EK67" si="110">IF($DH36&lt;$C$66,$B$66*100*($C$66-$DH36),0)</f>
        <v>0</v>
      </c>
      <c r="EL36" s="120">
        <f t="shared" ref="EL36:EL67" si="111">IF($DH36&lt;$C$67,$B$67*100*($C$67-$DH36),0)</f>
        <v>0</v>
      </c>
      <c r="EM36" s="120">
        <f t="shared" ref="EM36:EM67" si="112">IF($DH36&lt;$C$68,$B$68*100*($C$68-$DH36),0)</f>
        <v>0</v>
      </c>
      <c r="EN36" s="120">
        <f t="shared" ref="EN36:EN67" si="113">IF($DH36&lt;$C$69,$B$69*100*($C$69-$DH36),0)</f>
        <v>0</v>
      </c>
      <c r="EO36" s="120">
        <f t="shared" ref="EO36:EO67" si="114">IF($DH36&lt;$C$70,$B$70*100*($C$70-$DH36),0)</f>
        <v>0</v>
      </c>
      <c r="EP36" s="120">
        <f t="shared" ref="EP36:EP67" si="115">IF($DH36&lt;$C$71,$B$71*100*($C$71-$DH36),0)</f>
        <v>0</v>
      </c>
      <c r="EQ36" s="120">
        <f t="shared" ref="EQ36:EQ67" si="116">IF($DH36&lt;$C$72,$B$72*100*($C$72-$DH36),0)</f>
        <v>0</v>
      </c>
      <c r="ER36" s="120">
        <f t="shared" ref="ER36:ER67" si="117">$DH36*$B$73</f>
        <v>0</v>
      </c>
      <c r="ES36" s="120">
        <f t="shared" ref="ES36:ES67" si="118">$DH36*$B$74</f>
        <v>0</v>
      </c>
      <c r="ET36" s="120">
        <f t="shared" ref="ET36:ET67" si="119">$DH36*$B$75</f>
        <v>0</v>
      </c>
      <c r="EU36" s="120">
        <f t="shared" ref="EU36:EU67" si="120">$DH36*$AE$43</f>
        <v>0</v>
      </c>
      <c r="EV36" s="121"/>
      <c r="EW36" s="162">
        <f t="shared" ref="EW36:EW67" si="121">SUM(DI36:EU36)</f>
        <v>0</v>
      </c>
      <c r="EX36" s="72"/>
      <c r="EY36" s="119">
        <f t="shared" ref="EY36:EY67" si="122">EY3</f>
        <v>1079.4685662722245</v>
      </c>
      <c r="EZ36" s="120">
        <f ca="1">IFERROR((NORMSDIST(-(((LN($EY36/$C$38)+(#REF!+($Q$47^2)/2)*$Q$51)/($Q$47*SQRT($Q$51)))-$Q$47*SQRT($Q$51)))*$C$38*EXP(-#REF!*$Q$51)-NORMSDIST(-((LN($EY36/$C$38)+(#REF!+($Q$47^2)/2)*$Q$51)/($Q$47*SQRT($Q$51))))*$EY36)*100*$B$38,0)</f>
        <v>0</v>
      </c>
      <c r="FA36" s="120">
        <f ca="1">IFERROR((NORMSDIST(-(((LN($EY36/$C$39)+(#REF!+($Q$47^2)/2)*$Q$51)/($Q$47*SQRT($Q$51)))-$Q$47*SQRT($Q$51)))*$C$39*EXP(-#REF!*$Q$51)-NORMSDIST(-((LN($EY36/$C$39)+(#REF!+($Q$47^2)/2)*$Q$51)/($Q$47*SQRT($Q$51))))*$EY36)*100*$B$39,0)</f>
        <v>0</v>
      </c>
      <c r="FB36" s="120">
        <f ca="1">IFERROR((NORMSDIST(-(((LN($EY36/$C$40)+(#REF!+($Q$47^2)/2)*$Q$51)/($Q$47*SQRT($Q$51)))-$Q$47*SQRT($Q$51)))*$C$40*EXP(-#REF!*$Q$51)-NORMSDIST(-((LN($EY36/$C$40)+(#REF!+($Q$47^2)/2)*$Q$51)/($Q$47*SQRT($Q$51))))*$EY36)*100*$B$40,0)</f>
        <v>0</v>
      </c>
      <c r="FC36" s="120">
        <f ca="1">IFERROR((NORMSDIST(-(((LN($EY36/$C$41)+(#REF!+($Q$47^2)/2)*$Q$51)/($Q$47*SQRT($Q$51)))-$Q$47*SQRT($Q$51)))*$C$41*EXP(-#REF!*$Q$51)-NORMSDIST(-((LN($EY36/$C$41)+(#REF!+($Q$47^2)/2)*$Q$51)/($Q$47*SQRT($Q$51))))*$EY36)*100*$B$41,0)</f>
        <v>0</v>
      </c>
      <c r="FD36" s="120">
        <f ca="1">IFERROR((NORMSDIST(-(((LN($EY36/$C$42)+(#REF!+($Q$47^2)/2)*$Q$51)/($Q$47*SQRT($Q$51)))-$Q$47*SQRT($Q$51)))*$C$42*EXP(-#REF!*$Q$51)-NORMSDIST(-((LN($EY36/$C$42)+(#REF!+($Q$47^2)/2)*$Q$51)/($Q$47*SQRT($Q$51))))*$EY36)*100*$B$42,0)</f>
        <v>0</v>
      </c>
      <c r="FE36" s="120">
        <f ca="1">IFERROR((NORMSDIST(-(((LN($EY36/$C$43)+(#REF!+($Q$47^2)/2)*$Q$51)/($Q$47*SQRT($Q$51)))-$Q$47*SQRT($Q$51)))*$C$43*EXP(-#REF!*$Q$51)-NORMSDIST(-((LN($EY36/$C$43)+(#REF!+($Q$47^2)/2)*$Q$51)/($Q$47*SQRT($Q$51))))*$EY36)*100*$B$43,0)</f>
        <v>0</v>
      </c>
      <c r="FF36" s="120">
        <f ca="1">IFERROR((NORMSDIST(-(((LN($EY36/$C$44)+(#REF!+($Q$47^2)/2)*$Q$51)/($Q$47*SQRT($Q$51)))-$Q$47*SQRT($Q$51)))*$C$44*EXP(-#REF!*$Q$51)-NORMSDIST(-((LN($EY36/$C$44)+(#REF!+($Q$47^2)/2)*$Q$51)/($Q$47*SQRT($Q$51))))*$EY36)*100*$B$44,0)</f>
        <v>0</v>
      </c>
      <c r="FG36" s="120">
        <f ca="1">IFERROR((NORMSDIST(-(((LN($EY36/$C$45)+(#REF!+($Q$47^2)/2)*$Q$51)/($Q$47*SQRT($Q$51)))-$Q$47*SQRT($Q$51)))*$C$45*EXP(-#REF!*$Q$51)-NORMSDIST(-((LN($EY36/$C$45)+(#REF!+($Q$47^2)/2)*$Q$51)/($Q$47*SQRT($Q$51))))*$EY36)*100*$B$45,0)</f>
        <v>0</v>
      </c>
      <c r="FH36" s="120">
        <f ca="1">IFERROR((NORMSDIST(-(((LN($EY36/$C$46)+(#REF!+($Q$47^2)/2)*$Q$51)/($Q$47*SQRT($Q$51)))-$Q$47*SQRT($Q$51)))*$C$46*EXP(-#REF!*$Q$51)-NORMSDIST(-((LN($EY36/$C$46)+(#REF!+($Q$47^2)/2)*$Q$51)/($Q$47*SQRT($Q$51))))*$EY36)*100*$B$46,0)</f>
        <v>0</v>
      </c>
      <c r="FI36" s="120">
        <f ca="1">IFERROR((NORMSDIST(-(((LN($EY36/$C$47)+(#REF!+($Q$47^2)/2)*$Q$51)/($Q$47*SQRT($Q$51)))-$Q$47*SQRT($Q$51)))*$C$47*EXP(-#REF!*$Q$51)-NORMSDIST(-((LN($EY36/$C$47)+(#REF!+($Q$47^2)/2)*$Q$51)/($Q$47*SQRT($Q$51))))*$EY36)*100*$B$47,0)</f>
        <v>0</v>
      </c>
      <c r="FJ36" s="120">
        <f ca="1">IFERROR((NORMSDIST(-(((LN($EY36/$C$48)+(#REF!+($Q$47^2)/2)*$Q$51)/($Q$47*SQRT($Q$51)))-$Q$47*SQRT($Q$51)))*$C$48*EXP(-#REF!*$Q$51)-NORMSDIST(-((LN($EY36/$C$48)+(#REF!+($Q$47^2)/2)*$Q$51)/($Q$47*SQRT($Q$51))))*$EY36)*100*$B$48,0)</f>
        <v>0</v>
      </c>
      <c r="FK36" s="120">
        <f ca="1">IFERROR((NORMSDIST(-(((LN($EY36/$C$49)+(#REF!+($Q$47^2)/2)*$Q$51)/($Q$47*SQRT($Q$51)))-$Q$47*SQRT($Q$51)))*$C$49*EXP(-#REF!*$Q$51)-NORMSDIST(-((LN($EY36/$C$49)+(#REF!+($Q$47^2)/2)*$Q$51)/($Q$47*SQRT($Q$51))))*$EY36)*100*$B$49,0)</f>
        <v>0</v>
      </c>
      <c r="FL36" s="120">
        <f ca="1">IFERROR((NORMSDIST(-(((LN($EY36/$C$50)+(#REF!+($Q$47^2)/2)*$Q$51)/($Q$47*SQRT($Q$51)))-$Q$47*SQRT($Q$51)))*$C$50*EXP(-#REF!*$Q$51)-NORMSDIST(-((LN($EY36/$C$50)+(#REF!+($Q$47^2)/2)*$Q$51)/($Q$47*SQRT($Q$51))))*$EY36)*100*$B$50,0)</f>
        <v>0</v>
      </c>
      <c r="FM36" s="120">
        <f ca="1">IFERROR((NORMSDIST(-(((LN($EY36/$C$51)+(#REF!+($Q$47^2)/2)*$Q$51)/($Q$47*SQRT($Q$51)))-$Q$47*SQRT($Q$51)))*$C$51*EXP(-#REF!*$Q$51)-NORMSDIST(-((LN($EY36/$C$51)+(#REF!+($Q$47^2)/2)*$Q$51)/($Q$47*SQRT($Q$51))))*$EY36)*100*$B$51,0)</f>
        <v>0</v>
      </c>
      <c r="FN36" s="120">
        <f ca="1">IFERROR((NORMSDIST(-(((LN($EY36/$C$52)+(#REF!+($Q$47^2)/2)*$Q$51)/($Q$47*SQRT($Q$51)))-$Q$47*SQRT($Q$51)))*$C$52*EXP(-#REF!*$Q$51)-NORMSDIST(-((LN($EY36/$C$52)+(#REF!+($Q$47^2)/2)*$Q$51)/($Q$47*SQRT($Q$51))))*$EY36)*100*$B$52,0)</f>
        <v>0</v>
      </c>
      <c r="FO36" s="120">
        <f ca="1">IFERROR((NORMSDIST(-(((LN($EY36/$C$53)+(#REF!+($Q$47^2)/2)*$Q$51)/($Q$47*SQRT($Q$51)))-$Q$47*SQRT($Q$51)))*$C$53*EXP(-#REF!*$Q$51)-NORMSDIST(-((LN($EY36/$C$53)+(#REF!+($Q$47^2)/2)*$Q$51)/($Q$47*SQRT($Q$51))))*$EY36)*100*$B$53,0)</f>
        <v>0</v>
      </c>
      <c r="FP36" s="120">
        <f ca="1">IFERROR((NORMSDIST(-(((LN($EY36/$C$54)+(#REF!+($Q$47^2)/2)*$Q$51)/($Q$47*SQRT($Q$51)))-$Q$47*SQRT($Q$51)))*$C$54*EXP(-#REF!*$Q$51)-NORMSDIST(-((LN($EY36/$C$54)+(#REF!+($Q$47^2)/2)*$Q$51)/($Q$47*SQRT($Q$51))))*$EY36)*100*$B$54,0)</f>
        <v>0</v>
      </c>
      <c r="FQ36" s="120">
        <f ca="1">IFERROR((NORMSDIST(-(((LN($EY36/$C$55)+(#REF!+($Q$47^2)/2)*$Q$51)/($Q$47*SQRT($Q$51)))-$Q$47*SQRT($Q$51)))*$C$55*EXP(-#REF!*$Q$51)-NORMSDIST(-((LN($EY36/$C$55)+(#REF!+($Q$47^2)/2)*$Q$51)/($Q$47*SQRT($Q$51))))*$EY36)*100*$B$55,0)</f>
        <v>0</v>
      </c>
      <c r="FR36" s="120">
        <f ca="1">IFERROR((NORMSDIST(-(((LN($EY36/$C$56)+(#REF!+($Q$47^2)/2)*$Q$51)/($Q$47*SQRT($Q$51)))-$Q$47*SQRT($Q$51)))*$C$56*EXP(-#REF!*$Q$51)-NORMSDIST(-((LN($EY36/$C$56)+(#REF!+($Q$47^2)/2)*$Q$51)/($Q$47*SQRT($Q$51))))*$EY36)*100*$B$56,0)</f>
        <v>0</v>
      </c>
      <c r="FS36" s="120">
        <f ca="1">IFERROR((NORMSDIST(-(((LN($EY36/$C$57)+(#REF!+($Q$47^2)/2)*$Q$51)/($Q$47*SQRT($Q$51)))-$Q$47*SQRT($Q$51)))*$C$57*EXP(-#REF!*$Q$51)-NORMSDIST(-((LN($EY36/$C$57)+(#REF!+($Q$47^2)/2)*$Q$51)/($Q$47*SQRT($Q$51))))*$EY36)*100*$B$57,0)</f>
        <v>0</v>
      </c>
      <c r="FT36" s="120">
        <f ca="1">IFERROR((NORMSDIST(-(((LN($EY36/$C$58)+(#REF!+($Q$47^2)/2)*$Q$51)/($Q$47*SQRT($Q$51)))-$Q$47*SQRT($Q$51)))*$C$58*EXP(-#REF!*$Q$51)-NORMSDIST(-((LN($EY36/$C$58)+(#REF!+($Q$47^2)/2)*$Q$51)/($Q$47*SQRT($Q$51))))*$EY36)*100*$B$58,0)</f>
        <v>0</v>
      </c>
      <c r="FU36" s="120">
        <f ca="1">IFERROR((NORMSDIST(-(((LN($EY36/$C$59)+(#REF!+($Q$47^2)/2)*$Q$51)/($Q$47*SQRT($Q$51)))-$Q$47*SQRT($Q$51)))*$C$59*EXP(-#REF!*$Q$51)-NORMSDIST(-((LN($EY36/$C$59)+(#REF!+($Q$47^2)/2)*$Q$51)/($Q$47*SQRT($Q$51))))*$EY36)*100*$B$59,0)</f>
        <v>0</v>
      </c>
      <c r="FV36" s="120">
        <f ca="1">IFERROR((NORMSDIST(-(((LN($EY36/$C$60)+(#REF!+($Q$47^2)/2)*$Q$51)/($Q$47*SQRT($Q$51)))-$Q$47*SQRT($Q$51)))*$C$60*EXP(-#REF!*$Q$51)-NORMSDIST(-((LN($EY36/$C$60)+(#REF!+($Q$47^2)/2)*$Q$51)/($Q$47*SQRT($Q$51))))*$EY36)*100*$B$60,0)</f>
        <v>0</v>
      </c>
      <c r="FW36" s="120">
        <f ca="1">IFERROR((NORMSDIST(-(((LN($EY36/$C$61)+(#REF!+($Q$47^2)/2)*$Q$51)/($Q$47*SQRT($Q$51)))-$Q$47*SQRT($Q$51)))*$C$61*EXP(-#REF!*$Q$51)-NORMSDIST(-((LN($EY36/$C$61)+(#REF!+($Q$47^2)/2)*$Q$51)/($Q$47*SQRT($Q$51))))*$EY36)*100*$B$61,0)</f>
        <v>0</v>
      </c>
      <c r="FX36" s="120">
        <f ca="1">IFERROR((NORMSDIST(-(((LN($EY36/$C$62)+(#REF!+($Q$47^2)/2)*$Q$51)/($Q$47*SQRT($Q$51)))-$Q$47*SQRT($Q$51)))*$C$62*EXP(-#REF!*$Q$51)-NORMSDIST(-((LN($EY36/$C$62)+(#REF!+($Q$47^2)/2)*$Q$51)/($Q$47*SQRT($Q$51))))*$EY36)*100*$B$62,0)</f>
        <v>0</v>
      </c>
      <c r="FY36" s="120">
        <f ca="1">IFERROR((NORMSDIST(-(((LN($EY36/$C$63)+(#REF!+($Q$47^2)/2)*$Q$51)/($Q$47*SQRT($Q$51)))-$Q$47*SQRT($Q$51)))*$C$63*EXP(-#REF!*$Q$51)-NORMSDIST(-((LN($EY36/$C$63)+(#REF!+($Q$47^2)/2)*$Q$51)/($Q$47*SQRT($Q$51))))*$EY36)*100*$B$63,0)</f>
        <v>0</v>
      </c>
      <c r="FZ36" s="120">
        <f ca="1">IFERROR((NORMSDIST(-(((LN($EY36/$C$64)+(#REF!+($Q$47^2)/2)*$Q$51)/($Q$47*SQRT($Q$51)))-$Q$47*SQRT($Q$51)))*$C$64*EXP(-#REF!*$Q$51)-NORMSDIST(-((LN($EY36/$C$64)+(#REF!+($Q$47^2)/2)*$Q$51)/($Q$47*SQRT($Q$51))))*$EY36)*100*$B$64,0)</f>
        <v>0</v>
      </c>
      <c r="GA36" s="120">
        <f ca="1">IFERROR((NORMSDIST(-(((LN($EY36/$C$65)+(#REF!+($Q$47^2)/2)*$Q$51)/($Q$47*SQRT($Q$51)))-$Q$47*SQRT($Q$51)))*$C$65*EXP(-#REF!*$Q$51)-NORMSDIST(-((LN($EY36/$C$65)+(#REF!+($Q$47^2)/2)*$Q$51)/($Q$47*SQRT($Q$51))))*$EY36)*100*$B$65,0)</f>
        <v>0</v>
      </c>
      <c r="GB36" s="120">
        <f ca="1">IFERROR((NORMSDIST(-(((LN($EY36/$C$66)+(#REF!+($Q$47^2)/2)*$Q$51)/($Q$47*SQRT($Q$51)))-$Q$47*SQRT($Q$51)))*$C$66*EXP(-#REF!*$Q$51)-NORMSDIST(-((LN($EY36/$C$66)+(#REF!+($Q$47^2)/2)*$Q$51)/($Q$47*SQRT($Q$51))))*$EY36)*100*$B$66,0)</f>
        <v>0</v>
      </c>
      <c r="GC36" s="120">
        <f ca="1">IFERROR((NORMSDIST(-(((LN($EY36/$C$67)+(#REF!+($Q$47^2)/2)*$Q$51)/($Q$47*SQRT($Q$51)))-$Q$47*SQRT($Q$51)))*$C$67*EXP(-#REF!*$Q$51)-NORMSDIST(-((LN($EY36/$C$67)+(#REF!+($Q$47^2)/2)*$Q$51)/($Q$47*SQRT($Q$51))))*$EY36)*100*$B$67,0)</f>
        <v>0</v>
      </c>
      <c r="GD36" s="120">
        <f ca="1">IFERROR((NORMSDIST(-(((LN($EY36/$C$68)+(#REF!+($Q$47^2)/2)*$Q$51)/($Q$47*SQRT($Q$51)))-$Q$47*SQRT($Q$51)))*$C$68*EXP(-#REF!*$Q$51)-NORMSDIST(-((LN($EY36/$C$68)+(#REF!+($Q$47^2)/2)*$Q$51)/($Q$47*SQRT($Q$51))))*$EY36)*100*$B$68,0)</f>
        <v>0</v>
      </c>
      <c r="GE36" s="120">
        <f ca="1">IFERROR((NORMSDIST(-(((LN($EY36/$C$69)+(#REF!+($Q$47^2)/2)*$Q$51)/($Q$47*SQRT($Q$51)))-$Q$47*SQRT($Q$51)))*$C$69*EXP(-#REF!*$Q$51)-NORMSDIST(-((LN($EY36/$C$69)+(#REF!+($Q$47^2)/2)*$Q$51)/($Q$47*SQRT($Q$51))))*$EY36)*100*$B$69,0)</f>
        <v>0</v>
      </c>
      <c r="GF36" s="120">
        <f ca="1">IFERROR((NORMSDIST(-(((LN($EY36/$C$70)+(#REF!+($Q$47^2)/2)*$Q$51)/($Q$47*SQRT($Q$51)))-$Q$47*SQRT($Q$51)))*$C$70*EXP(-#REF!*$Q$51)-NORMSDIST(-((LN($EY36/$C$70)+(#REF!+($Q$47^2)/2)*$Q$51)/($Q$47*SQRT($Q$51))))*$EY36)*100*$B$70,0)</f>
        <v>0</v>
      </c>
      <c r="GG36" s="120">
        <f ca="1">IFERROR((NORMSDIST(-(((LN($EY36/$C$71)+(#REF!+($Q$47^2)/2)*$Q$51)/($Q$47*SQRT($Q$51)))-$Q$47*SQRT($Q$51)))*$C$71*EXP(-#REF!*$Q$51)-NORMSDIST(-((LN($EY36/$C$71)+(#REF!+($Q$47^2)/2)*$Q$51)/($Q$47*SQRT($Q$51))))*$EY36)*100*$B$71,0)</f>
        <v>0</v>
      </c>
      <c r="GH36" s="120">
        <f ca="1">IFERROR((NORMSDIST(-(((LN($EY36/$C$72)+(#REF!+($Q$47^2)/2)*$Q$51)/($Q$47*SQRT($Q$51)))-$Q$47*SQRT($Q$51)))*$C$72*EXP(-#REF!*$Q$51)-NORMSDIST(-((LN($EY36/$C$72)+(#REF!+($Q$47^2)/2)*$Q$51)/($Q$47*SQRT($Q$51))))*$EY36)*100*$B$72,0)</f>
        <v>0</v>
      </c>
      <c r="GI36" s="120">
        <f t="shared" ref="GI36:GI67" si="123">$EY36*$B$73</f>
        <v>0</v>
      </c>
      <c r="GJ36" s="120">
        <f t="shared" ref="GJ36:GJ67" si="124">$EY36*$B$74</f>
        <v>0</v>
      </c>
      <c r="GK36" s="120">
        <f t="shared" ref="GK36:GK67" si="125">$EY36*$B$75</f>
        <v>0</v>
      </c>
      <c r="GL36" s="120">
        <f t="shared" ref="GL36:GL67" si="126">$EY36*$AE$43</f>
        <v>0</v>
      </c>
      <c r="GM36" s="121"/>
      <c r="GN36" s="162">
        <f t="shared" ref="GN36:GN67" ca="1" si="127">SUM(EZ36:GL36)</f>
        <v>0</v>
      </c>
    </row>
    <row r="37" spans="1:196" ht="15.75" thickBot="1">
      <c r="A37" s="163"/>
      <c r="B37" s="256"/>
      <c r="C37" s="257"/>
      <c r="D37" s="258"/>
      <c r="E37" s="259">
        <f t="shared" si="0"/>
        <v>0</v>
      </c>
      <c r="F37" s="260">
        <f t="shared" si="1"/>
        <v>0</v>
      </c>
      <c r="G37" s="261" t="str">
        <f t="shared" si="57"/>
        <v/>
      </c>
      <c r="H37" s="262">
        <f t="shared" si="58"/>
        <v>0</v>
      </c>
      <c r="I37" s="260">
        <f t="shared" si="2"/>
        <v>0</v>
      </c>
      <c r="J37" s="164"/>
      <c r="K37" s="165"/>
      <c r="L37" s="165"/>
      <c r="M37" s="166"/>
      <c r="N37" s="800" t="s">
        <v>451</v>
      </c>
      <c r="O37" s="795"/>
      <c r="P37" s="796"/>
      <c r="Q37" s="167">
        <f>IF(AND(F76&lt;&gt;0,I76&lt;&gt;0),($Q$36+ SUMPRODUCT(-(AA3:AA42),T3:T42)*-100 + SUMPRODUCT(-(AM3:AM42),AF3:AF42)*-100 + ($AE$43*$O$18)  +$I$76)-F76,($Q$36+ SUMPRODUCT(-(AA3:AA42),T3:T42)*-100 + SUMPRODUCT(-(AM3:AM42),AF3:AF42)*-100 + ($AE$43*$O$18)  +$I$76))</f>
        <v>0</v>
      </c>
      <c r="R37" s="62"/>
      <c r="S37" s="240" t="str">
        <f t="shared" si="71"/>
        <v/>
      </c>
      <c r="T37" s="671">
        <f t="shared" si="73"/>
        <v>0</v>
      </c>
      <c r="U37" s="673"/>
      <c r="V37" s="672">
        <f t="shared" ca="1" si="59"/>
        <v>0</v>
      </c>
      <c r="W37" s="505" t="str">
        <f t="shared" si="77"/>
        <v/>
      </c>
      <c r="X37" s="505" t="str">
        <f t="shared" si="78"/>
        <v/>
      </c>
      <c r="Y37" s="503">
        <f>IFERROR(VLOOKUP($X37,HomeBroker!$A$22:$F$100,2,0),0)</f>
        <v>0</v>
      </c>
      <c r="Z37" s="503">
        <f>IFERROR(VLOOKUP($X37,HomeBroker!$A$22:$F$100,3,0),0)</f>
        <v>0</v>
      </c>
      <c r="AA37" s="237">
        <f>IFERROR(VLOOKUP($X37,HomeBroker!$A$22:$F$100,6,0),0)</f>
        <v>0</v>
      </c>
      <c r="AB37" s="503">
        <f>IFERROR(VLOOKUP($X37,HomeBroker!$A$22:$F$100,4,0),0)</f>
        <v>0</v>
      </c>
      <c r="AC37" s="503">
        <f>IFERROR(VLOOKUP($X37,HomeBroker!$A$22:$F$100,5,0),0)</f>
        <v>0</v>
      </c>
      <c r="AD37" s="506">
        <f>IFERROR(VLOOKUP($X37,HomeBroker!$A$22:$N$100,14,0),0)</f>
        <v>0</v>
      </c>
      <c r="AE37" s="241" t="str">
        <f t="shared" si="62"/>
        <v/>
      </c>
      <c r="AF37" s="110">
        <f t="shared" si="74"/>
        <v>0</v>
      </c>
      <c r="AG37" s="111"/>
      <c r="AH37" s="504">
        <f t="shared" ca="1" si="64"/>
        <v>0</v>
      </c>
      <c r="AI37" s="505" t="str">
        <f t="shared" si="79"/>
        <v/>
      </c>
      <c r="AJ37" s="505" t="str">
        <f t="shared" si="80"/>
        <v/>
      </c>
      <c r="AK37" s="507">
        <f>IFERROR(VLOOKUP($AJ37,HomeBroker!$A$22:$F$100,2,0),0)</f>
        <v>0</v>
      </c>
      <c r="AL37" s="503">
        <f>IFERROR(VLOOKUP($AJ37,HomeBroker!$A$22:$F$100,3,0),0)</f>
        <v>0</v>
      </c>
      <c r="AM37" s="237">
        <f>IFERROR(VLOOKUP($AJ37,HomeBroker!$A$22:$F$100,6,0),0)</f>
        <v>0</v>
      </c>
      <c r="AN37" s="503">
        <f>IFERROR(VLOOKUP($AJ37,HomeBroker!$A$22:$F$100,4,0),0)</f>
        <v>0</v>
      </c>
      <c r="AO37" s="507">
        <f>IFERROR(VLOOKUP($AJ37,HomeBroker!$A$22:$F$100,5,0),0)</f>
        <v>0</v>
      </c>
      <c r="AP37" s="507">
        <f>IFERROR(VLOOKUP($AJ37,HomeBroker!$A$22:$N$100,14,0),0)</f>
        <v>0</v>
      </c>
      <c r="AQ37" s="62"/>
      <c r="AR37" s="109" t="str">
        <f t="shared" si="67"/>
        <v>-</v>
      </c>
      <c r="AS37" s="109" t="str">
        <f t="shared" si="68"/>
        <v>-</v>
      </c>
      <c r="AT37" s="109" t="str">
        <f t="shared" si="69"/>
        <v>-</v>
      </c>
      <c r="AU37" s="62"/>
      <c r="AV37" s="112"/>
      <c r="AW37" s="132" t="s">
        <v>354</v>
      </c>
      <c r="AX37" s="114"/>
      <c r="AY37" s="136"/>
      <c r="AZ37" s="137"/>
      <c r="BA37" s="285">
        <f t="shared" si="10"/>
        <v>0</v>
      </c>
      <c r="BB37" s="286">
        <f t="shared" si="11"/>
        <v>0</v>
      </c>
      <c r="BC37" s="116" t="s">
        <v>408</v>
      </c>
      <c r="BD37" s="114"/>
      <c r="BE37" s="139"/>
      <c r="BF37" s="117"/>
      <c r="BG37" s="287">
        <f t="shared" si="12"/>
        <v>0</v>
      </c>
      <c r="BH37" s="289">
        <f t="shared" si="13"/>
        <v>0</v>
      </c>
      <c r="BI37" s="118" t="s">
        <v>409</v>
      </c>
      <c r="BJ37" s="114"/>
      <c r="BK37" s="117"/>
      <c r="BL37" s="290">
        <f t="shared" si="14"/>
        <v>0</v>
      </c>
      <c r="BM37" s="291">
        <f t="shared" si="15"/>
        <v>0</v>
      </c>
      <c r="DH37" s="119">
        <f t="shared" si="81"/>
        <v>1136.2827013391839</v>
      </c>
      <c r="DI37" s="120">
        <f t="shared" si="82"/>
        <v>0</v>
      </c>
      <c r="DJ37" s="120">
        <f t="shared" si="83"/>
        <v>0</v>
      </c>
      <c r="DK37" s="120">
        <f t="shared" si="84"/>
        <v>0</v>
      </c>
      <c r="DL37" s="120">
        <f t="shared" si="85"/>
        <v>0</v>
      </c>
      <c r="DM37" s="120">
        <f t="shared" si="86"/>
        <v>0</v>
      </c>
      <c r="DN37" s="120">
        <f t="shared" si="87"/>
        <v>0</v>
      </c>
      <c r="DO37" s="120">
        <f t="shared" si="88"/>
        <v>0</v>
      </c>
      <c r="DP37" s="120">
        <f t="shared" si="89"/>
        <v>0</v>
      </c>
      <c r="DQ37" s="120">
        <f t="shared" si="90"/>
        <v>0</v>
      </c>
      <c r="DR37" s="120">
        <f t="shared" si="91"/>
        <v>0</v>
      </c>
      <c r="DS37" s="120">
        <f t="shared" si="92"/>
        <v>0</v>
      </c>
      <c r="DT37" s="120">
        <f t="shared" si="93"/>
        <v>0</v>
      </c>
      <c r="DU37" s="120">
        <f t="shared" si="94"/>
        <v>0</v>
      </c>
      <c r="DV37" s="120">
        <f t="shared" si="95"/>
        <v>0</v>
      </c>
      <c r="DW37" s="120">
        <f t="shared" si="96"/>
        <v>0</v>
      </c>
      <c r="DX37" s="120">
        <f t="shared" si="97"/>
        <v>0</v>
      </c>
      <c r="DY37" s="120">
        <f t="shared" si="98"/>
        <v>0</v>
      </c>
      <c r="DZ37" s="120">
        <f t="shared" si="99"/>
        <v>0</v>
      </c>
      <c r="EA37" s="120">
        <f t="shared" si="100"/>
        <v>0</v>
      </c>
      <c r="EB37" s="120">
        <f t="shared" si="101"/>
        <v>0</v>
      </c>
      <c r="EC37" s="120">
        <f t="shared" si="102"/>
        <v>0</v>
      </c>
      <c r="ED37" s="120">
        <f t="shared" si="103"/>
        <v>0</v>
      </c>
      <c r="EE37" s="120">
        <f t="shared" si="104"/>
        <v>0</v>
      </c>
      <c r="EF37" s="120">
        <f t="shared" si="105"/>
        <v>0</v>
      </c>
      <c r="EG37" s="120">
        <f t="shared" si="106"/>
        <v>0</v>
      </c>
      <c r="EH37" s="120">
        <f t="shared" si="107"/>
        <v>0</v>
      </c>
      <c r="EI37" s="120">
        <f t="shared" si="108"/>
        <v>0</v>
      </c>
      <c r="EJ37" s="120">
        <f t="shared" si="109"/>
        <v>0</v>
      </c>
      <c r="EK37" s="120">
        <f t="shared" si="110"/>
        <v>0</v>
      </c>
      <c r="EL37" s="120">
        <f t="shared" si="111"/>
        <v>0</v>
      </c>
      <c r="EM37" s="120">
        <f t="shared" si="112"/>
        <v>0</v>
      </c>
      <c r="EN37" s="120">
        <f t="shared" si="113"/>
        <v>0</v>
      </c>
      <c r="EO37" s="120">
        <f t="shared" si="114"/>
        <v>0</v>
      </c>
      <c r="EP37" s="120">
        <f t="shared" si="115"/>
        <v>0</v>
      </c>
      <c r="EQ37" s="120">
        <f t="shared" si="116"/>
        <v>0</v>
      </c>
      <c r="ER37" s="120">
        <f t="shared" si="117"/>
        <v>0</v>
      </c>
      <c r="ES37" s="120">
        <f t="shared" si="118"/>
        <v>0</v>
      </c>
      <c r="ET37" s="120">
        <f t="shared" si="119"/>
        <v>0</v>
      </c>
      <c r="EU37" s="120">
        <f t="shared" si="120"/>
        <v>0</v>
      </c>
      <c r="EV37" s="121"/>
      <c r="EW37" s="162">
        <f t="shared" si="121"/>
        <v>0</v>
      </c>
      <c r="EX37" s="72"/>
      <c r="EY37" s="119">
        <f t="shared" si="122"/>
        <v>1136.2827013391839</v>
      </c>
      <c r="EZ37" s="120">
        <f ca="1">IFERROR((NORMSDIST(-(((LN($EY37/$C$38)+(#REF!+($Q$47^2)/2)*$Q$51)/($Q$47*SQRT($Q$51)))-$Q$47*SQRT($Q$51)))*$C$38*EXP(-#REF!*$Q$51)-NORMSDIST(-((LN($EY37/$C$38)+(#REF!+($Q$47^2)/2)*$Q$51)/($Q$47*SQRT($Q$51))))*$EY37)*100*$B$38,0)</f>
        <v>0</v>
      </c>
      <c r="FA37" s="120">
        <f ca="1">IFERROR((NORMSDIST(-(((LN($EY37/$C$39)+(#REF!+($Q$47^2)/2)*$Q$51)/($Q$47*SQRT($Q$51)))-$Q$47*SQRT($Q$51)))*$C$39*EXP(-#REF!*$Q$51)-NORMSDIST(-((LN($EY37/$C$39)+(#REF!+($Q$47^2)/2)*$Q$51)/($Q$47*SQRT($Q$51))))*$EY37)*100*$B$39,0)</f>
        <v>0</v>
      </c>
      <c r="FB37" s="120">
        <f ca="1">IFERROR((NORMSDIST(-(((LN($EY37/$C$40)+(#REF!+($Q$47^2)/2)*$Q$51)/($Q$47*SQRT($Q$51)))-$Q$47*SQRT($Q$51)))*$C$40*EXP(-#REF!*$Q$51)-NORMSDIST(-((LN($EY37/$C$40)+(#REF!+($Q$47^2)/2)*$Q$51)/($Q$47*SQRT($Q$51))))*$EY37)*100*$B$40,0)</f>
        <v>0</v>
      </c>
      <c r="FC37" s="120">
        <f ca="1">IFERROR((NORMSDIST(-(((LN($EY37/$C$41)+(#REF!+($Q$47^2)/2)*$Q$51)/($Q$47*SQRT($Q$51)))-$Q$47*SQRT($Q$51)))*$C$41*EXP(-#REF!*$Q$51)-NORMSDIST(-((LN($EY37/$C$41)+(#REF!+($Q$47^2)/2)*$Q$51)/($Q$47*SQRT($Q$51))))*$EY37)*100*$B$41,0)</f>
        <v>0</v>
      </c>
      <c r="FD37" s="120">
        <f ca="1">IFERROR((NORMSDIST(-(((LN($EY37/$C$42)+(#REF!+($Q$47^2)/2)*$Q$51)/($Q$47*SQRT($Q$51)))-$Q$47*SQRT($Q$51)))*$C$42*EXP(-#REF!*$Q$51)-NORMSDIST(-((LN($EY37/$C$42)+(#REF!+($Q$47^2)/2)*$Q$51)/($Q$47*SQRT($Q$51))))*$EY37)*100*$B$42,0)</f>
        <v>0</v>
      </c>
      <c r="FE37" s="120">
        <f ca="1">IFERROR((NORMSDIST(-(((LN($EY37/$C$43)+(#REF!+($Q$47^2)/2)*$Q$51)/($Q$47*SQRT($Q$51)))-$Q$47*SQRT($Q$51)))*$C$43*EXP(-#REF!*$Q$51)-NORMSDIST(-((LN($EY37/$C$43)+(#REF!+($Q$47^2)/2)*$Q$51)/($Q$47*SQRT($Q$51))))*$EY37)*100*$B$43,0)</f>
        <v>0</v>
      </c>
      <c r="FF37" s="120">
        <f ca="1">IFERROR((NORMSDIST(-(((LN($EY37/$C$44)+(#REF!+($Q$47^2)/2)*$Q$51)/($Q$47*SQRT($Q$51)))-$Q$47*SQRT($Q$51)))*$C$44*EXP(-#REF!*$Q$51)-NORMSDIST(-((LN($EY37/$C$44)+(#REF!+($Q$47^2)/2)*$Q$51)/($Q$47*SQRT($Q$51))))*$EY37)*100*$B$44,0)</f>
        <v>0</v>
      </c>
      <c r="FG37" s="120">
        <f ca="1">IFERROR((NORMSDIST(-(((LN($EY37/$C$45)+(#REF!+($Q$47^2)/2)*$Q$51)/($Q$47*SQRT($Q$51)))-$Q$47*SQRT($Q$51)))*$C$45*EXP(-#REF!*$Q$51)-NORMSDIST(-((LN($EY37/$C$45)+(#REF!+($Q$47^2)/2)*$Q$51)/($Q$47*SQRT($Q$51))))*$EY37)*100*$B$45,0)</f>
        <v>0</v>
      </c>
      <c r="FH37" s="120">
        <f ca="1">IFERROR((NORMSDIST(-(((LN($EY37/$C$46)+(#REF!+($Q$47^2)/2)*$Q$51)/($Q$47*SQRT($Q$51)))-$Q$47*SQRT($Q$51)))*$C$46*EXP(-#REF!*$Q$51)-NORMSDIST(-((LN($EY37/$C$46)+(#REF!+($Q$47^2)/2)*$Q$51)/($Q$47*SQRT($Q$51))))*$EY37)*100*$B$46,0)</f>
        <v>0</v>
      </c>
      <c r="FI37" s="120">
        <f ca="1">IFERROR((NORMSDIST(-(((LN($EY37/$C$47)+(#REF!+($Q$47^2)/2)*$Q$51)/($Q$47*SQRT($Q$51)))-$Q$47*SQRT($Q$51)))*$C$47*EXP(-#REF!*$Q$51)-NORMSDIST(-((LN($EY37/$C$47)+(#REF!+($Q$47^2)/2)*$Q$51)/($Q$47*SQRT($Q$51))))*$EY37)*100*$B$47,0)</f>
        <v>0</v>
      </c>
      <c r="FJ37" s="120">
        <f ca="1">IFERROR((NORMSDIST(-(((LN($EY37/$C$48)+(#REF!+($Q$47^2)/2)*$Q$51)/($Q$47*SQRT($Q$51)))-$Q$47*SQRT($Q$51)))*$C$48*EXP(-#REF!*$Q$51)-NORMSDIST(-((LN($EY37/$C$48)+(#REF!+($Q$47^2)/2)*$Q$51)/($Q$47*SQRT($Q$51))))*$EY37)*100*$B$48,0)</f>
        <v>0</v>
      </c>
      <c r="FK37" s="120">
        <f ca="1">IFERROR((NORMSDIST(-(((LN($EY37/$C$49)+(#REF!+($Q$47^2)/2)*$Q$51)/($Q$47*SQRT($Q$51)))-$Q$47*SQRT($Q$51)))*$C$49*EXP(-#REF!*$Q$51)-NORMSDIST(-((LN($EY37/$C$49)+(#REF!+($Q$47^2)/2)*$Q$51)/($Q$47*SQRT($Q$51))))*$EY37)*100*$B$49,0)</f>
        <v>0</v>
      </c>
      <c r="FL37" s="120">
        <f ca="1">IFERROR((NORMSDIST(-(((LN($EY37/$C$50)+(#REF!+($Q$47^2)/2)*$Q$51)/($Q$47*SQRT($Q$51)))-$Q$47*SQRT($Q$51)))*$C$50*EXP(-#REF!*$Q$51)-NORMSDIST(-((LN($EY37/$C$50)+(#REF!+($Q$47^2)/2)*$Q$51)/($Q$47*SQRT($Q$51))))*$EY37)*100*$B$50,0)</f>
        <v>0</v>
      </c>
      <c r="FM37" s="120">
        <f ca="1">IFERROR((NORMSDIST(-(((LN($EY37/$C$51)+(#REF!+($Q$47^2)/2)*$Q$51)/($Q$47*SQRT($Q$51)))-$Q$47*SQRT($Q$51)))*$C$51*EXP(-#REF!*$Q$51)-NORMSDIST(-((LN($EY37/$C$51)+(#REF!+($Q$47^2)/2)*$Q$51)/($Q$47*SQRT($Q$51))))*$EY37)*100*$B$51,0)</f>
        <v>0</v>
      </c>
      <c r="FN37" s="120">
        <f ca="1">IFERROR((NORMSDIST(-(((LN($EY37/$C$52)+(#REF!+($Q$47^2)/2)*$Q$51)/($Q$47*SQRT($Q$51)))-$Q$47*SQRT($Q$51)))*$C$52*EXP(-#REF!*$Q$51)-NORMSDIST(-((LN($EY37/$C$52)+(#REF!+($Q$47^2)/2)*$Q$51)/($Q$47*SQRT($Q$51))))*$EY37)*100*$B$52,0)</f>
        <v>0</v>
      </c>
      <c r="FO37" s="120">
        <f ca="1">IFERROR((NORMSDIST(-(((LN($EY37/$C$53)+(#REF!+($Q$47^2)/2)*$Q$51)/($Q$47*SQRT($Q$51)))-$Q$47*SQRT($Q$51)))*$C$53*EXP(-#REF!*$Q$51)-NORMSDIST(-((LN($EY37/$C$53)+(#REF!+($Q$47^2)/2)*$Q$51)/($Q$47*SQRT($Q$51))))*$EY37)*100*$B$53,0)</f>
        <v>0</v>
      </c>
      <c r="FP37" s="120">
        <f ca="1">IFERROR((NORMSDIST(-(((LN($EY37/$C$54)+(#REF!+($Q$47^2)/2)*$Q$51)/($Q$47*SQRT($Q$51)))-$Q$47*SQRT($Q$51)))*$C$54*EXP(-#REF!*$Q$51)-NORMSDIST(-((LN($EY37/$C$54)+(#REF!+($Q$47^2)/2)*$Q$51)/($Q$47*SQRT($Q$51))))*$EY37)*100*$B$54,0)</f>
        <v>0</v>
      </c>
      <c r="FQ37" s="120">
        <f ca="1">IFERROR((NORMSDIST(-(((LN($EY37/$C$55)+(#REF!+($Q$47^2)/2)*$Q$51)/($Q$47*SQRT($Q$51)))-$Q$47*SQRT($Q$51)))*$C$55*EXP(-#REF!*$Q$51)-NORMSDIST(-((LN($EY37/$C$55)+(#REF!+($Q$47^2)/2)*$Q$51)/($Q$47*SQRT($Q$51))))*$EY37)*100*$B$55,0)</f>
        <v>0</v>
      </c>
      <c r="FR37" s="120">
        <f ca="1">IFERROR((NORMSDIST(-(((LN($EY37/$C$56)+(#REF!+($Q$47^2)/2)*$Q$51)/($Q$47*SQRT($Q$51)))-$Q$47*SQRT($Q$51)))*$C$56*EXP(-#REF!*$Q$51)-NORMSDIST(-((LN($EY37/$C$56)+(#REF!+($Q$47^2)/2)*$Q$51)/($Q$47*SQRT($Q$51))))*$EY37)*100*$B$56,0)</f>
        <v>0</v>
      </c>
      <c r="FS37" s="120">
        <f ca="1">IFERROR((NORMSDIST(-(((LN($EY37/$C$57)+(#REF!+($Q$47^2)/2)*$Q$51)/($Q$47*SQRT($Q$51)))-$Q$47*SQRT($Q$51)))*$C$57*EXP(-#REF!*$Q$51)-NORMSDIST(-((LN($EY37/$C$57)+(#REF!+($Q$47^2)/2)*$Q$51)/($Q$47*SQRT($Q$51))))*$EY37)*100*$B$57,0)</f>
        <v>0</v>
      </c>
      <c r="FT37" s="120">
        <f ca="1">IFERROR((NORMSDIST(-(((LN($EY37/$C$58)+(#REF!+($Q$47^2)/2)*$Q$51)/($Q$47*SQRT($Q$51)))-$Q$47*SQRT($Q$51)))*$C$58*EXP(-#REF!*$Q$51)-NORMSDIST(-((LN($EY37/$C$58)+(#REF!+($Q$47^2)/2)*$Q$51)/($Q$47*SQRT($Q$51))))*$EY37)*100*$B$58,0)</f>
        <v>0</v>
      </c>
      <c r="FU37" s="120">
        <f ca="1">IFERROR((NORMSDIST(-(((LN($EY37/$C$59)+(#REF!+($Q$47^2)/2)*$Q$51)/($Q$47*SQRT($Q$51)))-$Q$47*SQRT($Q$51)))*$C$59*EXP(-#REF!*$Q$51)-NORMSDIST(-((LN($EY37/$C$59)+(#REF!+($Q$47^2)/2)*$Q$51)/($Q$47*SQRT($Q$51))))*$EY37)*100*$B$59,0)</f>
        <v>0</v>
      </c>
      <c r="FV37" s="120">
        <f ca="1">IFERROR((NORMSDIST(-(((LN($EY37/$C$60)+(#REF!+($Q$47^2)/2)*$Q$51)/($Q$47*SQRT($Q$51)))-$Q$47*SQRT($Q$51)))*$C$60*EXP(-#REF!*$Q$51)-NORMSDIST(-((LN($EY37/$C$60)+(#REF!+($Q$47^2)/2)*$Q$51)/($Q$47*SQRT($Q$51))))*$EY37)*100*$B$60,0)</f>
        <v>0</v>
      </c>
      <c r="FW37" s="120">
        <f ca="1">IFERROR((NORMSDIST(-(((LN($EY37/$C$61)+(#REF!+($Q$47^2)/2)*$Q$51)/($Q$47*SQRT($Q$51)))-$Q$47*SQRT($Q$51)))*$C$61*EXP(-#REF!*$Q$51)-NORMSDIST(-((LN($EY37/$C$61)+(#REF!+($Q$47^2)/2)*$Q$51)/($Q$47*SQRT($Q$51))))*$EY37)*100*$B$61,0)</f>
        <v>0</v>
      </c>
      <c r="FX37" s="120">
        <f ca="1">IFERROR((NORMSDIST(-(((LN($EY37/$C$62)+(#REF!+($Q$47^2)/2)*$Q$51)/($Q$47*SQRT($Q$51)))-$Q$47*SQRT($Q$51)))*$C$62*EXP(-#REF!*$Q$51)-NORMSDIST(-((LN($EY37/$C$62)+(#REF!+($Q$47^2)/2)*$Q$51)/($Q$47*SQRT($Q$51))))*$EY37)*100*$B$62,0)</f>
        <v>0</v>
      </c>
      <c r="FY37" s="120">
        <f ca="1">IFERROR((NORMSDIST(-(((LN($EY37/$C$63)+(#REF!+($Q$47^2)/2)*$Q$51)/($Q$47*SQRT($Q$51)))-$Q$47*SQRT($Q$51)))*$C$63*EXP(-#REF!*$Q$51)-NORMSDIST(-((LN($EY37/$C$63)+(#REF!+($Q$47^2)/2)*$Q$51)/($Q$47*SQRT($Q$51))))*$EY37)*100*$B$63,0)</f>
        <v>0</v>
      </c>
      <c r="FZ37" s="120">
        <f ca="1">IFERROR((NORMSDIST(-(((LN($EY37/$C$64)+(#REF!+($Q$47^2)/2)*$Q$51)/($Q$47*SQRT($Q$51)))-$Q$47*SQRT($Q$51)))*$C$64*EXP(-#REF!*$Q$51)-NORMSDIST(-((LN($EY37/$C$64)+(#REF!+($Q$47^2)/2)*$Q$51)/($Q$47*SQRT($Q$51))))*$EY37)*100*$B$64,0)</f>
        <v>0</v>
      </c>
      <c r="GA37" s="120">
        <f ca="1">IFERROR((NORMSDIST(-(((LN($EY37/$C$65)+(#REF!+($Q$47^2)/2)*$Q$51)/($Q$47*SQRT($Q$51)))-$Q$47*SQRT($Q$51)))*$C$65*EXP(-#REF!*$Q$51)-NORMSDIST(-((LN($EY37/$C$65)+(#REF!+($Q$47^2)/2)*$Q$51)/($Q$47*SQRT($Q$51))))*$EY37)*100*$B$65,0)</f>
        <v>0</v>
      </c>
      <c r="GB37" s="120">
        <f ca="1">IFERROR((NORMSDIST(-(((LN($EY37/$C$66)+(#REF!+($Q$47^2)/2)*$Q$51)/($Q$47*SQRT($Q$51)))-$Q$47*SQRT($Q$51)))*$C$66*EXP(-#REF!*$Q$51)-NORMSDIST(-((LN($EY37/$C$66)+(#REF!+($Q$47^2)/2)*$Q$51)/($Q$47*SQRT($Q$51))))*$EY37)*100*$B$66,0)</f>
        <v>0</v>
      </c>
      <c r="GC37" s="120">
        <f ca="1">IFERROR((NORMSDIST(-(((LN($EY37/$C$67)+(#REF!+($Q$47^2)/2)*$Q$51)/($Q$47*SQRT($Q$51)))-$Q$47*SQRT($Q$51)))*$C$67*EXP(-#REF!*$Q$51)-NORMSDIST(-((LN($EY37/$C$67)+(#REF!+($Q$47^2)/2)*$Q$51)/($Q$47*SQRT($Q$51))))*$EY37)*100*$B$67,0)</f>
        <v>0</v>
      </c>
      <c r="GD37" s="120">
        <f ca="1">IFERROR((NORMSDIST(-(((LN($EY37/$C$68)+(#REF!+($Q$47^2)/2)*$Q$51)/($Q$47*SQRT($Q$51)))-$Q$47*SQRT($Q$51)))*$C$68*EXP(-#REF!*$Q$51)-NORMSDIST(-((LN($EY37/$C$68)+(#REF!+($Q$47^2)/2)*$Q$51)/($Q$47*SQRT($Q$51))))*$EY37)*100*$B$68,0)</f>
        <v>0</v>
      </c>
      <c r="GE37" s="120">
        <f ca="1">IFERROR((NORMSDIST(-(((LN($EY37/$C$69)+(#REF!+($Q$47^2)/2)*$Q$51)/($Q$47*SQRT($Q$51)))-$Q$47*SQRT($Q$51)))*$C$69*EXP(-#REF!*$Q$51)-NORMSDIST(-((LN($EY37/$C$69)+(#REF!+($Q$47^2)/2)*$Q$51)/($Q$47*SQRT($Q$51))))*$EY37)*100*$B$69,0)</f>
        <v>0</v>
      </c>
      <c r="GF37" s="120">
        <f ca="1">IFERROR((NORMSDIST(-(((LN($EY37/$C$70)+(#REF!+($Q$47^2)/2)*$Q$51)/($Q$47*SQRT($Q$51)))-$Q$47*SQRT($Q$51)))*$C$70*EXP(-#REF!*$Q$51)-NORMSDIST(-((LN($EY37/$C$70)+(#REF!+($Q$47^2)/2)*$Q$51)/($Q$47*SQRT($Q$51))))*$EY37)*100*$B$70,0)</f>
        <v>0</v>
      </c>
      <c r="GG37" s="120">
        <f ca="1">IFERROR((NORMSDIST(-(((LN($EY37/$C$71)+(#REF!+($Q$47^2)/2)*$Q$51)/($Q$47*SQRT($Q$51)))-$Q$47*SQRT($Q$51)))*$C$71*EXP(-#REF!*$Q$51)-NORMSDIST(-((LN($EY37/$C$71)+(#REF!+($Q$47^2)/2)*$Q$51)/($Q$47*SQRT($Q$51))))*$EY37)*100*$B$71,0)</f>
        <v>0</v>
      </c>
      <c r="GH37" s="120">
        <f ca="1">IFERROR((NORMSDIST(-(((LN($EY37/$C$72)+(#REF!+($Q$47^2)/2)*$Q$51)/($Q$47*SQRT($Q$51)))-$Q$47*SQRT($Q$51)))*$C$72*EXP(-#REF!*$Q$51)-NORMSDIST(-((LN($EY37/$C$72)+(#REF!+($Q$47^2)/2)*$Q$51)/($Q$47*SQRT($Q$51))))*$EY37)*100*$B$72,0)</f>
        <v>0</v>
      </c>
      <c r="GI37" s="120">
        <f t="shared" si="123"/>
        <v>0</v>
      </c>
      <c r="GJ37" s="120">
        <f t="shared" si="124"/>
        <v>0</v>
      </c>
      <c r="GK37" s="120">
        <f t="shared" si="125"/>
        <v>0</v>
      </c>
      <c r="GL37" s="120">
        <f t="shared" si="126"/>
        <v>0</v>
      </c>
      <c r="GM37" s="121"/>
      <c r="GN37" s="162">
        <f t="shared" ca="1" si="127"/>
        <v>0</v>
      </c>
    </row>
    <row r="38" spans="1:196">
      <c r="A38" s="168" t="s">
        <v>407</v>
      </c>
      <c r="B38" s="169"/>
      <c r="C38" s="242"/>
      <c r="D38" s="243"/>
      <c r="E38" s="244">
        <f t="shared" si="0"/>
        <v>0</v>
      </c>
      <c r="F38" s="245">
        <f t="shared" si="1"/>
        <v>0</v>
      </c>
      <c r="G38" s="246" t="str">
        <f>IFERROR(VLOOKUP(C38,$AG$3:$AP$50,7,0),"")</f>
        <v/>
      </c>
      <c r="H38" s="247">
        <f t="shared" si="58"/>
        <v>0</v>
      </c>
      <c r="I38" s="248">
        <f t="shared" si="2"/>
        <v>0</v>
      </c>
      <c r="J38" s="69"/>
      <c r="K38" s="69"/>
      <c r="L38" s="69"/>
      <c r="M38" s="69"/>
      <c r="N38" s="801" t="s">
        <v>452</v>
      </c>
      <c r="O38" s="795"/>
      <c r="P38" s="796"/>
      <c r="Q38" s="170">
        <f>SUM(T3:T42)</f>
        <v>0</v>
      </c>
      <c r="R38" s="62"/>
      <c r="S38" s="240" t="str">
        <f t="shared" si="71"/>
        <v/>
      </c>
      <c r="T38" s="671">
        <f t="shared" si="73"/>
        <v>0</v>
      </c>
      <c r="U38" s="673"/>
      <c r="V38" s="672">
        <f t="shared" ca="1" si="59"/>
        <v>0</v>
      </c>
      <c r="W38" s="505" t="str">
        <f t="shared" si="77"/>
        <v/>
      </c>
      <c r="X38" s="505" t="str">
        <f t="shared" si="78"/>
        <v/>
      </c>
      <c r="Y38" s="503">
        <f>IFERROR(VLOOKUP($X38,HomeBroker!$A$22:$F$100,2,0),0)</f>
        <v>0</v>
      </c>
      <c r="Z38" s="503">
        <f>IFERROR(VLOOKUP($X38,HomeBroker!$A$22:$F$100,3,0),0)</f>
        <v>0</v>
      </c>
      <c r="AA38" s="237">
        <f>IFERROR(VLOOKUP($X38,HomeBroker!$A$22:$F$100,6,0),0)</f>
        <v>0</v>
      </c>
      <c r="AB38" s="503">
        <f>IFERROR(VLOOKUP($X38,HomeBroker!$A$22:$F$100,4,0),0)</f>
        <v>0</v>
      </c>
      <c r="AC38" s="503">
        <f>IFERROR(VLOOKUP($X38,HomeBroker!$A$22:$F$100,5,0),0)</f>
        <v>0</v>
      </c>
      <c r="AD38" s="506">
        <f>IFERROR(VLOOKUP($X38,HomeBroker!$A$22:$N$100,14,0),0)</f>
        <v>0</v>
      </c>
      <c r="AE38" s="241" t="str">
        <f t="shared" si="62"/>
        <v/>
      </c>
      <c r="AF38" s="110">
        <f t="shared" si="74"/>
        <v>0</v>
      </c>
      <c r="AG38" s="111"/>
      <c r="AH38" s="504">
        <f t="shared" ca="1" si="64"/>
        <v>0</v>
      </c>
      <c r="AI38" s="505" t="str">
        <f t="shared" si="79"/>
        <v/>
      </c>
      <c r="AJ38" s="505" t="str">
        <f t="shared" si="80"/>
        <v/>
      </c>
      <c r="AK38" s="507">
        <f>IFERROR(VLOOKUP($AJ38,HomeBroker!$A$22:$F$100,2,0),0)</f>
        <v>0</v>
      </c>
      <c r="AL38" s="503">
        <f>IFERROR(VLOOKUP($AJ38,HomeBroker!$A$22:$F$100,3,0),0)</f>
        <v>0</v>
      </c>
      <c r="AM38" s="237">
        <f>IFERROR(VLOOKUP($AJ38,HomeBroker!$A$22:$F$100,6,0),0)</f>
        <v>0</v>
      </c>
      <c r="AN38" s="503">
        <f>IFERROR(VLOOKUP($AJ38,HomeBroker!$A$22:$F$100,4,0),0)</f>
        <v>0</v>
      </c>
      <c r="AO38" s="507">
        <f>IFERROR(VLOOKUP($AJ38,HomeBroker!$A$22:$F$100,5,0),0)</f>
        <v>0</v>
      </c>
      <c r="AP38" s="507">
        <f>IFERROR(VLOOKUP($AJ38,HomeBroker!$A$22:$N$100,14,0),0)</f>
        <v>0</v>
      </c>
      <c r="AQ38" s="62"/>
      <c r="AR38" s="109" t="str">
        <f t="shared" si="67"/>
        <v>-</v>
      </c>
      <c r="AS38" s="109" t="str">
        <f t="shared" si="68"/>
        <v>-</v>
      </c>
      <c r="AT38" s="109" t="str">
        <f t="shared" si="69"/>
        <v>-</v>
      </c>
      <c r="AU38" s="62"/>
      <c r="AV38" s="171"/>
      <c r="AW38" s="172" t="s">
        <v>354</v>
      </c>
      <c r="AX38" s="114"/>
      <c r="AY38" s="136"/>
      <c r="AZ38" s="137"/>
      <c r="BA38" s="285">
        <f t="shared" si="10"/>
        <v>0</v>
      </c>
      <c r="BB38" s="286">
        <f t="shared" si="11"/>
        <v>0</v>
      </c>
      <c r="BC38" s="173" t="s">
        <v>408</v>
      </c>
      <c r="BD38" s="114"/>
      <c r="BE38" s="139"/>
      <c r="BF38" s="117"/>
      <c r="BG38" s="287">
        <f t="shared" si="12"/>
        <v>0</v>
      </c>
      <c r="BH38" s="289">
        <f t="shared" si="13"/>
        <v>0</v>
      </c>
      <c r="BI38" s="174" t="s">
        <v>409</v>
      </c>
      <c r="BJ38" s="114"/>
      <c r="BK38" s="117"/>
      <c r="BL38" s="290">
        <f t="shared" si="14"/>
        <v>0</v>
      </c>
      <c r="BM38" s="291">
        <f t="shared" si="15"/>
        <v>0</v>
      </c>
      <c r="DH38" s="119">
        <f t="shared" si="81"/>
        <v>1196.0870540412461</v>
      </c>
      <c r="DI38" s="120">
        <f t="shared" si="82"/>
        <v>0</v>
      </c>
      <c r="DJ38" s="120">
        <f t="shared" si="83"/>
        <v>0</v>
      </c>
      <c r="DK38" s="120">
        <f t="shared" si="84"/>
        <v>0</v>
      </c>
      <c r="DL38" s="120">
        <f t="shared" si="85"/>
        <v>0</v>
      </c>
      <c r="DM38" s="120">
        <f t="shared" si="86"/>
        <v>0</v>
      </c>
      <c r="DN38" s="120">
        <f t="shared" si="87"/>
        <v>0</v>
      </c>
      <c r="DO38" s="120">
        <f t="shared" si="88"/>
        <v>0</v>
      </c>
      <c r="DP38" s="120">
        <f t="shared" si="89"/>
        <v>0</v>
      </c>
      <c r="DQ38" s="120">
        <f t="shared" si="90"/>
        <v>0</v>
      </c>
      <c r="DR38" s="120">
        <f t="shared" si="91"/>
        <v>0</v>
      </c>
      <c r="DS38" s="120">
        <f t="shared" si="92"/>
        <v>0</v>
      </c>
      <c r="DT38" s="120">
        <f t="shared" si="93"/>
        <v>0</v>
      </c>
      <c r="DU38" s="120">
        <f t="shared" si="94"/>
        <v>0</v>
      </c>
      <c r="DV38" s="120">
        <f t="shared" si="95"/>
        <v>0</v>
      </c>
      <c r="DW38" s="120">
        <f t="shared" si="96"/>
        <v>0</v>
      </c>
      <c r="DX38" s="120">
        <f t="shared" si="97"/>
        <v>0</v>
      </c>
      <c r="DY38" s="120">
        <f t="shared" si="98"/>
        <v>0</v>
      </c>
      <c r="DZ38" s="120">
        <f t="shared" si="99"/>
        <v>0</v>
      </c>
      <c r="EA38" s="120">
        <f t="shared" si="100"/>
        <v>0</v>
      </c>
      <c r="EB38" s="120">
        <f t="shared" si="101"/>
        <v>0</v>
      </c>
      <c r="EC38" s="120">
        <f t="shared" si="102"/>
        <v>0</v>
      </c>
      <c r="ED38" s="120">
        <f t="shared" si="103"/>
        <v>0</v>
      </c>
      <c r="EE38" s="120">
        <f t="shared" si="104"/>
        <v>0</v>
      </c>
      <c r="EF38" s="120">
        <f t="shared" si="105"/>
        <v>0</v>
      </c>
      <c r="EG38" s="120">
        <f t="shared" si="106"/>
        <v>0</v>
      </c>
      <c r="EH38" s="120">
        <f t="shared" si="107"/>
        <v>0</v>
      </c>
      <c r="EI38" s="120">
        <f t="shared" si="108"/>
        <v>0</v>
      </c>
      <c r="EJ38" s="120">
        <f t="shared" si="109"/>
        <v>0</v>
      </c>
      <c r="EK38" s="120">
        <f t="shared" si="110"/>
        <v>0</v>
      </c>
      <c r="EL38" s="120">
        <f t="shared" si="111"/>
        <v>0</v>
      </c>
      <c r="EM38" s="120">
        <f t="shared" si="112"/>
        <v>0</v>
      </c>
      <c r="EN38" s="120">
        <f t="shared" si="113"/>
        <v>0</v>
      </c>
      <c r="EO38" s="120">
        <f t="shared" si="114"/>
        <v>0</v>
      </c>
      <c r="EP38" s="120">
        <f t="shared" si="115"/>
        <v>0</v>
      </c>
      <c r="EQ38" s="120">
        <f t="shared" si="116"/>
        <v>0</v>
      </c>
      <c r="ER38" s="120">
        <f t="shared" si="117"/>
        <v>0</v>
      </c>
      <c r="ES38" s="120">
        <f t="shared" si="118"/>
        <v>0</v>
      </c>
      <c r="ET38" s="120">
        <f t="shared" si="119"/>
        <v>0</v>
      </c>
      <c r="EU38" s="120">
        <f t="shared" si="120"/>
        <v>0</v>
      </c>
      <c r="EV38" s="121"/>
      <c r="EW38" s="162">
        <f t="shared" si="121"/>
        <v>0</v>
      </c>
      <c r="EX38" s="72"/>
      <c r="EY38" s="119">
        <f t="shared" si="122"/>
        <v>1196.0870540412461</v>
      </c>
      <c r="EZ38" s="120">
        <f ca="1">IFERROR((NORMSDIST(-(((LN($EY38/$C$38)+(#REF!+($Q$47^2)/2)*$Q$51)/($Q$47*SQRT($Q$51)))-$Q$47*SQRT($Q$51)))*$C$38*EXP(-#REF!*$Q$51)-NORMSDIST(-((LN($EY38/$C$38)+(#REF!+($Q$47^2)/2)*$Q$51)/($Q$47*SQRT($Q$51))))*$EY38)*100*$B$38,0)</f>
        <v>0</v>
      </c>
      <c r="FA38" s="120">
        <f ca="1">IFERROR((NORMSDIST(-(((LN($EY38/$C$39)+(#REF!+($Q$47^2)/2)*$Q$51)/($Q$47*SQRT($Q$51)))-$Q$47*SQRT($Q$51)))*$C$39*EXP(-#REF!*$Q$51)-NORMSDIST(-((LN($EY38/$C$39)+(#REF!+($Q$47^2)/2)*$Q$51)/($Q$47*SQRT($Q$51))))*$EY38)*100*$B$39,0)</f>
        <v>0</v>
      </c>
      <c r="FB38" s="120">
        <f ca="1">IFERROR((NORMSDIST(-(((LN($EY38/$C$40)+(#REF!+($Q$47^2)/2)*$Q$51)/($Q$47*SQRT($Q$51)))-$Q$47*SQRT($Q$51)))*$C$40*EXP(-#REF!*$Q$51)-NORMSDIST(-((LN($EY38/$C$40)+(#REF!+($Q$47^2)/2)*$Q$51)/($Q$47*SQRT($Q$51))))*$EY38)*100*$B$40,0)</f>
        <v>0</v>
      </c>
      <c r="FC38" s="120">
        <f ca="1">IFERROR((NORMSDIST(-(((LN($EY38/$C$41)+(#REF!+($Q$47^2)/2)*$Q$51)/($Q$47*SQRT($Q$51)))-$Q$47*SQRT($Q$51)))*$C$41*EXP(-#REF!*$Q$51)-NORMSDIST(-((LN($EY38/$C$41)+(#REF!+($Q$47^2)/2)*$Q$51)/($Q$47*SQRT($Q$51))))*$EY38)*100*$B$41,0)</f>
        <v>0</v>
      </c>
      <c r="FD38" s="120">
        <f ca="1">IFERROR((NORMSDIST(-(((LN($EY38/$C$42)+(#REF!+($Q$47^2)/2)*$Q$51)/($Q$47*SQRT($Q$51)))-$Q$47*SQRT($Q$51)))*$C$42*EXP(-#REF!*$Q$51)-NORMSDIST(-((LN($EY38/$C$42)+(#REF!+($Q$47^2)/2)*$Q$51)/($Q$47*SQRT($Q$51))))*$EY38)*100*$B$42,0)</f>
        <v>0</v>
      </c>
      <c r="FE38" s="120">
        <f ca="1">IFERROR((NORMSDIST(-(((LN($EY38/$C$43)+(#REF!+($Q$47^2)/2)*$Q$51)/($Q$47*SQRT($Q$51)))-$Q$47*SQRT($Q$51)))*$C$43*EXP(-#REF!*$Q$51)-NORMSDIST(-((LN($EY38/$C$43)+(#REF!+($Q$47^2)/2)*$Q$51)/($Q$47*SQRT($Q$51))))*$EY38)*100*$B$43,0)</f>
        <v>0</v>
      </c>
      <c r="FF38" s="120">
        <f ca="1">IFERROR((NORMSDIST(-(((LN($EY38/$C$44)+(#REF!+($Q$47^2)/2)*$Q$51)/($Q$47*SQRT($Q$51)))-$Q$47*SQRT($Q$51)))*$C$44*EXP(-#REF!*$Q$51)-NORMSDIST(-((LN($EY38/$C$44)+(#REF!+($Q$47^2)/2)*$Q$51)/($Q$47*SQRT($Q$51))))*$EY38)*100*$B$44,0)</f>
        <v>0</v>
      </c>
      <c r="FG38" s="120">
        <f ca="1">IFERROR((NORMSDIST(-(((LN($EY38/$C$45)+(#REF!+($Q$47^2)/2)*$Q$51)/($Q$47*SQRT($Q$51)))-$Q$47*SQRT($Q$51)))*$C$45*EXP(-#REF!*$Q$51)-NORMSDIST(-((LN($EY38/$C$45)+(#REF!+($Q$47^2)/2)*$Q$51)/($Q$47*SQRT($Q$51))))*$EY38)*100*$B$45,0)</f>
        <v>0</v>
      </c>
      <c r="FH38" s="120">
        <f ca="1">IFERROR((NORMSDIST(-(((LN($EY38/$C$46)+(#REF!+($Q$47^2)/2)*$Q$51)/($Q$47*SQRT($Q$51)))-$Q$47*SQRT($Q$51)))*$C$46*EXP(-#REF!*$Q$51)-NORMSDIST(-((LN($EY38/$C$46)+(#REF!+($Q$47^2)/2)*$Q$51)/($Q$47*SQRT($Q$51))))*$EY38)*100*$B$46,0)</f>
        <v>0</v>
      </c>
      <c r="FI38" s="120">
        <f ca="1">IFERROR((NORMSDIST(-(((LN($EY38/$C$47)+(#REF!+($Q$47^2)/2)*$Q$51)/($Q$47*SQRT($Q$51)))-$Q$47*SQRT($Q$51)))*$C$47*EXP(-#REF!*$Q$51)-NORMSDIST(-((LN($EY38/$C$47)+(#REF!+($Q$47^2)/2)*$Q$51)/($Q$47*SQRT($Q$51))))*$EY38)*100*$B$47,0)</f>
        <v>0</v>
      </c>
      <c r="FJ38" s="120">
        <f ca="1">IFERROR((NORMSDIST(-(((LN($EY38/$C$48)+(#REF!+($Q$47^2)/2)*$Q$51)/($Q$47*SQRT($Q$51)))-$Q$47*SQRT($Q$51)))*$C$48*EXP(-#REF!*$Q$51)-NORMSDIST(-((LN($EY38/$C$48)+(#REF!+($Q$47^2)/2)*$Q$51)/($Q$47*SQRT($Q$51))))*$EY38)*100*$B$48,0)</f>
        <v>0</v>
      </c>
      <c r="FK38" s="120">
        <f ca="1">IFERROR((NORMSDIST(-(((LN($EY38/$C$49)+(#REF!+($Q$47^2)/2)*$Q$51)/($Q$47*SQRT($Q$51)))-$Q$47*SQRT($Q$51)))*$C$49*EXP(-#REF!*$Q$51)-NORMSDIST(-((LN($EY38/$C$49)+(#REF!+($Q$47^2)/2)*$Q$51)/($Q$47*SQRT($Q$51))))*$EY38)*100*$B$49,0)</f>
        <v>0</v>
      </c>
      <c r="FL38" s="120">
        <f ca="1">IFERROR((NORMSDIST(-(((LN($EY38/$C$50)+(#REF!+($Q$47^2)/2)*$Q$51)/($Q$47*SQRT($Q$51)))-$Q$47*SQRT($Q$51)))*$C$50*EXP(-#REF!*$Q$51)-NORMSDIST(-((LN($EY38/$C$50)+(#REF!+($Q$47^2)/2)*$Q$51)/($Q$47*SQRT($Q$51))))*$EY38)*100*$B$50,0)</f>
        <v>0</v>
      </c>
      <c r="FM38" s="120">
        <f ca="1">IFERROR((NORMSDIST(-(((LN($EY38/$C$51)+(#REF!+($Q$47^2)/2)*$Q$51)/($Q$47*SQRT($Q$51)))-$Q$47*SQRT($Q$51)))*$C$51*EXP(-#REF!*$Q$51)-NORMSDIST(-((LN($EY38/$C$51)+(#REF!+($Q$47^2)/2)*$Q$51)/($Q$47*SQRT($Q$51))))*$EY38)*100*$B$51,0)</f>
        <v>0</v>
      </c>
      <c r="FN38" s="120">
        <f ca="1">IFERROR((NORMSDIST(-(((LN($EY38/$C$52)+(#REF!+($Q$47^2)/2)*$Q$51)/($Q$47*SQRT($Q$51)))-$Q$47*SQRT($Q$51)))*$C$52*EXP(-#REF!*$Q$51)-NORMSDIST(-((LN($EY38/$C$52)+(#REF!+($Q$47^2)/2)*$Q$51)/($Q$47*SQRT($Q$51))))*$EY38)*100*$B$52,0)</f>
        <v>0</v>
      </c>
      <c r="FO38" s="120">
        <f ca="1">IFERROR((NORMSDIST(-(((LN($EY38/$C$53)+(#REF!+($Q$47^2)/2)*$Q$51)/($Q$47*SQRT($Q$51)))-$Q$47*SQRT($Q$51)))*$C$53*EXP(-#REF!*$Q$51)-NORMSDIST(-((LN($EY38/$C$53)+(#REF!+($Q$47^2)/2)*$Q$51)/($Q$47*SQRT($Q$51))))*$EY38)*100*$B$53,0)</f>
        <v>0</v>
      </c>
      <c r="FP38" s="120">
        <f ca="1">IFERROR((NORMSDIST(-(((LN($EY38/$C$54)+(#REF!+($Q$47^2)/2)*$Q$51)/($Q$47*SQRT($Q$51)))-$Q$47*SQRT($Q$51)))*$C$54*EXP(-#REF!*$Q$51)-NORMSDIST(-((LN($EY38/$C$54)+(#REF!+($Q$47^2)/2)*$Q$51)/($Q$47*SQRT($Q$51))))*$EY38)*100*$B$54,0)</f>
        <v>0</v>
      </c>
      <c r="FQ38" s="120">
        <f ca="1">IFERROR((NORMSDIST(-(((LN($EY38/$C$55)+(#REF!+($Q$47^2)/2)*$Q$51)/($Q$47*SQRT($Q$51)))-$Q$47*SQRT($Q$51)))*$C$55*EXP(-#REF!*$Q$51)-NORMSDIST(-((LN($EY38/$C$55)+(#REF!+($Q$47^2)/2)*$Q$51)/($Q$47*SQRT($Q$51))))*$EY38)*100*$B$55,0)</f>
        <v>0</v>
      </c>
      <c r="FR38" s="120">
        <f ca="1">IFERROR((NORMSDIST(-(((LN($EY38/$C$56)+(#REF!+($Q$47^2)/2)*$Q$51)/($Q$47*SQRT($Q$51)))-$Q$47*SQRT($Q$51)))*$C$56*EXP(-#REF!*$Q$51)-NORMSDIST(-((LN($EY38/$C$56)+(#REF!+($Q$47^2)/2)*$Q$51)/($Q$47*SQRT($Q$51))))*$EY38)*100*$B$56,0)</f>
        <v>0</v>
      </c>
      <c r="FS38" s="120">
        <f ca="1">IFERROR((NORMSDIST(-(((LN($EY38/$C$57)+(#REF!+($Q$47^2)/2)*$Q$51)/($Q$47*SQRT($Q$51)))-$Q$47*SQRT($Q$51)))*$C$57*EXP(-#REF!*$Q$51)-NORMSDIST(-((LN($EY38/$C$57)+(#REF!+($Q$47^2)/2)*$Q$51)/($Q$47*SQRT($Q$51))))*$EY38)*100*$B$57,0)</f>
        <v>0</v>
      </c>
      <c r="FT38" s="120">
        <f ca="1">IFERROR((NORMSDIST(-(((LN($EY38/$C$58)+(#REF!+($Q$47^2)/2)*$Q$51)/($Q$47*SQRT($Q$51)))-$Q$47*SQRT($Q$51)))*$C$58*EXP(-#REF!*$Q$51)-NORMSDIST(-((LN($EY38/$C$58)+(#REF!+($Q$47^2)/2)*$Q$51)/($Q$47*SQRT($Q$51))))*$EY38)*100*$B$58,0)</f>
        <v>0</v>
      </c>
      <c r="FU38" s="120">
        <f ca="1">IFERROR((NORMSDIST(-(((LN($EY38/$C$59)+(#REF!+($Q$47^2)/2)*$Q$51)/($Q$47*SQRT($Q$51)))-$Q$47*SQRT($Q$51)))*$C$59*EXP(-#REF!*$Q$51)-NORMSDIST(-((LN($EY38/$C$59)+(#REF!+($Q$47^2)/2)*$Q$51)/($Q$47*SQRT($Q$51))))*$EY38)*100*$B$59,0)</f>
        <v>0</v>
      </c>
      <c r="FV38" s="120">
        <f ca="1">IFERROR((NORMSDIST(-(((LN($EY38/$C$60)+(#REF!+($Q$47^2)/2)*$Q$51)/($Q$47*SQRT($Q$51)))-$Q$47*SQRT($Q$51)))*$C$60*EXP(-#REF!*$Q$51)-NORMSDIST(-((LN($EY38/$C$60)+(#REF!+($Q$47^2)/2)*$Q$51)/($Q$47*SQRT($Q$51))))*$EY38)*100*$B$60,0)</f>
        <v>0</v>
      </c>
      <c r="FW38" s="120">
        <f ca="1">IFERROR((NORMSDIST(-(((LN($EY38/$C$61)+(#REF!+($Q$47^2)/2)*$Q$51)/($Q$47*SQRT($Q$51)))-$Q$47*SQRT($Q$51)))*$C$61*EXP(-#REF!*$Q$51)-NORMSDIST(-((LN($EY38/$C$61)+(#REF!+($Q$47^2)/2)*$Q$51)/($Q$47*SQRT($Q$51))))*$EY38)*100*$B$61,0)</f>
        <v>0</v>
      </c>
      <c r="FX38" s="120">
        <f ca="1">IFERROR((NORMSDIST(-(((LN($EY38/$C$62)+(#REF!+($Q$47^2)/2)*$Q$51)/($Q$47*SQRT($Q$51)))-$Q$47*SQRT($Q$51)))*$C$62*EXP(-#REF!*$Q$51)-NORMSDIST(-((LN($EY38/$C$62)+(#REF!+($Q$47^2)/2)*$Q$51)/($Q$47*SQRT($Q$51))))*$EY38)*100*$B$62,0)</f>
        <v>0</v>
      </c>
      <c r="FY38" s="120">
        <f ca="1">IFERROR((NORMSDIST(-(((LN($EY38/$C$63)+(#REF!+($Q$47^2)/2)*$Q$51)/($Q$47*SQRT($Q$51)))-$Q$47*SQRT($Q$51)))*$C$63*EXP(-#REF!*$Q$51)-NORMSDIST(-((LN($EY38/$C$63)+(#REF!+($Q$47^2)/2)*$Q$51)/($Q$47*SQRT($Q$51))))*$EY38)*100*$B$63,0)</f>
        <v>0</v>
      </c>
      <c r="FZ38" s="120">
        <f ca="1">IFERROR((NORMSDIST(-(((LN($EY38/$C$64)+(#REF!+($Q$47^2)/2)*$Q$51)/($Q$47*SQRT($Q$51)))-$Q$47*SQRT($Q$51)))*$C$64*EXP(-#REF!*$Q$51)-NORMSDIST(-((LN($EY38/$C$64)+(#REF!+($Q$47^2)/2)*$Q$51)/($Q$47*SQRT($Q$51))))*$EY38)*100*$B$64,0)</f>
        <v>0</v>
      </c>
      <c r="GA38" s="120">
        <f ca="1">IFERROR((NORMSDIST(-(((LN($EY38/$C$65)+(#REF!+($Q$47^2)/2)*$Q$51)/($Q$47*SQRT($Q$51)))-$Q$47*SQRT($Q$51)))*$C$65*EXP(-#REF!*$Q$51)-NORMSDIST(-((LN($EY38/$C$65)+(#REF!+($Q$47^2)/2)*$Q$51)/($Q$47*SQRT($Q$51))))*$EY38)*100*$B$65,0)</f>
        <v>0</v>
      </c>
      <c r="GB38" s="120">
        <f ca="1">IFERROR((NORMSDIST(-(((LN($EY38/$C$66)+(#REF!+($Q$47^2)/2)*$Q$51)/($Q$47*SQRT($Q$51)))-$Q$47*SQRT($Q$51)))*$C$66*EXP(-#REF!*$Q$51)-NORMSDIST(-((LN($EY38/$C$66)+(#REF!+($Q$47^2)/2)*$Q$51)/($Q$47*SQRT($Q$51))))*$EY38)*100*$B$66,0)</f>
        <v>0</v>
      </c>
      <c r="GC38" s="120">
        <f ca="1">IFERROR((NORMSDIST(-(((LN($EY38/$C$67)+(#REF!+($Q$47^2)/2)*$Q$51)/($Q$47*SQRT($Q$51)))-$Q$47*SQRT($Q$51)))*$C$67*EXP(-#REF!*$Q$51)-NORMSDIST(-((LN($EY38/$C$67)+(#REF!+($Q$47^2)/2)*$Q$51)/($Q$47*SQRT($Q$51))))*$EY38)*100*$B$67,0)</f>
        <v>0</v>
      </c>
      <c r="GD38" s="120">
        <f ca="1">IFERROR((NORMSDIST(-(((LN($EY38/$C$68)+(#REF!+($Q$47^2)/2)*$Q$51)/($Q$47*SQRT($Q$51)))-$Q$47*SQRT($Q$51)))*$C$68*EXP(-#REF!*$Q$51)-NORMSDIST(-((LN($EY38/$C$68)+(#REF!+($Q$47^2)/2)*$Q$51)/($Q$47*SQRT($Q$51))))*$EY38)*100*$B$68,0)</f>
        <v>0</v>
      </c>
      <c r="GE38" s="120">
        <f ca="1">IFERROR((NORMSDIST(-(((LN($EY38/$C$69)+(#REF!+($Q$47^2)/2)*$Q$51)/($Q$47*SQRT($Q$51)))-$Q$47*SQRT($Q$51)))*$C$69*EXP(-#REF!*$Q$51)-NORMSDIST(-((LN($EY38/$C$69)+(#REF!+($Q$47^2)/2)*$Q$51)/($Q$47*SQRT($Q$51))))*$EY38)*100*$B$69,0)</f>
        <v>0</v>
      </c>
      <c r="GF38" s="120">
        <f ca="1">IFERROR((NORMSDIST(-(((LN($EY38/$C$70)+(#REF!+($Q$47^2)/2)*$Q$51)/($Q$47*SQRT($Q$51)))-$Q$47*SQRT($Q$51)))*$C$70*EXP(-#REF!*$Q$51)-NORMSDIST(-((LN($EY38/$C$70)+(#REF!+($Q$47^2)/2)*$Q$51)/($Q$47*SQRT($Q$51))))*$EY38)*100*$B$70,0)</f>
        <v>0</v>
      </c>
      <c r="GG38" s="120">
        <f ca="1">IFERROR((NORMSDIST(-(((LN($EY38/$C$71)+(#REF!+($Q$47^2)/2)*$Q$51)/($Q$47*SQRT($Q$51)))-$Q$47*SQRT($Q$51)))*$C$71*EXP(-#REF!*$Q$51)-NORMSDIST(-((LN($EY38/$C$71)+(#REF!+($Q$47^2)/2)*$Q$51)/($Q$47*SQRT($Q$51))))*$EY38)*100*$B$71,0)</f>
        <v>0</v>
      </c>
      <c r="GH38" s="120">
        <f ca="1">IFERROR((NORMSDIST(-(((LN($EY38/$C$72)+(#REF!+($Q$47^2)/2)*$Q$51)/($Q$47*SQRT($Q$51)))-$Q$47*SQRT($Q$51)))*$C$72*EXP(-#REF!*$Q$51)-NORMSDIST(-((LN($EY38/$C$72)+(#REF!+($Q$47^2)/2)*$Q$51)/($Q$47*SQRT($Q$51))))*$EY38)*100*$B$72,0)</f>
        <v>0</v>
      </c>
      <c r="GI38" s="120">
        <f t="shared" si="123"/>
        <v>0</v>
      </c>
      <c r="GJ38" s="120">
        <f t="shared" si="124"/>
        <v>0</v>
      </c>
      <c r="GK38" s="120">
        <f t="shared" si="125"/>
        <v>0</v>
      </c>
      <c r="GL38" s="120">
        <f t="shared" si="126"/>
        <v>0</v>
      </c>
      <c r="GM38" s="121"/>
      <c r="GN38" s="162">
        <f t="shared" ca="1" si="127"/>
        <v>0</v>
      </c>
    </row>
    <row r="39" spans="1:196">
      <c r="A39" s="175" t="s">
        <v>410</v>
      </c>
      <c r="B39" s="169"/>
      <c r="C39" s="242"/>
      <c r="D39" s="243"/>
      <c r="E39" s="244">
        <f t="shared" si="0"/>
        <v>0</v>
      </c>
      <c r="F39" s="245">
        <f t="shared" si="1"/>
        <v>0</v>
      </c>
      <c r="G39" s="246" t="str">
        <f>IFERROR(VLOOKUP(C39,$AG$3:$AP$50,7,0),"")</f>
        <v/>
      </c>
      <c r="H39" s="247">
        <f t="shared" si="58"/>
        <v>0</v>
      </c>
      <c r="I39" s="248">
        <f t="shared" si="2"/>
        <v>0</v>
      </c>
      <c r="J39" s="127" t="str">
        <f>IFERROR(D38/D39,"")</f>
        <v/>
      </c>
      <c r="K39" s="128" t="str">
        <f>IFERROR(G38/G39,"")</f>
        <v/>
      </c>
      <c r="L39" s="129" t="str">
        <f t="shared" ref="L39:L71" si="128">IFERROR(K39/J39-1,"")</f>
        <v/>
      </c>
      <c r="M39" s="130">
        <f>I39+I38</f>
        <v>0</v>
      </c>
      <c r="N39" s="802" t="s">
        <v>453</v>
      </c>
      <c r="O39" s="795"/>
      <c r="P39" s="796"/>
      <c r="Q39" s="176">
        <f>SUM(AF3:AF42)</f>
        <v>0</v>
      </c>
      <c r="R39" s="62"/>
      <c r="S39" s="240" t="str">
        <f t="shared" si="71"/>
        <v/>
      </c>
      <c r="T39" s="671">
        <f t="shared" si="73"/>
        <v>0</v>
      </c>
      <c r="U39" s="673"/>
      <c r="V39" s="672">
        <f t="shared" ca="1" si="59"/>
        <v>0</v>
      </c>
      <c r="W39" s="505" t="str">
        <f t="shared" si="77"/>
        <v/>
      </c>
      <c r="X39" s="505" t="str">
        <f t="shared" si="78"/>
        <v/>
      </c>
      <c r="Y39" s="503">
        <f>IFERROR(VLOOKUP($X39,HomeBroker!$A$22:$F$100,2,0),0)</f>
        <v>0</v>
      </c>
      <c r="Z39" s="503">
        <f>IFERROR(VLOOKUP($X39,HomeBroker!$A$22:$F$100,3,0),0)</f>
        <v>0</v>
      </c>
      <c r="AA39" s="237">
        <f>IFERROR(VLOOKUP($X39,HomeBroker!$A$22:$F$100,6,0),0)</f>
        <v>0</v>
      </c>
      <c r="AB39" s="503">
        <f>IFERROR(VLOOKUP($X39,HomeBroker!$A$22:$F$100,4,0),0)</f>
        <v>0</v>
      </c>
      <c r="AC39" s="503">
        <f>IFERROR(VLOOKUP($X39,HomeBroker!$A$22:$F$100,5,0),0)</f>
        <v>0</v>
      </c>
      <c r="AD39" s="506">
        <f>IFERROR(VLOOKUP($X39,HomeBroker!$A$22:$N$100,14,0),0)</f>
        <v>0</v>
      </c>
      <c r="AE39" s="241" t="str">
        <f t="shared" si="62"/>
        <v/>
      </c>
      <c r="AF39" s="110">
        <f t="shared" si="74"/>
        <v>0</v>
      </c>
      <c r="AG39" s="111"/>
      <c r="AH39" s="504">
        <f t="shared" ca="1" si="64"/>
        <v>0</v>
      </c>
      <c r="AI39" s="505" t="str">
        <f t="shared" si="79"/>
        <v/>
      </c>
      <c r="AJ39" s="505" t="str">
        <f t="shared" si="80"/>
        <v/>
      </c>
      <c r="AK39" s="507">
        <f>IFERROR(VLOOKUP($AJ39,HomeBroker!$A$22:$F$100,2,0),0)</f>
        <v>0</v>
      </c>
      <c r="AL39" s="503">
        <f>IFERROR(VLOOKUP($AJ39,HomeBroker!$A$22:$F$100,3,0),0)</f>
        <v>0</v>
      </c>
      <c r="AM39" s="237">
        <f>IFERROR(VLOOKUP($AJ39,HomeBroker!$A$22:$F$100,6,0),0)</f>
        <v>0</v>
      </c>
      <c r="AN39" s="503">
        <f>IFERROR(VLOOKUP($AJ39,HomeBroker!$A$22:$F$100,4,0),0)</f>
        <v>0</v>
      </c>
      <c r="AO39" s="507">
        <f>IFERROR(VLOOKUP($AJ39,HomeBroker!$A$22:$F$100,5,0),0)</f>
        <v>0</v>
      </c>
      <c r="AP39" s="507">
        <f>IFERROR(VLOOKUP($AJ39,HomeBroker!$A$22:$N$100,14,0),0)</f>
        <v>0</v>
      </c>
      <c r="AQ39" s="62"/>
      <c r="AR39" s="109" t="str">
        <f t="shared" si="67"/>
        <v>-</v>
      </c>
      <c r="AS39" s="109" t="str">
        <f t="shared" si="68"/>
        <v>-</v>
      </c>
      <c r="AT39" s="109" t="str">
        <f t="shared" si="69"/>
        <v>-</v>
      </c>
      <c r="AU39" s="62"/>
      <c r="AV39" s="171"/>
      <c r="AW39" s="172" t="s">
        <v>354</v>
      </c>
      <c r="AX39" s="114"/>
      <c r="AY39" s="136"/>
      <c r="AZ39" s="137"/>
      <c r="BA39" s="285">
        <f t="shared" si="10"/>
        <v>0</v>
      </c>
      <c r="BB39" s="286">
        <f t="shared" si="11"/>
        <v>0</v>
      </c>
      <c r="BC39" s="173" t="s">
        <v>408</v>
      </c>
      <c r="BD39" s="114"/>
      <c r="BE39" s="139"/>
      <c r="BF39" s="117"/>
      <c r="BG39" s="287">
        <f t="shared" si="12"/>
        <v>0</v>
      </c>
      <c r="BH39" s="289">
        <f t="shared" si="13"/>
        <v>0</v>
      </c>
      <c r="BI39" s="174" t="s">
        <v>409</v>
      </c>
      <c r="BJ39" s="114"/>
      <c r="BK39" s="117"/>
      <c r="BL39" s="290">
        <f t="shared" si="14"/>
        <v>0</v>
      </c>
      <c r="BM39" s="291">
        <f t="shared" si="15"/>
        <v>0</v>
      </c>
      <c r="DH39" s="119">
        <f t="shared" si="81"/>
        <v>1259.0390042539434</v>
      </c>
      <c r="DI39" s="120">
        <f t="shared" si="82"/>
        <v>0</v>
      </c>
      <c r="DJ39" s="120">
        <f t="shared" si="83"/>
        <v>0</v>
      </c>
      <c r="DK39" s="120">
        <f t="shared" si="84"/>
        <v>0</v>
      </c>
      <c r="DL39" s="120">
        <f t="shared" si="85"/>
        <v>0</v>
      </c>
      <c r="DM39" s="120">
        <f t="shared" si="86"/>
        <v>0</v>
      </c>
      <c r="DN39" s="120">
        <f t="shared" si="87"/>
        <v>0</v>
      </c>
      <c r="DO39" s="120">
        <f t="shared" si="88"/>
        <v>0</v>
      </c>
      <c r="DP39" s="120">
        <f t="shared" si="89"/>
        <v>0</v>
      </c>
      <c r="DQ39" s="120">
        <f t="shared" si="90"/>
        <v>0</v>
      </c>
      <c r="DR39" s="120">
        <f t="shared" si="91"/>
        <v>0</v>
      </c>
      <c r="DS39" s="120">
        <f t="shared" si="92"/>
        <v>0</v>
      </c>
      <c r="DT39" s="120">
        <f t="shared" si="93"/>
        <v>0</v>
      </c>
      <c r="DU39" s="120">
        <f t="shared" si="94"/>
        <v>0</v>
      </c>
      <c r="DV39" s="120">
        <f t="shared" si="95"/>
        <v>0</v>
      </c>
      <c r="DW39" s="120">
        <f t="shared" si="96"/>
        <v>0</v>
      </c>
      <c r="DX39" s="120">
        <f t="shared" si="97"/>
        <v>0</v>
      </c>
      <c r="DY39" s="120">
        <f t="shared" si="98"/>
        <v>0</v>
      </c>
      <c r="DZ39" s="120">
        <f t="shared" si="99"/>
        <v>0</v>
      </c>
      <c r="EA39" s="120">
        <f t="shared" si="100"/>
        <v>0</v>
      </c>
      <c r="EB39" s="120">
        <f t="shared" si="101"/>
        <v>0</v>
      </c>
      <c r="EC39" s="120">
        <f t="shared" si="102"/>
        <v>0</v>
      </c>
      <c r="ED39" s="120">
        <f t="shared" si="103"/>
        <v>0</v>
      </c>
      <c r="EE39" s="120">
        <f t="shared" si="104"/>
        <v>0</v>
      </c>
      <c r="EF39" s="120">
        <f t="shared" si="105"/>
        <v>0</v>
      </c>
      <c r="EG39" s="120">
        <f t="shared" si="106"/>
        <v>0</v>
      </c>
      <c r="EH39" s="120">
        <f t="shared" si="107"/>
        <v>0</v>
      </c>
      <c r="EI39" s="120">
        <f t="shared" si="108"/>
        <v>0</v>
      </c>
      <c r="EJ39" s="120">
        <f t="shared" si="109"/>
        <v>0</v>
      </c>
      <c r="EK39" s="120">
        <f t="shared" si="110"/>
        <v>0</v>
      </c>
      <c r="EL39" s="120">
        <f t="shared" si="111"/>
        <v>0</v>
      </c>
      <c r="EM39" s="120">
        <f t="shared" si="112"/>
        <v>0</v>
      </c>
      <c r="EN39" s="120">
        <f t="shared" si="113"/>
        <v>0</v>
      </c>
      <c r="EO39" s="120">
        <f t="shared" si="114"/>
        <v>0</v>
      </c>
      <c r="EP39" s="120">
        <f t="shared" si="115"/>
        <v>0</v>
      </c>
      <c r="EQ39" s="120">
        <f t="shared" si="116"/>
        <v>0</v>
      </c>
      <c r="ER39" s="120">
        <f t="shared" si="117"/>
        <v>0</v>
      </c>
      <c r="ES39" s="120">
        <f t="shared" si="118"/>
        <v>0</v>
      </c>
      <c r="ET39" s="120">
        <f t="shared" si="119"/>
        <v>0</v>
      </c>
      <c r="EU39" s="120">
        <f t="shared" si="120"/>
        <v>0</v>
      </c>
      <c r="EV39" s="121"/>
      <c r="EW39" s="162">
        <f t="shared" si="121"/>
        <v>0</v>
      </c>
      <c r="EX39" s="72"/>
      <c r="EY39" s="119">
        <f t="shared" si="122"/>
        <v>1259.0390042539434</v>
      </c>
      <c r="EZ39" s="120">
        <f ca="1">IFERROR((NORMSDIST(-(((LN($EY39/$C$38)+(#REF!+($Q$47^2)/2)*$Q$51)/($Q$47*SQRT($Q$51)))-$Q$47*SQRT($Q$51)))*$C$38*EXP(-#REF!*$Q$51)-NORMSDIST(-((LN($EY39/$C$38)+(#REF!+($Q$47^2)/2)*$Q$51)/($Q$47*SQRT($Q$51))))*$EY39)*100*$B$38,0)</f>
        <v>0</v>
      </c>
      <c r="FA39" s="120">
        <f ca="1">IFERROR((NORMSDIST(-(((LN($EY39/$C$39)+(#REF!+($Q$47^2)/2)*$Q$51)/($Q$47*SQRT($Q$51)))-$Q$47*SQRT($Q$51)))*$C$39*EXP(-#REF!*$Q$51)-NORMSDIST(-((LN($EY39/$C$39)+(#REF!+($Q$47^2)/2)*$Q$51)/($Q$47*SQRT($Q$51))))*$EY39)*100*$B$39,0)</f>
        <v>0</v>
      </c>
      <c r="FB39" s="120">
        <f ca="1">IFERROR((NORMSDIST(-(((LN($EY39/$C$40)+(#REF!+($Q$47^2)/2)*$Q$51)/($Q$47*SQRT($Q$51)))-$Q$47*SQRT($Q$51)))*$C$40*EXP(-#REF!*$Q$51)-NORMSDIST(-((LN($EY39/$C$40)+(#REF!+($Q$47^2)/2)*$Q$51)/($Q$47*SQRT($Q$51))))*$EY39)*100*$B$40,0)</f>
        <v>0</v>
      </c>
      <c r="FC39" s="120">
        <f ca="1">IFERROR((NORMSDIST(-(((LN($EY39/$C$41)+(#REF!+($Q$47^2)/2)*$Q$51)/($Q$47*SQRT($Q$51)))-$Q$47*SQRT($Q$51)))*$C$41*EXP(-#REF!*$Q$51)-NORMSDIST(-((LN($EY39/$C$41)+(#REF!+($Q$47^2)/2)*$Q$51)/($Q$47*SQRT($Q$51))))*$EY39)*100*$B$41,0)</f>
        <v>0</v>
      </c>
      <c r="FD39" s="120">
        <f ca="1">IFERROR((NORMSDIST(-(((LN($EY39/$C$42)+(#REF!+($Q$47^2)/2)*$Q$51)/($Q$47*SQRT($Q$51)))-$Q$47*SQRT($Q$51)))*$C$42*EXP(-#REF!*$Q$51)-NORMSDIST(-((LN($EY39/$C$42)+(#REF!+($Q$47^2)/2)*$Q$51)/($Q$47*SQRT($Q$51))))*$EY39)*100*$B$42,0)</f>
        <v>0</v>
      </c>
      <c r="FE39" s="120">
        <f ca="1">IFERROR((NORMSDIST(-(((LN($EY39/$C$43)+(#REF!+($Q$47^2)/2)*$Q$51)/($Q$47*SQRT($Q$51)))-$Q$47*SQRT($Q$51)))*$C$43*EXP(-#REF!*$Q$51)-NORMSDIST(-((LN($EY39/$C$43)+(#REF!+($Q$47^2)/2)*$Q$51)/($Q$47*SQRT($Q$51))))*$EY39)*100*$B$43,0)</f>
        <v>0</v>
      </c>
      <c r="FF39" s="120">
        <f ca="1">IFERROR((NORMSDIST(-(((LN($EY39/$C$44)+(#REF!+($Q$47^2)/2)*$Q$51)/($Q$47*SQRT($Q$51)))-$Q$47*SQRT($Q$51)))*$C$44*EXP(-#REF!*$Q$51)-NORMSDIST(-((LN($EY39/$C$44)+(#REF!+($Q$47^2)/2)*$Q$51)/($Q$47*SQRT($Q$51))))*$EY39)*100*$B$44,0)</f>
        <v>0</v>
      </c>
      <c r="FG39" s="120">
        <f ca="1">IFERROR((NORMSDIST(-(((LN($EY39/$C$45)+(#REF!+($Q$47^2)/2)*$Q$51)/($Q$47*SQRT($Q$51)))-$Q$47*SQRT($Q$51)))*$C$45*EXP(-#REF!*$Q$51)-NORMSDIST(-((LN($EY39/$C$45)+(#REF!+($Q$47^2)/2)*$Q$51)/($Q$47*SQRT($Q$51))))*$EY39)*100*$B$45,0)</f>
        <v>0</v>
      </c>
      <c r="FH39" s="120">
        <f ca="1">IFERROR((NORMSDIST(-(((LN($EY39/$C$46)+(#REF!+($Q$47^2)/2)*$Q$51)/($Q$47*SQRT($Q$51)))-$Q$47*SQRT($Q$51)))*$C$46*EXP(-#REF!*$Q$51)-NORMSDIST(-((LN($EY39/$C$46)+(#REF!+($Q$47^2)/2)*$Q$51)/($Q$47*SQRT($Q$51))))*$EY39)*100*$B$46,0)</f>
        <v>0</v>
      </c>
      <c r="FI39" s="120">
        <f ca="1">IFERROR((NORMSDIST(-(((LN($EY39/$C$47)+(#REF!+($Q$47^2)/2)*$Q$51)/($Q$47*SQRT($Q$51)))-$Q$47*SQRT($Q$51)))*$C$47*EXP(-#REF!*$Q$51)-NORMSDIST(-((LN($EY39/$C$47)+(#REF!+($Q$47^2)/2)*$Q$51)/($Q$47*SQRT($Q$51))))*$EY39)*100*$B$47,0)</f>
        <v>0</v>
      </c>
      <c r="FJ39" s="120">
        <f ca="1">IFERROR((NORMSDIST(-(((LN($EY39/$C$48)+(#REF!+($Q$47^2)/2)*$Q$51)/($Q$47*SQRT($Q$51)))-$Q$47*SQRT($Q$51)))*$C$48*EXP(-#REF!*$Q$51)-NORMSDIST(-((LN($EY39/$C$48)+(#REF!+($Q$47^2)/2)*$Q$51)/($Q$47*SQRT($Q$51))))*$EY39)*100*$B$48,0)</f>
        <v>0</v>
      </c>
      <c r="FK39" s="120">
        <f ca="1">IFERROR((NORMSDIST(-(((LN($EY39/$C$49)+(#REF!+($Q$47^2)/2)*$Q$51)/($Q$47*SQRT($Q$51)))-$Q$47*SQRT($Q$51)))*$C$49*EXP(-#REF!*$Q$51)-NORMSDIST(-((LN($EY39/$C$49)+(#REF!+($Q$47^2)/2)*$Q$51)/($Q$47*SQRT($Q$51))))*$EY39)*100*$B$49,0)</f>
        <v>0</v>
      </c>
      <c r="FL39" s="120">
        <f ca="1">IFERROR((NORMSDIST(-(((LN($EY39/$C$50)+(#REF!+($Q$47^2)/2)*$Q$51)/($Q$47*SQRT($Q$51)))-$Q$47*SQRT($Q$51)))*$C$50*EXP(-#REF!*$Q$51)-NORMSDIST(-((LN($EY39/$C$50)+(#REF!+($Q$47^2)/2)*$Q$51)/($Q$47*SQRT($Q$51))))*$EY39)*100*$B$50,0)</f>
        <v>0</v>
      </c>
      <c r="FM39" s="120">
        <f ca="1">IFERROR((NORMSDIST(-(((LN($EY39/$C$51)+(#REF!+($Q$47^2)/2)*$Q$51)/($Q$47*SQRT($Q$51)))-$Q$47*SQRT($Q$51)))*$C$51*EXP(-#REF!*$Q$51)-NORMSDIST(-((LN($EY39/$C$51)+(#REF!+($Q$47^2)/2)*$Q$51)/($Q$47*SQRT($Q$51))))*$EY39)*100*$B$51,0)</f>
        <v>0</v>
      </c>
      <c r="FN39" s="120">
        <f ca="1">IFERROR((NORMSDIST(-(((LN($EY39/$C$52)+(#REF!+($Q$47^2)/2)*$Q$51)/($Q$47*SQRT($Q$51)))-$Q$47*SQRT($Q$51)))*$C$52*EXP(-#REF!*$Q$51)-NORMSDIST(-((LN($EY39/$C$52)+(#REF!+($Q$47^2)/2)*$Q$51)/($Q$47*SQRT($Q$51))))*$EY39)*100*$B$52,0)</f>
        <v>0</v>
      </c>
      <c r="FO39" s="120">
        <f ca="1">IFERROR((NORMSDIST(-(((LN($EY39/$C$53)+(#REF!+($Q$47^2)/2)*$Q$51)/($Q$47*SQRT($Q$51)))-$Q$47*SQRT($Q$51)))*$C$53*EXP(-#REF!*$Q$51)-NORMSDIST(-((LN($EY39/$C$53)+(#REF!+($Q$47^2)/2)*$Q$51)/($Q$47*SQRT($Q$51))))*$EY39)*100*$B$53,0)</f>
        <v>0</v>
      </c>
      <c r="FP39" s="120">
        <f ca="1">IFERROR((NORMSDIST(-(((LN($EY39/$C$54)+(#REF!+($Q$47^2)/2)*$Q$51)/($Q$47*SQRT($Q$51)))-$Q$47*SQRT($Q$51)))*$C$54*EXP(-#REF!*$Q$51)-NORMSDIST(-((LN($EY39/$C$54)+(#REF!+($Q$47^2)/2)*$Q$51)/($Q$47*SQRT($Q$51))))*$EY39)*100*$B$54,0)</f>
        <v>0</v>
      </c>
      <c r="FQ39" s="120">
        <f ca="1">IFERROR((NORMSDIST(-(((LN($EY39/$C$55)+(#REF!+($Q$47^2)/2)*$Q$51)/($Q$47*SQRT($Q$51)))-$Q$47*SQRT($Q$51)))*$C$55*EXP(-#REF!*$Q$51)-NORMSDIST(-((LN($EY39/$C$55)+(#REF!+($Q$47^2)/2)*$Q$51)/($Q$47*SQRT($Q$51))))*$EY39)*100*$B$55,0)</f>
        <v>0</v>
      </c>
      <c r="FR39" s="120">
        <f ca="1">IFERROR((NORMSDIST(-(((LN($EY39/$C$56)+(#REF!+($Q$47^2)/2)*$Q$51)/($Q$47*SQRT($Q$51)))-$Q$47*SQRT($Q$51)))*$C$56*EXP(-#REF!*$Q$51)-NORMSDIST(-((LN($EY39/$C$56)+(#REF!+($Q$47^2)/2)*$Q$51)/($Q$47*SQRT($Q$51))))*$EY39)*100*$B$56,0)</f>
        <v>0</v>
      </c>
      <c r="FS39" s="120">
        <f ca="1">IFERROR((NORMSDIST(-(((LN($EY39/$C$57)+(#REF!+($Q$47^2)/2)*$Q$51)/($Q$47*SQRT($Q$51)))-$Q$47*SQRT($Q$51)))*$C$57*EXP(-#REF!*$Q$51)-NORMSDIST(-((LN($EY39/$C$57)+(#REF!+($Q$47^2)/2)*$Q$51)/($Q$47*SQRT($Q$51))))*$EY39)*100*$B$57,0)</f>
        <v>0</v>
      </c>
      <c r="FT39" s="120">
        <f ca="1">IFERROR((NORMSDIST(-(((LN($EY39/$C$58)+(#REF!+($Q$47^2)/2)*$Q$51)/($Q$47*SQRT($Q$51)))-$Q$47*SQRT($Q$51)))*$C$58*EXP(-#REF!*$Q$51)-NORMSDIST(-((LN($EY39/$C$58)+(#REF!+($Q$47^2)/2)*$Q$51)/($Q$47*SQRT($Q$51))))*$EY39)*100*$B$58,0)</f>
        <v>0</v>
      </c>
      <c r="FU39" s="120">
        <f ca="1">IFERROR((NORMSDIST(-(((LN($EY39/$C$59)+(#REF!+($Q$47^2)/2)*$Q$51)/($Q$47*SQRT($Q$51)))-$Q$47*SQRT($Q$51)))*$C$59*EXP(-#REF!*$Q$51)-NORMSDIST(-((LN($EY39/$C$59)+(#REF!+($Q$47^2)/2)*$Q$51)/($Q$47*SQRT($Q$51))))*$EY39)*100*$B$59,0)</f>
        <v>0</v>
      </c>
      <c r="FV39" s="120">
        <f ca="1">IFERROR((NORMSDIST(-(((LN($EY39/$C$60)+(#REF!+($Q$47^2)/2)*$Q$51)/($Q$47*SQRT($Q$51)))-$Q$47*SQRT($Q$51)))*$C$60*EXP(-#REF!*$Q$51)-NORMSDIST(-((LN($EY39/$C$60)+(#REF!+($Q$47^2)/2)*$Q$51)/($Q$47*SQRT($Q$51))))*$EY39)*100*$B$60,0)</f>
        <v>0</v>
      </c>
      <c r="FW39" s="120">
        <f ca="1">IFERROR((NORMSDIST(-(((LN($EY39/$C$61)+(#REF!+($Q$47^2)/2)*$Q$51)/($Q$47*SQRT($Q$51)))-$Q$47*SQRT($Q$51)))*$C$61*EXP(-#REF!*$Q$51)-NORMSDIST(-((LN($EY39/$C$61)+(#REF!+($Q$47^2)/2)*$Q$51)/($Q$47*SQRT($Q$51))))*$EY39)*100*$B$61,0)</f>
        <v>0</v>
      </c>
      <c r="FX39" s="120">
        <f ca="1">IFERROR((NORMSDIST(-(((LN($EY39/$C$62)+(#REF!+($Q$47^2)/2)*$Q$51)/($Q$47*SQRT($Q$51)))-$Q$47*SQRT($Q$51)))*$C$62*EXP(-#REF!*$Q$51)-NORMSDIST(-((LN($EY39/$C$62)+(#REF!+($Q$47^2)/2)*$Q$51)/($Q$47*SQRT($Q$51))))*$EY39)*100*$B$62,0)</f>
        <v>0</v>
      </c>
      <c r="FY39" s="120">
        <f ca="1">IFERROR((NORMSDIST(-(((LN($EY39/$C$63)+(#REF!+($Q$47^2)/2)*$Q$51)/($Q$47*SQRT($Q$51)))-$Q$47*SQRT($Q$51)))*$C$63*EXP(-#REF!*$Q$51)-NORMSDIST(-((LN($EY39/$C$63)+(#REF!+($Q$47^2)/2)*$Q$51)/($Q$47*SQRT($Q$51))))*$EY39)*100*$B$63,0)</f>
        <v>0</v>
      </c>
      <c r="FZ39" s="120">
        <f ca="1">IFERROR((NORMSDIST(-(((LN($EY39/$C$64)+(#REF!+($Q$47^2)/2)*$Q$51)/($Q$47*SQRT($Q$51)))-$Q$47*SQRT($Q$51)))*$C$64*EXP(-#REF!*$Q$51)-NORMSDIST(-((LN($EY39/$C$64)+(#REF!+($Q$47^2)/2)*$Q$51)/($Q$47*SQRT($Q$51))))*$EY39)*100*$B$64,0)</f>
        <v>0</v>
      </c>
      <c r="GA39" s="120">
        <f ca="1">IFERROR((NORMSDIST(-(((LN($EY39/$C$65)+(#REF!+($Q$47^2)/2)*$Q$51)/($Q$47*SQRT($Q$51)))-$Q$47*SQRT($Q$51)))*$C$65*EXP(-#REF!*$Q$51)-NORMSDIST(-((LN($EY39/$C$65)+(#REF!+($Q$47^2)/2)*$Q$51)/($Q$47*SQRT($Q$51))))*$EY39)*100*$B$65,0)</f>
        <v>0</v>
      </c>
      <c r="GB39" s="120">
        <f ca="1">IFERROR((NORMSDIST(-(((LN($EY39/$C$66)+(#REF!+($Q$47^2)/2)*$Q$51)/($Q$47*SQRT($Q$51)))-$Q$47*SQRT($Q$51)))*$C$66*EXP(-#REF!*$Q$51)-NORMSDIST(-((LN($EY39/$C$66)+(#REF!+($Q$47^2)/2)*$Q$51)/($Q$47*SQRT($Q$51))))*$EY39)*100*$B$66,0)</f>
        <v>0</v>
      </c>
      <c r="GC39" s="120">
        <f ca="1">IFERROR((NORMSDIST(-(((LN($EY39/$C$67)+(#REF!+($Q$47^2)/2)*$Q$51)/($Q$47*SQRT($Q$51)))-$Q$47*SQRT($Q$51)))*$C$67*EXP(-#REF!*$Q$51)-NORMSDIST(-((LN($EY39/$C$67)+(#REF!+($Q$47^2)/2)*$Q$51)/($Q$47*SQRT($Q$51))))*$EY39)*100*$B$67,0)</f>
        <v>0</v>
      </c>
      <c r="GD39" s="120">
        <f ca="1">IFERROR((NORMSDIST(-(((LN($EY39/$C$68)+(#REF!+($Q$47^2)/2)*$Q$51)/($Q$47*SQRT($Q$51)))-$Q$47*SQRT($Q$51)))*$C$68*EXP(-#REF!*$Q$51)-NORMSDIST(-((LN($EY39/$C$68)+(#REF!+($Q$47^2)/2)*$Q$51)/($Q$47*SQRT($Q$51))))*$EY39)*100*$B$68,0)</f>
        <v>0</v>
      </c>
      <c r="GE39" s="120">
        <f ca="1">IFERROR((NORMSDIST(-(((LN($EY39/$C$69)+(#REF!+($Q$47^2)/2)*$Q$51)/($Q$47*SQRT($Q$51)))-$Q$47*SQRT($Q$51)))*$C$69*EXP(-#REF!*$Q$51)-NORMSDIST(-((LN($EY39/$C$69)+(#REF!+($Q$47^2)/2)*$Q$51)/($Q$47*SQRT($Q$51))))*$EY39)*100*$B$69,0)</f>
        <v>0</v>
      </c>
      <c r="GF39" s="120">
        <f ca="1">IFERROR((NORMSDIST(-(((LN($EY39/$C$70)+(#REF!+($Q$47^2)/2)*$Q$51)/($Q$47*SQRT($Q$51)))-$Q$47*SQRT($Q$51)))*$C$70*EXP(-#REF!*$Q$51)-NORMSDIST(-((LN($EY39/$C$70)+(#REF!+($Q$47^2)/2)*$Q$51)/($Q$47*SQRT($Q$51))))*$EY39)*100*$B$70,0)</f>
        <v>0</v>
      </c>
      <c r="GG39" s="120">
        <f ca="1">IFERROR((NORMSDIST(-(((LN($EY39/$C$71)+(#REF!+($Q$47^2)/2)*$Q$51)/($Q$47*SQRT($Q$51)))-$Q$47*SQRT($Q$51)))*$C$71*EXP(-#REF!*$Q$51)-NORMSDIST(-((LN($EY39/$C$71)+(#REF!+($Q$47^2)/2)*$Q$51)/($Q$47*SQRT($Q$51))))*$EY39)*100*$B$71,0)</f>
        <v>0</v>
      </c>
      <c r="GH39" s="120">
        <f ca="1">IFERROR((NORMSDIST(-(((LN($EY39/$C$72)+(#REF!+($Q$47^2)/2)*$Q$51)/($Q$47*SQRT($Q$51)))-$Q$47*SQRT($Q$51)))*$C$72*EXP(-#REF!*$Q$51)-NORMSDIST(-((LN($EY39/$C$72)+(#REF!+($Q$47^2)/2)*$Q$51)/($Q$47*SQRT($Q$51))))*$EY39)*100*$B$72,0)</f>
        <v>0</v>
      </c>
      <c r="GI39" s="120">
        <f t="shared" si="123"/>
        <v>0</v>
      </c>
      <c r="GJ39" s="120">
        <f t="shared" si="124"/>
        <v>0</v>
      </c>
      <c r="GK39" s="120">
        <f t="shared" si="125"/>
        <v>0</v>
      </c>
      <c r="GL39" s="120">
        <f t="shared" si="126"/>
        <v>0</v>
      </c>
      <c r="GM39" s="121"/>
      <c r="GN39" s="162">
        <f t="shared" ca="1" si="127"/>
        <v>0</v>
      </c>
    </row>
    <row r="40" spans="1:196">
      <c r="A40" s="177" t="s">
        <v>411</v>
      </c>
      <c r="B40" s="169"/>
      <c r="C40" s="242"/>
      <c r="D40" s="243"/>
      <c r="E40" s="244">
        <f t="shared" si="0"/>
        <v>0</v>
      </c>
      <c r="F40" s="245">
        <f t="shared" si="1"/>
        <v>0</v>
      </c>
      <c r="G40" s="246" t="str">
        <f t="shared" ref="G40:G72" si="129">IFERROR(VLOOKUP(C40,$AG$3:$AP$42,7,0),"")</f>
        <v/>
      </c>
      <c r="H40" s="247">
        <f t="shared" si="58"/>
        <v>0</v>
      </c>
      <c r="I40" s="248">
        <f t="shared" si="2"/>
        <v>0</v>
      </c>
      <c r="J40" s="69"/>
      <c r="K40" s="69"/>
      <c r="L40" s="69"/>
      <c r="M40" s="69"/>
      <c r="N40" s="794" t="s">
        <v>0</v>
      </c>
      <c r="O40" s="795"/>
      <c r="P40" s="796"/>
      <c r="Q40" s="178">
        <f>AE43+SUM(B73:B75)</f>
        <v>0</v>
      </c>
      <c r="R40" s="62"/>
      <c r="S40" s="240" t="str">
        <f t="shared" si="71"/>
        <v/>
      </c>
      <c r="T40" s="671">
        <f t="shared" si="73"/>
        <v>0</v>
      </c>
      <c r="U40" s="673"/>
      <c r="V40" s="672">
        <f t="shared" ca="1" si="59"/>
        <v>0</v>
      </c>
      <c r="W40" s="505" t="str">
        <f t="shared" si="77"/>
        <v/>
      </c>
      <c r="X40" s="505" t="str">
        <f t="shared" si="78"/>
        <v/>
      </c>
      <c r="Y40" s="503">
        <f>IFERROR(VLOOKUP($X40,HomeBroker!$A$22:$F$100,2,0),0)</f>
        <v>0</v>
      </c>
      <c r="Z40" s="503">
        <f>IFERROR(VLOOKUP($X40,HomeBroker!$A$22:$F$100,3,0),0)</f>
        <v>0</v>
      </c>
      <c r="AA40" s="237">
        <f>IFERROR(VLOOKUP($X40,HomeBroker!$A$22:$F$100,6,0),0)</f>
        <v>0</v>
      </c>
      <c r="AB40" s="503">
        <f>IFERROR(VLOOKUP($X40,HomeBroker!$A$22:$F$100,4,0),0)</f>
        <v>0</v>
      </c>
      <c r="AC40" s="503">
        <f>IFERROR(VLOOKUP($X40,HomeBroker!$A$22:$F$100,5,0),0)</f>
        <v>0</v>
      </c>
      <c r="AD40" s="506">
        <f>IFERROR(VLOOKUP($X40,HomeBroker!$A$22:$N$100,14,0),0)</f>
        <v>0</v>
      </c>
      <c r="AE40" s="241" t="str">
        <f t="shared" si="62"/>
        <v/>
      </c>
      <c r="AF40" s="110">
        <f t="shared" si="74"/>
        <v>0</v>
      </c>
      <c r="AG40" s="111"/>
      <c r="AH40" s="504">
        <f t="shared" ca="1" si="64"/>
        <v>0</v>
      </c>
      <c r="AI40" s="505" t="str">
        <f t="shared" si="79"/>
        <v/>
      </c>
      <c r="AJ40" s="505" t="str">
        <f t="shared" si="80"/>
        <v/>
      </c>
      <c r="AK40" s="507">
        <f>IFERROR(VLOOKUP($AJ40,HomeBroker!$A$22:$F$100,2,0),0)</f>
        <v>0</v>
      </c>
      <c r="AL40" s="503">
        <f>IFERROR(VLOOKUP($AJ40,HomeBroker!$A$22:$F$100,3,0),0)</f>
        <v>0</v>
      </c>
      <c r="AM40" s="237">
        <f>IFERROR(VLOOKUP($AJ40,HomeBroker!$A$22:$F$100,6,0),0)</f>
        <v>0</v>
      </c>
      <c r="AN40" s="503">
        <f>IFERROR(VLOOKUP($AJ40,HomeBroker!$A$22:$F$100,4,0),0)</f>
        <v>0</v>
      </c>
      <c r="AO40" s="507">
        <f>IFERROR(VLOOKUP($AJ40,HomeBroker!$A$22:$F$100,5,0),0)</f>
        <v>0</v>
      </c>
      <c r="AP40" s="507">
        <f>IFERROR(VLOOKUP($AJ40,HomeBroker!$A$22:$N$100,14,0),0)</f>
        <v>0</v>
      </c>
      <c r="AQ40" s="62"/>
      <c r="AR40" s="109" t="str">
        <f t="shared" si="67"/>
        <v>-</v>
      </c>
      <c r="AS40" s="109" t="str">
        <f t="shared" si="68"/>
        <v>-</v>
      </c>
      <c r="AT40" s="109" t="str">
        <f t="shared" si="69"/>
        <v>-</v>
      </c>
      <c r="AU40" s="62"/>
      <c r="AV40" s="171"/>
      <c r="AW40" s="172" t="s">
        <v>354</v>
      </c>
      <c r="AX40" s="114"/>
      <c r="AY40" s="136"/>
      <c r="AZ40" s="137"/>
      <c r="BA40" s="285">
        <f t="shared" si="10"/>
        <v>0</v>
      </c>
      <c r="BB40" s="286">
        <f t="shared" si="11"/>
        <v>0</v>
      </c>
      <c r="BC40" s="173" t="s">
        <v>408</v>
      </c>
      <c r="BD40" s="114"/>
      <c r="BE40" s="139"/>
      <c r="BF40" s="117"/>
      <c r="BG40" s="287">
        <f t="shared" si="12"/>
        <v>0</v>
      </c>
      <c r="BH40" s="289">
        <f t="shared" si="13"/>
        <v>0</v>
      </c>
      <c r="BI40" s="174" t="s">
        <v>409</v>
      </c>
      <c r="BJ40" s="114"/>
      <c r="BK40" s="117"/>
      <c r="BL40" s="290">
        <f t="shared" si="14"/>
        <v>0</v>
      </c>
      <c r="BM40" s="291">
        <f t="shared" si="15"/>
        <v>0</v>
      </c>
      <c r="DH40" s="119">
        <f t="shared" si="81"/>
        <v>1325.304215004151</v>
      </c>
      <c r="DI40" s="120">
        <f t="shared" si="82"/>
        <v>0</v>
      </c>
      <c r="DJ40" s="120">
        <f t="shared" si="83"/>
        <v>0</v>
      </c>
      <c r="DK40" s="120">
        <f t="shared" si="84"/>
        <v>0</v>
      </c>
      <c r="DL40" s="120">
        <f t="shared" si="85"/>
        <v>0</v>
      </c>
      <c r="DM40" s="120">
        <f t="shared" si="86"/>
        <v>0</v>
      </c>
      <c r="DN40" s="120">
        <f t="shared" si="87"/>
        <v>0</v>
      </c>
      <c r="DO40" s="120">
        <f t="shared" si="88"/>
        <v>0</v>
      </c>
      <c r="DP40" s="120">
        <f t="shared" si="89"/>
        <v>0</v>
      </c>
      <c r="DQ40" s="120">
        <f t="shared" si="90"/>
        <v>0</v>
      </c>
      <c r="DR40" s="120">
        <f t="shared" si="91"/>
        <v>0</v>
      </c>
      <c r="DS40" s="120">
        <f t="shared" si="92"/>
        <v>0</v>
      </c>
      <c r="DT40" s="120">
        <f t="shared" si="93"/>
        <v>0</v>
      </c>
      <c r="DU40" s="120">
        <f t="shared" si="94"/>
        <v>0</v>
      </c>
      <c r="DV40" s="120">
        <f t="shared" si="95"/>
        <v>0</v>
      </c>
      <c r="DW40" s="120">
        <f t="shared" si="96"/>
        <v>0</v>
      </c>
      <c r="DX40" s="120">
        <f t="shared" si="97"/>
        <v>0</v>
      </c>
      <c r="DY40" s="120">
        <f t="shared" si="98"/>
        <v>0</v>
      </c>
      <c r="DZ40" s="120">
        <f t="shared" si="99"/>
        <v>0</v>
      </c>
      <c r="EA40" s="120">
        <f t="shared" si="100"/>
        <v>0</v>
      </c>
      <c r="EB40" s="120">
        <f t="shared" si="101"/>
        <v>0</v>
      </c>
      <c r="EC40" s="120">
        <f t="shared" si="102"/>
        <v>0</v>
      </c>
      <c r="ED40" s="120">
        <f t="shared" si="103"/>
        <v>0</v>
      </c>
      <c r="EE40" s="120">
        <f t="shared" si="104"/>
        <v>0</v>
      </c>
      <c r="EF40" s="120">
        <f t="shared" si="105"/>
        <v>0</v>
      </c>
      <c r="EG40" s="120">
        <f t="shared" si="106"/>
        <v>0</v>
      </c>
      <c r="EH40" s="120">
        <f t="shared" si="107"/>
        <v>0</v>
      </c>
      <c r="EI40" s="120">
        <f t="shared" si="108"/>
        <v>0</v>
      </c>
      <c r="EJ40" s="120">
        <f t="shared" si="109"/>
        <v>0</v>
      </c>
      <c r="EK40" s="120">
        <f t="shared" si="110"/>
        <v>0</v>
      </c>
      <c r="EL40" s="120">
        <f t="shared" si="111"/>
        <v>0</v>
      </c>
      <c r="EM40" s="120">
        <f t="shared" si="112"/>
        <v>0</v>
      </c>
      <c r="EN40" s="120">
        <f t="shared" si="113"/>
        <v>0</v>
      </c>
      <c r="EO40" s="120">
        <f t="shared" si="114"/>
        <v>0</v>
      </c>
      <c r="EP40" s="120">
        <f t="shared" si="115"/>
        <v>0</v>
      </c>
      <c r="EQ40" s="120">
        <f t="shared" si="116"/>
        <v>0</v>
      </c>
      <c r="ER40" s="120">
        <f t="shared" si="117"/>
        <v>0</v>
      </c>
      <c r="ES40" s="120">
        <f t="shared" si="118"/>
        <v>0</v>
      </c>
      <c r="ET40" s="120">
        <f t="shared" si="119"/>
        <v>0</v>
      </c>
      <c r="EU40" s="120">
        <f t="shared" si="120"/>
        <v>0</v>
      </c>
      <c r="EV40" s="121"/>
      <c r="EW40" s="162">
        <f t="shared" si="121"/>
        <v>0</v>
      </c>
      <c r="EX40" s="72"/>
      <c r="EY40" s="119">
        <f t="shared" si="122"/>
        <v>1325.304215004151</v>
      </c>
      <c r="EZ40" s="120">
        <f ca="1">IFERROR((NORMSDIST(-(((LN($EY40/$C$38)+(#REF!+($Q$47^2)/2)*$Q$51)/($Q$47*SQRT($Q$51)))-$Q$47*SQRT($Q$51)))*$C$38*EXP(-#REF!*$Q$51)-NORMSDIST(-((LN($EY40/$C$38)+(#REF!+($Q$47^2)/2)*$Q$51)/($Q$47*SQRT($Q$51))))*$EY40)*100*$B$38,0)</f>
        <v>0</v>
      </c>
      <c r="FA40" s="120">
        <f ca="1">IFERROR((NORMSDIST(-(((LN($EY40/$C$39)+(#REF!+($Q$47^2)/2)*$Q$51)/($Q$47*SQRT($Q$51)))-$Q$47*SQRT($Q$51)))*$C$39*EXP(-#REF!*$Q$51)-NORMSDIST(-((LN($EY40/$C$39)+(#REF!+($Q$47^2)/2)*$Q$51)/($Q$47*SQRT($Q$51))))*$EY40)*100*$B$39,0)</f>
        <v>0</v>
      </c>
      <c r="FB40" s="120">
        <f ca="1">IFERROR((NORMSDIST(-(((LN($EY40/$C$40)+(#REF!+($Q$47^2)/2)*$Q$51)/($Q$47*SQRT($Q$51)))-$Q$47*SQRT($Q$51)))*$C$40*EXP(-#REF!*$Q$51)-NORMSDIST(-((LN($EY40/$C$40)+(#REF!+($Q$47^2)/2)*$Q$51)/($Q$47*SQRT($Q$51))))*$EY40)*100*$B$40,0)</f>
        <v>0</v>
      </c>
      <c r="FC40" s="120">
        <f ca="1">IFERROR((NORMSDIST(-(((LN($EY40/$C$41)+(#REF!+($Q$47^2)/2)*$Q$51)/($Q$47*SQRT($Q$51)))-$Q$47*SQRT($Q$51)))*$C$41*EXP(-#REF!*$Q$51)-NORMSDIST(-((LN($EY40/$C$41)+(#REF!+($Q$47^2)/2)*$Q$51)/($Q$47*SQRT($Q$51))))*$EY40)*100*$B$41,0)</f>
        <v>0</v>
      </c>
      <c r="FD40" s="120">
        <f ca="1">IFERROR((NORMSDIST(-(((LN($EY40/$C$42)+(#REF!+($Q$47^2)/2)*$Q$51)/($Q$47*SQRT($Q$51)))-$Q$47*SQRT($Q$51)))*$C$42*EXP(-#REF!*$Q$51)-NORMSDIST(-((LN($EY40/$C$42)+(#REF!+($Q$47^2)/2)*$Q$51)/($Q$47*SQRT($Q$51))))*$EY40)*100*$B$42,0)</f>
        <v>0</v>
      </c>
      <c r="FE40" s="120">
        <f ca="1">IFERROR((NORMSDIST(-(((LN($EY40/$C$43)+(#REF!+($Q$47^2)/2)*$Q$51)/($Q$47*SQRT($Q$51)))-$Q$47*SQRT($Q$51)))*$C$43*EXP(-#REF!*$Q$51)-NORMSDIST(-((LN($EY40/$C$43)+(#REF!+($Q$47^2)/2)*$Q$51)/($Q$47*SQRT($Q$51))))*$EY40)*100*$B$43,0)</f>
        <v>0</v>
      </c>
      <c r="FF40" s="120">
        <f ca="1">IFERROR((NORMSDIST(-(((LN($EY40/$C$44)+(#REF!+($Q$47^2)/2)*$Q$51)/($Q$47*SQRT($Q$51)))-$Q$47*SQRT($Q$51)))*$C$44*EXP(-#REF!*$Q$51)-NORMSDIST(-((LN($EY40/$C$44)+(#REF!+($Q$47^2)/2)*$Q$51)/($Q$47*SQRT($Q$51))))*$EY40)*100*$B$44,0)</f>
        <v>0</v>
      </c>
      <c r="FG40" s="120">
        <f ca="1">IFERROR((NORMSDIST(-(((LN($EY40/$C$45)+(#REF!+($Q$47^2)/2)*$Q$51)/($Q$47*SQRT($Q$51)))-$Q$47*SQRT($Q$51)))*$C$45*EXP(-#REF!*$Q$51)-NORMSDIST(-((LN($EY40/$C$45)+(#REF!+($Q$47^2)/2)*$Q$51)/($Q$47*SQRT($Q$51))))*$EY40)*100*$B$45,0)</f>
        <v>0</v>
      </c>
      <c r="FH40" s="120">
        <f ca="1">IFERROR((NORMSDIST(-(((LN($EY40/$C$46)+(#REF!+($Q$47^2)/2)*$Q$51)/($Q$47*SQRT($Q$51)))-$Q$47*SQRT($Q$51)))*$C$46*EXP(-#REF!*$Q$51)-NORMSDIST(-((LN($EY40/$C$46)+(#REF!+($Q$47^2)/2)*$Q$51)/($Q$47*SQRT($Q$51))))*$EY40)*100*$B$46,0)</f>
        <v>0</v>
      </c>
      <c r="FI40" s="120">
        <f ca="1">IFERROR((NORMSDIST(-(((LN($EY40/$C$47)+(#REF!+($Q$47^2)/2)*$Q$51)/($Q$47*SQRT($Q$51)))-$Q$47*SQRT($Q$51)))*$C$47*EXP(-#REF!*$Q$51)-NORMSDIST(-((LN($EY40/$C$47)+(#REF!+($Q$47^2)/2)*$Q$51)/($Q$47*SQRT($Q$51))))*$EY40)*100*$B$47,0)</f>
        <v>0</v>
      </c>
      <c r="FJ40" s="120">
        <f ca="1">IFERROR((NORMSDIST(-(((LN($EY40/$C$48)+(#REF!+($Q$47^2)/2)*$Q$51)/($Q$47*SQRT($Q$51)))-$Q$47*SQRT($Q$51)))*$C$48*EXP(-#REF!*$Q$51)-NORMSDIST(-((LN($EY40/$C$48)+(#REF!+($Q$47^2)/2)*$Q$51)/($Q$47*SQRT($Q$51))))*$EY40)*100*$B$48,0)</f>
        <v>0</v>
      </c>
      <c r="FK40" s="120">
        <f ca="1">IFERROR((NORMSDIST(-(((LN($EY40/$C$49)+(#REF!+($Q$47^2)/2)*$Q$51)/($Q$47*SQRT($Q$51)))-$Q$47*SQRT($Q$51)))*$C$49*EXP(-#REF!*$Q$51)-NORMSDIST(-((LN($EY40/$C$49)+(#REF!+($Q$47^2)/2)*$Q$51)/($Q$47*SQRT($Q$51))))*$EY40)*100*$B$49,0)</f>
        <v>0</v>
      </c>
      <c r="FL40" s="120">
        <f ca="1">IFERROR((NORMSDIST(-(((LN($EY40/$C$50)+(#REF!+($Q$47^2)/2)*$Q$51)/($Q$47*SQRT($Q$51)))-$Q$47*SQRT($Q$51)))*$C$50*EXP(-#REF!*$Q$51)-NORMSDIST(-((LN($EY40/$C$50)+(#REF!+($Q$47^2)/2)*$Q$51)/($Q$47*SQRT($Q$51))))*$EY40)*100*$B$50,0)</f>
        <v>0</v>
      </c>
      <c r="FM40" s="120">
        <f ca="1">IFERROR((NORMSDIST(-(((LN($EY40/$C$51)+(#REF!+($Q$47^2)/2)*$Q$51)/($Q$47*SQRT($Q$51)))-$Q$47*SQRT($Q$51)))*$C$51*EXP(-#REF!*$Q$51)-NORMSDIST(-((LN($EY40/$C$51)+(#REF!+($Q$47^2)/2)*$Q$51)/($Q$47*SQRT($Q$51))))*$EY40)*100*$B$51,0)</f>
        <v>0</v>
      </c>
      <c r="FN40" s="120">
        <f ca="1">IFERROR((NORMSDIST(-(((LN($EY40/$C$52)+(#REF!+($Q$47^2)/2)*$Q$51)/($Q$47*SQRT($Q$51)))-$Q$47*SQRT($Q$51)))*$C$52*EXP(-#REF!*$Q$51)-NORMSDIST(-((LN($EY40/$C$52)+(#REF!+($Q$47^2)/2)*$Q$51)/($Q$47*SQRT($Q$51))))*$EY40)*100*$B$52,0)</f>
        <v>0</v>
      </c>
      <c r="FO40" s="120">
        <f ca="1">IFERROR((NORMSDIST(-(((LN($EY40/$C$53)+(#REF!+($Q$47^2)/2)*$Q$51)/($Q$47*SQRT($Q$51)))-$Q$47*SQRT($Q$51)))*$C$53*EXP(-#REF!*$Q$51)-NORMSDIST(-((LN($EY40/$C$53)+(#REF!+($Q$47^2)/2)*$Q$51)/($Q$47*SQRT($Q$51))))*$EY40)*100*$B$53,0)</f>
        <v>0</v>
      </c>
      <c r="FP40" s="120">
        <f ca="1">IFERROR((NORMSDIST(-(((LN($EY40/$C$54)+(#REF!+($Q$47^2)/2)*$Q$51)/($Q$47*SQRT($Q$51)))-$Q$47*SQRT($Q$51)))*$C$54*EXP(-#REF!*$Q$51)-NORMSDIST(-((LN($EY40/$C$54)+(#REF!+($Q$47^2)/2)*$Q$51)/($Q$47*SQRT($Q$51))))*$EY40)*100*$B$54,0)</f>
        <v>0</v>
      </c>
      <c r="FQ40" s="120">
        <f ca="1">IFERROR((NORMSDIST(-(((LN($EY40/$C$55)+(#REF!+($Q$47^2)/2)*$Q$51)/($Q$47*SQRT($Q$51)))-$Q$47*SQRT($Q$51)))*$C$55*EXP(-#REF!*$Q$51)-NORMSDIST(-((LN($EY40/$C$55)+(#REF!+($Q$47^2)/2)*$Q$51)/($Q$47*SQRT($Q$51))))*$EY40)*100*$B$55,0)</f>
        <v>0</v>
      </c>
      <c r="FR40" s="120">
        <f ca="1">IFERROR((NORMSDIST(-(((LN($EY40/$C$56)+(#REF!+($Q$47^2)/2)*$Q$51)/($Q$47*SQRT($Q$51)))-$Q$47*SQRT($Q$51)))*$C$56*EXP(-#REF!*$Q$51)-NORMSDIST(-((LN($EY40/$C$56)+(#REF!+($Q$47^2)/2)*$Q$51)/($Q$47*SQRT($Q$51))))*$EY40)*100*$B$56,0)</f>
        <v>0</v>
      </c>
      <c r="FS40" s="120">
        <f ca="1">IFERROR((NORMSDIST(-(((LN($EY40/$C$57)+(#REF!+($Q$47^2)/2)*$Q$51)/($Q$47*SQRT($Q$51)))-$Q$47*SQRT($Q$51)))*$C$57*EXP(-#REF!*$Q$51)-NORMSDIST(-((LN($EY40/$C$57)+(#REF!+($Q$47^2)/2)*$Q$51)/($Q$47*SQRT($Q$51))))*$EY40)*100*$B$57,0)</f>
        <v>0</v>
      </c>
      <c r="FT40" s="120">
        <f ca="1">IFERROR((NORMSDIST(-(((LN($EY40/$C$58)+(#REF!+($Q$47^2)/2)*$Q$51)/($Q$47*SQRT($Q$51)))-$Q$47*SQRT($Q$51)))*$C$58*EXP(-#REF!*$Q$51)-NORMSDIST(-((LN($EY40/$C$58)+(#REF!+($Q$47^2)/2)*$Q$51)/($Q$47*SQRT($Q$51))))*$EY40)*100*$B$58,0)</f>
        <v>0</v>
      </c>
      <c r="FU40" s="120">
        <f ca="1">IFERROR((NORMSDIST(-(((LN($EY40/$C$59)+(#REF!+($Q$47^2)/2)*$Q$51)/($Q$47*SQRT($Q$51)))-$Q$47*SQRT($Q$51)))*$C$59*EXP(-#REF!*$Q$51)-NORMSDIST(-((LN($EY40/$C$59)+(#REF!+($Q$47^2)/2)*$Q$51)/($Q$47*SQRT($Q$51))))*$EY40)*100*$B$59,0)</f>
        <v>0</v>
      </c>
      <c r="FV40" s="120">
        <f ca="1">IFERROR((NORMSDIST(-(((LN($EY40/$C$60)+(#REF!+($Q$47^2)/2)*$Q$51)/($Q$47*SQRT($Q$51)))-$Q$47*SQRT($Q$51)))*$C$60*EXP(-#REF!*$Q$51)-NORMSDIST(-((LN($EY40/$C$60)+(#REF!+($Q$47^2)/2)*$Q$51)/($Q$47*SQRT($Q$51))))*$EY40)*100*$B$60,0)</f>
        <v>0</v>
      </c>
      <c r="FW40" s="120">
        <f ca="1">IFERROR((NORMSDIST(-(((LN($EY40/$C$61)+(#REF!+($Q$47^2)/2)*$Q$51)/($Q$47*SQRT($Q$51)))-$Q$47*SQRT($Q$51)))*$C$61*EXP(-#REF!*$Q$51)-NORMSDIST(-((LN($EY40/$C$61)+(#REF!+($Q$47^2)/2)*$Q$51)/($Q$47*SQRT($Q$51))))*$EY40)*100*$B$61,0)</f>
        <v>0</v>
      </c>
      <c r="FX40" s="120">
        <f ca="1">IFERROR((NORMSDIST(-(((LN($EY40/$C$62)+(#REF!+($Q$47^2)/2)*$Q$51)/($Q$47*SQRT($Q$51)))-$Q$47*SQRT($Q$51)))*$C$62*EXP(-#REF!*$Q$51)-NORMSDIST(-((LN($EY40/$C$62)+(#REF!+($Q$47^2)/2)*$Q$51)/($Q$47*SQRT($Q$51))))*$EY40)*100*$B$62,0)</f>
        <v>0</v>
      </c>
      <c r="FY40" s="120">
        <f ca="1">IFERROR((NORMSDIST(-(((LN($EY40/$C$63)+(#REF!+($Q$47^2)/2)*$Q$51)/($Q$47*SQRT($Q$51)))-$Q$47*SQRT($Q$51)))*$C$63*EXP(-#REF!*$Q$51)-NORMSDIST(-((LN($EY40/$C$63)+(#REF!+($Q$47^2)/2)*$Q$51)/($Q$47*SQRT($Q$51))))*$EY40)*100*$B$63,0)</f>
        <v>0</v>
      </c>
      <c r="FZ40" s="120">
        <f ca="1">IFERROR((NORMSDIST(-(((LN($EY40/$C$64)+(#REF!+($Q$47^2)/2)*$Q$51)/($Q$47*SQRT($Q$51)))-$Q$47*SQRT($Q$51)))*$C$64*EXP(-#REF!*$Q$51)-NORMSDIST(-((LN($EY40/$C$64)+(#REF!+($Q$47^2)/2)*$Q$51)/($Q$47*SQRT($Q$51))))*$EY40)*100*$B$64,0)</f>
        <v>0</v>
      </c>
      <c r="GA40" s="120">
        <f ca="1">IFERROR((NORMSDIST(-(((LN($EY40/$C$65)+(#REF!+($Q$47^2)/2)*$Q$51)/($Q$47*SQRT($Q$51)))-$Q$47*SQRT($Q$51)))*$C$65*EXP(-#REF!*$Q$51)-NORMSDIST(-((LN($EY40/$C$65)+(#REF!+($Q$47^2)/2)*$Q$51)/($Q$47*SQRT($Q$51))))*$EY40)*100*$B$65,0)</f>
        <v>0</v>
      </c>
      <c r="GB40" s="120">
        <f ca="1">IFERROR((NORMSDIST(-(((LN($EY40/$C$66)+(#REF!+($Q$47^2)/2)*$Q$51)/($Q$47*SQRT($Q$51)))-$Q$47*SQRT($Q$51)))*$C$66*EXP(-#REF!*$Q$51)-NORMSDIST(-((LN($EY40/$C$66)+(#REF!+($Q$47^2)/2)*$Q$51)/($Q$47*SQRT($Q$51))))*$EY40)*100*$B$66,0)</f>
        <v>0</v>
      </c>
      <c r="GC40" s="120">
        <f ca="1">IFERROR((NORMSDIST(-(((LN($EY40/$C$67)+(#REF!+($Q$47^2)/2)*$Q$51)/($Q$47*SQRT($Q$51)))-$Q$47*SQRT($Q$51)))*$C$67*EXP(-#REF!*$Q$51)-NORMSDIST(-((LN($EY40/$C$67)+(#REF!+($Q$47^2)/2)*$Q$51)/($Q$47*SQRT($Q$51))))*$EY40)*100*$B$67,0)</f>
        <v>0</v>
      </c>
      <c r="GD40" s="120">
        <f ca="1">IFERROR((NORMSDIST(-(((LN($EY40/$C$68)+(#REF!+($Q$47^2)/2)*$Q$51)/($Q$47*SQRT($Q$51)))-$Q$47*SQRT($Q$51)))*$C$68*EXP(-#REF!*$Q$51)-NORMSDIST(-((LN($EY40/$C$68)+(#REF!+($Q$47^2)/2)*$Q$51)/($Q$47*SQRT($Q$51))))*$EY40)*100*$B$68,0)</f>
        <v>0</v>
      </c>
      <c r="GE40" s="120">
        <f ca="1">IFERROR((NORMSDIST(-(((LN($EY40/$C$69)+(#REF!+($Q$47^2)/2)*$Q$51)/($Q$47*SQRT($Q$51)))-$Q$47*SQRT($Q$51)))*$C$69*EXP(-#REF!*$Q$51)-NORMSDIST(-((LN($EY40/$C$69)+(#REF!+($Q$47^2)/2)*$Q$51)/($Q$47*SQRT($Q$51))))*$EY40)*100*$B$69,0)</f>
        <v>0</v>
      </c>
      <c r="GF40" s="120">
        <f ca="1">IFERROR((NORMSDIST(-(((LN($EY40/$C$70)+(#REF!+($Q$47^2)/2)*$Q$51)/($Q$47*SQRT($Q$51)))-$Q$47*SQRT($Q$51)))*$C$70*EXP(-#REF!*$Q$51)-NORMSDIST(-((LN($EY40/$C$70)+(#REF!+($Q$47^2)/2)*$Q$51)/($Q$47*SQRT($Q$51))))*$EY40)*100*$B$70,0)</f>
        <v>0</v>
      </c>
      <c r="GG40" s="120">
        <f ca="1">IFERROR((NORMSDIST(-(((LN($EY40/$C$71)+(#REF!+($Q$47^2)/2)*$Q$51)/($Q$47*SQRT($Q$51)))-$Q$47*SQRT($Q$51)))*$C$71*EXP(-#REF!*$Q$51)-NORMSDIST(-((LN($EY40/$C$71)+(#REF!+($Q$47^2)/2)*$Q$51)/($Q$47*SQRT($Q$51))))*$EY40)*100*$B$71,0)</f>
        <v>0</v>
      </c>
      <c r="GH40" s="120">
        <f ca="1">IFERROR((NORMSDIST(-(((LN($EY40/$C$72)+(#REF!+($Q$47^2)/2)*$Q$51)/($Q$47*SQRT($Q$51)))-$Q$47*SQRT($Q$51)))*$C$72*EXP(-#REF!*$Q$51)-NORMSDIST(-((LN($EY40/$C$72)+(#REF!+($Q$47^2)/2)*$Q$51)/($Q$47*SQRT($Q$51))))*$EY40)*100*$B$72,0)</f>
        <v>0</v>
      </c>
      <c r="GI40" s="120">
        <f t="shared" si="123"/>
        <v>0</v>
      </c>
      <c r="GJ40" s="120">
        <f t="shared" si="124"/>
        <v>0</v>
      </c>
      <c r="GK40" s="120">
        <f t="shared" si="125"/>
        <v>0</v>
      </c>
      <c r="GL40" s="120">
        <f t="shared" si="126"/>
        <v>0</v>
      </c>
      <c r="GM40" s="121"/>
      <c r="GN40" s="162">
        <f t="shared" ca="1" si="127"/>
        <v>0</v>
      </c>
    </row>
    <row r="41" spans="1:196">
      <c r="A41" s="168" t="s">
        <v>407</v>
      </c>
      <c r="B41" s="169"/>
      <c r="C41" s="242"/>
      <c r="D41" s="243"/>
      <c r="E41" s="244">
        <f t="shared" si="0"/>
        <v>0</v>
      </c>
      <c r="F41" s="245">
        <f t="shared" si="1"/>
        <v>0</v>
      </c>
      <c r="G41" s="246" t="str">
        <f t="shared" si="129"/>
        <v/>
      </c>
      <c r="H41" s="247">
        <f t="shared" si="58"/>
        <v>0</v>
      </c>
      <c r="I41" s="248">
        <f t="shared" si="2"/>
        <v>0</v>
      </c>
      <c r="J41" s="127" t="str">
        <f>IFERROR(D40/D41,"")</f>
        <v/>
      </c>
      <c r="K41" s="128" t="str">
        <f>IFERROR(G40/G41,"")</f>
        <v/>
      </c>
      <c r="L41" s="129" t="str">
        <f t="shared" si="128"/>
        <v/>
      </c>
      <c r="M41" s="130">
        <f>I41+I40</f>
        <v>0</v>
      </c>
      <c r="N41" s="179"/>
      <c r="O41" s="179"/>
      <c r="P41" s="179"/>
      <c r="Q41" s="179"/>
      <c r="R41" s="62"/>
      <c r="S41" s="240" t="str">
        <f t="shared" si="71"/>
        <v/>
      </c>
      <c r="T41" s="671">
        <f t="shared" si="73"/>
        <v>0</v>
      </c>
      <c r="U41" s="673"/>
      <c r="V41" s="672">
        <f t="shared" ca="1" si="59"/>
        <v>0</v>
      </c>
      <c r="W41" s="505" t="str">
        <f t="shared" si="77"/>
        <v/>
      </c>
      <c r="X41" s="505" t="str">
        <f t="shared" si="78"/>
        <v/>
      </c>
      <c r="Y41" s="503">
        <f>IFERROR(VLOOKUP($X41,HomeBroker!$A$22:$F$100,2,0),0)</f>
        <v>0</v>
      </c>
      <c r="Z41" s="503">
        <f>IFERROR(VLOOKUP($X41,HomeBroker!$A$22:$F$100,3,0),0)</f>
        <v>0</v>
      </c>
      <c r="AA41" s="237">
        <f>IFERROR(VLOOKUP($X41,HomeBroker!$A$22:$F$100,6,0),0)</f>
        <v>0</v>
      </c>
      <c r="AB41" s="503">
        <f>IFERROR(VLOOKUP($X41,HomeBroker!$A$22:$F$100,4,0),0)</f>
        <v>0</v>
      </c>
      <c r="AC41" s="503">
        <f>IFERROR(VLOOKUP($X41,HomeBroker!$A$22:$F$100,5,0),0)</f>
        <v>0</v>
      </c>
      <c r="AD41" s="506">
        <f>IFERROR(VLOOKUP($X41,HomeBroker!$A$22:$N$100,14,0),0)</f>
        <v>0</v>
      </c>
      <c r="AE41" s="241" t="str">
        <f t="shared" si="62"/>
        <v/>
      </c>
      <c r="AF41" s="110">
        <f t="shared" si="74"/>
        <v>0</v>
      </c>
      <c r="AG41" s="111"/>
      <c r="AH41" s="504">
        <f t="shared" ca="1" si="64"/>
        <v>0</v>
      </c>
      <c r="AI41" s="505" t="str">
        <f t="shared" si="79"/>
        <v/>
      </c>
      <c r="AJ41" s="505" t="str">
        <f t="shared" si="80"/>
        <v/>
      </c>
      <c r="AK41" s="507">
        <f>IFERROR(VLOOKUP($AJ41,HomeBroker!$A$22:$F$100,2,0),0)</f>
        <v>0</v>
      </c>
      <c r="AL41" s="503">
        <f>IFERROR(VLOOKUP($AJ41,HomeBroker!$A$22:$F$100,3,0),0)</f>
        <v>0</v>
      </c>
      <c r="AM41" s="237">
        <f>IFERROR(VLOOKUP($AJ41,HomeBroker!$A$22:$F$100,6,0),0)</f>
        <v>0</v>
      </c>
      <c r="AN41" s="503">
        <f>IFERROR(VLOOKUP($AJ41,HomeBroker!$A$22:$F$100,4,0),0)</f>
        <v>0</v>
      </c>
      <c r="AO41" s="507">
        <f>IFERROR(VLOOKUP($AJ41,HomeBroker!$A$22:$F$100,5,0),0)</f>
        <v>0</v>
      </c>
      <c r="AP41" s="507">
        <f>IFERROR(VLOOKUP($AJ41,HomeBroker!$A$22:$N$100,14,0),0)</f>
        <v>0</v>
      </c>
      <c r="AQ41" s="62"/>
      <c r="AR41" s="109" t="str">
        <f t="shared" si="67"/>
        <v>-</v>
      </c>
      <c r="AS41" s="109" t="str">
        <f t="shared" si="68"/>
        <v>-</v>
      </c>
      <c r="AT41" s="109" t="str">
        <f t="shared" si="69"/>
        <v>-</v>
      </c>
      <c r="AU41" s="62"/>
      <c r="AV41" s="171"/>
      <c r="AW41" s="172" t="s">
        <v>354</v>
      </c>
      <c r="AX41" s="114"/>
      <c r="AY41" s="136"/>
      <c r="AZ41" s="137"/>
      <c r="BA41" s="285">
        <f t="shared" si="10"/>
        <v>0</v>
      </c>
      <c r="BB41" s="286">
        <f t="shared" si="11"/>
        <v>0</v>
      </c>
      <c r="BC41" s="173" t="s">
        <v>408</v>
      </c>
      <c r="BD41" s="114"/>
      <c r="BE41" s="139"/>
      <c r="BF41" s="117"/>
      <c r="BG41" s="287">
        <f t="shared" si="12"/>
        <v>0</v>
      </c>
      <c r="BH41" s="289">
        <f t="shared" si="13"/>
        <v>0</v>
      </c>
      <c r="BI41" s="174" t="s">
        <v>409</v>
      </c>
      <c r="BJ41" s="114"/>
      <c r="BK41" s="117"/>
      <c r="BL41" s="290">
        <f t="shared" si="14"/>
        <v>0</v>
      </c>
      <c r="BM41" s="291">
        <f t="shared" si="15"/>
        <v>0</v>
      </c>
      <c r="DH41" s="119">
        <f t="shared" si="81"/>
        <v>1395.0570684254221</v>
      </c>
      <c r="DI41" s="120">
        <f t="shared" si="82"/>
        <v>0</v>
      </c>
      <c r="DJ41" s="120">
        <f t="shared" si="83"/>
        <v>0</v>
      </c>
      <c r="DK41" s="120">
        <f t="shared" si="84"/>
        <v>0</v>
      </c>
      <c r="DL41" s="120">
        <f t="shared" si="85"/>
        <v>0</v>
      </c>
      <c r="DM41" s="120">
        <f t="shared" si="86"/>
        <v>0</v>
      </c>
      <c r="DN41" s="120">
        <f t="shared" si="87"/>
        <v>0</v>
      </c>
      <c r="DO41" s="120">
        <f t="shared" si="88"/>
        <v>0</v>
      </c>
      <c r="DP41" s="120">
        <f t="shared" si="89"/>
        <v>0</v>
      </c>
      <c r="DQ41" s="120">
        <f t="shared" si="90"/>
        <v>0</v>
      </c>
      <c r="DR41" s="120">
        <f t="shared" si="91"/>
        <v>0</v>
      </c>
      <c r="DS41" s="120">
        <f t="shared" si="92"/>
        <v>0</v>
      </c>
      <c r="DT41" s="120">
        <f t="shared" si="93"/>
        <v>0</v>
      </c>
      <c r="DU41" s="120">
        <f t="shared" si="94"/>
        <v>0</v>
      </c>
      <c r="DV41" s="120">
        <f t="shared" si="95"/>
        <v>0</v>
      </c>
      <c r="DW41" s="120">
        <f t="shared" si="96"/>
        <v>0</v>
      </c>
      <c r="DX41" s="120">
        <f t="shared" si="97"/>
        <v>0</v>
      </c>
      <c r="DY41" s="120">
        <f t="shared" si="98"/>
        <v>0</v>
      </c>
      <c r="DZ41" s="120">
        <f t="shared" si="99"/>
        <v>0</v>
      </c>
      <c r="EA41" s="120">
        <f t="shared" si="100"/>
        <v>0</v>
      </c>
      <c r="EB41" s="120">
        <f t="shared" si="101"/>
        <v>0</v>
      </c>
      <c r="EC41" s="120">
        <f t="shared" si="102"/>
        <v>0</v>
      </c>
      <c r="ED41" s="120">
        <f t="shared" si="103"/>
        <v>0</v>
      </c>
      <c r="EE41" s="120">
        <f t="shared" si="104"/>
        <v>0</v>
      </c>
      <c r="EF41" s="120">
        <f t="shared" si="105"/>
        <v>0</v>
      </c>
      <c r="EG41" s="120">
        <f t="shared" si="106"/>
        <v>0</v>
      </c>
      <c r="EH41" s="120">
        <f t="shared" si="107"/>
        <v>0</v>
      </c>
      <c r="EI41" s="120">
        <f t="shared" si="108"/>
        <v>0</v>
      </c>
      <c r="EJ41" s="120">
        <f t="shared" si="109"/>
        <v>0</v>
      </c>
      <c r="EK41" s="120">
        <f t="shared" si="110"/>
        <v>0</v>
      </c>
      <c r="EL41" s="120">
        <f t="shared" si="111"/>
        <v>0</v>
      </c>
      <c r="EM41" s="120">
        <f t="shared" si="112"/>
        <v>0</v>
      </c>
      <c r="EN41" s="120">
        <f t="shared" si="113"/>
        <v>0</v>
      </c>
      <c r="EO41" s="120">
        <f t="shared" si="114"/>
        <v>0</v>
      </c>
      <c r="EP41" s="120">
        <f t="shared" si="115"/>
        <v>0</v>
      </c>
      <c r="EQ41" s="120">
        <f t="shared" si="116"/>
        <v>0</v>
      </c>
      <c r="ER41" s="120">
        <f t="shared" si="117"/>
        <v>0</v>
      </c>
      <c r="ES41" s="120">
        <f t="shared" si="118"/>
        <v>0</v>
      </c>
      <c r="ET41" s="120">
        <f t="shared" si="119"/>
        <v>0</v>
      </c>
      <c r="EU41" s="120">
        <f t="shared" si="120"/>
        <v>0</v>
      </c>
      <c r="EV41" s="121"/>
      <c r="EW41" s="162">
        <f t="shared" si="121"/>
        <v>0</v>
      </c>
      <c r="EX41" s="72"/>
      <c r="EY41" s="119">
        <f t="shared" si="122"/>
        <v>1395.0570684254221</v>
      </c>
      <c r="EZ41" s="120">
        <f ca="1">IFERROR((NORMSDIST(-(((LN($EY41/$C$38)+(#REF!+($Q$47^2)/2)*$Q$51)/($Q$47*SQRT($Q$51)))-$Q$47*SQRT($Q$51)))*$C$38*EXP(-#REF!*$Q$51)-NORMSDIST(-((LN($EY41/$C$38)+(#REF!+($Q$47^2)/2)*$Q$51)/($Q$47*SQRT($Q$51))))*$EY41)*100*$B$38,0)</f>
        <v>0</v>
      </c>
      <c r="FA41" s="120">
        <f ca="1">IFERROR((NORMSDIST(-(((LN($EY41/$C$39)+(#REF!+($Q$47^2)/2)*$Q$51)/($Q$47*SQRT($Q$51)))-$Q$47*SQRT($Q$51)))*$C$39*EXP(-#REF!*$Q$51)-NORMSDIST(-((LN($EY41/$C$39)+(#REF!+($Q$47^2)/2)*$Q$51)/($Q$47*SQRT($Q$51))))*$EY41)*100*$B$39,0)</f>
        <v>0</v>
      </c>
      <c r="FB41" s="120">
        <f ca="1">IFERROR((NORMSDIST(-(((LN($EY41/$C$40)+(#REF!+($Q$47^2)/2)*$Q$51)/($Q$47*SQRT($Q$51)))-$Q$47*SQRT($Q$51)))*$C$40*EXP(-#REF!*$Q$51)-NORMSDIST(-((LN($EY41/$C$40)+(#REF!+($Q$47^2)/2)*$Q$51)/($Q$47*SQRT($Q$51))))*$EY41)*100*$B$40,0)</f>
        <v>0</v>
      </c>
      <c r="FC41" s="120">
        <f ca="1">IFERROR((NORMSDIST(-(((LN($EY41/$C$41)+(#REF!+($Q$47^2)/2)*$Q$51)/($Q$47*SQRT($Q$51)))-$Q$47*SQRT($Q$51)))*$C$41*EXP(-#REF!*$Q$51)-NORMSDIST(-((LN($EY41/$C$41)+(#REF!+($Q$47^2)/2)*$Q$51)/($Q$47*SQRT($Q$51))))*$EY41)*100*$B$41,0)</f>
        <v>0</v>
      </c>
      <c r="FD41" s="120">
        <f ca="1">IFERROR((NORMSDIST(-(((LN($EY41/$C$42)+(#REF!+($Q$47^2)/2)*$Q$51)/($Q$47*SQRT($Q$51)))-$Q$47*SQRT($Q$51)))*$C$42*EXP(-#REF!*$Q$51)-NORMSDIST(-((LN($EY41/$C$42)+(#REF!+($Q$47^2)/2)*$Q$51)/($Q$47*SQRT($Q$51))))*$EY41)*100*$B$42,0)</f>
        <v>0</v>
      </c>
      <c r="FE41" s="120">
        <f ca="1">IFERROR((NORMSDIST(-(((LN($EY41/$C$43)+(#REF!+($Q$47^2)/2)*$Q$51)/($Q$47*SQRT($Q$51)))-$Q$47*SQRT($Q$51)))*$C$43*EXP(-#REF!*$Q$51)-NORMSDIST(-((LN($EY41/$C$43)+(#REF!+($Q$47^2)/2)*$Q$51)/($Q$47*SQRT($Q$51))))*$EY41)*100*$B$43,0)</f>
        <v>0</v>
      </c>
      <c r="FF41" s="120">
        <f ca="1">IFERROR((NORMSDIST(-(((LN($EY41/$C$44)+(#REF!+($Q$47^2)/2)*$Q$51)/($Q$47*SQRT($Q$51)))-$Q$47*SQRT($Q$51)))*$C$44*EXP(-#REF!*$Q$51)-NORMSDIST(-((LN($EY41/$C$44)+(#REF!+($Q$47^2)/2)*$Q$51)/($Q$47*SQRT($Q$51))))*$EY41)*100*$B$44,0)</f>
        <v>0</v>
      </c>
      <c r="FG41" s="120">
        <f ca="1">IFERROR((NORMSDIST(-(((LN($EY41/$C$45)+(#REF!+($Q$47^2)/2)*$Q$51)/($Q$47*SQRT($Q$51)))-$Q$47*SQRT($Q$51)))*$C$45*EXP(-#REF!*$Q$51)-NORMSDIST(-((LN($EY41/$C$45)+(#REF!+($Q$47^2)/2)*$Q$51)/($Q$47*SQRT($Q$51))))*$EY41)*100*$B$45,0)</f>
        <v>0</v>
      </c>
      <c r="FH41" s="120">
        <f ca="1">IFERROR((NORMSDIST(-(((LN($EY41/$C$46)+(#REF!+($Q$47^2)/2)*$Q$51)/($Q$47*SQRT($Q$51)))-$Q$47*SQRT($Q$51)))*$C$46*EXP(-#REF!*$Q$51)-NORMSDIST(-((LN($EY41/$C$46)+(#REF!+($Q$47^2)/2)*$Q$51)/($Q$47*SQRT($Q$51))))*$EY41)*100*$B$46,0)</f>
        <v>0</v>
      </c>
      <c r="FI41" s="120">
        <f ca="1">IFERROR((NORMSDIST(-(((LN($EY41/$C$47)+(#REF!+($Q$47^2)/2)*$Q$51)/($Q$47*SQRT($Q$51)))-$Q$47*SQRT($Q$51)))*$C$47*EXP(-#REF!*$Q$51)-NORMSDIST(-((LN($EY41/$C$47)+(#REF!+($Q$47^2)/2)*$Q$51)/($Q$47*SQRT($Q$51))))*$EY41)*100*$B$47,0)</f>
        <v>0</v>
      </c>
      <c r="FJ41" s="120">
        <f ca="1">IFERROR((NORMSDIST(-(((LN($EY41/$C$48)+(#REF!+($Q$47^2)/2)*$Q$51)/($Q$47*SQRT($Q$51)))-$Q$47*SQRT($Q$51)))*$C$48*EXP(-#REF!*$Q$51)-NORMSDIST(-((LN($EY41/$C$48)+(#REF!+($Q$47^2)/2)*$Q$51)/($Q$47*SQRT($Q$51))))*$EY41)*100*$B$48,0)</f>
        <v>0</v>
      </c>
      <c r="FK41" s="120">
        <f ca="1">IFERROR((NORMSDIST(-(((LN($EY41/$C$49)+(#REF!+($Q$47^2)/2)*$Q$51)/($Q$47*SQRT($Q$51)))-$Q$47*SQRT($Q$51)))*$C$49*EXP(-#REF!*$Q$51)-NORMSDIST(-((LN($EY41/$C$49)+(#REF!+($Q$47^2)/2)*$Q$51)/($Q$47*SQRT($Q$51))))*$EY41)*100*$B$49,0)</f>
        <v>0</v>
      </c>
      <c r="FL41" s="120">
        <f ca="1">IFERROR((NORMSDIST(-(((LN($EY41/$C$50)+(#REF!+($Q$47^2)/2)*$Q$51)/($Q$47*SQRT($Q$51)))-$Q$47*SQRT($Q$51)))*$C$50*EXP(-#REF!*$Q$51)-NORMSDIST(-((LN($EY41/$C$50)+(#REF!+($Q$47^2)/2)*$Q$51)/($Q$47*SQRT($Q$51))))*$EY41)*100*$B$50,0)</f>
        <v>0</v>
      </c>
      <c r="FM41" s="120">
        <f ca="1">IFERROR((NORMSDIST(-(((LN($EY41/$C$51)+(#REF!+($Q$47^2)/2)*$Q$51)/($Q$47*SQRT($Q$51)))-$Q$47*SQRT($Q$51)))*$C$51*EXP(-#REF!*$Q$51)-NORMSDIST(-((LN($EY41/$C$51)+(#REF!+($Q$47^2)/2)*$Q$51)/($Q$47*SQRT($Q$51))))*$EY41)*100*$B$51,0)</f>
        <v>0</v>
      </c>
      <c r="FN41" s="120">
        <f ca="1">IFERROR((NORMSDIST(-(((LN($EY41/$C$52)+(#REF!+($Q$47^2)/2)*$Q$51)/($Q$47*SQRT($Q$51)))-$Q$47*SQRT($Q$51)))*$C$52*EXP(-#REF!*$Q$51)-NORMSDIST(-((LN($EY41/$C$52)+(#REF!+($Q$47^2)/2)*$Q$51)/($Q$47*SQRT($Q$51))))*$EY41)*100*$B$52,0)</f>
        <v>0</v>
      </c>
      <c r="FO41" s="120">
        <f ca="1">IFERROR((NORMSDIST(-(((LN($EY41/$C$53)+(#REF!+($Q$47^2)/2)*$Q$51)/($Q$47*SQRT($Q$51)))-$Q$47*SQRT($Q$51)))*$C$53*EXP(-#REF!*$Q$51)-NORMSDIST(-((LN($EY41/$C$53)+(#REF!+($Q$47^2)/2)*$Q$51)/($Q$47*SQRT($Q$51))))*$EY41)*100*$B$53,0)</f>
        <v>0</v>
      </c>
      <c r="FP41" s="120">
        <f ca="1">IFERROR((NORMSDIST(-(((LN($EY41/$C$54)+(#REF!+($Q$47^2)/2)*$Q$51)/($Q$47*SQRT($Q$51)))-$Q$47*SQRT($Q$51)))*$C$54*EXP(-#REF!*$Q$51)-NORMSDIST(-((LN($EY41/$C$54)+(#REF!+($Q$47^2)/2)*$Q$51)/($Q$47*SQRT($Q$51))))*$EY41)*100*$B$54,0)</f>
        <v>0</v>
      </c>
      <c r="FQ41" s="120">
        <f ca="1">IFERROR((NORMSDIST(-(((LN($EY41/$C$55)+(#REF!+($Q$47^2)/2)*$Q$51)/($Q$47*SQRT($Q$51)))-$Q$47*SQRT($Q$51)))*$C$55*EXP(-#REF!*$Q$51)-NORMSDIST(-((LN($EY41/$C$55)+(#REF!+($Q$47^2)/2)*$Q$51)/($Q$47*SQRT($Q$51))))*$EY41)*100*$B$55,0)</f>
        <v>0</v>
      </c>
      <c r="FR41" s="120">
        <f ca="1">IFERROR((NORMSDIST(-(((LN($EY41/$C$56)+(#REF!+($Q$47^2)/2)*$Q$51)/($Q$47*SQRT($Q$51)))-$Q$47*SQRT($Q$51)))*$C$56*EXP(-#REF!*$Q$51)-NORMSDIST(-((LN($EY41/$C$56)+(#REF!+($Q$47^2)/2)*$Q$51)/($Q$47*SQRT($Q$51))))*$EY41)*100*$B$56,0)</f>
        <v>0</v>
      </c>
      <c r="FS41" s="120">
        <f ca="1">IFERROR((NORMSDIST(-(((LN($EY41/$C$57)+(#REF!+($Q$47^2)/2)*$Q$51)/($Q$47*SQRT($Q$51)))-$Q$47*SQRT($Q$51)))*$C$57*EXP(-#REF!*$Q$51)-NORMSDIST(-((LN($EY41/$C$57)+(#REF!+($Q$47^2)/2)*$Q$51)/($Q$47*SQRT($Q$51))))*$EY41)*100*$B$57,0)</f>
        <v>0</v>
      </c>
      <c r="FT41" s="120">
        <f ca="1">IFERROR((NORMSDIST(-(((LN($EY41/$C$58)+(#REF!+($Q$47^2)/2)*$Q$51)/($Q$47*SQRT($Q$51)))-$Q$47*SQRT($Q$51)))*$C$58*EXP(-#REF!*$Q$51)-NORMSDIST(-((LN($EY41/$C$58)+(#REF!+($Q$47^2)/2)*$Q$51)/($Q$47*SQRT($Q$51))))*$EY41)*100*$B$58,0)</f>
        <v>0</v>
      </c>
      <c r="FU41" s="120">
        <f ca="1">IFERROR((NORMSDIST(-(((LN($EY41/$C$59)+(#REF!+($Q$47^2)/2)*$Q$51)/($Q$47*SQRT($Q$51)))-$Q$47*SQRT($Q$51)))*$C$59*EXP(-#REF!*$Q$51)-NORMSDIST(-((LN($EY41/$C$59)+(#REF!+($Q$47^2)/2)*$Q$51)/($Q$47*SQRT($Q$51))))*$EY41)*100*$B$59,0)</f>
        <v>0</v>
      </c>
      <c r="FV41" s="120">
        <f ca="1">IFERROR((NORMSDIST(-(((LN($EY41/$C$60)+(#REF!+($Q$47^2)/2)*$Q$51)/($Q$47*SQRT($Q$51)))-$Q$47*SQRT($Q$51)))*$C$60*EXP(-#REF!*$Q$51)-NORMSDIST(-((LN($EY41/$C$60)+(#REF!+($Q$47^2)/2)*$Q$51)/($Q$47*SQRT($Q$51))))*$EY41)*100*$B$60,0)</f>
        <v>0</v>
      </c>
      <c r="FW41" s="120">
        <f ca="1">IFERROR((NORMSDIST(-(((LN($EY41/$C$61)+(#REF!+($Q$47^2)/2)*$Q$51)/($Q$47*SQRT($Q$51)))-$Q$47*SQRT($Q$51)))*$C$61*EXP(-#REF!*$Q$51)-NORMSDIST(-((LN($EY41/$C$61)+(#REF!+($Q$47^2)/2)*$Q$51)/($Q$47*SQRT($Q$51))))*$EY41)*100*$B$61,0)</f>
        <v>0</v>
      </c>
      <c r="FX41" s="120">
        <f ca="1">IFERROR((NORMSDIST(-(((LN($EY41/$C$62)+(#REF!+($Q$47^2)/2)*$Q$51)/($Q$47*SQRT($Q$51)))-$Q$47*SQRT($Q$51)))*$C$62*EXP(-#REF!*$Q$51)-NORMSDIST(-((LN($EY41/$C$62)+(#REF!+($Q$47^2)/2)*$Q$51)/($Q$47*SQRT($Q$51))))*$EY41)*100*$B$62,0)</f>
        <v>0</v>
      </c>
      <c r="FY41" s="120">
        <f ca="1">IFERROR((NORMSDIST(-(((LN($EY41/$C$63)+(#REF!+($Q$47^2)/2)*$Q$51)/($Q$47*SQRT($Q$51)))-$Q$47*SQRT($Q$51)))*$C$63*EXP(-#REF!*$Q$51)-NORMSDIST(-((LN($EY41/$C$63)+(#REF!+($Q$47^2)/2)*$Q$51)/($Q$47*SQRT($Q$51))))*$EY41)*100*$B$63,0)</f>
        <v>0</v>
      </c>
      <c r="FZ41" s="120">
        <f ca="1">IFERROR((NORMSDIST(-(((LN($EY41/$C$64)+(#REF!+($Q$47^2)/2)*$Q$51)/($Q$47*SQRT($Q$51)))-$Q$47*SQRT($Q$51)))*$C$64*EXP(-#REF!*$Q$51)-NORMSDIST(-((LN($EY41/$C$64)+(#REF!+($Q$47^2)/2)*$Q$51)/($Q$47*SQRT($Q$51))))*$EY41)*100*$B$64,0)</f>
        <v>0</v>
      </c>
      <c r="GA41" s="120">
        <f ca="1">IFERROR((NORMSDIST(-(((LN($EY41/$C$65)+(#REF!+($Q$47^2)/2)*$Q$51)/($Q$47*SQRT($Q$51)))-$Q$47*SQRT($Q$51)))*$C$65*EXP(-#REF!*$Q$51)-NORMSDIST(-((LN($EY41/$C$65)+(#REF!+($Q$47^2)/2)*$Q$51)/($Q$47*SQRT($Q$51))))*$EY41)*100*$B$65,0)</f>
        <v>0</v>
      </c>
      <c r="GB41" s="120">
        <f ca="1">IFERROR((NORMSDIST(-(((LN($EY41/$C$66)+(#REF!+($Q$47^2)/2)*$Q$51)/($Q$47*SQRT($Q$51)))-$Q$47*SQRT($Q$51)))*$C$66*EXP(-#REF!*$Q$51)-NORMSDIST(-((LN($EY41/$C$66)+(#REF!+($Q$47^2)/2)*$Q$51)/($Q$47*SQRT($Q$51))))*$EY41)*100*$B$66,0)</f>
        <v>0</v>
      </c>
      <c r="GC41" s="120">
        <f ca="1">IFERROR((NORMSDIST(-(((LN($EY41/$C$67)+(#REF!+($Q$47^2)/2)*$Q$51)/($Q$47*SQRT($Q$51)))-$Q$47*SQRT($Q$51)))*$C$67*EXP(-#REF!*$Q$51)-NORMSDIST(-((LN($EY41/$C$67)+(#REF!+($Q$47^2)/2)*$Q$51)/($Q$47*SQRT($Q$51))))*$EY41)*100*$B$67,0)</f>
        <v>0</v>
      </c>
      <c r="GD41" s="120">
        <f ca="1">IFERROR((NORMSDIST(-(((LN($EY41/$C$68)+(#REF!+($Q$47^2)/2)*$Q$51)/($Q$47*SQRT($Q$51)))-$Q$47*SQRT($Q$51)))*$C$68*EXP(-#REF!*$Q$51)-NORMSDIST(-((LN($EY41/$C$68)+(#REF!+($Q$47^2)/2)*$Q$51)/($Q$47*SQRT($Q$51))))*$EY41)*100*$B$68,0)</f>
        <v>0</v>
      </c>
      <c r="GE41" s="120">
        <f ca="1">IFERROR((NORMSDIST(-(((LN($EY41/$C$69)+(#REF!+($Q$47^2)/2)*$Q$51)/($Q$47*SQRT($Q$51)))-$Q$47*SQRT($Q$51)))*$C$69*EXP(-#REF!*$Q$51)-NORMSDIST(-((LN($EY41/$C$69)+(#REF!+($Q$47^2)/2)*$Q$51)/($Q$47*SQRT($Q$51))))*$EY41)*100*$B$69,0)</f>
        <v>0</v>
      </c>
      <c r="GF41" s="120">
        <f ca="1">IFERROR((NORMSDIST(-(((LN($EY41/$C$70)+(#REF!+($Q$47^2)/2)*$Q$51)/($Q$47*SQRT($Q$51)))-$Q$47*SQRT($Q$51)))*$C$70*EXP(-#REF!*$Q$51)-NORMSDIST(-((LN($EY41/$C$70)+(#REF!+($Q$47^2)/2)*$Q$51)/($Q$47*SQRT($Q$51))))*$EY41)*100*$B$70,0)</f>
        <v>0</v>
      </c>
      <c r="GG41" s="120">
        <f ca="1">IFERROR((NORMSDIST(-(((LN($EY41/$C$71)+(#REF!+($Q$47^2)/2)*$Q$51)/($Q$47*SQRT($Q$51)))-$Q$47*SQRT($Q$51)))*$C$71*EXP(-#REF!*$Q$51)-NORMSDIST(-((LN($EY41/$C$71)+(#REF!+($Q$47^2)/2)*$Q$51)/($Q$47*SQRT($Q$51))))*$EY41)*100*$B$71,0)</f>
        <v>0</v>
      </c>
      <c r="GH41" s="120">
        <f ca="1">IFERROR((NORMSDIST(-(((LN($EY41/$C$72)+(#REF!+($Q$47^2)/2)*$Q$51)/($Q$47*SQRT($Q$51)))-$Q$47*SQRT($Q$51)))*$C$72*EXP(-#REF!*$Q$51)-NORMSDIST(-((LN($EY41/$C$72)+(#REF!+($Q$47^2)/2)*$Q$51)/($Q$47*SQRT($Q$51))))*$EY41)*100*$B$72,0)</f>
        <v>0</v>
      </c>
      <c r="GI41" s="120">
        <f t="shared" si="123"/>
        <v>0</v>
      </c>
      <c r="GJ41" s="120">
        <f t="shared" si="124"/>
        <v>0</v>
      </c>
      <c r="GK41" s="120">
        <f t="shared" si="125"/>
        <v>0</v>
      </c>
      <c r="GL41" s="120">
        <f t="shared" si="126"/>
        <v>0</v>
      </c>
      <c r="GM41" s="121"/>
      <c r="GN41" s="162">
        <f t="shared" ca="1" si="127"/>
        <v>0</v>
      </c>
    </row>
    <row r="42" spans="1:196">
      <c r="A42" s="175" t="s">
        <v>410</v>
      </c>
      <c r="B42" s="169"/>
      <c r="C42" s="242"/>
      <c r="D42" s="243"/>
      <c r="E42" s="244">
        <f t="shared" si="0"/>
        <v>0</v>
      </c>
      <c r="F42" s="245">
        <f t="shared" si="1"/>
        <v>0</v>
      </c>
      <c r="G42" s="246" t="str">
        <f t="shared" si="129"/>
        <v/>
      </c>
      <c r="H42" s="247">
        <f t="shared" si="58"/>
        <v>0</v>
      </c>
      <c r="I42" s="248">
        <f t="shared" si="2"/>
        <v>0</v>
      </c>
      <c r="J42" s="69"/>
      <c r="K42" s="69"/>
      <c r="L42" s="69"/>
      <c r="M42" s="69"/>
      <c r="N42" s="797" t="s">
        <v>454</v>
      </c>
      <c r="O42" s="795"/>
      <c r="P42" s="796"/>
      <c r="Q42" s="180">
        <v>0.05</v>
      </c>
      <c r="R42" s="62"/>
      <c r="S42" s="240" t="str">
        <f t="shared" si="71"/>
        <v/>
      </c>
      <c r="T42" s="671">
        <f t="shared" si="73"/>
        <v>0</v>
      </c>
      <c r="U42" s="673"/>
      <c r="V42" s="672">
        <f t="shared" ca="1" si="59"/>
        <v>0</v>
      </c>
      <c r="W42" s="505" t="str">
        <f t="shared" si="77"/>
        <v/>
      </c>
      <c r="X42" s="505" t="str">
        <f t="shared" si="78"/>
        <v/>
      </c>
      <c r="Y42" s="503">
        <f>IFERROR(VLOOKUP($X42,HomeBroker!$A$22:$F$100,2,0),0)</f>
        <v>0</v>
      </c>
      <c r="Z42" s="503">
        <f>IFERROR(VLOOKUP($X42,HomeBroker!$A$22:$F$100,3,0),0)</f>
        <v>0</v>
      </c>
      <c r="AA42" s="237">
        <f>IFERROR(VLOOKUP($X42,HomeBroker!$A$22:$F$100,6,0),0)</f>
        <v>0</v>
      </c>
      <c r="AB42" s="503">
        <f>IFERROR(VLOOKUP($X42,HomeBroker!$A$22:$F$100,4,0),0)</f>
        <v>0</v>
      </c>
      <c r="AC42" s="503">
        <f>IFERROR(VLOOKUP($X42,HomeBroker!$A$22:$F$100,5,0),0)</f>
        <v>0</v>
      </c>
      <c r="AD42" s="506">
        <f>IFERROR(VLOOKUP($X42,HomeBroker!$A$22:$N$100,14,0),0)</f>
        <v>0</v>
      </c>
      <c r="AE42" s="241" t="str">
        <f t="shared" si="62"/>
        <v/>
      </c>
      <c r="AF42" s="110">
        <f t="shared" si="74"/>
        <v>0</v>
      </c>
      <c r="AG42" s="111"/>
      <c r="AH42" s="504">
        <f t="shared" ca="1" si="64"/>
        <v>0</v>
      </c>
      <c r="AI42" s="505" t="str">
        <f t="shared" si="79"/>
        <v/>
      </c>
      <c r="AJ42" s="505" t="str">
        <f t="shared" si="80"/>
        <v/>
      </c>
      <c r="AK42" s="507">
        <f>IFERROR(VLOOKUP($AJ42,HomeBroker!$A$22:$F$100,2,0),0)</f>
        <v>0</v>
      </c>
      <c r="AL42" s="503">
        <f>IFERROR(VLOOKUP($AJ42,HomeBroker!$A$22:$F$100,3,0),0)</f>
        <v>0</v>
      </c>
      <c r="AM42" s="237">
        <f>IFERROR(VLOOKUP($AJ42,HomeBroker!$A$22:$F$100,6,0),0)</f>
        <v>0</v>
      </c>
      <c r="AN42" s="503">
        <f>IFERROR(VLOOKUP($AJ42,HomeBroker!$A$22:$F$100,4,0),0)</f>
        <v>0</v>
      </c>
      <c r="AO42" s="507">
        <f>IFERROR(VLOOKUP($AJ42,HomeBroker!$A$22:$F$100,5,0),0)</f>
        <v>0</v>
      </c>
      <c r="AP42" s="507">
        <f>IFERROR(VLOOKUP($AJ42,HomeBroker!$A$22:$N$100,14,0),0)</f>
        <v>0</v>
      </c>
      <c r="AQ42" s="62"/>
      <c r="AR42" s="109" t="str">
        <f t="shared" si="67"/>
        <v>-</v>
      </c>
      <c r="AS42" s="109" t="str">
        <f t="shared" si="68"/>
        <v>-</v>
      </c>
      <c r="AT42" s="109" t="str">
        <f t="shared" si="69"/>
        <v>-</v>
      </c>
      <c r="AU42" s="62"/>
      <c r="AV42" s="171"/>
      <c r="AW42" s="172" t="s">
        <v>354</v>
      </c>
      <c r="AX42" s="114"/>
      <c r="AY42" s="136"/>
      <c r="AZ42" s="137"/>
      <c r="BA42" s="285">
        <f t="shared" si="10"/>
        <v>0</v>
      </c>
      <c r="BB42" s="286">
        <f t="shared" si="11"/>
        <v>0</v>
      </c>
      <c r="BC42" s="173" t="s">
        <v>408</v>
      </c>
      <c r="BD42" s="114"/>
      <c r="BE42" s="139"/>
      <c r="BF42" s="117"/>
      <c r="BG42" s="287">
        <f t="shared" si="12"/>
        <v>0</v>
      </c>
      <c r="BH42" s="289">
        <f t="shared" si="13"/>
        <v>0</v>
      </c>
      <c r="BI42" s="174" t="s">
        <v>409</v>
      </c>
      <c r="BJ42" s="114"/>
      <c r="BK42" s="117"/>
      <c r="BL42" s="290">
        <f t="shared" si="14"/>
        <v>0</v>
      </c>
      <c r="BM42" s="291">
        <f t="shared" si="15"/>
        <v>0</v>
      </c>
      <c r="DH42" s="119">
        <f t="shared" si="81"/>
        <v>1468.4811246583392</v>
      </c>
      <c r="DI42" s="120">
        <f t="shared" si="82"/>
        <v>0</v>
      </c>
      <c r="DJ42" s="120">
        <f t="shared" si="83"/>
        <v>0</v>
      </c>
      <c r="DK42" s="120">
        <f t="shared" si="84"/>
        <v>0</v>
      </c>
      <c r="DL42" s="120">
        <f t="shared" si="85"/>
        <v>0</v>
      </c>
      <c r="DM42" s="120">
        <f t="shared" si="86"/>
        <v>0</v>
      </c>
      <c r="DN42" s="120">
        <f t="shared" si="87"/>
        <v>0</v>
      </c>
      <c r="DO42" s="120">
        <f t="shared" si="88"/>
        <v>0</v>
      </c>
      <c r="DP42" s="120">
        <f t="shared" si="89"/>
        <v>0</v>
      </c>
      <c r="DQ42" s="120">
        <f t="shared" si="90"/>
        <v>0</v>
      </c>
      <c r="DR42" s="120">
        <f t="shared" si="91"/>
        <v>0</v>
      </c>
      <c r="DS42" s="120">
        <f t="shared" si="92"/>
        <v>0</v>
      </c>
      <c r="DT42" s="120">
        <f t="shared" si="93"/>
        <v>0</v>
      </c>
      <c r="DU42" s="120">
        <f t="shared" si="94"/>
        <v>0</v>
      </c>
      <c r="DV42" s="120">
        <f t="shared" si="95"/>
        <v>0</v>
      </c>
      <c r="DW42" s="120">
        <f t="shared" si="96"/>
        <v>0</v>
      </c>
      <c r="DX42" s="120">
        <f t="shared" si="97"/>
        <v>0</v>
      </c>
      <c r="DY42" s="120">
        <f t="shared" si="98"/>
        <v>0</v>
      </c>
      <c r="DZ42" s="120">
        <f t="shared" si="99"/>
        <v>0</v>
      </c>
      <c r="EA42" s="120">
        <f t="shared" si="100"/>
        <v>0</v>
      </c>
      <c r="EB42" s="120">
        <f t="shared" si="101"/>
        <v>0</v>
      </c>
      <c r="EC42" s="120">
        <f t="shared" si="102"/>
        <v>0</v>
      </c>
      <c r="ED42" s="120">
        <f t="shared" si="103"/>
        <v>0</v>
      </c>
      <c r="EE42" s="120">
        <f t="shared" si="104"/>
        <v>0</v>
      </c>
      <c r="EF42" s="120">
        <f t="shared" si="105"/>
        <v>0</v>
      </c>
      <c r="EG42" s="120">
        <f t="shared" si="106"/>
        <v>0</v>
      </c>
      <c r="EH42" s="120">
        <f t="shared" si="107"/>
        <v>0</v>
      </c>
      <c r="EI42" s="120">
        <f t="shared" si="108"/>
        <v>0</v>
      </c>
      <c r="EJ42" s="120">
        <f t="shared" si="109"/>
        <v>0</v>
      </c>
      <c r="EK42" s="120">
        <f t="shared" si="110"/>
        <v>0</v>
      </c>
      <c r="EL42" s="120">
        <f t="shared" si="111"/>
        <v>0</v>
      </c>
      <c r="EM42" s="120">
        <f t="shared" si="112"/>
        <v>0</v>
      </c>
      <c r="EN42" s="120">
        <f t="shared" si="113"/>
        <v>0</v>
      </c>
      <c r="EO42" s="120">
        <f t="shared" si="114"/>
        <v>0</v>
      </c>
      <c r="EP42" s="120">
        <f t="shared" si="115"/>
        <v>0</v>
      </c>
      <c r="EQ42" s="120">
        <f t="shared" si="116"/>
        <v>0</v>
      </c>
      <c r="ER42" s="120">
        <f t="shared" si="117"/>
        <v>0</v>
      </c>
      <c r="ES42" s="120">
        <f t="shared" si="118"/>
        <v>0</v>
      </c>
      <c r="ET42" s="120">
        <f t="shared" si="119"/>
        <v>0</v>
      </c>
      <c r="EU42" s="120">
        <f t="shared" si="120"/>
        <v>0</v>
      </c>
      <c r="EV42" s="121"/>
      <c r="EW42" s="162">
        <f t="shared" si="121"/>
        <v>0</v>
      </c>
      <c r="EX42" s="72"/>
      <c r="EY42" s="119">
        <f t="shared" si="122"/>
        <v>1468.4811246583392</v>
      </c>
      <c r="EZ42" s="120">
        <f ca="1">IFERROR((NORMSDIST(-(((LN($EY42/$C$38)+(#REF!+($Q$47^2)/2)*$Q$51)/($Q$47*SQRT($Q$51)))-$Q$47*SQRT($Q$51)))*$C$38*EXP(-#REF!*$Q$51)-NORMSDIST(-((LN($EY42/$C$38)+(#REF!+($Q$47^2)/2)*$Q$51)/($Q$47*SQRT($Q$51))))*$EY42)*100*$B$38,0)</f>
        <v>0</v>
      </c>
      <c r="FA42" s="120">
        <f ca="1">IFERROR((NORMSDIST(-(((LN($EY42/$C$39)+(#REF!+($Q$47^2)/2)*$Q$51)/($Q$47*SQRT($Q$51)))-$Q$47*SQRT($Q$51)))*$C$39*EXP(-#REF!*$Q$51)-NORMSDIST(-((LN($EY42/$C$39)+(#REF!+($Q$47^2)/2)*$Q$51)/($Q$47*SQRT($Q$51))))*$EY42)*100*$B$39,0)</f>
        <v>0</v>
      </c>
      <c r="FB42" s="120">
        <f ca="1">IFERROR((NORMSDIST(-(((LN($EY42/$C$40)+(#REF!+($Q$47^2)/2)*$Q$51)/($Q$47*SQRT($Q$51)))-$Q$47*SQRT($Q$51)))*$C$40*EXP(-#REF!*$Q$51)-NORMSDIST(-((LN($EY42/$C$40)+(#REF!+($Q$47^2)/2)*$Q$51)/($Q$47*SQRT($Q$51))))*$EY42)*100*$B$40,0)</f>
        <v>0</v>
      </c>
      <c r="FC42" s="120">
        <f ca="1">IFERROR((NORMSDIST(-(((LN($EY42/$C$41)+(#REF!+($Q$47^2)/2)*$Q$51)/($Q$47*SQRT($Q$51)))-$Q$47*SQRT($Q$51)))*$C$41*EXP(-#REF!*$Q$51)-NORMSDIST(-((LN($EY42/$C$41)+(#REF!+($Q$47^2)/2)*$Q$51)/($Q$47*SQRT($Q$51))))*$EY42)*100*$B$41,0)</f>
        <v>0</v>
      </c>
      <c r="FD42" s="120">
        <f ca="1">IFERROR((NORMSDIST(-(((LN($EY42/$C$42)+(#REF!+($Q$47^2)/2)*$Q$51)/($Q$47*SQRT($Q$51)))-$Q$47*SQRT($Q$51)))*$C$42*EXP(-#REF!*$Q$51)-NORMSDIST(-((LN($EY42/$C$42)+(#REF!+($Q$47^2)/2)*$Q$51)/($Q$47*SQRT($Q$51))))*$EY42)*100*$B$42,0)</f>
        <v>0</v>
      </c>
      <c r="FE42" s="120">
        <f ca="1">IFERROR((NORMSDIST(-(((LN($EY42/$C$43)+(#REF!+($Q$47^2)/2)*$Q$51)/($Q$47*SQRT($Q$51)))-$Q$47*SQRT($Q$51)))*$C$43*EXP(-#REF!*$Q$51)-NORMSDIST(-((LN($EY42/$C$43)+(#REF!+($Q$47^2)/2)*$Q$51)/($Q$47*SQRT($Q$51))))*$EY42)*100*$B$43,0)</f>
        <v>0</v>
      </c>
      <c r="FF42" s="120">
        <f ca="1">IFERROR((NORMSDIST(-(((LN($EY42/$C$44)+(#REF!+($Q$47^2)/2)*$Q$51)/($Q$47*SQRT($Q$51)))-$Q$47*SQRT($Q$51)))*$C$44*EXP(-#REF!*$Q$51)-NORMSDIST(-((LN($EY42/$C$44)+(#REF!+($Q$47^2)/2)*$Q$51)/($Q$47*SQRT($Q$51))))*$EY42)*100*$B$44,0)</f>
        <v>0</v>
      </c>
      <c r="FG42" s="120">
        <f ca="1">IFERROR((NORMSDIST(-(((LN($EY42/$C$45)+(#REF!+($Q$47^2)/2)*$Q$51)/($Q$47*SQRT($Q$51)))-$Q$47*SQRT($Q$51)))*$C$45*EXP(-#REF!*$Q$51)-NORMSDIST(-((LN($EY42/$C$45)+(#REF!+($Q$47^2)/2)*$Q$51)/($Q$47*SQRT($Q$51))))*$EY42)*100*$B$45,0)</f>
        <v>0</v>
      </c>
      <c r="FH42" s="120">
        <f ca="1">IFERROR((NORMSDIST(-(((LN($EY42/$C$46)+(#REF!+($Q$47^2)/2)*$Q$51)/($Q$47*SQRT($Q$51)))-$Q$47*SQRT($Q$51)))*$C$46*EXP(-#REF!*$Q$51)-NORMSDIST(-((LN($EY42/$C$46)+(#REF!+($Q$47^2)/2)*$Q$51)/($Q$47*SQRT($Q$51))))*$EY42)*100*$B$46,0)</f>
        <v>0</v>
      </c>
      <c r="FI42" s="120">
        <f ca="1">IFERROR((NORMSDIST(-(((LN($EY42/$C$47)+(#REF!+($Q$47^2)/2)*$Q$51)/($Q$47*SQRT($Q$51)))-$Q$47*SQRT($Q$51)))*$C$47*EXP(-#REF!*$Q$51)-NORMSDIST(-((LN($EY42/$C$47)+(#REF!+($Q$47^2)/2)*$Q$51)/($Q$47*SQRT($Q$51))))*$EY42)*100*$B$47,0)</f>
        <v>0</v>
      </c>
      <c r="FJ42" s="120">
        <f ca="1">IFERROR((NORMSDIST(-(((LN($EY42/$C$48)+(#REF!+($Q$47^2)/2)*$Q$51)/($Q$47*SQRT($Q$51)))-$Q$47*SQRT($Q$51)))*$C$48*EXP(-#REF!*$Q$51)-NORMSDIST(-((LN($EY42/$C$48)+(#REF!+($Q$47^2)/2)*$Q$51)/($Q$47*SQRT($Q$51))))*$EY42)*100*$B$48,0)</f>
        <v>0</v>
      </c>
      <c r="FK42" s="120">
        <f ca="1">IFERROR((NORMSDIST(-(((LN($EY42/$C$49)+(#REF!+($Q$47^2)/2)*$Q$51)/($Q$47*SQRT($Q$51)))-$Q$47*SQRT($Q$51)))*$C$49*EXP(-#REF!*$Q$51)-NORMSDIST(-((LN($EY42/$C$49)+(#REF!+($Q$47^2)/2)*$Q$51)/($Q$47*SQRT($Q$51))))*$EY42)*100*$B$49,0)</f>
        <v>0</v>
      </c>
      <c r="FL42" s="120">
        <f ca="1">IFERROR((NORMSDIST(-(((LN($EY42/$C$50)+(#REF!+($Q$47^2)/2)*$Q$51)/($Q$47*SQRT($Q$51)))-$Q$47*SQRT($Q$51)))*$C$50*EXP(-#REF!*$Q$51)-NORMSDIST(-((LN($EY42/$C$50)+(#REF!+($Q$47^2)/2)*$Q$51)/($Q$47*SQRT($Q$51))))*$EY42)*100*$B$50,0)</f>
        <v>0</v>
      </c>
      <c r="FM42" s="120">
        <f ca="1">IFERROR((NORMSDIST(-(((LN($EY42/$C$51)+(#REF!+($Q$47^2)/2)*$Q$51)/($Q$47*SQRT($Q$51)))-$Q$47*SQRT($Q$51)))*$C$51*EXP(-#REF!*$Q$51)-NORMSDIST(-((LN($EY42/$C$51)+(#REF!+($Q$47^2)/2)*$Q$51)/($Q$47*SQRT($Q$51))))*$EY42)*100*$B$51,0)</f>
        <v>0</v>
      </c>
      <c r="FN42" s="120">
        <f ca="1">IFERROR((NORMSDIST(-(((LN($EY42/$C$52)+(#REF!+($Q$47^2)/2)*$Q$51)/($Q$47*SQRT($Q$51)))-$Q$47*SQRT($Q$51)))*$C$52*EXP(-#REF!*$Q$51)-NORMSDIST(-((LN($EY42/$C$52)+(#REF!+($Q$47^2)/2)*$Q$51)/($Q$47*SQRT($Q$51))))*$EY42)*100*$B$52,0)</f>
        <v>0</v>
      </c>
      <c r="FO42" s="120">
        <f ca="1">IFERROR((NORMSDIST(-(((LN($EY42/$C$53)+(#REF!+($Q$47^2)/2)*$Q$51)/($Q$47*SQRT($Q$51)))-$Q$47*SQRT($Q$51)))*$C$53*EXP(-#REF!*$Q$51)-NORMSDIST(-((LN($EY42/$C$53)+(#REF!+($Q$47^2)/2)*$Q$51)/($Q$47*SQRT($Q$51))))*$EY42)*100*$B$53,0)</f>
        <v>0</v>
      </c>
      <c r="FP42" s="120">
        <f ca="1">IFERROR((NORMSDIST(-(((LN($EY42/$C$54)+(#REF!+($Q$47^2)/2)*$Q$51)/($Q$47*SQRT($Q$51)))-$Q$47*SQRT($Q$51)))*$C$54*EXP(-#REF!*$Q$51)-NORMSDIST(-((LN($EY42/$C$54)+(#REF!+($Q$47^2)/2)*$Q$51)/($Q$47*SQRT($Q$51))))*$EY42)*100*$B$54,0)</f>
        <v>0</v>
      </c>
      <c r="FQ42" s="120">
        <f ca="1">IFERROR((NORMSDIST(-(((LN($EY42/$C$55)+(#REF!+($Q$47^2)/2)*$Q$51)/($Q$47*SQRT($Q$51)))-$Q$47*SQRT($Q$51)))*$C$55*EXP(-#REF!*$Q$51)-NORMSDIST(-((LN($EY42/$C$55)+(#REF!+($Q$47^2)/2)*$Q$51)/($Q$47*SQRT($Q$51))))*$EY42)*100*$B$55,0)</f>
        <v>0</v>
      </c>
      <c r="FR42" s="120">
        <f ca="1">IFERROR((NORMSDIST(-(((LN($EY42/$C$56)+(#REF!+($Q$47^2)/2)*$Q$51)/($Q$47*SQRT($Q$51)))-$Q$47*SQRT($Q$51)))*$C$56*EXP(-#REF!*$Q$51)-NORMSDIST(-((LN($EY42/$C$56)+(#REF!+($Q$47^2)/2)*$Q$51)/($Q$47*SQRT($Q$51))))*$EY42)*100*$B$56,0)</f>
        <v>0</v>
      </c>
      <c r="FS42" s="120">
        <f ca="1">IFERROR((NORMSDIST(-(((LN($EY42/$C$57)+(#REF!+($Q$47^2)/2)*$Q$51)/($Q$47*SQRT($Q$51)))-$Q$47*SQRT($Q$51)))*$C$57*EXP(-#REF!*$Q$51)-NORMSDIST(-((LN($EY42/$C$57)+(#REF!+($Q$47^2)/2)*$Q$51)/($Q$47*SQRT($Q$51))))*$EY42)*100*$B$57,0)</f>
        <v>0</v>
      </c>
      <c r="FT42" s="120">
        <f ca="1">IFERROR((NORMSDIST(-(((LN($EY42/$C$58)+(#REF!+($Q$47^2)/2)*$Q$51)/($Q$47*SQRT($Q$51)))-$Q$47*SQRT($Q$51)))*$C$58*EXP(-#REF!*$Q$51)-NORMSDIST(-((LN($EY42/$C$58)+(#REF!+($Q$47^2)/2)*$Q$51)/($Q$47*SQRT($Q$51))))*$EY42)*100*$B$58,0)</f>
        <v>0</v>
      </c>
      <c r="FU42" s="120">
        <f ca="1">IFERROR((NORMSDIST(-(((LN($EY42/$C$59)+(#REF!+($Q$47^2)/2)*$Q$51)/($Q$47*SQRT($Q$51)))-$Q$47*SQRT($Q$51)))*$C$59*EXP(-#REF!*$Q$51)-NORMSDIST(-((LN($EY42/$C$59)+(#REF!+($Q$47^2)/2)*$Q$51)/($Q$47*SQRT($Q$51))))*$EY42)*100*$B$59,0)</f>
        <v>0</v>
      </c>
      <c r="FV42" s="120">
        <f ca="1">IFERROR((NORMSDIST(-(((LN($EY42/$C$60)+(#REF!+($Q$47^2)/2)*$Q$51)/($Q$47*SQRT($Q$51)))-$Q$47*SQRT($Q$51)))*$C$60*EXP(-#REF!*$Q$51)-NORMSDIST(-((LN($EY42/$C$60)+(#REF!+($Q$47^2)/2)*$Q$51)/($Q$47*SQRT($Q$51))))*$EY42)*100*$B$60,0)</f>
        <v>0</v>
      </c>
      <c r="FW42" s="120">
        <f ca="1">IFERROR((NORMSDIST(-(((LN($EY42/$C$61)+(#REF!+($Q$47^2)/2)*$Q$51)/($Q$47*SQRT($Q$51)))-$Q$47*SQRT($Q$51)))*$C$61*EXP(-#REF!*$Q$51)-NORMSDIST(-((LN($EY42/$C$61)+(#REF!+($Q$47^2)/2)*$Q$51)/($Q$47*SQRT($Q$51))))*$EY42)*100*$B$61,0)</f>
        <v>0</v>
      </c>
      <c r="FX42" s="120">
        <f ca="1">IFERROR((NORMSDIST(-(((LN($EY42/$C$62)+(#REF!+($Q$47^2)/2)*$Q$51)/($Q$47*SQRT($Q$51)))-$Q$47*SQRT($Q$51)))*$C$62*EXP(-#REF!*$Q$51)-NORMSDIST(-((LN($EY42/$C$62)+(#REF!+($Q$47^2)/2)*$Q$51)/($Q$47*SQRT($Q$51))))*$EY42)*100*$B$62,0)</f>
        <v>0</v>
      </c>
      <c r="FY42" s="120">
        <f ca="1">IFERROR((NORMSDIST(-(((LN($EY42/$C$63)+(#REF!+($Q$47^2)/2)*$Q$51)/($Q$47*SQRT($Q$51)))-$Q$47*SQRT($Q$51)))*$C$63*EXP(-#REF!*$Q$51)-NORMSDIST(-((LN($EY42/$C$63)+(#REF!+($Q$47^2)/2)*$Q$51)/($Q$47*SQRT($Q$51))))*$EY42)*100*$B$63,0)</f>
        <v>0</v>
      </c>
      <c r="FZ42" s="120">
        <f ca="1">IFERROR((NORMSDIST(-(((LN($EY42/$C$64)+(#REF!+($Q$47^2)/2)*$Q$51)/($Q$47*SQRT($Q$51)))-$Q$47*SQRT($Q$51)))*$C$64*EXP(-#REF!*$Q$51)-NORMSDIST(-((LN($EY42/$C$64)+(#REF!+($Q$47^2)/2)*$Q$51)/($Q$47*SQRT($Q$51))))*$EY42)*100*$B$64,0)</f>
        <v>0</v>
      </c>
      <c r="GA42" s="120">
        <f ca="1">IFERROR((NORMSDIST(-(((LN($EY42/$C$65)+(#REF!+($Q$47^2)/2)*$Q$51)/($Q$47*SQRT($Q$51)))-$Q$47*SQRT($Q$51)))*$C$65*EXP(-#REF!*$Q$51)-NORMSDIST(-((LN($EY42/$C$65)+(#REF!+($Q$47^2)/2)*$Q$51)/($Q$47*SQRT($Q$51))))*$EY42)*100*$B$65,0)</f>
        <v>0</v>
      </c>
      <c r="GB42" s="120">
        <f ca="1">IFERROR((NORMSDIST(-(((LN($EY42/$C$66)+(#REF!+($Q$47^2)/2)*$Q$51)/($Q$47*SQRT($Q$51)))-$Q$47*SQRT($Q$51)))*$C$66*EXP(-#REF!*$Q$51)-NORMSDIST(-((LN($EY42/$C$66)+(#REF!+($Q$47^2)/2)*$Q$51)/($Q$47*SQRT($Q$51))))*$EY42)*100*$B$66,0)</f>
        <v>0</v>
      </c>
      <c r="GC42" s="120">
        <f ca="1">IFERROR((NORMSDIST(-(((LN($EY42/$C$67)+(#REF!+($Q$47^2)/2)*$Q$51)/($Q$47*SQRT($Q$51)))-$Q$47*SQRT($Q$51)))*$C$67*EXP(-#REF!*$Q$51)-NORMSDIST(-((LN($EY42/$C$67)+(#REF!+($Q$47^2)/2)*$Q$51)/($Q$47*SQRT($Q$51))))*$EY42)*100*$B$67,0)</f>
        <v>0</v>
      </c>
      <c r="GD42" s="120">
        <f ca="1">IFERROR((NORMSDIST(-(((LN($EY42/$C$68)+(#REF!+($Q$47^2)/2)*$Q$51)/($Q$47*SQRT($Q$51)))-$Q$47*SQRT($Q$51)))*$C$68*EXP(-#REF!*$Q$51)-NORMSDIST(-((LN($EY42/$C$68)+(#REF!+($Q$47^2)/2)*$Q$51)/($Q$47*SQRT($Q$51))))*$EY42)*100*$B$68,0)</f>
        <v>0</v>
      </c>
      <c r="GE42" s="120">
        <f ca="1">IFERROR((NORMSDIST(-(((LN($EY42/$C$69)+(#REF!+($Q$47^2)/2)*$Q$51)/($Q$47*SQRT($Q$51)))-$Q$47*SQRT($Q$51)))*$C$69*EXP(-#REF!*$Q$51)-NORMSDIST(-((LN($EY42/$C$69)+(#REF!+($Q$47^2)/2)*$Q$51)/($Q$47*SQRT($Q$51))))*$EY42)*100*$B$69,0)</f>
        <v>0</v>
      </c>
      <c r="GF42" s="120">
        <f ca="1">IFERROR((NORMSDIST(-(((LN($EY42/$C$70)+(#REF!+($Q$47^2)/2)*$Q$51)/($Q$47*SQRT($Q$51)))-$Q$47*SQRT($Q$51)))*$C$70*EXP(-#REF!*$Q$51)-NORMSDIST(-((LN($EY42/$C$70)+(#REF!+($Q$47^2)/2)*$Q$51)/($Q$47*SQRT($Q$51))))*$EY42)*100*$B$70,0)</f>
        <v>0</v>
      </c>
      <c r="GG42" s="120">
        <f ca="1">IFERROR((NORMSDIST(-(((LN($EY42/$C$71)+(#REF!+($Q$47^2)/2)*$Q$51)/($Q$47*SQRT($Q$51)))-$Q$47*SQRT($Q$51)))*$C$71*EXP(-#REF!*$Q$51)-NORMSDIST(-((LN($EY42/$C$71)+(#REF!+($Q$47^2)/2)*$Q$51)/($Q$47*SQRT($Q$51))))*$EY42)*100*$B$71,0)</f>
        <v>0</v>
      </c>
      <c r="GH42" s="120">
        <f ca="1">IFERROR((NORMSDIST(-(((LN($EY42/$C$72)+(#REF!+($Q$47^2)/2)*$Q$51)/($Q$47*SQRT($Q$51)))-$Q$47*SQRT($Q$51)))*$C$72*EXP(-#REF!*$Q$51)-NORMSDIST(-((LN($EY42/$C$72)+(#REF!+($Q$47^2)/2)*$Q$51)/($Q$47*SQRT($Q$51))))*$EY42)*100*$B$72,0)</f>
        <v>0</v>
      </c>
      <c r="GI42" s="120">
        <f t="shared" si="123"/>
        <v>0</v>
      </c>
      <c r="GJ42" s="120">
        <f t="shared" si="124"/>
        <v>0</v>
      </c>
      <c r="GK42" s="120">
        <f t="shared" si="125"/>
        <v>0</v>
      </c>
      <c r="GL42" s="120">
        <f t="shared" si="126"/>
        <v>0</v>
      </c>
      <c r="GM42" s="121"/>
      <c r="GN42" s="162">
        <f t="shared" ca="1" si="127"/>
        <v>0</v>
      </c>
    </row>
    <row r="43" spans="1:196">
      <c r="A43" s="177" t="s">
        <v>411</v>
      </c>
      <c r="B43" s="169"/>
      <c r="C43" s="242"/>
      <c r="D43" s="243"/>
      <c r="E43" s="244">
        <f t="shared" si="0"/>
        <v>0</v>
      </c>
      <c r="F43" s="245">
        <f t="shared" si="1"/>
        <v>0</v>
      </c>
      <c r="G43" s="246" t="str">
        <f t="shared" si="129"/>
        <v/>
      </c>
      <c r="H43" s="247">
        <f t="shared" si="58"/>
        <v>0</v>
      </c>
      <c r="I43" s="248">
        <f t="shared" si="2"/>
        <v>0</v>
      </c>
      <c r="J43" s="127" t="str">
        <f>IFERROR(D42/D43,"")</f>
        <v/>
      </c>
      <c r="K43" s="128" t="str">
        <f>IFERROR(G42/G43,"")</f>
        <v/>
      </c>
      <c r="L43" s="129" t="str">
        <f t="shared" si="128"/>
        <v/>
      </c>
      <c r="M43" s="130">
        <f>I43+I42</f>
        <v>0</v>
      </c>
      <c r="N43" s="181" t="s">
        <v>455</v>
      </c>
      <c r="O43" s="182" t="s">
        <v>456</v>
      </c>
      <c r="P43" s="183" t="s">
        <v>457</v>
      </c>
      <c r="Q43" s="182" t="s">
        <v>608</v>
      </c>
      <c r="R43" s="62"/>
      <c r="S43" s="803" t="s">
        <v>409</v>
      </c>
      <c r="T43" s="804"/>
      <c r="U43" s="804"/>
      <c r="V43" s="804"/>
      <c r="W43" s="804"/>
      <c r="X43" s="804"/>
      <c r="Y43" s="804"/>
      <c r="Z43" s="804"/>
      <c r="AA43" s="804"/>
      <c r="AB43" s="804"/>
      <c r="AC43" s="804"/>
      <c r="AD43" s="805"/>
      <c r="AE43" s="809">
        <f>SUMIFS(BJ:BJ,BI:BI,S43)</f>
        <v>0</v>
      </c>
      <c r="AF43" s="809"/>
      <c r="AG43" s="809"/>
      <c r="AH43" s="809"/>
      <c r="AI43" s="809"/>
      <c r="AJ43" s="809"/>
      <c r="AK43" s="809"/>
      <c r="AL43" s="809"/>
      <c r="AM43" s="809"/>
      <c r="AN43" s="809"/>
      <c r="AO43" s="809"/>
      <c r="AP43" s="810"/>
      <c r="AQ43" s="62"/>
      <c r="AR43" s="62"/>
      <c r="AS43" s="62"/>
      <c r="AT43" s="62"/>
      <c r="AU43" s="62"/>
      <c r="AV43" s="171"/>
      <c r="AW43" s="172" t="s">
        <v>354</v>
      </c>
      <c r="AX43" s="114"/>
      <c r="AY43" s="136"/>
      <c r="AZ43" s="137"/>
      <c r="BA43" s="285">
        <f t="shared" si="10"/>
        <v>0</v>
      </c>
      <c r="BB43" s="286">
        <f t="shared" si="11"/>
        <v>0</v>
      </c>
      <c r="BC43" s="173" t="s">
        <v>408</v>
      </c>
      <c r="BD43" s="114"/>
      <c r="BE43" s="139"/>
      <c r="BF43" s="117"/>
      <c r="BG43" s="287">
        <f t="shared" si="12"/>
        <v>0</v>
      </c>
      <c r="BH43" s="289">
        <f t="shared" si="13"/>
        <v>0</v>
      </c>
      <c r="BI43" s="174" t="s">
        <v>409</v>
      </c>
      <c r="BJ43" s="114"/>
      <c r="BK43" s="117"/>
      <c r="BL43" s="290">
        <f t="shared" si="14"/>
        <v>0</v>
      </c>
      <c r="BM43" s="291">
        <f t="shared" si="15"/>
        <v>0</v>
      </c>
      <c r="DH43" s="119">
        <f t="shared" si="81"/>
        <v>1545.7696049035151</v>
      </c>
      <c r="DI43" s="120">
        <f t="shared" si="82"/>
        <v>0</v>
      </c>
      <c r="DJ43" s="120">
        <f t="shared" si="83"/>
        <v>0</v>
      </c>
      <c r="DK43" s="120">
        <f t="shared" si="84"/>
        <v>0</v>
      </c>
      <c r="DL43" s="120">
        <f t="shared" si="85"/>
        <v>0</v>
      </c>
      <c r="DM43" s="120">
        <f t="shared" si="86"/>
        <v>0</v>
      </c>
      <c r="DN43" s="120">
        <f t="shared" si="87"/>
        <v>0</v>
      </c>
      <c r="DO43" s="120">
        <f t="shared" si="88"/>
        <v>0</v>
      </c>
      <c r="DP43" s="120">
        <f t="shared" si="89"/>
        <v>0</v>
      </c>
      <c r="DQ43" s="120">
        <f t="shared" si="90"/>
        <v>0</v>
      </c>
      <c r="DR43" s="120">
        <f t="shared" si="91"/>
        <v>0</v>
      </c>
      <c r="DS43" s="120">
        <f t="shared" si="92"/>
        <v>0</v>
      </c>
      <c r="DT43" s="120">
        <f t="shared" si="93"/>
        <v>0</v>
      </c>
      <c r="DU43" s="120">
        <f t="shared" si="94"/>
        <v>0</v>
      </c>
      <c r="DV43" s="120">
        <f t="shared" si="95"/>
        <v>0</v>
      </c>
      <c r="DW43" s="120">
        <f t="shared" si="96"/>
        <v>0</v>
      </c>
      <c r="DX43" s="120">
        <f t="shared" si="97"/>
        <v>0</v>
      </c>
      <c r="DY43" s="120">
        <f t="shared" si="98"/>
        <v>0</v>
      </c>
      <c r="DZ43" s="120">
        <f t="shared" si="99"/>
        <v>0</v>
      </c>
      <c r="EA43" s="120">
        <f t="shared" si="100"/>
        <v>0</v>
      </c>
      <c r="EB43" s="120">
        <f t="shared" si="101"/>
        <v>0</v>
      </c>
      <c r="EC43" s="120">
        <f t="shared" si="102"/>
        <v>0</v>
      </c>
      <c r="ED43" s="120">
        <f t="shared" si="103"/>
        <v>0</v>
      </c>
      <c r="EE43" s="120">
        <f t="shared" si="104"/>
        <v>0</v>
      </c>
      <c r="EF43" s="120">
        <f t="shared" si="105"/>
        <v>0</v>
      </c>
      <c r="EG43" s="120">
        <f t="shared" si="106"/>
        <v>0</v>
      </c>
      <c r="EH43" s="120">
        <f t="shared" si="107"/>
        <v>0</v>
      </c>
      <c r="EI43" s="120">
        <f t="shared" si="108"/>
        <v>0</v>
      </c>
      <c r="EJ43" s="120">
        <f t="shared" si="109"/>
        <v>0</v>
      </c>
      <c r="EK43" s="120">
        <f t="shared" si="110"/>
        <v>0</v>
      </c>
      <c r="EL43" s="120">
        <f t="shared" si="111"/>
        <v>0</v>
      </c>
      <c r="EM43" s="120">
        <f t="shared" si="112"/>
        <v>0</v>
      </c>
      <c r="EN43" s="120">
        <f t="shared" si="113"/>
        <v>0</v>
      </c>
      <c r="EO43" s="120">
        <f t="shared" si="114"/>
        <v>0</v>
      </c>
      <c r="EP43" s="120">
        <f t="shared" si="115"/>
        <v>0</v>
      </c>
      <c r="EQ43" s="120">
        <f t="shared" si="116"/>
        <v>0</v>
      </c>
      <c r="ER43" s="120">
        <f t="shared" si="117"/>
        <v>0</v>
      </c>
      <c r="ES43" s="120">
        <f t="shared" si="118"/>
        <v>0</v>
      </c>
      <c r="ET43" s="120">
        <f t="shared" si="119"/>
        <v>0</v>
      </c>
      <c r="EU43" s="120">
        <f t="shared" si="120"/>
        <v>0</v>
      </c>
      <c r="EV43" s="121"/>
      <c r="EW43" s="162">
        <f t="shared" si="121"/>
        <v>0</v>
      </c>
      <c r="EX43" s="72"/>
      <c r="EY43" s="119">
        <f t="shared" si="122"/>
        <v>1545.7696049035151</v>
      </c>
      <c r="EZ43" s="120">
        <f ca="1">IFERROR((NORMSDIST(-(((LN($EY43/$C$38)+(#REF!+($Q$47^2)/2)*$Q$51)/($Q$47*SQRT($Q$51)))-$Q$47*SQRT($Q$51)))*$C$38*EXP(-#REF!*$Q$51)-NORMSDIST(-((LN($EY43/$C$38)+(#REF!+($Q$47^2)/2)*$Q$51)/($Q$47*SQRT($Q$51))))*$EY43)*100*$B$38,0)</f>
        <v>0</v>
      </c>
      <c r="FA43" s="120">
        <f ca="1">IFERROR((NORMSDIST(-(((LN($EY43/$C$39)+(#REF!+($Q$47^2)/2)*$Q$51)/($Q$47*SQRT($Q$51)))-$Q$47*SQRT($Q$51)))*$C$39*EXP(-#REF!*$Q$51)-NORMSDIST(-((LN($EY43/$C$39)+(#REF!+($Q$47^2)/2)*$Q$51)/($Q$47*SQRT($Q$51))))*$EY43)*100*$B$39,0)</f>
        <v>0</v>
      </c>
      <c r="FB43" s="120">
        <f ca="1">IFERROR((NORMSDIST(-(((LN($EY43/$C$40)+(#REF!+($Q$47^2)/2)*$Q$51)/($Q$47*SQRT($Q$51)))-$Q$47*SQRT($Q$51)))*$C$40*EXP(-#REF!*$Q$51)-NORMSDIST(-((LN($EY43/$C$40)+(#REF!+($Q$47^2)/2)*$Q$51)/($Q$47*SQRT($Q$51))))*$EY43)*100*$B$40,0)</f>
        <v>0</v>
      </c>
      <c r="FC43" s="120">
        <f ca="1">IFERROR((NORMSDIST(-(((LN($EY43/$C$41)+(#REF!+($Q$47^2)/2)*$Q$51)/($Q$47*SQRT($Q$51)))-$Q$47*SQRT($Q$51)))*$C$41*EXP(-#REF!*$Q$51)-NORMSDIST(-((LN($EY43/$C$41)+(#REF!+($Q$47^2)/2)*$Q$51)/($Q$47*SQRT($Q$51))))*$EY43)*100*$B$41,0)</f>
        <v>0</v>
      </c>
      <c r="FD43" s="120">
        <f ca="1">IFERROR((NORMSDIST(-(((LN($EY43/$C$42)+(#REF!+($Q$47^2)/2)*$Q$51)/($Q$47*SQRT($Q$51)))-$Q$47*SQRT($Q$51)))*$C$42*EXP(-#REF!*$Q$51)-NORMSDIST(-((LN($EY43/$C$42)+(#REF!+($Q$47^2)/2)*$Q$51)/($Q$47*SQRT($Q$51))))*$EY43)*100*$B$42,0)</f>
        <v>0</v>
      </c>
      <c r="FE43" s="120">
        <f ca="1">IFERROR((NORMSDIST(-(((LN($EY43/$C$43)+(#REF!+($Q$47^2)/2)*$Q$51)/($Q$47*SQRT($Q$51)))-$Q$47*SQRT($Q$51)))*$C$43*EXP(-#REF!*$Q$51)-NORMSDIST(-((LN($EY43/$C$43)+(#REF!+($Q$47^2)/2)*$Q$51)/($Q$47*SQRT($Q$51))))*$EY43)*100*$B$43,0)</f>
        <v>0</v>
      </c>
      <c r="FF43" s="120">
        <f ca="1">IFERROR((NORMSDIST(-(((LN($EY43/$C$44)+(#REF!+($Q$47^2)/2)*$Q$51)/($Q$47*SQRT($Q$51)))-$Q$47*SQRT($Q$51)))*$C$44*EXP(-#REF!*$Q$51)-NORMSDIST(-((LN($EY43/$C$44)+(#REF!+($Q$47^2)/2)*$Q$51)/($Q$47*SQRT($Q$51))))*$EY43)*100*$B$44,0)</f>
        <v>0</v>
      </c>
      <c r="FG43" s="120">
        <f ca="1">IFERROR((NORMSDIST(-(((LN($EY43/$C$45)+(#REF!+($Q$47^2)/2)*$Q$51)/($Q$47*SQRT($Q$51)))-$Q$47*SQRT($Q$51)))*$C$45*EXP(-#REF!*$Q$51)-NORMSDIST(-((LN($EY43/$C$45)+(#REF!+($Q$47^2)/2)*$Q$51)/($Q$47*SQRT($Q$51))))*$EY43)*100*$B$45,0)</f>
        <v>0</v>
      </c>
      <c r="FH43" s="120">
        <f ca="1">IFERROR((NORMSDIST(-(((LN($EY43/$C$46)+(#REF!+($Q$47^2)/2)*$Q$51)/($Q$47*SQRT($Q$51)))-$Q$47*SQRT($Q$51)))*$C$46*EXP(-#REF!*$Q$51)-NORMSDIST(-((LN($EY43/$C$46)+(#REF!+($Q$47^2)/2)*$Q$51)/($Q$47*SQRT($Q$51))))*$EY43)*100*$B$46,0)</f>
        <v>0</v>
      </c>
      <c r="FI43" s="120">
        <f ca="1">IFERROR((NORMSDIST(-(((LN($EY43/$C$47)+(#REF!+($Q$47^2)/2)*$Q$51)/($Q$47*SQRT($Q$51)))-$Q$47*SQRT($Q$51)))*$C$47*EXP(-#REF!*$Q$51)-NORMSDIST(-((LN($EY43/$C$47)+(#REF!+($Q$47^2)/2)*$Q$51)/($Q$47*SQRT($Q$51))))*$EY43)*100*$B$47,0)</f>
        <v>0</v>
      </c>
      <c r="FJ43" s="120">
        <f ca="1">IFERROR((NORMSDIST(-(((LN($EY43/$C$48)+(#REF!+($Q$47^2)/2)*$Q$51)/($Q$47*SQRT($Q$51)))-$Q$47*SQRT($Q$51)))*$C$48*EXP(-#REF!*$Q$51)-NORMSDIST(-((LN($EY43/$C$48)+(#REF!+($Q$47^2)/2)*$Q$51)/($Q$47*SQRT($Q$51))))*$EY43)*100*$B$48,0)</f>
        <v>0</v>
      </c>
      <c r="FK43" s="120">
        <f ca="1">IFERROR((NORMSDIST(-(((LN($EY43/$C$49)+(#REF!+($Q$47^2)/2)*$Q$51)/($Q$47*SQRT($Q$51)))-$Q$47*SQRT($Q$51)))*$C$49*EXP(-#REF!*$Q$51)-NORMSDIST(-((LN($EY43/$C$49)+(#REF!+($Q$47^2)/2)*$Q$51)/($Q$47*SQRT($Q$51))))*$EY43)*100*$B$49,0)</f>
        <v>0</v>
      </c>
      <c r="FL43" s="120">
        <f ca="1">IFERROR((NORMSDIST(-(((LN($EY43/$C$50)+(#REF!+($Q$47^2)/2)*$Q$51)/($Q$47*SQRT($Q$51)))-$Q$47*SQRT($Q$51)))*$C$50*EXP(-#REF!*$Q$51)-NORMSDIST(-((LN($EY43/$C$50)+(#REF!+($Q$47^2)/2)*$Q$51)/($Q$47*SQRT($Q$51))))*$EY43)*100*$B$50,0)</f>
        <v>0</v>
      </c>
      <c r="FM43" s="120">
        <f ca="1">IFERROR((NORMSDIST(-(((LN($EY43/$C$51)+(#REF!+($Q$47^2)/2)*$Q$51)/($Q$47*SQRT($Q$51)))-$Q$47*SQRT($Q$51)))*$C$51*EXP(-#REF!*$Q$51)-NORMSDIST(-((LN($EY43/$C$51)+(#REF!+($Q$47^2)/2)*$Q$51)/($Q$47*SQRT($Q$51))))*$EY43)*100*$B$51,0)</f>
        <v>0</v>
      </c>
      <c r="FN43" s="120">
        <f ca="1">IFERROR((NORMSDIST(-(((LN($EY43/$C$52)+(#REF!+($Q$47^2)/2)*$Q$51)/($Q$47*SQRT($Q$51)))-$Q$47*SQRT($Q$51)))*$C$52*EXP(-#REF!*$Q$51)-NORMSDIST(-((LN($EY43/$C$52)+(#REF!+($Q$47^2)/2)*$Q$51)/($Q$47*SQRT($Q$51))))*$EY43)*100*$B$52,0)</f>
        <v>0</v>
      </c>
      <c r="FO43" s="120">
        <f ca="1">IFERROR((NORMSDIST(-(((LN($EY43/$C$53)+(#REF!+($Q$47^2)/2)*$Q$51)/($Q$47*SQRT($Q$51)))-$Q$47*SQRT($Q$51)))*$C$53*EXP(-#REF!*$Q$51)-NORMSDIST(-((LN($EY43/$C$53)+(#REF!+($Q$47^2)/2)*$Q$51)/($Q$47*SQRT($Q$51))))*$EY43)*100*$B$53,0)</f>
        <v>0</v>
      </c>
      <c r="FP43" s="120">
        <f ca="1">IFERROR((NORMSDIST(-(((LN($EY43/$C$54)+(#REF!+($Q$47^2)/2)*$Q$51)/($Q$47*SQRT($Q$51)))-$Q$47*SQRT($Q$51)))*$C$54*EXP(-#REF!*$Q$51)-NORMSDIST(-((LN($EY43/$C$54)+(#REF!+($Q$47^2)/2)*$Q$51)/($Q$47*SQRT($Q$51))))*$EY43)*100*$B$54,0)</f>
        <v>0</v>
      </c>
      <c r="FQ43" s="120">
        <f ca="1">IFERROR((NORMSDIST(-(((LN($EY43/$C$55)+(#REF!+($Q$47^2)/2)*$Q$51)/($Q$47*SQRT($Q$51)))-$Q$47*SQRT($Q$51)))*$C$55*EXP(-#REF!*$Q$51)-NORMSDIST(-((LN($EY43/$C$55)+(#REF!+($Q$47^2)/2)*$Q$51)/($Q$47*SQRT($Q$51))))*$EY43)*100*$B$55,0)</f>
        <v>0</v>
      </c>
      <c r="FR43" s="120">
        <f ca="1">IFERROR((NORMSDIST(-(((LN($EY43/$C$56)+(#REF!+($Q$47^2)/2)*$Q$51)/($Q$47*SQRT($Q$51)))-$Q$47*SQRT($Q$51)))*$C$56*EXP(-#REF!*$Q$51)-NORMSDIST(-((LN($EY43/$C$56)+(#REF!+($Q$47^2)/2)*$Q$51)/($Q$47*SQRT($Q$51))))*$EY43)*100*$B$56,0)</f>
        <v>0</v>
      </c>
      <c r="FS43" s="120">
        <f ca="1">IFERROR((NORMSDIST(-(((LN($EY43/$C$57)+(#REF!+($Q$47^2)/2)*$Q$51)/($Q$47*SQRT($Q$51)))-$Q$47*SQRT($Q$51)))*$C$57*EXP(-#REF!*$Q$51)-NORMSDIST(-((LN($EY43/$C$57)+(#REF!+($Q$47^2)/2)*$Q$51)/($Q$47*SQRT($Q$51))))*$EY43)*100*$B$57,0)</f>
        <v>0</v>
      </c>
      <c r="FT43" s="120">
        <f ca="1">IFERROR((NORMSDIST(-(((LN($EY43/$C$58)+(#REF!+($Q$47^2)/2)*$Q$51)/($Q$47*SQRT($Q$51)))-$Q$47*SQRT($Q$51)))*$C$58*EXP(-#REF!*$Q$51)-NORMSDIST(-((LN($EY43/$C$58)+(#REF!+($Q$47^2)/2)*$Q$51)/($Q$47*SQRT($Q$51))))*$EY43)*100*$B$58,0)</f>
        <v>0</v>
      </c>
      <c r="FU43" s="120">
        <f ca="1">IFERROR((NORMSDIST(-(((LN($EY43/$C$59)+(#REF!+($Q$47^2)/2)*$Q$51)/($Q$47*SQRT($Q$51)))-$Q$47*SQRT($Q$51)))*$C$59*EXP(-#REF!*$Q$51)-NORMSDIST(-((LN($EY43/$C$59)+(#REF!+($Q$47^2)/2)*$Q$51)/($Q$47*SQRT($Q$51))))*$EY43)*100*$B$59,0)</f>
        <v>0</v>
      </c>
      <c r="FV43" s="120">
        <f ca="1">IFERROR((NORMSDIST(-(((LN($EY43/$C$60)+(#REF!+($Q$47^2)/2)*$Q$51)/($Q$47*SQRT($Q$51)))-$Q$47*SQRT($Q$51)))*$C$60*EXP(-#REF!*$Q$51)-NORMSDIST(-((LN($EY43/$C$60)+(#REF!+($Q$47^2)/2)*$Q$51)/($Q$47*SQRT($Q$51))))*$EY43)*100*$B$60,0)</f>
        <v>0</v>
      </c>
      <c r="FW43" s="120">
        <f ca="1">IFERROR((NORMSDIST(-(((LN($EY43/$C$61)+(#REF!+($Q$47^2)/2)*$Q$51)/($Q$47*SQRT($Q$51)))-$Q$47*SQRT($Q$51)))*$C$61*EXP(-#REF!*$Q$51)-NORMSDIST(-((LN($EY43/$C$61)+(#REF!+($Q$47^2)/2)*$Q$51)/($Q$47*SQRT($Q$51))))*$EY43)*100*$B$61,0)</f>
        <v>0</v>
      </c>
      <c r="FX43" s="120">
        <f ca="1">IFERROR((NORMSDIST(-(((LN($EY43/$C$62)+(#REF!+($Q$47^2)/2)*$Q$51)/($Q$47*SQRT($Q$51)))-$Q$47*SQRT($Q$51)))*$C$62*EXP(-#REF!*$Q$51)-NORMSDIST(-((LN($EY43/$C$62)+(#REF!+($Q$47^2)/2)*$Q$51)/($Q$47*SQRT($Q$51))))*$EY43)*100*$B$62,0)</f>
        <v>0</v>
      </c>
      <c r="FY43" s="120">
        <f ca="1">IFERROR((NORMSDIST(-(((LN($EY43/$C$63)+(#REF!+($Q$47^2)/2)*$Q$51)/($Q$47*SQRT($Q$51)))-$Q$47*SQRT($Q$51)))*$C$63*EXP(-#REF!*$Q$51)-NORMSDIST(-((LN($EY43/$C$63)+(#REF!+($Q$47^2)/2)*$Q$51)/($Q$47*SQRT($Q$51))))*$EY43)*100*$B$63,0)</f>
        <v>0</v>
      </c>
      <c r="FZ43" s="120">
        <f ca="1">IFERROR((NORMSDIST(-(((LN($EY43/$C$64)+(#REF!+($Q$47^2)/2)*$Q$51)/($Q$47*SQRT($Q$51)))-$Q$47*SQRT($Q$51)))*$C$64*EXP(-#REF!*$Q$51)-NORMSDIST(-((LN($EY43/$C$64)+(#REF!+($Q$47^2)/2)*$Q$51)/($Q$47*SQRT($Q$51))))*$EY43)*100*$B$64,0)</f>
        <v>0</v>
      </c>
      <c r="GA43" s="120">
        <f ca="1">IFERROR((NORMSDIST(-(((LN($EY43/$C$65)+(#REF!+($Q$47^2)/2)*$Q$51)/($Q$47*SQRT($Q$51)))-$Q$47*SQRT($Q$51)))*$C$65*EXP(-#REF!*$Q$51)-NORMSDIST(-((LN($EY43/$C$65)+(#REF!+($Q$47^2)/2)*$Q$51)/($Q$47*SQRT($Q$51))))*$EY43)*100*$B$65,0)</f>
        <v>0</v>
      </c>
      <c r="GB43" s="120">
        <f ca="1">IFERROR((NORMSDIST(-(((LN($EY43/$C$66)+(#REF!+($Q$47^2)/2)*$Q$51)/($Q$47*SQRT($Q$51)))-$Q$47*SQRT($Q$51)))*$C$66*EXP(-#REF!*$Q$51)-NORMSDIST(-((LN($EY43/$C$66)+(#REF!+($Q$47^2)/2)*$Q$51)/($Q$47*SQRT($Q$51))))*$EY43)*100*$B$66,0)</f>
        <v>0</v>
      </c>
      <c r="GC43" s="120">
        <f ca="1">IFERROR((NORMSDIST(-(((LN($EY43/$C$67)+(#REF!+($Q$47^2)/2)*$Q$51)/($Q$47*SQRT($Q$51)))-$Q$47*SQRT($Q$51)))*$C$67*EXP(-#REF!*$Q$51)-NORMSDIST(-((LN($EY43/$C$67)+(#REF!+($Q$47^2)/2)*$Q$51)/($Q$47*SQRT($Q$51))))*$EY43)*100*$B$67,0)</f>
        <v>0</v>
      </c>
      <c r="GD43" s="120">
        <f ca="1">IFERROR((NORMSDIST(-(((LN($EY43/$C$68)+(#REF!+($Q$47^2)/2)*$Q$51)/($Q$47*SQRT($Q$51)))-$Q$47*SQRT($Q$51)))*$C$68*EXP(-#REF!*$Q$51)-NORMSDIST(-((LN($EY43/$C$68)+(#REF!+($Q$47^2)/2)*$Q$51)/($Q$47*SQRT($Q$51))))*$EY43)*100*$B$68,0)</f>
        <v>0</v>
      </c>
      <c r="GE43" s="120">
        <f ca="1">IFERROR((NORMSDIST(-(((LN($EY43/$C$69)+(#REF!+($Q$47^2)/2)*$Q$51)/($Q$47*SQRT($Q$51)))-$Q$47*SQRT($Q$51)))*$C$69*EXP(-#REF!*$Q$51)-NORMSDIST(-((LN($EY43/$C$69)+(#REF!+($Q$47^2)/2)*$Q$51)/($Q$47*SQRT($Q$51))))*$EY43)*100*$B$69,0)</f>
        <v>0</v>
      </c>
      <c r="GF43" s="120">
        <f ca="1">IFERROR((NORMSDIST(-(((LN($EY43/$C$70)+(#REF!+($Q$47^2)/2)*$Q$51)/($Q$47*SQRT($Q$51)))-$Q$47*SQRT($Q$51)))*$C$70*EXP(-#REF!*$Q$51)-NORMSDIST(-((LN($EY43/$C$70)+(#REF!+($Q$47^2)/2)*$Q$51)/($Q$47*SQRT($Q$51))))*$EY43)*100*$B$70,0)</f>
        <v>0</v>
      </c>
      <c r="GG43" s="120">
        <f ca="1">IFERROR((NORMSDIST(-(((LN($EY43/$C$71)+(#REF!+($Q$47^2)/2)*$Q$51)/($Q$47*SQRT($Q$51)))-$Q$47*SQRT($Q$51)))*$C$71*EXP(-#REF!*$Q$51)-NORMSDIST(-((LN($EY43/$C$71)+(#REF!+($Q$47^2)/2)*$Q$51)/($Q$47*SQRT($Q$51))))*$EY43)*100*$B$71,0)</f>
        <v>0</v>
      </c>
      <c r="GH43" s="120">
        <f ca="1">IFERROR((NORMSDIST(-(((LN($EY43/$C$72)+(#REF!+($Q$47^2)/2)*$Q$51)/($Q$47*SQRT($Q$51)))-$Q$47*SQRT($Q$51)))*$C$72*EXP(-#REF!*$Q$51)-NORMSDIST(-((LN($EY43/$C$72)+(#REF!+($Q$47^2)/2)*$Q$51)/($Q$47*SQRT($Q$51))))*$EY43)*100*$B$72,0)</f>
        <v>0</v>
      </c>
      <c r="GI43" s="120">
        <f t="shared" si="123"/>
        <v>0</v>
      </c>
      <c r="GJ43" s="120">
        <f t="shared" si="124"/>
        <v>0</v>
      </c>
      <c r="GK43" s="120">
        <f t="shared" si="125"/>
        <v>0</v>
      </c>
      <c r="GL43" s="120">
        <f t="shared" si="126"/>
        <v>0</v>
      </c>
      <c r="GM43" s="121"/>
      <c r="GN43" s="162">
        <f t="shared" ca="1" si="127"/>
        <v>0</v>
      </c>
    </row>
    <row r="44" spans="1:196">
      <c r="A44" s="168" t="s">
        <v>407</v>
      </c>
      <c r="B44" s="169"/>
      <c r="C44" s="242"/>
      <c r="D44" s="243"/>
      <c r="E44" s="244">
        <f t="shared" si="0"/>
        <v>0</v>
      </c>
      <c r="F44" s="245">
        <f t="shared" si="1"/>
        <v>0</v>
      </c>
      <c r="G44" s="246" t="str">
        <f t="shared" si="129"/>
        <v/>
      </c>
      <c r="H44" s="247">
        <f t="shared" si="58"/>
        <v>0</v>
      </c>
      <c r="I44" s="248">
        <f t="shared" si="2"/>
        <v>0</v>
      </c>
      <c r="J44" s="69"/>
      <c r="K44" s="69"/>
      <c r="L44" s="69"/>
      <c r="M44" s="69"/>
      <c r="N44" s="813" t="s">
        <v>458</v>
      </c>
      <c r="O44" s="795"/>
      <c r="P44" s="796"/>
      <c r="Q44" s="184"/>
      <c r="R44" s="62"/>
      <c r="S44" s="806"/>
      <c r="T44" s="807"/>
      <c r="U44" s="807"/>
      <c r="V44" s="807"/>
      <c r="W44" s="807"/>
      <c r="X44" s="807"/>
      <c r="Y44" s="807"/>
      <c r="Z44" s="807"/>
      <c r="AA44" s="807"/>
      <c r="AB44" s="807"/>
      <c r="AC44" s="807"/>
      <c r="AD44" s="808"/>
      <c r="AE44" s="811"/>
      <c r="AF44" s="811"/>
      <c r="AG44" s="811"/>
      <c r="AH44" s="811"/>
      <c r="AI44" s="811"/>
      <c r="AJ44" s="811"/>
      <c r="AK44" s="811"/>
      <c r="AL44" s="811"/>
      <c r="AM44" s="811"/>
      <c r="AN44" s="811"/>
      <c r="AO44" s="811"/>
      <c r="AP44" s="812"/>
      <c r="AQ44" s="62"/>
      <c r="AR44" s="62"/>
      <c r="AS44" s="62"/>
      <c r="AT44" s="62"/>
      <c r="AU44" s="62"/>
      <c r="AV44" s="171"/>
      <c r="AW44" s="172" t="s">
        <v>354</v>
      </c>
      <c r="AX44" s="114"/>
      <c r="AY44" s="136"/>
      <c r="AZ44" s="137"/>
      <c r="BA44" s="285">
        <f t="shared" si="10"/>
        <v>0</v>
      </c>
      <c r="BB44" s="286">
        <f t="shared" si="11"/>
        <v>0</v>
      </c>
      <c r="BC44" s="173" t="s">
        <v>408</v>
      </c>
      <c r="BD44" s="114"/>
      <c r="BE44" s="139"/>
      <c r="BF44" s="117"/>
      <c r="BG44" s="287">
        <f t="shared" si="12"/>
        <v>0</v>
      </c>
      <c r="BH44" s="289">
        <f t="shared" si="13"/>
        <v>0</v>
      </c>
      <c r="BI44" s="174" t="s">
        <v>409</v>
      </c>
      <c r="BJ44" s="114"/>
      <c r="BK44" s="117"/>
      <c r="BL44" s="290">
        <f t="shared" si="14"/>
        <v>0</v>
      </c>
      <c r="BM44" s="291">
        <f t="shared" si="15"/>
        <v>0</v>
      </c>
      <c r="DH44" s="119">
        <f t="shared" si="81"/>
        <v>1627.125899898437</v>
      </c>
      <c r="DI44" s="120">
        <f t="shared" si="82"/>
        <v>0</v>
      </c>
      <c r="DJ44" s="120">
        <f t="shared" si="83"/>
        <v>0</v>
      </c>
      <c r="DK44" s="120">
        <f t="shared" si="84"/>
        <v>0</v>
      </c>
      <c r="DL44" s="120">
        <f t="shared" si="85"/>
        <v>0</v>
      </c>
      <c r="DM44" s="120">
        <f t="shared" si="86"/>
        <v>0</v>
      </c>
      <c r="DN44" s="120">
        <f t="shared" si="87"/>
        <v>0</v>
      </c>
      <c r="DO44" s="120">
        <f t="shared" si="88"/>
        <v>0</v>
      </c>
      <c r="DP44" s="120">
        <f t="shared" si="89"/>
        <v>0</v>
      </c>
      <c r="DQ44" s="120">
        <f t="shared" si="90"/>
        <v>0</v>
      </c>
      <c r="DR44" s="120">
        <f t="shared" si="91"/>
        <v>0</v>
      </c>
      <c r="DS44" s="120">
        <f t="shared" si="92"/>
        <v>0</v>
      </c>
      <c r="DT44" s="120">
        <f t="shared" si="93"/>
        <v>0</v>
      </c>
      <c r="DU44" s="120">
        <f t="shared" si="94"/>
        <v>0</v>
      </c>
      <c r="DV44" s="120">
        <f t="shared" si="95"/>
        <v>0</v>
      </c>
      <c r="DW44" s="120">
        <f t="shared" si="96"/>
        <v>0</v>
      </c>
      <c r="DX44" s="120">
        <f t="shared" si="97"/>
        <v>0</v>
      </c>
      <c r="DY44" s="120">
        <f t="shared" si="98"/>
        <v>0</v>
      </c>
      <c r="DZ44" s="120">
        <f t="shared" si="99"/>
        <v>0</v>
      </c>
      <c r="EA44" s="120">
        <f t="shared" si="100"/>
        <v>0</v>
      </c>
      <c r="EB44" s="120">
        <f t="shared" si="101"/>
        <v>0</v>
      </c>
      <c r="EC44" s="120">
        <f t="shared" si="102"/>
        <v>0</v>
      </c>
      <c r="ED44" s="120">
        <f t="shared" si="103"/>
        <v>0</v>
      </c>
      <c r="EE44" s="120">
        <f t="shared" si="104"/>
        <v>0</v>
      </c>
      <c r="EF44" s="120">
        <f t="shared" si="105"/>
        <v>0</v>
      </c>
      <c r="EG44" s="120">
        <f t="shared" si="106"/>
        <v>0</v>
      </c>
      <c r="EH44" s="120">
        <f t="shared" si="107"/>
        <v>0</v>
      </c>
      <c r="EI44" s="120">
        <f t="shared" si="108"/>
        <v>0</v>
      </c>
      <c r="EJ44" s="120">
        <f t="shared" si="109"/>
        <v>0</v>
      </c>
      <c r="EK44" s="120">
        <f t="shared" si="110"/>
        <v>0</v>
      </c>
      <c r="EL44" s="120">
        <f t="shared" si="111"/>
        <v>0</v>
      </c>
      <c r="EM44" s="120">
        <f t="shared" si="112"/>
        <v>0</v>
      </c>
      <c r="EN44" s="120">
        <f t="shared" si="113"/>
        <v>0</v>
      </c>
      <c r="EO44" s="120">
        <f t="shared" si="114"/>
        <v>0</v>
      </c>
      <c r="EP44" s="120">
        <f t="shared" si="115"/>
        <v>0</v>
      </c>
      <c r="EQ44" s="120">
        <f t="shared" si="116"/>
        <v>0</v>
      </c>
      <c r="ER44" s="120">
        <f t="shared" si="117"/>
        <v>0</v>
      </c>
      <c r="ES44" s="120">
        <f t="shared" si="118"/>
        <v>0</v>
      </c>
      <c r="ET44" s="120">
        <f t="shared" si="119"/>
        <v>0</v>
      </c>
      <c r="EU44" s="120">
        <f t="shared" si="120"/>
        <v>0</v>
      </c>
      <c r="EV44" s="121"/>
      <c r="EW44" s="162">
        <f t="shared" si="121"/>
        <v>0</v>
      </c>
      <c r="EX44" s="72"/>
      <c r="EY44" s="119">
        <f t="shared" si="122"/>
        <v>1627.125899898437</v>
      </c>
      <c r="EZ44" s="120">
        <f ca="1">IFERROR((NORMSDIST(-(((LN($EY44/$C$38)+(#REF!+($Q$47^2)/2)*$Q$51)/($Q$47*SQRT($Q$51)))-$Q$47*SQRT($Q$51)))*$C$38*EXP(-#REF!*$Q$51)-NORMSDIST(-((LN($EY44/$C$38)+(#REF!+($Q$47^2)/2)*$Q$51)/($Q$47*SQRT($Q$51))))*$EY44)*100*$B$38,0)</f>
        <v>0</v>
      </c>
      <c r="FA44" s="120">
        <f ca="1">IFERROR((NORMSDIST(-(((LN($EY44/$C$39)+(#REF!+($Q$47^2)/2)*$Q$51)/($Q$47*SQRT($Q$51)))-$Q$47*SQRT($Q$51)))*$C$39*EXP(-#REF!*$Q$51)-NORMSDIST(-((LN($EY44/$C$39)+(#REF!+($Q$47^2)/2)*$Q$51)/($Q$47*SQRT($Q$51))))*$EY44)*100*$B$39,0)</f>
        <v>0</v>
      </c>
      <c r="FB44" s="120">
        <f ca="1">IFERROR((NORMSDIST(-(((LN($EY44/$C$40)+(#REF!+($Q$47^2)/2)*$Q$51)/($Q$47*SQRT($Q$51)))-$Q$47*SQRT($Q$51)))*$C$40*EXP(-#REF!*$Q$51)-NORMSDIST(-((LN($EY44/$C$40)+(#REF!+($Q$47^2)/2)*$Q$51)/($Q$47*SQRT($Q$51))))*$EY44)*100*$B$40,0)</f>
        <v>0</v>
      </c>
      <c r="FC44" s="120">
        <f ca="1">IFERROR((NORMSDIST(-(((LN($EY44/$C$41)+(#REF!+($Q$47^2)/2)*$Q$51)/($Q$47*SQRT($Q$51)))-$Q$47*SQRT($Q$51)))*$C$41*EXP(-#REF!*$Q$51)-NORMSDIST(-((LN($EY44/$C$41)+(#REF!+($Q$47^2)/2)*$Q$51)/($Q$47*SQRT($Q$51))))*$EY44)*100*$B$41,0)</f>
        <v>0</v>
      </c>
      <c r="FD44" s="120">
        <f ca="1">IFERROR((NORMSDIST(-(((LN($EY44/$C$42)+(#REF!+($Q$47^2)/2)*$Q$51)/($Q$47*SQRT($Q$51)))-$Q$47*SQRT($Q$51)))*$C$42*EXP(-#REF!*$Q$51)-NORMSDIST(-((LN($EY44/$C$42)+(#REF!+($Q$47^2)/2)*$Q$51)/($Q$47*SQRT($Q$51))))*$EY44)*100*$B$42,0)</f>
        <v>0</v>
      </c>
      <c r="FE44" s="120">
        <f ca="1">IFERROR((NORMSDIST(-(((LN($EY44/$C$43)+(#REF!+($Q$47^2)/2)*$Q$51)/($Q$47*SQRT($Q$51)))-$Q$47*SQRT($Q$51)))*$C$43*EXP(-#REF!*$Q$51)-NORMSDIST(-((LN($EY44/$C$43)+(#REF!+($Q$47^2)/2)*$Q$51)/($Q$47*SQRT($Q$51))))*$EY44)*100*$B$43,0)</f>
        <v>0</v>
      </c>
      <c r="FF44" s="120">
        <f ca="1">IFERROR((NORMSDIST(-(((LN($EY44/$C$44)+(#REF!+($Q$47^2)/2)*$Q$51)/($Q$47*SQRT($Q$51)))-$Q$47*SQRT($Q$51)))*$C$44*EXP(-#REF!*$Q$51)-NORMSDIST(-((LN($EY44/$C$44)+(#REF!+($Q$47^2)/2)*$Q$51)/($Q$47*SQRT($Q$51))))*$EY44)*100*$B$44,0)</f>
        <v>0</v>
      </c>
      <c r="FG44" s="120">
        <f ca="1">IFERROR((NORMSDIST(-(((LN($EY44/$C$45)+(#REF!+($Q$47^2)/2)*$Q$51)/($Q$47*SQRT($Q$51)))-$Q$47*SQRT($Q$51)))*$C$45*EXP(-#REF!*$Q$51)-NORMSDIST(-((LN($EY44/$C$45)+(#REF!+($Q$47^2)/2)*$Q$51)/($Q$47*SQRT($Q$51))))*$EY44)*100*$B$45,0)</f>
        <v>0</v>
      </c>
      <c r="FH44" s="120">
        <f ca="1">IFERROR((NORMSDIST(-(((LN($EY44/$C$46)+(#REF!+($Q$47^2)/2)*$Q$51)/($Q$47*SQRT($Q$51)))-$Q$47*SQRT($Q$51)))*$C$46*EXP(-#REF!*$Q$51)-NORMSDIST(-((LN($EY44/$C$46)+(#REF!+($Q$47^2)/2)*$Q$51)/($Q$47*SQRT($Q$51))))*$EY44)*100*$B$46,0)</f>
        <v>0</v>
      </c>
      <c r="FI44" s="120">
        <f ca="1">IFERROR((NORMSDIST(-(((LN($EY44/$C$47)+(#REF!+($Q$47^2)/2)*$Q$51)/($Q$47*SQRT($Q$51)))-$Q$47*SQRT($Q$51)))*$C$47*EXP(-#REF!*$Q$51)-NORMSDIST(-((LN($EY44/$C$47)+(#REF!+($Q$47^2)/2)*$Q$51)/($Q$47*SQRT($Q$51))))*$EY44)*100*$B$47,0)</f>
        <v>0</v>
      </c>
      <c r="FJ44" s="120">
        <f ca="1">IFERROR((NORMSDIST(-(((LN($EY44/$C$48)+(#REF!+($Q$47^2)/2)*$Q$51)/($Q$47*SQRT($Q$51)))-$Q$47*SQRT($Q$51)))*$C$48*EXP(-#REF!*$Q$51)-NORMSDIST(-((LN($EY44/$C$48)+(#REF!+($Q$47^2)/2)*$Q$51)/($Q$47*SQRT($Q$51))))*$EY44)*100*$B$48,0)</f>
        <v>0</v>
      </c>
      <c r="FK44" s="120">
        <f ca="1">IFERROR((NORMSDIST(-(((LN($EY44/$C$49)+(#REF!+($Q$47^2)/2)*$Q$51)/($Q$47*SQRT($Q$51)))-$Q$47*SQRT($Q$51)))*$C$49*EXP(-#REF!*$Q$51)-NORMSDIST(-((LN($EY44/$C$49)+(#REF!+($Q$47^2)/2)*$Q$51)/($Q$47*SQRT($Q$51))))*$EY44)*100*$B$49,0)</f>
        <v>0</v>
      </c>
      <c r="FL44" s="120">
        <f ca="1">IFERROR((NORMSDIST(-(((LN($EY44/$C$50)+(#REF!+($Q$47^2)/2)*$Q$51)/($Q$47*SQRT($Q$51)))-$Q$47*SQRT($Q$51)))*$C$50*EXP(-#REF!*$Q$51)-NORMSDIST(-((LN($EY44/$C$50)+(#REF!+($Q$47^2)/2)*$Q$51)/($Q$47*SQRT($Q$51))))*$EY44)*100*$B$50,0)</f>
        <v>0</v>
      </c>
      <c r="FM44" s="120">
        <f ca="1">IFERROR((NORMSDIST(-(((LN($EY44/$C$51)+(#REF!+($Q$47^2)/2)*$Q$51)/($Q$47*SQRT($Q$51)))-$Q$47*SQRT($Q$51)))*$C$51*EXP(-#REF!*$Q$51)-NORMSDIST(-((LN($EY44/$C$51)+(#REF!+($Q$47^2)/2)*$Q$51)/($Q$47*SQRT($Q$51))))*$EY44)*100*$B$51,0)</f>
        <v>0</v>
      </c>
      <c r="FN44" s="120">
        <f ca="1">IFERROR((NORMSDIST(-(((LN($EY44/$C$52)+(#REF!+($Q$47^2)/2)*$Q$51)/($Q$47*SQRT($Q$51)))-$Q$47*SQRT($Q$51)))*$C$52*EXP(-#REF!*$Q$51)-NORMSDIST(-((LN($EY44/$C$52)+(#REF!+($Q$47^2)/2)*$Q$51)/($Q$47*SQRT($Q$51))))*$EY44)*100*$B$52,0)</f>
        <v>0</v>
      </c>
      <c r="FO44" s="120">
        <f ca="1">IFERROR((NORMSDIST(-(((LN($EY44/$C$53)+(#REF!+($Q$47^2)/2)*$Q$51)/($Q$47*SQRT($Q$51)))-$Q$47*SQRT($Q$51)))*$C$53*EXP(-#REF!*$Q$51)-NORMSDIST(-((LN($EY44/$C$53)+(#REF!+($Q$47^2)/2)*$Q$51)/($Q$47*SQRT($Q$51))))*$EY44)*100*$B$53,0)</f>
        <v>0</v>
      </c>
      <c r="FP44" s="120">
        <f ca="1">IFERROR((NORMSDIST(-(((LN($EY44/$C$54)+(#REF!+($Q$47^2)/2)*$Q$51)/($Q$47*SQRT($Q$51)))-$Q$47*SQRT($Q$51)))*$C$54*EXP(-#REF!*$Q$51)-NORMSDIST(-((LN($EY44/$C$54)+(#REF!+($Q$47^2)/2)*$Q$51)/($Q$47*SQRT($Q$51))))*$EY44)*100*$B$54,0)</f>
        <v>0</v>
      </c>
      <c r="FQ44" s="120">
        <f ca="1">IFERROR((NORMSDIST(-(((LN($EY44/$C$55)+(#REF!+($Q$47^2)/2)*$Q$51)/($Q$47*SQRT($Q$51)))-$Q$47*SQRT($Q$51)))*$C$55*EXP(-#REF!*$Q$51)-NORMSDIST(-((LN($EY44/$C$55)+(#REF!+($Q$47^2)/2)*$Q$51)/($Q$47*SQRT($Q$51))))*$EY44)*100*$B$55,0)</f>
        <v>0</v>
      </c>
      <c r="FR44" s="120">
        <f ca="1">IFERROR((NORMSDIST(-(((LN($EY44/$C$56)+(#REF!+($Q$47^2)/2)*$Q$51)/($Q$47*SQRT($Q$51)))-$Q$47*SQRT($Q$51)))*$C$56*EXP(-#REF!*$Q$51)-NORMSDIST(-((LN($EY44/$C$56)+(#REF!+($Q$47^2)/2)*$Q$51)/($Q$47*SQRT($Q$51))))*$EY44)*100*$B$56,0)</f>
        <v>0</v>
      </c>
      <c r="FS44" s="120">
        <f ca="1">IFERROR((NORMSDIST(-(((LN($EY44/$C$57)+(#REF!+($Q$47^2)/2)*$Q$51)/($Q$47*SQRT($Q$51)))-$Q$47*SQRT($Q$51)))*$C$57*EXP(-#REF!*$Q$51)-NORMSDIST(-((LN($EY44/$C$57)+(#REF!+($Q$47^2)/2)*$Q$51)/($Q$47*SQRT($Q$51))))*$EY44)*100*$B$57,0)</f>
        <v>0</v>
      </c>
      <c r="FT44" s="120">
        <f ca="1">IFERROR((NORMSDIST(-(((LN($EY44/$C$58)+(#REF!+($Q$47^2)/2)*$Q$51)/($Q$47*SQRT($Q$51)))-$Q$47*SQRT($Q$51)))*$C$58*EXP(-#REF!*$Q$51)-NORMSDIST(-((LN($EY44/$C$58)+(#REF!+($Q$47^2)/2)*$Q$51)/($Q$47*SQRT($Q$51))))*$EY44)*100*$B$58,0)</f>
        <v>0</v>
      </c>
      <c r="FU44" s="120">
        <f ca="1">IFERROR((NORMSDIST(-(((LN($EY44/$C$59)+(#REF!+($Q$47^2)/2)*$Q$51)/($Q$47*SQRT($Q$51)))-$Q$47*SQRT($Q$51)))*$C$59*EXP(-#REF!*$Q$51)-NORMSDIST(-((LN($EY44/$C$59)+(#REF!+($Q$47^2)/2)*$Q$51)/($Q$47*SQRT($Q$51))))*$EY44)*100*$B$59,0)</f>
        <v>0</v>
      </c>
      <c r="FV44" s="120">
        <f ca="1">IFERROR((NORMSDIST(-(((LN($EY44/$C$60)+(#REF!+($Q$47^2)/2)*$Q$51)/($Q$47*SQRT($Q$51)))-$Q$47*SQRT($Q$51)))*$C$60*EXP(-#REF!*$Q$51)-NORMSDIST(-((LN($EY44/$C$60)+(#REF!+($Q$47^2)/2)*$Q$51)/($Q$47*SQRT($Q$51))))*$EY44)*100*$B$60,0)</f>
        <v>0</v>
      </c>
      <c r="FW44" s="120">
        <f ca="1">IFERROR((NORMSDIST(-(((LN($EY44/$C$61)+(#REF!+($Q$47^2)/2)*$Q$51)/($Q$47*SQRT($Q$51)))-$Q$47*SQRT($Q$51)))*$C$61*EXP(-#REF!*$Q$51)-NORMSDIST(-((LN($EY44/$C$61)+(#REF!+($Q$47^2)/2)*$Q$51)/($Q$47*SQRT($Q$51))))*$EY44)*100*$B$61,0)</f>
        <v>0</v>
      </c>
      <c r="FX44" s="120">
        <f ca="1">IFERROR((NORMSDIST(-(((LN($EY44/$C$62)+(#REF!+($Q$47^2)/2)*$Q$51)/($Q$47*SQRT($Q$51)))-$Q$47*SQRT($Q$51)))*$C$62*EXP(-#REF!*$Q$51)-NORMSDIST(-((LN($EY44/$C$62)+(#REF!+($Q$47^2)/2)*$Q$51)/($Q$47*SQRT($Q$51))))*$EY44)*100*$B$62,0)</f>
        <v>0</v>
      </c>
      <c r="FY44" s="120">
        <f ca="1">IFERROR((NORMSDIST(-(((LN($EY44/$C$63)+(#REF!+($Q$47^2)/2)*$Q$51)/($Q$47*SQRT($Q$51)))-$Q$47*SQRT($Q$51)))*$C$63*EXP(-#REF!*$Q$51)-NORMSDIST(-((LN($EY44/$C$63)+(#REF!+($Q$47^2)/2)*$Q$51)/($Q$47*SQRT($Q$51))))*$EY44)*100*$B$63,0)</f>
        <v>0</v>
      </c>
      <c r="FZ44" s="120">
        <f ca="1">IFERROR((NORMSDIST(-(((LN($EY44/$C$64)+(#REF!+($Q$47^2)/2)*$Q$51)/($Q$47*SQRT($Q$51)))-$Q$47*SQRT($Q$51)))*$C$64*EXP(-#REF!*$Q$51)-NORMSDIST(-((LN($EY44/$C$64)+(#REF!+($Q$47^2)/2)*$Q$51)/($Q$47*SQRT($Q$51))))*$EY44)*100*$B$64,0)</f>
        <v>0</v>
      </c>
      <c r="GA44" s="120">
        <f ca="1">IFERROR((NORMSDIST(-(((LN($EY44/$C$65)+(#REF!+($Q$47^2)/2)*$Q$51)/($Q$47*SQRT($Q$51)))-$Q$47*SQRT($Q$51)))*$C$65*EXP(-#REF!*$Q$51)-NORMSDIST(-((LN($EY44/$C$65)+(#REF!+($Q$47^2)/2)*$Q$51)/($Q$47*SQRT($Q$51))))*$EY44)*100*$B$65,0)</f>
        <v>0</v>
      </c>
      <c r="GB44" s="120">
        <f ca="1">IFERROR((NORMSDIST(-(((LN($EY44/$C$66)+(#REF!+($Q$47^2)/2)*$Q$51)/($Q$47*SQRT($Q$51)))-$Q$47*SQRT($Q$51)))*$C$66*EXP(-#REF!*$Q$51)-NORMSDIST(-((LN($EY44/$C$66)+(#REF!+($Q$47^2)/2)*$Q$51)/($Q$47*SQRT($Q$51))))*$EY44)*100*$B$66,0)</f>
        <v>0</v>
      </c>
      <c r="GC44" s="120">
        <f ca="1">IFERROR((NORMSDIST(-(((LN($EY44/$C$67)+(#REF!+($Q$47^2)/2)*$Q$51)/($Q$47*SQRT($Q$51)))-$Q$47*SQRT($Q$51)))*$C$67*EXP(-#REF!*$Q$51)-NORMSDIST(-((LN($EY44/$C$67)+(#REF!+($Q$47^2)/2)*$Q$51)/($Q$47*SQRT($Q$51))))*$EY44)*100*$B$67,0)</f>
        <v>0</v>
      </c>
      <c r="GD44" s="120">
        <f ca="1">IFERROR((NORMSDIST(-(((LN($EY44/$C$68)+(#REF!+($Q$47^2)/2)*$Q$51)/($Q$47*SQRT($Q$51)))-$Q$47*SQRT($Q$51)))*$C$68*EXP(-#REF!*$Q$51)-NORMSDIST(-((LN($EY44/$C$68)+(#REF!+($Q$47^2)/2)*$Q$51)/($Q$47*SQRT($Q$51))))*$EY44)*100*$B$68,0)</f>
        <v>0</v>
      </c>
      <c r="GE44" s="120">
        <f ca="1">IFERROR((NORMSDIST(-(((LN($EY44/$C$69)+(#REF!+($Q$47^2)/2)*$Q$51)/($Q$47*SQRT($Q$51)))-$Q$47*SQRT($Q$51)))*$C$69*EXP(-#REF!*$Q$51)-NORMSDIST(-((LN($EY44/$C$69)+(#REF!+($Q$47^2)/2)*$Q$51)/($Q$47*SQRT($Q$51))))*$EY44)*100*$B$69,0)</f>
        <v>0</v>
      </c>
      <c r="GF44" s="120">
        <f ca="1">IFERROR((NORMSDIST(-(((LN($EY44/$C$70)+(#REF!+($Q$47^2)/2)*$Q$51)/($Q$47*SQRT($Q$51)))-$Q$47*SQRT($Q$51)))*$C$70*EXP(-#REF!*$Q$51)-NORMSDIST(-((LN($EY44/$C$70)+(#REF!+($Q$47^2)/2)*$Q$51)/($Q$47*SQRT($Q$51))))*$EY44)*100*$B$70,0)</f>
        <v>0</v>
      </c>
      <c r="GG44" s="120">
        <f ca="1">IFERROR((NORMSDIST(-(((LN($EY44/$C$71)+(#REF!+($Q$47^2)/2)*$Q$51)/($Q$47*SQRT($Q$51)))-$Q$47*SQRT($Q$51)))*$C$71*EXP(-#REF!*$Q$51)-NORMSDIST(-((LN($EY44/$C$71)+(#REF!+($Q$47^2)/2)*$Q$51)/($Q$47*SQRT($Q$51))))*$EY44)*100*$B$71,0)</f>
        <v>0</v>
      </c>
      <c r="GH44" s="120">
        <f ca="1">IFERROR((NORMSDIST(-(((LN($EY44/$C$72)+(#REF!+($Q$47^2)/2)*$Q$51)/($Q$47*SQRT($Q$51)))-$Q$47*SQRT($Q$51)))*$C$72*EXP(-#REF!*$Q$51)-NORMSDIST(-((LN($EY44/$C$72)+(#REF!+($Q$47^2)/2)*$Q$51)/($Q$47*SQRT($Q$51))))*$EY44)*100*$B$72,0)</f>
        <v>0</v>
      </c>
      <c r="GI44" s="120">
        <f t="shared" si="123"/>
        <v>0</v>
      </c>
      <c r="GJ44" s="120">
        <f t="shared" si="124"/>
        <v>0</v>
      </c>
      <c r="GK44" s="120">
        <f t="shared" si="125"/>
        <v>0</v>
      </c>
      <c r="GL44" s="120">
        <f t="shared" si="126"/>
        <v>0</v>
      </c>
      <c r="GM44" s="121"/>
      <c r="GN44" s="162">
        <f t="shared" ca="1" si="127"/>
        <v>0</v>
      </c>
    </row>
    <row r="45" spans="1:196">
      <c r="A45" s="175" t="s">
        <v>410</v>
      </c>
      <c r="B45" s="169"/>
      <c r="C45" s="242"/>
      <c r="D45" s="243"/>
      <c r="E45" s="244">
        <f t="shared" si="0"/>
        <v>0</v>
      </c>
      <c r="F45" s="245">
        <f t="shared" si="1"/>
        <v>0</v>
      </c>
      <c r="G45" s="246" t="str">
        <f t="shared" si="129"/>
        <v/>
      </c>
      <c r="H45" s="247">
        <f t="shared" si="58"/>
        <v>0</v>
      </c>
      <c r="I45" s="248">
        <f t="shared" si="2"/>
        <v>0</v>
      </c>
      <c r="J45" s="127" t="str">
        <f>IFERROR(D44/D45,"")</f>
        <v/>
      </c>
      <c r="K45" s="128" t="str">
        <f>IFERROR(G44/G45,"")</f>
        <v/>
      </c>
      <c r="L45" s="129" t="str">
        <f t="shared" si="128"/>
        <v/>
      </c>
      <c r="M45" s="130">
        <f>I45+I44</f>
        <v>0</v>
      </c>
      <c r="N45" s="814" t="s">
        <v>459</v>
      </c>
      <c r="O45" s="795"/>
      <c r="P45" s="796"/>
      <c r="Q45" s="185"/>
      <c r="R45" s="62"/>
      <c r="S45" s="186"/>
      <c r="T45" s="187"/>
      <c r="U45" s="188"/>
      <c r="V45" s="187"/>
      <c r="W45" s="187"/>
      <c r="X45" s="187"/>
      <c r="Y45" s="187"/>
      <c r="Z45" s="187"/>
      <c r="AA45" s="187"/>
      <c r="AB45" s="187"/>
      <c r="AC45" s="187"/>
      <c r="AD45" s="187"/>
      <c r="AE45" s="186"/>
      <c r="AF45" s="187"/>
      <c r="AG45" s="188"/>
      <c r="AH45" s="187"/>
      <c r="AI45" s="187"/>
      <c r="AJ45" s="187"/>
      <c r="AK45" s="187"/>
      <c r="AL45" s="187"/>
      <c r="AM45" s="187"/>
      <c r="AN45" s="187"/>
      <c r="AO45" s="187"/>
      <c r="AP45" s="187"/>
      <c r="AQ45" s="62"/>
      <c r="AR45" s="62"/>
      <c r="AS45" s="62"/>
      <c r="AT45" s="62"/>
      <c r="AU45" s="62"/>
      <c r="AV45" s="171"/>
      <c r="AW45" s="172" t="s">
        <v>354</v>
      </c>
      <c r="AX45" s="114"/>
      <c r="AY45" s="136"/>
      <c r="AZ45" s="137"/>
      <c r="BA45" s="285">
        <f t="shared" si="10"/>
        <v>0</v>
      </c>
      <c r="BB45" s="286">
        <f t="shared" si="11"/>
        <v>0</v>
      </c>
      <c r="BC45" s="173" t="s">
        <v>408</v>
      </c>
      <c r="BD45" s="114"/>
      <c r="BE45" s="139"/>
      <c r="BF45" s="117"/>
      <c r="BG45" s="287">
        <f t="shared" si="12"/>
        <v>0</v>
      </c>
      <c r="BH45" s="289">
        <f t="shared" si="13"/>
        <v>0</v>
      </c>
      <c r="BI45" s="174" t="s">
        <v>409</v>
      </c>
      <c r="BJ45" s="114"/>
      <c r="BK45" s="117"/>
      <c r="BL45" s="290">
        <f t="shared" si="14"/>
        <v>0</v>
      </c>
      <c r="BM45" s="291">
        <f t="shared" si="15"/>
        <v>0</v>
      </c>
      <c r="DH45" s="119">
        <f t="shared" si="81"/>
        <v>1712.7641051562496</v>
      </c>
      <c r="DI45" s="120">
        <f t="shared" si="82"/>
        <v>0</v>
      </c>
      <c r="DJ45" s="120">
        <f t="shared" si="83"/>
        <v>0</v>
      </c>
      <c r="DK45" s="120">
        <f t="shared" si="84"/>
        <v>0</v>
      </c>
      <c r="DL45" s="120">
        <f t="shared" si="85"/>
        <v>0</v>
      </c>
      <c r="DM45" s="120">
        <f t="shared" si="86"/>
        <v>0</v>
      </c>
      <c r="DN45" s="120">
        <f t="shared" si="87"/>
        <v>0</v>
      </c>
      <c r="DO45" s="120">
        <f t="shared" si="88"/>
        <v>0</v>
      </c>
      <c r="DP45" s="120">
        <f t="shared" si="89"/>
        <v>0</v>
      </c>
      <c r="DQ45" s="120">
        <f t="shared" si="90"/>
        <v>0</v>
      </c>
      <c r="DR45" s="120">
        <f t="shared" si="91"/>
        <v>0</v>
      </c>
      <c r="DS45" s="120">
        <f t="shared" si="92"/>
        <v>0</v>
      </c>
      <c r="DT45" s="120">
        <f t="shared" si="93"/>
        <v>0</v>
      </c>
      <c r="DU45" s="120">
        <f t="shared" si="94"/>
        <v>0</v>
      </c>
      <c r="DV45" s="120">
        <f t="shared" si="95"/>
        <v>0</v>
      </c>
      <c r="DW45" s="120">
        <f t="shared" si="96"/>
        <v>0</v>
      </c>
      <c r="DX45" s="120">
        <f t="shared" si="97"/>
        <v>0</v>
      </c>
      <c r="DY45" s="120">
        <f t="shared" si="98"/>
        <v>0</v>
      </c>
      <c r="DZ45" s="120">
        <f t="shared" si="99"/>
        <v>0</v>
      </c>
      <c r="EA45" s="120">
        <f t="shared" si="100"/>
        <v>0</v>
      </c>
      <c r="EB45" s="120">
        <f t="shared" si="101"/>
        <v>0</v>
      </c>
      <c r="EC45" s="120">
        <f t="shared" si="102"/>
        <v>0</v>
      </c>
      <c r="ED45" s="120">
        <f t="shared" si="103"/>
        <v>0</v>
      </c>
      <c r="EE45" s="120">
        <f t="shared" si="104"/>
        <v>0</v>
      </c>
      <c r="EF45" s="120">
        <f t="shared" si="105"/>
        <v>0</v>
      </c>
      <c r="EG45" s="120">
        <f t="shared" si="106"/>
        <v>0</v>
      </c>
      <c r="EH45" s="120">
        <f t="shared" si="107"/>
        <v>0</v>
      </c>
      <c r="EI45" s="120">
        <f t="shared" si="108"/>
        <v>0</v>
      </c>
      <c r="EJ45" s="120">
        <f t="shared" si="109"/>
        <v>0</v>
      </c>
      <c r="EK45" s="120">
        <f t="shared" si="110"/>
        <v>0</v>
      </c>
      <c r="EL45" s="120">
        <f t="shared" si="111"/>
        <v>0</v>
      </c>
      <c r="EM45" s="120">
        <f t="shared" si="112"/>
        <v>0</v>
      </c>
      <c r="EN45" s="120">
        <f t="shared" si="113"/>
        <v>0</v>
      </c>
      <c r="EO45" s="120">
        <f t="shared" si="114"/>
        <v>0</v>
      </c>
      <c r="EP45" s="120">
        <f t="shared" si="115"/>
        <v>0</v>
      </c>
      <c r="EQ45" s="120">
        <f t="shared" si="116"/>
        <v>0</v>
      </c>
      <c r="ER45" s="120">
        <f t="shared" si="117"/>
        <v>0</v>
      </c>
      <c r="ES45" s="120">
        <f t="shared" si="118"/>
        <v>0</v>
      </c>
      <c r="ET45" s="120">
        <f t="shared" si="119"/>
        <v>0</v>
      </c>
      <c r="EU45" s="120">
        <f t="shared" si="120"/>
        <v>0</v>
      </c>
      <c r="EV45" s="121"/>
      <c r="EW45" s="162">
        <f t="shared" si="121"/>
        <v>0</v>
      </c>
      <c r="EX45" s="72"/>
      <c r="EY45" s="119">
        <f t="shared" si="122"/>
        <v>1712.7641051562496</v>
      </c>
      <c r="EZ45" s="120">
        <f ca="1">IFERROR((NORMSDIST(-(((LN($EY45/$C$38)+(#REF!+($Q$47^2)/2)*$Q$51)/($Q$47*SQRT($Q$51)))-$Q$47*SQRT($Q$51)))*$C$38*EXP(-#REF!*$Q$51)-NORMSDIST(-((LN($EY45/$C$38)+(#REF!+($Q$47^2)/2)*$Q$51)/($Q$47*SQRT($Q$51))))*$EY45)*100*$B$38,0)</f>
        <v>0</v>
      </c>
      <c r="FA45" s="120">
        <f ca="1">IFERROR((NORMSDIST(-(((LN($EY45/$C$39)+(#REF!+($Q$47^2)/2)*$Q$51)/($Q$47*SQRT($Q$51)))-$Q$47*SQRT($Q$51)))*$C$39*EXP(-#REF!*$Q$51)-NORMSDIST(-((LN($EY45/$C$39)+(#REF!+($Q$47^2)/2)*$Q$51)/($Q$47*SQRT($Q$51))))*$EY45)*100*$B$39,0)</f>
        <v>0</v>
      </c>
      <c r="FB45" s="120">
        <f ca="1">IFERROR((NORMSDIST(-(((LN($EY45/$C$40)+(#REF!+($Q$47^2)/2)*$Q$51)/($Q$47*SQRT($Q$51)))-$Q$47*SQRT($Q$51)))*$C$40*EXP(-#REF!*$Q$51)-NORMSDIST(-((LN($EY45/$C$40)+(#REF!+($Q$47^2)/2)*$Q$51)/($Q$47*SQRT($Q$51))))*$EY45)*100*$B$40,0)</f>
        <v>0</v>
      </c>
      <c r="FC45" s="120">
        <f ca="1">IFERROR((NORMSDIST(-(((LN($EY45/$C$41)+(#REF!+($Q$47^2)/2)*$Q$51)/($Q$47*SQRT($Q$51)))-$Q$47*SQRT($Q$51)))*$C$41*EXP(-#REF!*$Q$51)-NORMSDIST(-((LN($EY45/$C$41)+(#REF!+($Q$47^2)/2)*$Q$51)/($Q$47*SQRT($Q$51))))*$EY45)*100*$B$41,0)</f>
        <v>0</v>
      </c>
      <c r="FD45" s="120">
        <f ca="1">IFERROR((NORMSDIST(-(((LN($EY45/$C$42)+(#REF!+($Q$47^2)/2)*$Q$51)/($Q$47*SQRT($Q$51)))-$Q$47*SQRT($Q$51)))*$C$42*EXP(-#REF!*$Q$51)-NORMSDIST(-((LN($EY45/$C$42)+(#REF!+($Q$47^2)/2)*$Q$51)/($Q$47*SQRT($Q$51))))*$EY45)*100*$B$42,0)</f>
        <v>0</v>
      </c>
      <c r="FE45" s="120">
        <f ca="1">IFERROR((NORMSDIST(-(((LN($EY45/$C$43)+(#REF!+($Q$47^2)/2)*$Q$51)/($Q$47*SQRT($Q$51)))-$Q$47*SQRT($Q$51)))*$C$43*EXP(-#REF!*$Q$51)-NORMSDIST(-((LN($EY45/$C$43)+(#REF!+($Q$47^2)/2)*$Q$51)/($Q$47*SQRT($Q$51))))*$EY45)*100*$B$43,0)</f>
        <v>0</v>
      </c>
      <c r="FF45" s="120">
        <f ca="1">IFERROR((NORMSDIST(-(((LN($EY45/$C$44)+(#REF!+($Q$47^2)/2)*$Q$51)/($Q$47*SQRT($Q$51)))-$Q$47*SQRT($Q$51)))*$C$44*EXP(-#REF!*$Q$51)-NORMSDIST(-((LN($EY45/$C$44)+(#REF!+($Q$47^2)/2)*$Q$51)/($Q$47*SQRT($Q$51))))*$EY45)*100*$B$44,0)</f>
        <v>0</v>
      </c>
      <c r="FG45" s="120">
        <f ca="1">IFERROR((NORMSDIST(-(((LN($EY45/$C$45)+(#REF!+($Q$47^2)/2)*$Q$51)/($Q$47*SQRT($Q$51)))-$Q$47*SQRT($Q$51)))*$C$45*EXP(-#REF!*$Q$51)-NORMSDIST(-((LN($EY45/$C$45)+(#REF!+($Q$47^2)/2)*$Q$51)/($Q$47*SQRT($Q$51))))*$EY45)*100*$B$45,0)</f>
        <v>0</v>
      </c>
      <c r="FH45" s="120">
        <f ca="1">IFERROR((NORMSDIST(-(((LN($EY45/$C$46)+(#REF!+($Q$47^2)/2)*$Q$51)/($Q$47*SQRT($Q$51)))-$Q$47*SQRT($Q$51)))*$C$46*EXP(-#REF!*$Q$51)-NORMSDIST(-((LN($EY45/$C$46)+(#REF!+($Q$47^2)/2)*$Q$51)/($Q$47*SQRT($Q$51))))*$EY45)*100*$B$46,0)</f>
        <v>0</v>
      </c>
      <c r="FI45" s="120">
        <f ca="1">IFERROR((NORMSDIST(-(((LN($EY45/$C$47)+(#REF!+($Q$47^2)/2)*$Q$51)/($Q$47*SQRT($Q$51)))-$Q$47*SQRT($Q$51)))*$C$47*EXP(-#REF!*$Q$51)-NORMSDIST(-((LN($EY45/$C$47)+(#REF!+($Q$47^2)/2)*$Q$51)/($Q$47*SQRT($Q$51))))*$EY45)*100*$B$47,0)</f>
        <v>0</v>
      </c>
      <c r="FJ45" s="120">
        <f ca="1">IFERROR((NORMSDIST(-(((LN($EY45/$C$48)+(#REF!+($Q$47^2)/2)*$Q$51)/($Q$47*SQRT($Q$51)))-$Q$47*SQRT($Q$51)))*$C$48*EXP(-#REF!*$Q$51)-NORMSDIST(-((LN($EY45/$C$48)+(#REF!+($Q$47^2)/2)*$Q$51)/($Q$47*SQRT($Q$51))))*$EY45)*100*$B$48,0)</f>
        <v>0</v>
      </c>
      <c r="FK45" s="120">
        <f ca="1">IFERROR((NORMSDIST(-(((LN($EY45/$C$49)+(#REF!+($Q$47^2)/2)*$Q$51)/($Q$47*SQRT($Q$51)))-$Q$47*SQRT($Q$51)))*$C$49*EXP(-#REF!*$Q$51)-NORMSDIST(-((LN($EY45/$C$49)+(#REF!+($Q$47^2)/2)*$Q$51)/($Q$47*SQRT($Q$51))))*$EY45)*100*$B$49,0)</f>
        <v>0</v>
      </c>
      <c r="FL45" s="120">
        <f ca="1">IFERROR((NORMSDIST(-(((LN($EY45/$C$50)+(#REF!+($Q$47^2)/2)*$Q$51)/($Q$47*SQRT($Q$51)))-$Q$47*SQRT($Q$51)))*$C$50*EXP(-#REF!*$Q$51)-NORMSDIST(-((LN($EY45/$C$50)+(#REF!+($Q$47^2)/2)*$Q$51)/($Q$47*SQRT($Q$51))))*$EY45)*100*$B$50,0)</f>
        <v>0</v>
      </c>
      <c r="FM45" s="120">
        <f ca="1">IFERROR((NORMSDIST(-(((LN($EY45/$C$51)+(#REF!+($Q$47^2)/2)*$Q$51)/($Q$47*SQRT($Q$51)))-$Q$47*SQRT($Q$51)))*$C$51*EXP(-#REF!*$Q$51)-NORMSDIST(-((LN($EY45/$C$51)+(#REF!+($Q$47^2)/2)*$Q$51)/($Q$47*SQRT($Q$51))))*$EY45)*100*$B$51,0)</f>
        <v>0</v>
      </c>
      <c r="FN45" s="120">
        <f ca="1">IFERROR((NORMSDIST(-(((LN($EY45/$C$52)+(#REF!+($Q$47^2)/2)*$Q$51)/($Q$47*SQRT($Q$51)))-$Q$47*SQRT($Q$51)))*$C$52*EXP(-#REF!*$Q$51)-NORMSDIST(-((LN($EY45/$C$52)+(#REF!+($Q$47^2)/2)*$Q$51)/($Q$47*SQRT($Q$51))))*$EY45)*100*$B$52,0)</f>
        <v>0</v>
      </c>
      <c r="FO45" s="120">
        <f ca="1">IFERROR((NORMSDIST(-(((LN($EY45/$C$53)+(#REF!+($Q$47^2)/2)*$Q$51)/($Q$47*SQRT($Q$51)))-$Q$47*SQRT($Q$51)))*$C$53*EXP(-#REF!*$Q$51)-NORMSDIST(-((LN($EY45/$C$53)+(#REF!+($Q$47^2)/2)*$Q$51)/($Q$47*SQRT($Q$51))))*$EY45)*100*$B$53,0)</f>
        <v>0</v>
      </c>
      <c r="FP45" s="120">
        <f ca="1">IFERROR((NORMSDIST(-(((LN($EY45/$C$54)+(#REF!+($Q$47^2)/2)*$Q$51)/($Q$47*SQRT($Q$51)))-$Q$47*SQRT($Q$51)))*$C$54*EXP(-#REF!*$Q$51)-NORMSDIST(-((LN($EY45/$C$54)+(#REF!+($Q$47^2)/2)*$Q$51)/($Q$47*SQRT($Q$51))))*$EY45)*100*$B$54,0)</f>
        <v>0</v>
      </c>
      <c r="FQ45" s="120">
        <f ca="1">IFERROR((NORMSDIST(-(((LN($EY45/$C$55)+(#REF!+($Q$47^2)/2)*$Q$51)/($Q$47*SQRT($Q$51)))-$Q$47*SQRT($Q$51)))*$C$55*EXP(-#REF!*$Q$51)-NORMSDIST(-((LN($EY45/$C$55)+(#REF!+($Q$47^2)/2)*$Q$51)/($Q$47*SQRT($Q$51))))*$EY45)*100*$B$55,0)</f>
        <v>0</v>
      </c>
      <c r="FR45" s="120">
        <f ca="1">IFERROR((NORMSDIST(-(((LN($EY45/$C$56)+(#REF!+($Q$47^2)/2)*$Q$51)/($Q$47*SQRT($Q$51)))-$Q$47*SQRT($Q$51)))*$C$56*EXP(-#REF!*$Q$51)-NORMSDIST(-((LN($EY45/$C$56)+(#REF!+($Q$47^2)/2)*$Q$51)/($Q$47*SQRT($Q$51))))*$EY45)*100*$B$56,0)</f>
        <v>0</v>
      </c>
      <c r="FS45" s="120">
        <f ca="1">IFERROR((NORMSDIST(-(((LN($EY45/$C$57)+(#REF!+($Q$47^2)/2)*$Q$51)/($Q$47*SQRT($Q$51)))-$Q$47*SQRT($Q$51)))*$C$57*EXP(-#REF!*$Q$51)-NORMSDIST(-((LN($EY45/$C$57)+(#REF!+($Q$47^2)/2)*$Q$51)/($Q$47*SQRT($Q$51))))*$EY45)*100*$B$57,0)</f>
        <v>0</v>
      </c>
      <c r="FT45" s="120">
        <f ca="1">IFERROR((NORMSDIST(-(((LN($EY45/$C$58)+(#REF!+($Q$47^2)/2)*$Q$51)/($Q$47*SQRT($Q$51)))-$Q$47*SQRT($Q$51)))*$C$58*EXP(-#REF!*$Q$51)-NORMSDIST(-((LN($EY45/$C$58)+(#REF!+($Q$47^2)/2)*$Q$51)/($Q$47*SQRT($Q$51))))*$EY45)*100*$B$58,0)</f>
        <v>0</v>
      </c>
      <c r="FU45" s="120">
        <f ca="1">IFERROR((NORMSDIST(-(((LN($EY45/$C$59)+(#REF!+($Q$47^2)/2)*$Q$51)/($Q$47*SQRT($Q$51)))-$Q$47*SQRT($Q$51)))*$C$59*EXP(-#REF!*$Q$51)-NORMSDIST(-((LN($EY45/$C$59)+(#REF!+($Q$47^2)/2)*$Q$51)/($Q$47*SQRT($Q$51))))*$EY45)*100*$B$59,0)</f>
        <v>0</v>
      </c>
      <c r="FV45" s="120">
        <f ca="1">IFERROR((NORMSDIST(-(((LN($EY45/$C$60)+(#REF!+($Q$47^2)/2)*$Q$51)/($Q$47*SQRT($Q$51)))-$Q$47*SQRT($Q$51)))*$C$60*EXP(-#REF!*$Q$51)-NORMSDIST(-((LN($EY45/$C$60)+(#REF!+($Q$47^2)/2)*$Q$51)/($Q$47*SQRT($Q$51))))*$EY45)*100*$B$60,0)</f>
        <v>0</v>
      </c>
      <c r="FW45" s="120">
        <f ca="1">IFERROR((NORMSDIST(-(((LN($EY45/$C$61)+(#REF!+($Q$47^2)/2)*$Q$51)/($Q$47*SQRT($Q$51)))-$Q$47*SQRT($Q$51)))*$C$61*EXP(-#REF!*$Q$51)-NORMSDIST(-((LN($EY45/$C$61)+(#REF!+($Q$47^2)/2)*$Q$51)/($Q$47*SQRT($Q$51))))*$EY45)*100*$B$61,0)</f>
        <v>0</v>
      </c>
      <c r="FX45" s="120">
        <f ca="1">IFERROR((NORMSDIST(-(((LN($EY45/$C$62)+(#REF!+($Q$47^2)/2)*$Q$51)/($Q$47*SQRT($Q$51)))-$Q$47*SQRT($Q$51)))*$C$62*EXP(-#REF!*$Q$51)-NORMSDIST(-((LN($EY45/$C$62)+(#REF!+($Q$47^2)/2)*$Q$51)/($Q$47*SQRT($Q$51))))*$EY45)*100*$B$62,0)</f>
        <v>0</v>
      </c>
      <c r="FY45" s="120">
        <f ca="1">IFERROR((NORMSDIST(-(((LN($EY45/$C$63)+(#REF!+($Q$47^2)/2)*$Q$51)/($Q$47*SQRT($Q$51)))-$Q$47*SQRT($Q$51)))*$C$63*EXP(-#REF!*$Q$51)-NORMSDIST(-((LN($EY45/$C$63)+(#REF!+($Q$47^2)/2)*$Q$51)/($Q$47*SQRT($Q$51))))*$EY45)*100*$B$63,0)</f>
        <v>0</v>
      </c>
      <c r="FZ45" s="120">
        <f ca="1">IFERROR((NORMSDIST(-(((LN($EY45/$C$64)+(#REF!+($Q$47^2)/2)*$Q$51)/($Q$47*SQRT($Q$51)))-$Q$47*SQRT($Q$51)))*$C$64*EXP(-#REF!*$Q$51)-NORMSDIST(-((LN($EY45/$C$64)+(#REF!+($Q$47^2)/2)*$Q$51)/($Q$47*SQRT($Q$51))))*$EY45)*100*$B$64,0)</f>
        <v>0</v>
      </c>
      <c r="GA45" s="120">
        <f ca="1">IFERROR((NORMSDIST(-(((LN($EY45/$C$65)+(#REF!+($Q$47^2)/2)*$Q$51)/($Q$47*SQRT($Q$51)))-$Q$47*SQRT($Q$51)))*$C$65*EXP(-#REF!*$Q$51)-NORMSDIST(-((LN($EY45/$C$65)+(#REF!+($Q$47^2)/2)*$Q$51)/($Q$47*SQRT($Q$51))))*$EY45)*100*$B$65,0)</f>
        <v>0</v>
      </c>
      <c r="GB45" s="120">
        <f ca="1">IFERROR((NORMSDIST(-(((LN($EY45/$C$66)+(#REF!+($Q$47^2)/2)*$Q$51)/($Q$47*SQRT($Q$51)))-$Q$47*SQRT($Q$51)))*$C$66*EXP(-#REF!*$Q$51)-NORMSDIST(-((LN($EY45/$C$66)+(#REF!+($Q$47^2)/2)*$Q$51)/($Q$47*SQRT($Q$51))))*$EY45)*100*$B$66,0)</f>
        <v>0</v>
      </c>
      <c r="GC45" s="120">
        <f ca="1">IFERROR((NORMSDIST(-(((LN($EY45/$C$67)+(#REF!+($Q$47^2)/2)*$Q$51)/($Q$47*SQRT($Q$51)))-$Q$47*SQRT($Q$51)))*$C$67*EXP(-#REF!*$Q$51)-NORMSDIST(-((LN($EY45/$C$67)+(#REF!+($Q$47^2)/2)*$Q$51)/($Q$47*SQRT($Q$51))))*$EY45)*100*$B$67,0)</f>
        <v>0</v>
      </c>
      <c r="GD45" s="120">
        <f ca="1">IFERROR((NORMSDIST(-(((LN($EY45/$C$68)+(#REF!+($Q$47^2)/2)*$Q$51)/($Q$47*SQRT($Q$51)))-$Q$47*SQRT($Q$51)))*$C$68*EXP(-#REF!*$Q$51)-NORMSDIST(-((LN($EY45/$C$68)+(#REF!+($Q$47^2)/2)*$Q$51)/($Q$47*SQRT($Q$51))))*$EY45)*100*$B$68,0)</f>
        <v>0</v>
      </c>
      <c r="GE45" s="120">
        <f ca="1">IFERROR((NORMSDIST(-(((LN($EY45/$C$69)+(#REF!+($Q$47^2)/2)*$Q$51)/($Q$47*SQRT($Q$51)))-$Q$47*SQRT($Q$51)))*$C$69*EXP(-#REF!*$Q$51)-NORMSDIST(-((LN($EY45/$C$69)+(#REF!+($Q$47^2)/2)*$Q$51)/($Q$47*SQRT($Q$51))))*$EY45)*100*$B$69,0)</f>
        <v>0</v>
      </c>
      <c r="GF45" s="120">
        <f ca="1">IFERROR((NORMSDIST(-(((LN($EY45/$C$70)+(#REF!+($Q$47^2)/2)*$Q$51)/($Q$47*SQRT($Q$51)))-$Q$47*SQRT($Q$51)))*$C$70*EXP(-#REF!*$Q$51)-NORMSDIST(-((LN($EY45/$C$70)+(#REF!+($Q$47^2)/2)*$Q$51)/($Q$47*SQRT($Q$51))))*$EY45)*100*$B$70,0)</f>
        <v>0</v>
      </c>
      <c r="GG45" s="120">
        <f ca="1">IFERROR((NORMSDIST(-(((LN($EY45/$C$71)+(#REF!+($Q$47^2)/2)*$Q$51)/($Q$47*SQRT($Q$51)))-$Q$47*SQRT($Q$51)))*$C$71*EXP(-#REF!*$Q$51)-NORMSDIST(-((LN($EY45/$C$71)+(#REF!+($Q$47^2)/2)*$Q$51)/($Q$47*SQRT($Q$51))))*$EY45)*100*$B$71,0)</f>
        <v>0</v>
      </c>
      <c r="GH45" s="120">
        <f ca="1">IFERROR((NORMSDIST(-(((LN($EY45/$C$72)+(#REF!+($Q$47^2)/2)*$Q$51)/($Q$47*SQRT($Q$51)))-$Q$47*SQRT($Q$51)))*$C$72*EXP(-#REF!*$Q$51)-NORMSDIST(-((LN($EY45/$C$72)+(#REF!+($Q$47^2)/2)*$Q$51)/($Q$47*SQRT($Q$51))))*$EY45)*100*$B$72,0)</f>
        <v>0</v>
      </c>
      <c r="GI45" s="120">
        <f t="shared" si="123"/>
        <v>0</v>
      </c>
      <c r="GJ45" s="120">
        <f t="shared" si="124"/>
        <v>0</v>
      </c>
      <c r="GK45" s="120">
        <f t="shared" si="125"/>
        <v>0</v>
      </c>
      <c r="GL45" s="120">
        <f t="shared" si="126"/>
        <v>0</v>
      </c>
      <c r="GM45" s="121"/>
      <c r="GN45" s="162">
        <f t="shared" ca="1" si="127"/>
        <v>0</v>
      </c>
    </row>
    <row r="46" spans="1:196">
      <c r="A46" s="177" t="s">
        <v>411</v>
      </c>
      <c r="B46" s="169"/>
      <c r="C46" s="242"/>
      <c r="D46" s="243"/>
      <c r="E46" s="244">
        <f t="shared" si="0"/>
        <v>0</v>
      </c>
      <c r="F46" s="245">
        <f t="shared" si="1"/>
        <v>0</v>
      </c>
      <c r="G46" s="246" t="str">
        <f t="shared" si="129"/>
        <v/>
      </c>
      <c r="H46" s="247">
        <f t="shared" si="58"/>
        <v>0</v>
      </c>
      <c r="I46" s="248">
        <f t="shared" si="2"/>
        <v>0</v>
      </c>
      <c r="J46" s="69"/>
      <c r="K46" s="69"/>
      <c r="L46" s="69"/>
      <c r="M46" s="69"/>
      <c r="N46" s="818" t="s">
        <v>460</v>
      </c>
      <c r="O46" s="795"/>
      <c r="P46" s="796"/>
      <c r="Q46" s="189">
        <f>Q48</f>
        <v>0.88550000000000006</v>
      </c>
      <c r="R46" s="62"/>
      <c r="S46" s="186"/>
      <c r="T46" s="187"/>
      <c r="U46" s="188"/>
      <c r="V46" s="187"/>
      <c r="W46" s="187"/>
      <c r="X46" s="187"/>
      <c r="Y46" s="187"/>
      <c r="Z46" s="187"/>
      <c r="AA46" s="187"/>
      <c r="AB46" s="187"/>
      <c r="AC46" s="187"/>
      <c r="AD46" s="187"/>
      <c r="AE46" s="186"/>
      <c r="AF46" s="187"/>
      <c r="AG46" s="188"/>
      <c r="AH46" s="187"/>
      <c r="AI46" s="187"/>
      <c r="AJ46" s="187"/>
      <c r="AK46" s="187"/>
      <c r="AL46" s="187"/>
      <c r="AM46" s="187"/>
      <c r="AN46" s="187"/>
      <c r="AO46" s="187"/>
      <c r="AP46" s="187"/>
      <c r="AQ46" s="62"/>
      <c r="AR46" s="62"/>
      <c r="AS46" s="62"/>
      <c r="AT46" s="62"/>
      <c r="AU46" s="62"/>
      <c r="AV46" s="171"/>
      <c r="AW46" s="172" t="s">
        <v>354</v>
      </c>
      <c r="AX46" s="114"/>
      <c r="AY46" s="136"/>
      <c r="AZ46" s="137"/>
      <c r="BA46" s="285">
        <f t="shared" si="10"/>
        <v>0</v>
      </c>
      <c r="BB46" s="286">
        <f t="shared" si="11"/>
        <v>0</v>
      </c>
      <c r="BC46" s="173" t="s">
        <v>408</v>
      </c>
      <c r="BD46" s="114"/>
      <c r="BE46" s="139"/>
      <c r="BF46" s="117"/>
      <c r="BG46" s="287">
        <f t="shared" si="12"/>
        <v>0</v>
      </c>
      <c r="BH46" s="289">
        <f t="shared" si="13"/>
        <v>0</v>
      </c>
      <c r="BI46" s="174" t="s">
        <v>409</v>
      </c>
      <c r="BJ46" s="114"/>
      <c r="BK46" s="117"/>
      <c r="BL46" s="290">
        <f t="shared" si="14"/>
        <v>0</v>
      </c>
      <c r="BM46" s="291">
        <f t="shared" si="15"/>
        <v>0</v>
      </c>
      <c r="DH46" s="119">
        <f t="shared" si="81"/>
        <v>1802.9095843749997</v>
      </c>
      <c r="DI46" s="120">
        <f t="shared" si="82"/>
        <v>0</v>
      </c>
      <c r="DJ46" s="120">
        <f t="shared" si="83"/>
        <v>0</v>
      </c>
      <c r="DK46" s="120">
        <f t="shared" si="84"/>
        <v>0</v>
      </c>
      <c r="DL46" s="120">
        <f t="shared" si="85"/>
        <v>0</v>
      </c>
      <c r="DM46" s="120">
        <f t="shared" si="86"/>
        <v>0</v>
      </c>
      <c r="DN46" s="120">
        <f t="shared" si="87"/>
        <v>0</v>
      </c>
      <c r="DO46" s="120">
        <f t="shared" si="88"/>
        <v>0</v>
      </c>
      <c r="DP46" s="120">
        <f t="shared" si="89"/>
        <v>0</v>
      </c>
      <c r="DQ46" s="120">
        <f t="shared" si="90"/>
        <v>0</v>
      </c>
      <c r="DR46" s="120">
        <f t="shared" si="91"/>
        <v>0</v>
      </c>
      <c r="DS46" s="120">
        <f t="shared" si="92"/>
        <v>0</v>
      </c>
      <c r="DT46" s="120">
        <f t="shared" si="93"/>
        <v>0</v>
      </c>
      <c r="DU46" s="120">
        <f t="shared" si="94"/>
        <v>0</v>
      </c>
      <c r="DV46" s="120">
        <f t="shared" si="95"/>
        <v>0</v>
      </c>
      <c r="DW46" s="120">
        <f t="shared" si="96"/>
        <v>0</v>
      </c>
      <c r="DX46" s="120">
        <f t="shared" si="97"/>
        <v>0</v>
      </c>
      <c r="DY46" s="120">
        <f t="shared" si="98"/>
        <v>0</v>
      </c>
      <c r="DZ46" s="120">
        <f t="shared" si="99"/>
        <v>0</v>
      </c>
      <c r="EA46" s="120">
        <f t="shared" si="100"/>
        <v>0</v>
      </c>
      <c r="EB46" s="120">
        <f t="shared" si="101"/>
        <v>0</v>
      </c>
      <c r="EC46" s="120">
        <f t="shared" si="102"/>
        <v>0</v>
      </c>
      <c r="ED46" s="120">
        <f t="shared" si="103"/>
        <v>0</v>
      </c>
      <c r="EE46" s="120">
        <f t="shared" si="104"/>
        <v>0</v>
      </c>
      <c r="EF46" s="120">
        <f t="shared" si="105"/>
        <v>0</v>
      </c>
      <c r="EG46" s="120">
        <f t="shared" si="106"/>
        <v>0</v>
      </c>
      <c r="EH46" s="120">
        <f t="shared" si="107"/>
        <v>0</v>
      </c>
      <c r="EI46" s="120">
        <f t="shared" si="108"/>
        <v>0</v>
      </c>
      <c r="EJ46" s="120">
        <f t="shared" si="109"/>
        <v>0</v>
      </c>
      <c r="EK46" s="120">
        <f t="shared" si="110"/>
        <v>0</v>
      </c>
      <c r="EL46" s="120">
        <f t="shared" si="111"/>
        <v>0</v>
      </c>
      <c r="EM46" s="120">
        <f t="shared" si="112"/>
        <v>0</v>
      </c>
      <c r="EN46" s="120">
        <f t="shared" si="113"/>
        <v>0</v>
      </c>
      <c r="EO46" s="120">
        <f t="shared" si="114"/>
        <v>0</v>
      </c>
      <c r="EP46" s="120">
        <f t="shared" si="115"/>
        <v>0</v>
      </c>
      <c r="EQ46" s="120">
        <f t="shared" si="116"/>
        <v>0</v>
      </c>
      <c r="ER46" s="120">
        <f t="shared" si="117"/>
        <v>0</v>
      </c>
      <c r="ES46" s="120">
        <f t="shared" si="118"/>
        <v>0</v>
      </c>
      <c r="ET46" s="120">
        <f t="shared" si="119"/>
        <v>0</v>
      </c>
      <c r="EU46" s="120">
        <f t="shared" si="120"/>
        <v>0</v>
      </c>
      <c r="EV46" s="121"/>
      <c r="EW46" s="162">
        <f t="shared" si="121"/>
        <v>0</v>
      </c>
      <c r="EX46" s="72"/>
      <c r="EY46" s="119">
        <f t="shared" si="122"/>
        <v>1802.9095843749997</v>
      </c>
      <c r="EZ46" s="120">
        <f ca="1">IFERROR((NORMSDIST(-(((LN($EY46/$C$38)+(#REF!+($Q$47^2)/2)*$Q$51)/($Q$47*SQRT($Q$51)))-$Q$47*SQRT($Q$51)))*$C$38*EXP(-#REF!*$Q$51)-NORMSDIST(-((LN($EY46/$C$38)+(#REF!+($Q$47^2)/2)*$Q$51)/($Q$47*SQRT($Q$51))))*$EY46)*100*$B$38,0)</f>
        <v>0</v>
      </c>
      <c r="FA46" s="120">
        <f ca="1">IFERROR((NORMSDIST(-(((LN($EY46/$C$39)+(#REF!+($Q$47^2)/2)*$Q$51)/($Q$47*SQRT($Q$51)))-$Q$47*SQRT($Q$51)))*$C$39*EXP(-#REF!*$Q$51)-NORMSDIST(-((LN($EY46/$C$39)+(#REF!+($Q$47^2)/2)*$Q$51)/($Q$47*SQRT($Q$51))))*$EY46)*100*$B$39,0)</f>
        <v>0</v>
      </c>
      <c r="FB46" s="120">
        <f ca="1">IFERROR((NORMSDIST(-(((LN($EY46/$C$40)+(#REF!+($Q$47^2)/2)*$Q$51)/($Q$47*SQRT($Q$51)))-$Q$47*SQRT($Q$51)))*$C$40*EXP(-#REF!*$Q$51)-NORMSDIST(-((LN($EY46/$C$40)+(#REF!+($Q$47^2)/2)*$Q$51)/($Q$47*SQRT($Q$51))))*$EY46)*100*$B$40,0)</f>
        <v>0</v>
      </c>
      <c r="FC46" s="120">
        <f ca="1">IFERROR((NORMSDIST(-(((LN($EY46/$C$41)+(#REF!+($Q$47^2)/2)*$Q$51)/($Q$47*SQRT($Q$51)))-$Q$47*SQRT($Q$51)))*$C$41*EXP(-#REF!*$Q$51)-NORMSDIST(-((LN($EY46/$C$41)+(#REF!+($Q$47^2)/2)*$Q$51)/($Q$47*SQRT($Q$51))))*$EY46)*100*$B$41,0)</f>
        <v>0</v>
      </c>
      <c r="FD46" s="120">
        <f ca="1">IFERROR((NORMSDIST(-(((LN($EY46/$C$42)+(#REF!+($Q$47^2)/2)*$Q$51)/($Q$47*SQRT($Q$51)))-$Q$47*SQRT($Q$51)))*$C$42*EXP(-#REF!*$Q$51)-NORMSDIST(-((LN($EY46/$C$42)+(#REF!+($Q$47^2)/2)*$Q$51)/($Q$47*SQRT($Q$51))))*$EY46)*100*$B$42,0)</f>
        <v>0</v>
      </c>
      <c r="FE46" s="120">
        <f ca="1">IFERROR((NORMSDIST(-(((LN($EY46/$C$43)+(#REF!+($Q$47^2)/2)*$Q$51)/($Q$47*SQRT($Q$51)))-$Q$47*SQRT($Q$51)))*$C$43*EXP(-#REF!*$Q$51)-NORMSDIST(-((LN($EY46/$C$43)+(#REF!+($Q$47^2)/2)*$Q$51)/($Q$47*SQRT($Q$51))))*$EY46)*100*$B$43,0)</f>
        <v>0</v>
      </c>
      <c r="FF46" s="120">
        <f ca="1">IFERROR((NORMSDIST(-(((LN($EY46/$C$44)+(#REF!+($Q$47^2)/2)*$Q$51)/($Q$47*SQRT($Q$51)))-$Q$47*SQRT($Q$51)))*$C$44*EXP(-#REF!*$Q$51)-NORMSDIST(-((LN($EY46/$C$44)+(#REF!+($Q$47^2)/2)*$Q$51)/($Q$47*SQRT($Q$51))))*$EY46)*100*$B$44,0)</f>
        <v>0</v>
      </c>
      <c r="FG46" s="120">
        <f ca="1">IFERROR((NORMSDIST(-(((LN($EY46/$C$45)+(#REF!+($Q$47^2)/2)*$Q$51)/($Q$47*SQRT($Q$51)))-$Q$47*SQRT($Q$51)))*$C$45*EXP(-#REF!*$Q$51)-NORMSDIST(-((LN($EY46/$C$45)+(#REF!+($Q$47^2)/2)*$Q$51)/($Q$47*SQRT($Q$51))))*$EY46)*100*$B$45,0)</f>
        <v>0</v>
      </c>
      <c r="FH46" s="120">
        <f ca="1">IFERROR((NORMSDIST(-(((LN($EY46/$C$46)+(#REF!+($Q$47^2)/2)*$Q$51)/($Q$47*SQRT($Q$51)))-$Q$47*SQRT($Q$51)))*$C$46*EXP(-#REF!*$Q$51)-NORMSDIST(-((LN($EY46/$C$46)+(#REF!+($Q$47^2)/2)*$Q$51)/($Q$47*SQRT($Q$51))))*$EY46)*100*$B$46,0)</f>
        <v>0</v>
      </c>
      <c r="FI46" s="120">
        <f ca="1">IFERROR((NORMSDIST(-(((LN($EY46/$C$47)+(#REF!+($Q$47^2)/2)*$Q$51)/($Q$47*SQRT($Q$51)))-$Q$47*SQRT($Q$51)))*$C$47*EXP(-#REF!*$Q$51)-NORMSDIST(-((LN($EY46/$C$47)+(#REF!+($Q$47^2)/2)*$Q$51)/($Q$47*SQRT($Q$51))))*$EY46)*100*$B$47,0)</f>
        <v>0</v>
      </c>
      <c r="FJ46" s="120">
        <f ca="1">IFERROR((NORMSDIST(-(((LN($EY46/$C$48)+(#REF!+($Q$47^2)/2)*$Q$51)/($Q$47*SQRT($Q$51)))-$Q$47*SQRT($Q$51)))*$C$48*EXP(-#REF!*$Q$51)-NORMSDIST(-((LN($EY46/$C$48)+(#REF!+($Q$47^2)/2)*$Q$51)/($Q$47*SQRT($Q$51))))*$EY46)*100*$B$48,0)</f>
        <v>0</v>
      </c>
      <c r="FK46" s="120">
        <f ca="1">IFERROR((NORMSDIST(-(((LN($EY46/$C$49)+(#REF!+($Q$47^2)/2)*$Q$51)/($Q$47*SQRT($Q$51)))-$Q$47*SQRT($Q$51)))*$C$49*EXP(-#REF!*$Q$51)-NORMSDIST(-((LN($EY46/$C$49)+(#REF!+($Q$47^2)/2)*$Q$51)/($Q$47*SQRT($Q$51))))*$EY46)*100*$B$49,0)</f>
        <v>0</v>
      </c>
      <c r="FL46" s="120">
        <f ca="1">IFERROR((NORMSDIST(-(((LN($EY46/$C$50)+(#REF!+($Q$47^2)/2)*$Q$51)/($Q$47*SQRT($Q$51)))-$Q$47*SQRT($Q$51)))*$C$50*EXP(-#REF!*$Q$51)-NORMSDIST(-((LN($EY46/$C$50)+(#REF!+($Q$47^2)/2)*$Q$51)/($Q$47*SQRT($Q$51))))*$EY46)*100*$B$50,0)</f>
        <v>0</v>
      </c>
      <c r="FM46" s="120">
        <f ca="1">IFERROR((NORMSDIST(-(((LN($EY46/$C$51)+(#REF!+($Q$47^2)/2)*$Q$51)/($Q$47*SQRT($Q$51)))-$Q$47*SQRT($Q$51)))*$C$51*EXP(-#REF!*$Q$51)-NORMSDIST(-((LN($EY46/$C$51)+(#REF!+($Q$47^2)/2)*$Q$51)/($Q$47*SQRT($Q$51))))*$EY46)*100*$B$51,0)</f>
        <v>0</v>
      </c>
      <c r="FN46" s="120">
        <f ca="1">IFERROR((NORMSDIST(-(((LN($EY46/$C$52)+(#REF!+($Q$47^2)/2)*$Q$51)/($Q$47*SQRT($Q$51)))-$Q$47*SQRT($Q$51)))*$C$52*EXP(-#REF!*$Q$51)-NORMSDIST(-((LN($EY46/$C$52)+(#REF!+($Q$47^2)/2)*$Q$51)/($Q$47*SQRT($Q$51))))*$EY46)*100*$B$52,0)</f>
        <v>0</v>
      </c>
      <c r="FO46" s="120">
        <f ca="1">IFERROR((NORMSDIST(-(((LN($EY46/$C$53)+(#REF!+($Q$47^2)/2)*$Q$51)/($Q$47*SQRT($Q$51)))-$Q$47*SQRT($Q$51)))*$C$53*EXP(-#REF!*$Q$51)-NORMSDIST(-((LN($EY46/$C$53)+(#REF!+($Q$47^2)/2)*$Q$51)/($Q$47*SQRT($Q$51))))*$EY46)*100*$B$53,0)</f>
        <v>0</v>
      </c>
      <c r="FP46" s="120">
        <f ca="1">IFERROR((NORMSDIST(-(((LN($EY46/$C$54)+(#REF!+($Q$47^2)/2)*$Q$51)/($Q$47*SQRT($Q$51)))-$Q$47*SQRT($Q$51)))*$C$54*EXP(-#REF!*$Q$51)-NORMSDIST(-((LN($EY46/$C$54)+(#REF!+($Q$47^2)/2)*$Q$51)/($Q$47*SQRT($Q$51))))*$EY46)*100*$B$54,0)</f>
        <v>0</v>
      </c>
      <c r="FQ46" s="120">
        <f ca="1">IFERROR((NORMSDIST(-(((LN($EY46/$C$55)+(#REF!+($Q$47^2)/2)*$Q$51)/($Q$47*SQRT($Q$51)))-$Q$47*SQRT($Q$51)))*$C$55*EXP(-#REF!*$Q$51)-NORMSDIST(-((LN($EY46/$C$55)+(#REF!+($Q$47^2)/2)*$Q$51)/($Q$47*SQRT($Q$51))))*$EY46)*100*$B$55,0)</f>
        <v>0</v>
      </c>
      <c r="FR46" s="120">
        <f ca="1">IFERROR((NORMSDIST(-(((LN($EY46/$C$56)+(#REF!+($Q$47^2)/2)*$Q$51)/($Q$47*SQRT($Q$51)))-$Q$47*SQRT($Q$51)))*$C$56*EXP(-#REF!*$Q$51)-NORMSDIST(-((LN($EY46/$C$56)+(#REF!+($Q$47^2)/2)*$Q$51)/($Q$47*SQRT($Q$51))))*$EY46)*100*$B$56,0)</f>
        <v>0</v>
      </c>
      <c r="FS46" s="120">
        <f ca="1">IFERROR((NORMSDIST(-(((LN($EY46/$C$57)+(#REF!+($Q$47^2)/2)*$Q$51)/($Q$47*SQRT($Q$51)))-$Q$47*SQRT($Q$51)))*$C$57*EXP(-#REF!*$Q$51)-NORMSDIST(-((LN($EY46/$C$57)+(#REF!+($Q$47^2)/2)*$Q$51)/($Q$47*SQRT($Q$51))))*$EY46)*100*$B$57,0)</f>
        <v>0</v>
      </c>
      <c r="FT46" s="120">
        <f ca="1">IFERROR((NORMSDIST(-(((LN($EY46/$C$58)+(#REF!+($Q$47^2)/2)*$Q$51)/($Q$47*SQRT($Q$51)))-$Q$47*SQRT($Q$51)))*$C$58*EXP(-#REF!*$Q$51)-NORMSDIST(-((LN($EY46/$C$58)+(#REF!+($Q$47^2)/2)*$Q$51)/($Q$47*SQRT($Q$51))))*$EY46)*100*$B$58,0)</f>
        <v>0</v>
      </c>
      <c r="FU46" s="120">
        <f ca="1">IFERROR((NORMSDIST(-(((LN($EY46/$C$59)+(#REF!+($Q$47^2)/2)*$Q$51)/($Q$47*SQRT($Q$51)))-$Q$47*SQRT($Q$51)))*$C$59*EXP(-#REF!*$Q$51)-NORMSDIST(-((LN($EY46/$C$59)+(#REF!+($Q$47^2)/2)*$Q$51)/($Q$47*SQRT($Q$51))))*$EY46)*100*$B$59,0)</f>
        <v>0</v>
      </c>
      <c r="FV46" s="120">
        <f ca="1">IFERROR((NORMSDIST(-(((LN($EY46/$C$60)+(#REF!+($Q$47^2)/2)*$Q$51)/($Q$47*SQRT($Q$51)))-$Q$47*SQRT($Q$51)))*$C$60*EXP(-#REF!*$Q$51)-NORMSDIST(-((LN($EY46/$C$60)+(#REF!+($Q$47^2)/2)*$Q$51)/($Q$47*SQRT($Q$51))))*$EY46)*100*$B$60,0)</f>
        <v>0</v>
      </c>
      <c r="FW46" s="120">
        <f ca="1">IFERROR((NORMSDIST(-(((LN($EY46/$C$61)+(#REF!+($Q$47^2)/2)*$Q$51)/($Q$47*SQRT($Q$51)))-$Q$47*SQRT($Q$51)))*$C$61*EXP(-#REF!*$Q$51)-NORMSDIST(-((LN($EY46/$C$61)+(#REF!+($Q$47^2)/2)*$Q$51)/($Q$47*SQRT($Q$51))))*$EY46)*100*$B$61,0)</f>
        <v>0</v>
      </c>
      <c r="FX46" s="120">
        <f ca="1">IFERROR((NORMSDIST(-(((LN($EY46/$C$62)+(#REF!+($Q$47^2)/2)*$Q$51)/($Q$47*SQRT($Q$51)))-$Q$47*SQRT($Q$51)))*$C$62*EXP(-#REF!*$Q$51)-NORMSDIST(-((LN($EY46/$C$62)+(#REF!+($Q$47^2)/2)*$Q$51)/($Q$47*SQRT($Q$51))))*$EY46)*100*$B$62,0)</f>
        <v>0</v>
      </c>
      <c r="FY46" s="120">
        <f ca="1">IFERROR((NORMSDIST(-(((LN($EY46/$C$63)+(#REF!+($Q$47^2)/2)*$Q$51)/($Q$47*SQRT($Q$51)))-$Q$47*SQRT($Q$51)))*$C$63*EXP(-#REF!*$Q$51)-NORMSDIST(-((LN($EY46/$C$63)+(#REF!+($Q$47^2)/2)*$Q$51)/($Q$47*SQRT($Q$51))))*$EY46)*100*$B$63,0)</f>
        <v>0</v>
      </c>
      <c r="FZ46" s="120">
        <f ca="1">IFERROR((NORMSDIST(-(((LN($EY46/$C$64)+(#REF!+($Q$47^2)/2)*$Q$51)/($Q$47*SQRT($Q$51)))-$Q$47*SQRT($Q$51)))*$C$64*EXP(-#REF!*$Q$51)-NORMSDIST(-((LN($EY46/$C$64)+(#REF!+($Q$47^2)/2)*$Q$51)/($Q$47*SQRT($Q$51))))*$EY46)*100*$B$64,0)</f>
        <v>0</v>
      </c>
      <c r="GA46" s="120">
        <f ca="1">IFERROR((NORMSDIST(-(((LN($EY46/$C$65)+(#REF!+($Q$47^2)/2)*$Q$51)/($Q$47*SQRT($Q$51)))-$Q$47*SQRT($Q$51)))*$C$65*EXP(-#REF!*$Q$51)-NORMSDIST(-((LN($EY46/$C$65)+(#REF!+($Q$47^2)/2)*$Q$51)/($Q$47*SQRT($Q$51))))*$EY46)*100*$B$65,0)</f>
        <v>0</v>
      </c>
      <c r="GB46" s="120">
        <f ca="1">IFERROR((NORMSDIST(-(((LN($EY46/$C$66)+(#REF!+($Q$47^2)/2)*$Q$51)/($Q$47*SQRT($Q$51)))-$Q$47*SQRT($Q$51)))*$C$66*EXP(-#REF!*$Q$51)-NORMSDIST(-((LN($EY46/$C$66)+(#REF!+($Q$47^2)/2)*$Q$51)/($Q$47*SQRT($Q$51))))*$EY46)*100*$B$66,0)</f>
        <v>0</v>
      </c>
      <c r="GC46" s="120">
        <f ca="1">IFERROR((NORMSDIST(-(((LN($EY46/$C$67)+(#REF!+($Q$47^2)/2)*$Q$51)/($Q$47*SQRT($Q$51)))-$Q$47*SQRT($Q$51)))*$C$67*EXP(-#REF!*$Q$51)-NORMSDIST(-((LN($EY46/$C$67)+(#REF!+($Q$47^2)/2)*$Q$51)/($Q$47*SQRT($Q$51))))*$EY46)*100*$B$67,0)</f>
        <v>0</v>
      </c>
      <c r="GD46" s="120">
        <f ca="1">IFERROR((NORMSDIST(-(((LN($EY46/$C$68)+(#REF!+($Q$47^2)/2)*$Q$51)/($Q$47*SQRT($Q$51)))-$Q$47*SQRT($Q$51)))*$C$68*EXP(-#REF!*$Q$51)-NORMSDIST(-((LN($EY46/$C$68)+(#REF!+($Q$47^2)/2)*$Q$51)/($Q$47*SQRT($Q$51))))*$EY46)*100*$B$68,0)</f>
        <v>0</v>
      </c>
      <c r="GE46" s="120">
        <f ca="1">IFERROR((NORMSDIST(-(((LN($EY46/$C$69)+(#REF!+($Q$47^2)/2)*$Q$51)/($Q$47*SQRT($Q$51)))-$Q$47*SQRT($Q$51)))*$C$69*EXP(-#REF!*$Q$51)-NORMSDIST(-((LN($EY46/$C$69)+(#REF!+($Q$47^2)/2)*$Q$51)/($Q$47*SQRT($Q$51))))*$EY46)*100*$B$69,0)</f>
        <v>0</v>
      </c>
      <c r="GF46" s="120">
        <f ca="1">IFERROR((NORMSDIST(-(((LN($EY46/$C$70)+(#REF!+($Q$47^2)/2)*$Q$51)/($Q$47*SQRT($Q$51)))-$Q$47*SQRT($Q$51)))*$C$70*EXP(-#REF!*$Q$51)-NORMSDIST(-((LN($EY46/$C$70)+(#REF!+($Q$47^2)/2)*$Q$51)/($Q$47*SQRT($Q$51))))*$EY46)*100*$B$70,0)</f>
        <v>0</v>
      </c>
      <c r="GG46" s="120">
        <f ca="1">IFERROR((NORMSDIST(-(((LN($EY46/$C$71)+(#REF!+($Q$47^2)/2)*$Q$51)/($Q$47*SQRT($Q$51)))-$Q$47*SQRT($Q$51)))*$C$71*EXP(-#REF!*$Q$51)-NORMSDIST(-((LN($EY46/$C$71)+(#REF!+($Q$47^2)/2)*$Q$51)/($Q$47*SQRT($Q$51))))*$EY46)*100*$B$71,0)</f>
        <v>0</v>
      </c>
      <c r="GH46" s="120">
        <f ca="1">IFERROR((NORMSDIST(-(((LN($EY46/$C$72)+(#REF!+($Q$47^2)/2)*$Q$51)/($Q$47*SQRT($Q$51)))-$Q$47*SQRT($Q$51)))*$C$72*EXP(-#REF!*$Q$51)-NORMSDIST(-((LN($EY46/$C$72)+(#REF!+($Q$47^2)/2)*$Q$51)/($Q$47*SQRT($Q$51))))*$EY46)*100*$B$72,0)</f>
        <v>0</v>
      </c>
      <c r="GI46" s="120">
        <f t="shared" si="123"/>
        <v>0</v>
      </c>
      <c r="GJ46" s="120">
        <f t="shared" si="124"/>
        <v>0</v>
      </c>
      <c r="GK46" s="120">
        <f t="shared" si="125"/>
        <v>0</v>
      </c>
      <c r="GL46" s="120">
        <f t="shared" si="126"/>
        <v>0</v>
      </c>
      <c r="GM46" s="121"/>
      <c r="GN46" s="162">
        <f t="shared" ca="1" si="127"/>
        <v>0</v>
      </c>
    </row>
    <row r="47" spans="1:196">
      <c r="A47" s="168" t="s">
        <v>407</v>
      </c>
      <c r="B47" s="169"/>
      <c r="C47" s="242"/>
      <c r="D47" s="243"/>
      <c r="E47" s="244">
        <f t="shared" si="0"/>
        <v>0</v>
      </c>
      <c r="F47" s="245">
        <f t="shared" si="1"/>
        <v>0</v>
      </c>
      <c r="G47" s="246" t="str">
        <f t="shared" si="129"/>
        <v/>
      </c>
      <c r="H47" s="247">
        <f t="shared" si="58"/>
        <v>0</v>
      </c>
      <c r="I47" s="248">
        <f t="shared" si="2"/>
        <v>0</v>
      </c>
      <c r="J47" s="127" t="str">
        <f>IFERROR(D46/D47,"")</f>
        <v/>
      </c>
      <c r="K47" s="128" t="str">
        <f>IFERROR(G46/G47,"")</f>
        <v/>
      </c>
      <c r="L47" s="129" t="str">
        <f t="shared" si="128"/>
        <v/>
      </c>
      <c r="M47" s="130">
        <f>I47+I46</f>
        <v>0</v>
      </c>
      <c r="N47" s="822" t="s">
        <v>461</v>
      </c>
      <c r="O47" s="795"/>
      <c r="P47" s="796"/>
      <c r="Q47" s="189">
        <f>Q46</f>
        <v>0.88550000000000006</v>
      </c>
      <c r="R47" s="62"/>
      <c r="S47" s="186"/>
      <c r="T47" s="187"/>
      <c r="U47" s="188"/>
      <c r="V47" s="187"/>
      <c r="W47" s="187"/>
      <c r="X47" s="187"/>
      <c r="Y47" s="187"/>
      <c r="Z47" s="187"/>
      <c r="AA47" s="187"/>
      <c r="AB47" s="187"/>
      <c r="AC47" s="187"/>
      <c r="AD47" s="187"/>
      <c r="AE47" s="186"/>
      <c r="AF47" s="187"/>
      <c r="AG47" s="188"/>
      <c r="AH47" s="187"/>
      <c r="AI47" s="187"/>
      <c r="AJ47" s="187"/>
      <c r="AK47" s="187"/>
      <c r="AL47" s="187"/>
      <c r="AM47" s="187"/>
      <c r="AN47" s="187"/>
      <c r="AO47" s="187"/>
      <c r="AP47" s="187"/>
      <c r="AQ47" s="62"/>
      <c r="AR47" s="62"/>
      <c r="AS47" s="62"/>
      <c r="AT47" s="62"/>
      <c r="AU47" s="62"/>
      <c r="AV47" s="171"/>
      <c r="AW47" s="172" t="s">
        <v>354</v>
      </c>
      <c r="AX47" s="114"/>
      <c r="AY47" s="136"/>
      <c r="AZ47" s="137"/>
      <c r="BA47" s="285">
        <f t="shared" si="10"/>
        <v>0</v>
      </c>
      <c r="BB47" s="286">
        <f t="shared" si="11"/>
        <v>0</v>
      </c>
      <c r="BC47" s="173" t="s">
        <v>408</v>
      </c>
      <c r="BD47" s="114"/>
      <c r="BE47" s="139"/>
      <c r="BF47" s="117"/>
      <c r="BG47" s="287">
        <f t="shared" si="12"/>
        <v>0</v>
      </c>
      <c r="BH47" s="289">
        <f t="shared" si="13"/>
        <v>0</v>
      </c>
      <c r="BI47" s="174" t="s">
        <v>409</v>
      </c>
      <c r="BJ47" s="114"/>
      <c r="BK47" s="117"/>
      <c r="BL47" s="290">
        <f t="shared" si="14"/>
        <v>0</v>
      </c>
      <c r="BM47" s="291">
        <f t="shared" si="15"/>
        <v>0</v>
      </c>
      <c r="DH47" s="119">
        <f t="shared" si="81"/>
        <v>1897.7995624999996</v>
      </c>
      <c r="DI47" s="120">
        <f t="shared" si="82"/>
        <v>0</v>
      </c>
      <c r="DJ47" s="120">
        <f t="shared" si="83"/>
        <v>0</v>
      </c>
      <c r="DK47" s="120">
        <f t="shared" si="84"/>
        <v>0</v>
      </c>
      <c r="DL47" s="120">
        <f t="shared" si="85"/>
        <v>0</v>
      </c>
      <c r="DM47" s="120">
        <f t="shared" si="86"/>
        <v>0</v>
      </c>
      <c r="DN47" s="120">
        <f t="shared" si="87"/>
        <v>0</v>
      </c>
      <c r="DO47" s="120">
        <f t="shared" si="88"/>
        <v>0</v>
      </c>
      <c r="DP47" s="120">
        <f t="shared" si="89"/>
        <v>0</v>
      </c>
      <c r="DQ47" s="120">
        <f t="shared" si="90"/>
        <v>0</v>
      </c>
      <c r="DR47" s="120">
        <f t="shared" si="91"/>
        <v>0</v>
      </c>
      <c r="DS47" s="120">
        <f t="shared" si="92"/>
        <v>0</v>
      </c>
      <c r="DT47" s="120">
        <f t="shared" si="93"/>
        <v>0</v>
      </c>
      <c r="DU47" s="120">
        <f t="shared" si="94"/>
        <v>0</v>
      </c>
      <c r="DV47" s="120">
        <f t="shared" si="95"/>
        <v>0</v>
      </c>
      <c r="DW47" s="120">
        <f t="shared" si="96"/>
        <v>0</v>
      </c>
      <c r="DX47" s="120">
        <f t="shared" si="97"/>
        <v>0</v>
      </c>
      <c r="DY47" s="120">
        <f t="shared" si="98"/>
        <v>0</v>
      </c>
      <c r="DZ47" s="120">
        <f t="shared" si="99"/>
        <v>0</v>
      </c>
      <c r="EA47" s="120">
        <f t="shared" si="100"/>
        <v>0</v>
      </c>
      <c r="EB47" s="120">
        <f t="shared" si="101"/>
        <v>0</v>
      </c>
      <c r="EC47" s="120">
        <f t="shared" si="102"/>
        <v>0</v>
      </c>
      <c r="ED47" s="120">
        <f t="shared" si="103"/>
        <v>0</v>
      </c>
      <c r="EE47" s="120">
        <f t="shared" si="104"/>
        <v>0</v>
      </c>
      <c r="EF47" s="120">
        <f t="shared" si="105"/>
        <v>0</v>
      </c>
      <c r="EG47" s="120">
        <f t="shared" si="106"/>
        <v>0</v>
      </c>
      <c r="EH47" s="120">
        <f t="shared" si="107"/>
        <v>0</v>
      </c>
      <c r="EI47" s="120">
        <f t="shared" si="108"/>
        <v>0</v>
      </c>
      <c r="EJ47" s="120">
        <f t="shared" si="109"/>
        <v>0</v>
      </c>
      <c r="EK47" s="120">
        <f t="shared" si="110"/>
        <v>0</v>
      </c>
      <c r="EL47" s="120">
        <f t="shared" si="111"/>
        <v>0</v>
      </c>
      <c r="EM47" s="120">
        <f t="shared" si="112"/>
        <v>0</v>
      </c>
      <c r="EN47" s="120">
        <f t="shared" si="113"/>
        <v>0</v>
      </c>
      <c r="EO47" s="120">
        <f t="shared" si="114"/>
        <v>0</v>
      </c>
      <c r="EP47" s="120">
        <f t="shared" si="115"/>
        <v>0</v>
      </c>
      <c r="EQ47" s="120">
        <f t="shared" si="116"/>
        <v>0</v>
      </c>
      <c r="ER47" s="120">
        <f t="shared" si="117"/>
        <v>0</v>
      </c>
      <c r="ES47" s="120">
        <f t="shared" si="118"/>
        <v>0</v>
      </c>
      <c r="ET47" s="120">
        <f t="shared" si="119"/>
        <v>0</v>
      </c>
      <c r="EU47" s="120">
        <f t="shared" si="120"/>
        <v>0</v>
      </c>
      <c r="EV47" s="121"/>
      <c r="EW47" s="162">
        <f t="shared" si="121"/>
        <v>0</v>
      </c>
      <c r="EX47" s="72"/>
      <c r="EY47" s="119">
        <f t="shared" si="122"/>
        <v>1897.7995624999996</v>
      </c>
      <c r="EZ47" s="120">
        <f ca="1">IFERROR((NORMSDIST(-(((LN($EY47/$C$38)+(#REF!+($Q$47^2)/2)*$Q$51)/($Q$47*SQRT($Q$51)))-$Q$47*SQRT($Q$51)))*$C$38*EXP(-#REF!*$Q$51)-NORMSDIST(-((LN($EY47/$C$38)+(#REF!+($Q$47^2)/2)*$Q$51)/($Q$47*SQRT($Q$51))))*$EY47)*100*$B$38,0)</f>
        <v>0</v>
      </c>
      <c r="FA47" s="120">
        <f ca="1">IFERROR((NORMSDIST(-(((LN($EY47/$C$39)+(#REF!+($Q$47^2)/2)*$Q$51)/($Q$47*SQRT($Q$51)))-$Q$47*SQRT($Q$51)))*$C$39*EXP(-#REF!*$Q$51)-NORMSDIST(-((LN($EY47/$C$39)+(#REF!+($Q$47^2)/2)*$Q$51)/($Q$47*SQRT($Q$51))))*$EY47)*100*$B$39,0)</f>
        <v>0</v>
      </c>
      <c r="FB47" s="120">
        <f ca="1">IFERROR((NORMSDIST(-(((LN($EY47/$C$40)+(#REF!+($Q$47^2)/2)*$Q$51)/($Q$47*SQRT($Q$51)))-$Q$47*SQRT($Q$51)))*$C$40*EXP(-#REF!*$Q$51)-NORMSDIST(-((LN($EY47/$C$40)+(#REF!+($Q$47^2)/2)*$Q$51)/($Q$47*SQRT($Q$51))))*$EY47)*100*$B$40,0)</f>
        <v>0</v>
      </c>
      <c r="FC47" s="120">
        <f ca="1">IFERROR((NORMSDIST(-(((LN($EY47/$C$41)+(#REF!+($Q$47^2)/2)*$Q$51)/($Q$47*SQRT($Q$51)))-$Q$47*SQRT($Q$51)))*$C$41*EXP(-#REF!*$Q$51)-NORMSDIST(-((LN($EY47/$C$41)+(#REF!+($Q$47^2)/2)*$Q$51)/($Q$47*SQRT($Q$51))))*$EY47)*100*$B$41,0)</f>
        <v>0</v>
      </c>
      <c r="FD47" s="120">
        <f ca="1">IFERROR((NORMSDIST(-(((LN($EY47/$C$42)+(#REF!+($Q$47^2)/2)*$Q$51)/($Q$47*SQRT($Q$51)))-$Q$47*SQRT($Q$51)))*$C$42*EXP(-#REF!*$Q$51)-NORMSDIST(-((LN($EY47/$C$42)+(#REF!+($Q$47^2)/2)*$Q$51)/($Q$47*SQRT($Q$51))))*$EY47)*100*$B$42,0)</f>
        <v>0</v>
      </c>
      <c r="FE47" s="120">
        <f ca="1">IFERROR((NORMSDIST(-(((LN($EY47/$C$43)+(#REF!+($Q$47^2)/2)*$Q$51)/($Q$47*SQRT($Q$51)))-$Q$47*SQRT($Q$51)))*$C$43*EXP(-#REF!*$Q$51)-NORMSDIST(-((LN($EY47/$C$43)+(#REF!+($Q$47^2)/2)*$Q$51)/($Q$47*SQRT($Q$51))))*$EY47)*100*$B$43,0)</f>
        <v>0</v>
      </c>
      <c r="FF47" s="120">
        <f ca="1">IFERROR((NORMSDIST(-(((LN($EY47/$C$44)+(#REF!+($Q$47^2)/2)*$Q$51)/($Q$47*SQRT($Q$51)))-$Q$47*SQRT($Q$51)))*$C$44*EXP(-#REF!*$Q$51)-NORMSDIST(-((LN($EY47/$C$44)+(#REF!+($Q$47^2)/2)*$Q$51)/($Q$47*SQRT($Q$51))))*$EY47)*100*$B$44,0)</f>
        <v>0</v>
      </c>
      <c r="FG47" s="120">
        <f ca="1">IFERROR((NORMSDIST(-(((LN($EY47/$C$45)+(#REF!+($Q$47^2)/2)*$Q$51)/($Q$47*SQRT($Q$51)))-$Q$47*SQRT($Q$51)))*$C$45*EXP(-#REF!*$Q$51)-NORMSDIST(-((LN($EY47/$C$45)+(#REF!+($Q$47^2)/2)*$Q$51)/($Q$47*SQRT($Q$51))))*$EY47)*100*$B$45,0)</f>
        <v>0</v>
      </c>
      <c r="FH47" s="120">
        <f ca="1">IFERROR((NORMSDIST(-(((LN($EY47/$C$46)+(#REF!+($Q$47^2)/2)*$Q$51)/($Q$47*SQRT($Q$51)))-$Q$47*SQRT($Q$51)))*$C$46*EXP(-#REF!*$Q$51)-NORMSDIST(-((LN($EY47/$C$46)+(#REF!+($Q$47^2)/2)*$Q$51)/($Q$47*SQRT($Q$51))))*$EY47)*100*$B$46,0)</f>
        <v>0</v>
      </c>
      <c r="FI47" s="120">
        <f ca="1">IFERROR((NORMSDIST(-(((LN($EY47/$C$47)+(#REF!+($Q$47^2)/2)*$Q$51)/($Q$47*SQRT($Q$51)))-$Q$47*SQRT($Q$51)))*$C$47*EXP(-#REF!*$Q$51)-NORMSDIST(-((LN($EY47/$C$47)+(#REF!+($Q$47^2)/2)*$Q$51)/($Q$47*SQRT($Q$51))))*$EY47)*100*$B$47,0)</f>
        <v>0</v>
      </c>
      <c r="FJ47" s="120">
        <f ca="1">IFERROR((NORMSDIST(-(((LN($EY47/$C$48)+(#REF!+($Q$47^2)/2)*$Q$51)/($Q$47*SQRT($Q$51)))-$Q$47*SQRT($Q$51)))*$C$48*EXP(-#REF!*$Q$51)-NORMSDIST(-((LN($EY47/$C$48)+(#REF!+($Q$47^2)/2)*$Q$51)/($Q$47*SQRT($Q$51))))*$EY47)*100*$B$48,0)</f>
        <v>0</v>
      </c>
      <c r="FK47" s="120">
        <f ca="1">IFERROR((NORMSDIST(-(((LN($EY47/$C$49)+(#REF!+($Q$47^2)/2)*$Q$51)/($Q$47*SQRT($Q$51)))-$Q$47*SQRT($Q$51)))*$C$49*EXP(-#REF!*$Q$51)-NORMSDIST(-((LN($EY47/$C$49)+(#REF!+($Q$47^2)/2)*$Q$51)/($Q$47*SQRT($Q$51))))*$EY47)*100*$B$49,0)</f>
        <v>0</v>
      </c>
      <c r="FL47" s="120">
        <f ca="1">IFERROR((NORMSDIST(-(((LN($EY47/$C$50)+(#REF!+($Q$47^2)/2)*$Q$51)/($Q$47*SQRT($Q$51)))-$Q$47*SQRT($Q$51)))*$C$50*EXP(-#REF!*$Q$51)-NORMSDIST(-((LN($EY47/$C$50)+(#REF!+($Q$47^2)/2)*$Q$51)/($Q$47*SQRT($Q$51))))*$EY47)*100*$B$50,0)</f>
        <v>0</v>
      </c>
      <c r="FM47" s="120">
        <f ca="1">IFERROR((NORMSDIST(-(((LN($EY47/$C$51)+(#REF!+($Q$47^2)/2)*$Q$51)/($Q$47*SQRT($Q$51)))-$Q$47*SQRT($Q$51)))*$C$51*EXP(-#REF!*$Q$51)-NORMSDIST(-((LN($EY47/$C$51)+(#REF!+($Q$47^2)/2)*$Q$51)/($Q$47*SQRT($Q$51))))*$EY47)*100*$B$51,0)</f>
        <v>0</v>
      </c>
      <c r="FN47" s="120">
        <f ca="1">IFERROR((NORMSDIST(-(((LN($EY47/$C$52)+(#REF!+($Q$47^2)/2)*$Q$51)/($Q$47*SQRT($Q$51)))-$Q$47*SQRT($Q$51)))*$C$52*EXP(-#REF!*$Q$51)-NORMSDIST(-((LN($EY47/$C$52)+(#REF!+($Q$47^2)/2)*$Q$51)/($Q$47*SQRT($Q$51))))*$EY47)*100*$B$52,0)</f>
        <v>0</v>
      </c>
      <c r="FO47" s="120">
        <f ca="1">IFERROR((NORMSDIST(-(((LN($EY47/$C$53)+(#REF!+($Q$47^2)/2)*$Q$51)/($Q$47*SQRT($Q$51)))-$Q$47*SQRT($Q$51)))*$C$53*EXP(-#REF!*$Q$51)-NORMSDIST(-((LN($EY47/$C$53)+(#REF!+($Q$47^2)/2)*$Q$51)/($Q$47*SQRT($Q$51))))*$EY47)*100*$B$53,0)</f>
        <v>0</v>
      </c>
      <c r="FP47" s="120">
        <f ca="1">IFERROR((NORMSDIST(-(((LN($EY47/$C$54)+(#REF!+($Q$47^2)/2)*$Q$51)/($Q$47*SQRT($Q$51)))-$Q$47*SQRT($Q$51)))*$C$54*EXP(-#REF!*$Q$51)-NORMSDIST(-((LN($EY47/$C$54)+(#REF!+($Q$47^2)/2)*$Q$51)/($Q$47*SQRT($Q$51))))*$EY47)*100*$B$54,0)</f>
        <v>0</v>
      </c>
      <c r="FQ47" s="120">
        <f ca="1">IFERROR((NORMSDIST(-(((LN($EY47/$C$55)+(#REF!+($Q$47^2)/2)*$Q$51)/($Q$47*SQRT($Q$51)))-$Q$47*SQRT($Q$51)))*$C$55*EXP(-#REF!*$Q$51)-NORMSDIST(-((LN($EY47/$C$55)+(#REF!+($Q$47^2)/2)*$Q$51)/($Q$47*SQRT($Q$51))))*$EY47)*100*$B$55,0)</f>
        <v>0</v>
      </c>
      <c r="FR47" s="120">
        <f ca="1">IFERROR((NORMSDIST(-(((LN($EY47/$C$56)+(#REF!+($Q$47^2)/2)*$Q$51)/($Q$47*SQRT($Q$51)))-$Q$47*SQRT($Q$51)))*$C$56*EXP(-#REF!*$Q$51)-NORMSDIST(-((LN($EY47/$C$56)+(#REF!+($Q$47^2)/2)*$Q$51)/($Q$47*SQRT($Q$51))))*$EY47)*100*$B$56,0)</f>
        <v>0</v>
      </c>
      <c r="FS47" s="120">
        <f ca="1">IFERROR((NORMSDIST(-(((LN($EY47/$C$57)+(#REF!+($Q$47^2)/2)*$Q$51)/($Q$47*SQRT($Q$51)))-$Q$47*SQRT($Q$51)))*$C$57*EXP(-#REF!*$Q$51)-NORMSDIST(-((LN($EY47/$C$57)+(#REF!+($Q$47^2)/2)*$Q$51)/($Q$47*SQRT($Q$51))))*$EY47)*100*$B$57,0)</f>
        <v>0</v>
      </c>
      <c r="FT47" s="120">
        <f ca="1">IFERROR((NORMSDIST(-(((LN($EY47/$C$58)+(#REF!+($Q$47^2)/2)*$Q$51)/($Q$47*SQRT($Q$51)))-$Q$47*SQRT($Q$51)))*$C$58*EXP(-#REF!*$Q$51)-NORMSDIST(-((LN($EY47/$C$58)+(#REF!+($Q$47^2)/2)*$Q$51)/($Q$47*SQRT($Q$51))))*$EY47)*100*$B$58,0)</f>
        <v>0</v>
      </c>
      <c r="FU47" s="120">
        <f ca="1">IFERROR((NORMSDIST(-(((LN($EY47/$C$59)+(#REF!+($Q$47^2)/2)*$Q$51)/($Q$47*SQRT($Q$51)))-$Q$47*SQRT($Q$51)))*$C$59*EXP(-#REF!*$Q$51)-NORMSDIST(-((LN($EY47/$C$59)+(#REF!+($Q$47^2)/2)*$Q$51)/($Q$47*SQRT($Q$51))))*$EY47)*100*$B$59,0)</f>
        <v>0</v>
      </c>
      <c r="FV47" s="120">
        <f ca="1">IFERROR((NORMSDIST(-(((LN($EY47/$C$60)+(#REF!+($Q$47^2)/2)*$Q$51)/($Q$47*SQRT($Q$51)))-$Q$47*SQRT($Q$51)))*$C$60*EXP(-#REF!*$Q$51)-NORMSDIST(-((LN($EY47/$C$60)+(#REF!+($Q$47^2)/2)*$Q$51)/($Q$47*SQRT($Q$51))))*$EY47)*100*$B$60,0)</f>
        <v>0</v>
      </c>
      <c r="FW47" s="120">
        <f ca="1">IFERROR((NORMSDIST(-(((LN($EY47/$C$61)+(#REF!+($Q$47^2)/2)*$Q$51)/($Q$47*SQRT($Q$51)))-$Q$47*SQRT($Q$51)))*$C$61*EXP(-#REF!*$Q$51)-NORMSDIST(-((LN($EY47/$C$61)+(#REF!+($Q$47^2)/2)*$Q$51)/($Q$47*SQRT($Q$51))))*$EY47)*100*$B$61,0)</f>
        <v>0</v>
      </c>
      <c r="FX47" s="120">
        <f ca="1">IFERROR((NORMSDIST(-(((LN($EY47/$C$62)+(#REF!+($Q$47^2)/2)*$Q$51)/($Q$47*SQRT($Q$51)))-$Q$47*SQRT($Q$51)))*$C$62*EXP(-#REF!*$Q$51)-NORMSDIST(-((LN($EY47/$C$62)+(#REF!+($Q$47^2)/2)*$Q$51)/($Q$47*SQRT($Q$51))))*$EY47)*100*$B$62,0)</f>
        <v>0</v>
      </c>
      <c r="FY47" s="120">
        <f ca="1">IFERROR((NORMSDIST(-(((LN($EY47/$C$63)+(#REF!+($Q$47^2)/2)*$Q$51)/($Q$47*SQRT($Q$51)))-$Q$47*SQRT($Q$51)))*$C$63*EXP(-#REF!*$Q$51)-NORMSDIST(-((LN($EY47/$C$63)+(#REF!+($Q$47^2)/2)*$Q$51)/($Q$47*SQRT($Q$51))))*$EY47)*100*$B$63,0)</f>
        <v>0</v>
      </c>
      <c r="FZ47" s="120">
        <f ca="1">IFERROR((NORMSDIST(-(((LN($EY47/$C$64)+(#REF!+($Q$47^2)/2)*$Q$51)/($Q$47*SQRT($Q$51)))-$Q$47*SQRT($Q$51)))*$C$64*EXP(-#REF!*$Q$51)-NORMSDIST(-((LN($EY47/$C$64)+(#REF!+($Q$47^2)/2)*$Q$51)/($Q$47*SQRT($Q$51))))*$EY47)*100*$B$64,0)</f>
        <v>0</v>
      </c>
      <c r="GA47" s="120">
        <f ca="1">IFERROR((NORMSDIST(-(((LN($EY47/$C$65)+(#REF!+($Q$47^2)/2)*$Q$51)/($Q$47*SQRT($Q$51)))-$Q$47*SQRT($Q$51)))*$C$65*EXP(-#REF!*$Q$51)-NORMSDIST(-((LN($EY47/$C$65)+(#REF!+($Q$47^2)/2)*$Q$51)/($Q$47*SQRT($Q$51))))*$EY47)*100*$B$65,0)</f>
        <v>0</v>
      </c>
      <c r="GB47" s="120">
        <f ca="1">IFERROR((NORMSDIST(-(((LN($EY47/$C$66)+(#REF!+($Q$47^2)/2)*$Q$51)/($Q$47*SQRT($Q$51)))-$Q$47*SQRT($Q$51)))*$C$66*EXP(-#REF!*$Q$51)-NORMSDIST(-((LN($EY47/$C$66)+(#REF!+($Q$47^2)/2)*$Q$51)/($Q$47*SQRT($Q$51))))*$EY47)*100*$B$66,0)</f>
        <v>0</v>
      </c>
      <c r="GC47" s="120">
        <f ca="1">IFERROR((NORMSDIST(-(((LN($EY47/$C$67)+(#REF!+($Q$47^2)/2)*$Q$51)/($Q$47*SQRT($Q$51)))-$Q$47*SQRT($Q$51)))*$C$67*EXP(-#REF!*$Q$51)-NORMSDIST(-((LN($EY47/$C$67)+(#REF!+($Q$47^2)/2)*$Q$51)/($Q$47*SQRT($Q$51))))*$EY47)*100*$B$67,0)</f>
        <v>0</v>
      </c>
      <c r="GD47" s="120">
        <f ca="1">IFERROR((NORMSDIST(-(((LN($EY47/$C$68)+(#REF!+($Q$47^2)/2)*$Q$51)/($Q$47*SQRT($Q$51)))-$Q$47*SQRT($Q$51)))*$C$68*EXP(-#REF!*$Q$51)-NORMSDIST(-((LN($EY47/$C$68)+(#REF!+($Q$47^2)/2)*$Q$51)/($Q$47*SQRT($Q$51))))*$EY47)*100*$B$68,0)</f>
        <v>0</v>
      </c>
      <c r="GE47" s="120">
        <f ca="1">IFERROR((NORMSDIST(-(((LN($EY47/$C$69)+(#REF!+($Q$47^2)/2)*$Q$51)/($Q$47*SQRT($Q$51)))-$Q$47*SQRT($Q$51)))*$C$69*EXP(-#REF!*$Q$51)-NORMSDIST(-((LN($EY47/$C$69)+(#REF!+($Q$47^2)/2)*$Q$51)/($Q$47*SQRT($Q$51))))*$EY47)*100*$B$69,0)</f>
        <v>0</v>
      </c>
      <c r="GF47" s="120">
        <f ca="1">IFERROR((NORMSDIST(-(((LN($EY47/$C$70)+(#REF!+($Q$47^2)/2)*$Q$51)/($Q$47*SQRT($Q$51)))-$Q$47*SQRT($Q$51)))*$C$70*EXP(-#REF!*$Q$51)-NORMSDIST(-((LN($EY47/$C$70)+(#REF!+($Q$47^2)/2)*$Q$51)/($Q$47*SQRT($Q$51))))*$EY47)*100*$B$70,0)</f>
        <v>0</v>
      </c>
      <c r="GG47" s="120">
        <f ca="1">IFERROR((NORMSDIST(-(((LN($EY47/$C$71)+(#REF!+($Q$47^2)/2)*$Q$51)/($Q$47*SQRT($Q$51)))-$Q$47*SQRT($Q$51)))*$C$71*EXP(-#REF!*$Q$51)-NORMSDIST(-((LN($EY47/$C$71)+(#REF!+($Q$47^2)/2)*$Q$51)/($Q$47*SQRT($Q$51))))*$EY47)*100*$B$71,0)</f>
        <v>0</v>
      </c>
      <c r="GH47" s="120">
        <f ca="1">IFERROR((NORMSDIST(-(((LN($EY47/$C$72)+(#REF!+($Q$47^2)/2)*$Q$51)/($Q$47*SQRT($Q$51)))-$Q$47*SQRT($Q$51)))*$C$72*EXP(-#REF!*$Q$51)-NORMSDIST(-((LN($EY47/$C$72)+(#REF!+($Q$47^2)/2)*$Q$51)/($Q$47*SQRT($Q$51))))*$EY47)*100*$B$72,0)</f>
        <v>0</v>
      </c>
      <c r="GI47" s="120">
        <f t="shared" si="123"/>
        <v>0</v>
      </c>
      <c r="GJ47" s="120">
        <f t="shared" si="124"/>
        <v>0</v>
      </c>
      <c r="GK47" s="120">
        <f t="shared" si="125"/>
        <v>0</v>
      </c>
      <c r="GL47" s="120">
        <f t="shared" si="126"/>
        <v>0</v>
      </c>
      <c r="GM47" s="121"/>
      <c r="GN47" s="162">
        <f t="shared" ca="1" si="127"/>
        <v>0</v>
      </c>
    </row>
    <row r="48" spans="1:196">
      <c r="A48" s="175" t="s">
        <v>410</v>
      </c>
      <c r="B48" s="169"/>
      <c r="C48" s="242"/>
      <c r="D48" s="243"/>
      <c r="E48" s="244">
        <f t="shared" si="0"/>
        <v>0</v>
      </c>
      <c r="F48" s="245">
        <f t="shared" si="1"/>
        <v>0</v>
      </c>
      <c r="G48" s="246" t="str">
        <f t="shared" si="129"/>
        <v/>
      </c>
      <c r="H48" s="247">
        <f t="shared" si="58"/>
        <v>0</v>
      </c>
      <c r="I48" s="248">
        <f t="shared" si="2"/>
        <v>0</v>
      </c>
      <c r="J48" s="69"/>
      <c r="K48" s="69"/>
      <c r="L48" s="69"/>
      <c r="M48" s="69"/>
      <c r="N48" s="813" t="s">
        <v>462</v>
      </c>
      <c r="O48" s="795"/>
      <c r="P48" s="796"/>
      <c r="Q48" s="189">
        <f>HomeBroker!AE1*365</f>
        <v>0.88550000000000006</v>
      </c>
      <c r="R48" s="62"/>
      <c r="S48" s="186"/>
      <c r="T48" s="187"/>
      <c r="U48" s="188"/>
      <c r="V48" s="187"/>
      <c r="W48" s="187"/>
      <c r="X48" s="187"/>
      <c r="Y48" s="187"/>
      <c r="Z48" s="187"/>
      <c r="AA48" s="187"/>
      <c r="AB48" s="187"/>
      <c r="AC48" s="187"/>
      <c r="AD48" s="187"/>
      <c r="AE48" s="186"/>
      <c r="AF48" s="187"/>
      <c r="AG48" s="188"/>
      <c r="AH48" s="187"/>
      <c r="AI48" s="187"/>
      <c r="AJ48" s="187"/>
      <c r="AK48" s="187"/>
      <c r="AL48" s="187"/>
      <c r="AM48" s="187"/>
      <c r="AN48" s="187"/>
      <c r="AO48" s="187"/>
      <c r="AP48" s="187"/>
      <c r="AQ48" s="62"/>
      <c r="AR48" s="62"/>
      <c r="AS48" s="62"/>
      <c r="AT48" s="62"/>
      <c r="AU48" s="62"/>
      <c r="AV48" s="171"/>
      <c r="AW48" s="172" t="s">
        <v>354</v>
      </c>
      <c r="AX48" s="114"/>
      <c r="AY48" s="136"/>
      <c r="AZ48" s="137"/>
      <c r="BA48" s="285">
        <f t="shared" si="10"/>
        <v>0</v>
      </c>
      <c r="BB48" s="286">
        <f t="shared" si="11"/>
        <v>0</v>
      </c>
      <c r="BC48" s="173" t="s">
        <v>408</v>
      </c>
      <c r="BD48" s="114"/>
      <c r="BE48" s="139"/>
      <c r="BF48" s="117"/>
      <c r="BG48" s="287">
        <f t="shared" si="12"/>
        <v>0</v>
      </c>
      <c r="BH48" s="289">
        <f t="shared" si="13"/>
        <v>0</v>
      </c>
      <c r="BI48" s="174" t="s">
        <v>409</v>
      </c>
      <c r="BJ48" s="114"/>
      <c r="BK48" s="117"/>
      <c r="BL48" s="290">
        <f t="shared" si="14"/>
        <v>0</v>
      </c>
      <c r="BM48" s="291">
        <f t="shared" si="15"/>
        <v>0</v>
      </c>
      <c r="DH48" s="119">
        <f t="shared" si="81"/>
        <v>1997.6837499999997</v>
      </c>
      <c r="DI48" s="120">
        <f t="shared" si="82"/>
        <v>0</v>
      </c>
      <c r="DJ48" s="120">
        <f t="shared" si="83"/>
        <v>0</v>
      </c>
      <c r="DK48" s="120">
        <f t="shared" si="84"/>
        <v>0</v>
      </c>
      <c r="DL48" s="120">
        <f t="shared" si="85"/>
        <v>0</v>
      </c>
      <c r="DM48" s="120">
        <f t="shared" si="86"/>
        <v>0</v>
      </c>
      <c r="DN48" s="120">
        <f t="shared" si="87"/>
        <v>0</v>
      </c>
      <c r="DO48" s="120">
        <f t="shared" si="88"/>
        <v>0</v>
      </c>
      <c r="DP48" s="120">
        <f t="shared" si="89"/>
        <v>0</v>
      </c>
      <c r="DQ48" s="120">
        <f t="shared" si="90"/>
        <v>0</v>
      </c>
      <c r="DR48" s="120">
        <f t="shared" si="91"/>
        <v>0</v>
      </c>
      <c r="DS48" s="120">
        <f t="shared" si="92"/>
        <v>0</v>
      </c>
      <c r="DT48" s="120">
        <f t="shared" si="93"/>
        <v>0</v>
      </c>
      <c r="DU48" s="120">
        <f t="shared" si="94"/>
        <v>0</v>
      </c>
      <c r="DV48" s="120">
        <f t="shared" si="95"/>
        <v>0</v>
      </c>
      <c r="DW48" s="120">
        <f t="shared" si="96"/>
        <v>0</v>
      </c>
      <c r="DX48" s="120">
        <f t="shared" si="97"/>
        <v>0</v>
      </c>
      <c r="DY48" s="120">
        <f t="shared" si="98"/>
        <v>0</v>
      </c>
      <c r="DZ48" s="120">
        <f t="shared" si="99"/>
        <v>0</v>
      </c>
      <c r="EA48" s="120">
        <f t="shared" si="100"/>
        <v>0</v>
      </c>
      <c r="EB48" s="120">
        <f t="shared" si="101"/>
        <v>0</v>
      </c>
      <c r="EC48" s="120">
        <f t="shared" si="102"/>
        <v>0</v>
      </c>
      <c r="ED48" s="120">
        <f t="shared" si="103"/>
        <v>0</v>
      </c>
      <c r="EE48" s="120">
        <f t="shared" si="104"/>
        <v>0</v>
      </c>
      <c r="EF48" s="120">
        <f t="shared" si="105"/>
        <v>0</v>
      </c>
      <c r="EG48" s="120">
        <f t="shared" si="106"/>
        <v>0</v>
      </c>
      <c r="EH48" s="120">
        <f t="shared" si="107"/>
        <v>0</v>
      </c>
      <c r="EI48" s="120">
        <f t="shared" si="108"/>
        <v>0</v>
      </c>
      <c r="EJ48" s="120">
        <f t="shared" si="109"/>
        <v>0</v>
      </c>
      <c r="EK48" s="120">
        <f t="shared" si="110"/>
        <v>0</v>
      </c>
      <c r="EL48" s="120">
        <f t="shared" si="111"/>
        <v>0</v>
      </c>
      <c r="EM48" s="120">
        <f t="shared" si="112"/>
        <v>0</v>
      </c>
      <c r="EN48" s="120">
        <f t="shared" si="113"/>
        <v>0</v>
      </c>
      <c r="EO48" s="120">
        <f t="shared" si="114"/>
        <v>0</v>
      </c>
      <c r="EP48" s="120">
        <f t="shared" si="115"/>
        <v>0</v>
      </c>
      <c r="EQ48" s="120">
        <f t="shared" si="116"/>
        <v>0</v>
      </c>
      <c r="ER48" s="120">
        <f t="shared" si="117"/>
        <v>0</v>
      </c>
      <c r="ES48" s="120">
        <f t="shared" si="118"/>
        <v>0</v>
      </c>
      <c r="ET48" s="120">
        <f t="shared" si="119"/>
        <v>0</v>
      </c>
      <c r="EU48" s="120">
        <f t="shared" si="120"/>
        <v>0</v>
      </c>
      <c r="EV48" s="121"/>
      <c r="EW48" s="162">
        <f t="shared" si="121"/>
        <v>0</v>
      </c>
      <c r="EX48" s="72"/>
      <c r="EY48" s="119">
        <f t="shared" si="122"/>
        <v>1997.6837499999997</v>
      </c>
      <c r="EZ48" s="120">
        <f ca="1">IFERROR((NORMSDIST(-(((LN($EY48/$C$38)+(#REF!+($Q$47^2)/2)*$Q$51)/($Q$47*SQRT($Q$51)))-$Q$47*SQRT($Q$51)))*$C$38*EXP(-#REF!*$Q$51)-NORMSDIST(-((LN($EY48/$C$38)+(#REF!+($Q$47^2)/2)*$Q$51)/($Q$47*SQRT($Q$51))))*$EY48)*100*$B$38,0)</f>
        <v>0</v>
      </c>
      <c r="FA48" s="120">
        <f ca="1">IFERROR((NORMSDIST(-(((LN($EY48/$C$39)+(#REF!+($Q$47^2)/2)*$Q$51)/($Q$47*SQRT($Q$51)))-$Q$47*SQRT($Q$51)))*$C$39*EXP(-#REF!*$Q$51)-NORMSDIST(-((LN($EY48/$C$39)+(#REF!+($Q$47^2)/2)*$Q$51)/($Q$47*SQRT($Q$51))))*$EY48)*100*$B$39,0)</f>
        <v>0</v>
      </c>
      <c r="FB48" s="120">
        <f ca="1">IFERROR((NORMSDIST(-(((LN($EY48/$C$40)+(#REF!+($Q$47^2)/2)*$Q$51)/($Q$47*SQRT($Q$51)))-$Q$47*SQRT($Q$51)))*$C$40*EXP(-#REF!*$Q$51)-NORMSDIST(-((LN($EY48/$C$40)+(#REF!+($Q$47^2)/2)*$Q$51)/($Q$47*SQRT($Q$51))))*$EY48)*100*$B$40,0)</f>
        <v>0</v>
      </c>
      <c r="FC48" s="120">
        <f ca="1">IFERROR((NORMSDIST(-(((LN($EY48/$C$41)+(#REF!+($Q$47^2)/2)*$Q$51)/($Q$47*SQRT($Q$51)))-$Q$47*SQRT($Q$51)))*$C$41*EXP(-#REF!*$Q$51)-NORMSDIST(-((LN($EY48/$C$41)+(#REF!+($Q$47^2)/2)*$Q$51)/($Q$47*SQRT($Q$51))))*$EY48)*100*$B$41,0)</f>
        <v>0</v>
      </c>
      <c r="FD48" s="120">
        <f ca="1">IFERROR((NORMSDIST(-(((LN($EY48/$C$42)+(#REF!+($Q$47^2)/2)*$Q$51)/($Q$47*SQRT($Q$51)))-$Q$47*SQRT($Q$51)))*$C$42*EXP(-#REF!*$Q$51)-NORMSDIST(-((LN($EY48/$C$42)+(#REF!+($Q$47^2)/2)*$Q$51)/($Q$47*SQRT($Q$51))))*$EY48)*100*$B$42,0)</f>
        <v>0</v>
      </c>
      <c r="FE48" s="120">
        <f ca="1">IFERROR((NORMSDIST(-(((LN($EY48/$C$43)+(#REF!+($Q$47^2)/2)*$Q$51)/($Q$47*SQRT($Q$51)))-$Q$47*SQRT($Q$51)))*$C$43*EXP(-#REF!*$Q$51)-NORMSDIST(-((LN($EY48/$C$43)+(#REF!+($Q$47^2)/2)*$Q$51)/($Q$47*SQRT($Q$51))))*$EY48)*100*$B$43,0)</f>
        <v>0</v>
      </c>
      <c r="FF48" s="120">
        <f ca="1">IFERROR((NORMSDIST(-(((LN($EY48/$C$44)+(#REF!+($Q$47^2)/2)*$Q$51)/($Q$47*SQRT($Q$51)))-$Q$47*SQRT($Q$51)))*$C$44*EXP(-#REF!*$Q$51)-NORMSDIST(-((LN($EY48/$C$44)+(#REF!+($Q$47^2)/2)*$Q$51)/($Q$47*SQRT($Q$51))))*$EY48)*100*$B$44,0)</f>
        <v>0</v>
      </c>
      <c r="FG48" s="120">
        <f ca="1">IFERROR((NORMSDIST(-(((LN($EY48/$C$45)+(#REF!+($Q$47^2)/2)*$Q$51)/($Q$47*SQRT($Q$51)))-$Q$47*SQRT($Q$51)))*$C$45*EXP(-#REF!*$Q$51)-NORMSDIST(-((LN($EY48/$C$45)+(#REF!+($Q$47^2)/2)*$Q$51)/($Q$47*SQRT($Q$51))))*$EY48)*100*$B$45,0)</f>
        <v>0</v>
      </c>
      <c r="FH48" s="120">
        <f ca="1">IFERROR((NORMSDIST(-(((LN($EY48/$C$46)+(#REF!+($Q$47^2)/2)*$Q$51)/($Q$47*SQRT($Q$51)))-$Q$47*SQRT($Q$51)))*$C$46*EXP(-#REF!*$Q$51)-NORMSDIST(-((LN($EY48/$C$46)+(#REF!+($Q$47^2)/2)*$Q$51)/($Q$47*SQRT($Q$51))))*$EY48)*100*$B$46,0)</f>
        <v>0</v>
      </c>
      <c r="FI48" s="120">
        <f ca="1">IFERROR((NORMSDIST(-(((LN($EY48/$C$47)+(#REF!+($Q$47^2)/2)*$Q$51)/($Q$47*SQRT($Q$51)))-$Q$47*SQRT($Q$51)))*$C$47*EXP(-#REF!*$Q$51)-NORMSDIST(-((LN($EY48/$C$47)+(#REF!+($Q$47^2)/2)*$Q$51)/($Q$47*SQRT($Q$51))))*$EY48)*100*$B$47,0)</f>
        <v>0</v>
      </c>
      <c r="FJ48" s="120">
        <f ca="1">IFERROR((NORMSDIST(-(((LN($EY48/$C$48)+(#REF!+($Q$47^2)/2)*$Q$51)/($Q$47*SQRT($Q$51)))-$Q$47*SQRT($Q$51)))*$C$48*EXP(-#REF!*$Q$51)-NORMSDIST(-((LN($EY48/$C$48)+(#REF!+($Q$47^2)/2)*$Q$51)/($Q$47*SQRT($Q$51))))*$EY48)*100*$B$48,0)</f>
        <v>0</v>
      </c>
      <c r="FK48" s="120">
        <f ca="1">IFERROR((NORMSDIST(-(((LN($EY48/$C$49)+(#REF!+($Q$47^2)/2)*$Q$51)/($Q$47*SQRT($Q$51)))-$Q$47*SQRT($Q$51)))*$C$49*EXP(-#REF!*$Q$51)-NORMSDIST(-((LN($EY48/$C$49)+(#REF!+($Q$47^2)/2)*$Q$51)/($Q$47*SQRT($Q$51))))*$EY48)*100*$B$49,0)</f>
        <v>0</v>
      </c>
      <c r="FL48" s="120">
        <f ca="1">IFERROR((NORMSDIST(-(((LN($EY48/$C$50)+(#REF!+($Q$47^2)/2)*$Q$51)/($Q$47*SQRT($Q$51)))-$Q$47*SQRT($Q$51)))*$C$50*EXP(-#REF!*$Q$51)-NORMSDIST(-((LN($EY48/$C$50)+(#REF!+($Q$47^2)/2)*$Q$51)/($Q$47*SQRT($Q$51))))*$EY48)*100*$B$50,0)</f>
        <v>0</v>
      </c>
      <c r="FM48" s="120">
        <f ca="1">IFERROR((NORMSDIST(-(((LN($EY48/$C$51)+(#REF!+($Q$47^2)/2)*$Q$51)/($Q$47*SQRT($Q$51)))-$Q$47*SQRT($Q$51)))*$C$51*EXP(-#REF!*$Q$51)-NORMSDIST(-((LN($EY48/$C$51)+(#REF!+($Q$47^2)/2)*$Q$51)/($Q$47*SQRT($Q$51))))*$EY48)*100*$B$51,0)</f>
        <v>0</v>
      </c>
      <c r="FN48" s="120">
        <f ca="1">IFERROR((NORMSDIST(-(((LN($EY48/$C$52)+(#REF!+($Q$47^2)/2)*$Q$51)/($Q$47*SQRT($Q$51)))-$Q$47*SQRT($Q$51)))*$C$52*EXP(-#REF!*$Q$51)-NORMSDIST(-((LN($EY48/$C$52)+(#REF!+($Q$47^2)/2)*$Q$51)/($Q$47*SQRT($Q$51))))*$EY48)*100*$B$52,0)</f>
        <v>0</v>
      </c>
      <c r="FO48" s="120">
        <f ca="1">IFERROR((NORMSDIST(-(((LN($EY48/$C$53)+(#REF!+($Q$47^2)/2)*$Q$51)/($Q$47*SQRT($Q$51)))-$Q$47*SQRT($Q$51)))*$C$53*EXP(-#REF!*$Q$51)-NORMSDIST(-((LN($EY48/$C$53)+(#REF!+($Q$47^2)/2)*$Q$51)/($Q$47*SQRT($Q$51))))*$EY48)*100*$B$53,0)</f>
        <v>0</v>
      </c>
      <c r="FP48" s="120">
        <f ca="1">IFERROR((NORMSDIST(-(((LN($EY48/$C$54)+(#REF!+($Q$47^2)/2)*$Q$51)/($Q$47*SQRT($Q$51)))-$Q$47*SQRT($Q$51)))*$C$54*EXP(-#REF!*$Q$51)-NORMSDIST(-((LN($EY48/$C$54)+(#REF!+($Q$47^2)/2)*$Q$51)/($Q$47*SQRT($Q$51))))*$EY48)*100*$B$54,0)</f>
        <v>0</v>
      </c>
      <c r="FQ48" s="120">
        <f ca="1">IFERROR((NORMSDIST(-(((LN($EY48/$C$55)+(#REF!+($Q$47^2)/2)*$Q$51)/($Q$47*SQRT($Q$51)))-$Q$47*SQRT($Q$51)))*$C$55*EXP(-#REF!*$Q$51)-NORMSDIST(-((LN($EY48/$C$55)+(#REF!+($Q$47^2)/2)*$Q$51)/($Q$47*SQRT($Q$51))))*$EY48)*100*$B$55,0)</f>
        <v>0</v>
      </c>
      <c r="FR48" s="120">
        <f ca="1">IFERROR((NORMSDIST(-(((LN($EY48/$C$56)+(#REF!+($Q$47^2)/2)*$Q$51)/($Q$47*SQRT($Q$51)))-$Q$47*SQRT($Q$51)))*$C$56*EXP(-#REF!*$Q$51)-NORMSDIST(-((LN($EY48/$C$56)+(#REF!+($Q$47^2)/2)*$Q$51)/($Q$47*SQRT($Q$51))))*$EY48)*100*$B$56,0)</f>
        <v>0</v>
      </c>
      <c r="FS48" s="120">
        <f ca="1">IFERROR((NORMSDIST(-(((LN($EY48/$C$57)+(#REF!+($Q$47^2)/2)*$Q$51)/($Q$47*SQRT($Q$51)))-$Q$47*SQRT($Q$51)))*$C$57*EXP(-#REF!*$Q$51)-NORMSDIST(-((LN($EY48/$C$57)+(#REF!+($Q$47^2)/2)*$Q$51)/($Q$47*SQRT($Q$51))))*$EY48)*100*$B$57,0)</f>
        <v>0</v>
      </c>
      <c r="FT48" s="120">
        <f ca="1">IFERROR((NORMSDIST(-(((LN($EY48/$C$58)+(#REF!+($Q$47^2)/2)*$Q$51)/($Q$47*SQRT($Q$51)))-$Q$47*SQRT($Q$51)))*$C$58*EXP(-#REF!*$Q$51)-NORMSDIST(-((LN($EY48/$C$58)+(#REF!+($Q$47^2)/2)*$Q$51)/($Q$47*SQRT($Q$51))))*$EY48)*100*$B$58,0)</f>
        <v>0</v>
      </c>
      <c r="FU48" s="120">
        <f ca="1">IFERROR((NORMSDIST(-(((LN($EY48/$C$59)+(#REF!+($Q$47^2)/2)*$Q$51)/($Q$47*SQRT($Q$51)))-$Q$47*SQRT($Q$51)))*$C$59*EXP(-#REF!*$Q$51)-NORMSDIST(-((LN($EY48/$C$59)+(#REF!+($Q$47^2)/2)*$Q$51)/($Q$47*SQRT($Q$51))))*$EY48)*100*$B$59,0)</f>
        <v>0</v>
      </c>
      <c r="FV48" s="120">
        <f ca="1">IFERROR((NORMSDIST(-(((LN($EY48/$C$60)+(#REF!+($Q$47^2)/2)*$Q$51)/($Q$47*SQRT($Q$51)))-$Q$47*SQRT($Q$51)))*$C$60*EXP(-#REF!*$Q$51)-NORMSDIST(-((LN($EY48/$C$60)+(#REF!+($Q$47^2)/2)*$Q$51)/($Q$47*SQRT($Q$51))))*$EY48)*100*$B$60,0)</f>
        <v>0</v>
      </c>
      <c r="FW48" s="120">
        <f ca="1">IFERROR((NORMSDIST(-(((LN($EY48/$C$61)+(#REF!+($Q$47^2)/2)*$Q$51)/($Q$47*SQRT($Q$51)))-$Q$47*SQRT($Q$51)))*$C$61*EXP(-#REF!*$Q$51)-NORMSDIST(-((LN($EY48/$C$61)+(#REF!+($Q$47^2)/2)*$Q$51)/($Q$47*SQRT($Q$51))))*$EY48)*100*$B$61,0)</f>
        <v>0</v>
      </c>
      <c r="FX48" s="120">
        <f ca="1">IFERROR((NORMSDIST(-(((LN($EY48/$C$62)+(#REF!+($Q$47^2)/2)*$Q$51)/($Q$47*SQRT($Q$51)))-$Q$47*SQRT($Q$51)))*$C$62*EXP(-#REF!*$Q$51)-NORMSDIST(-((LN($EY48/$C$62)+(#REF!+($Q$47^2)/2)*$Q$51)/($Q$47*SQRT($Q$51))))*$EY48)*100*$B$62,0)</f>
        <v>0</v>
      </c>
      <c r="FY48" s="120">
        <f ca="1">IFERROR((NORMSDIST(-(((LN($EY48/$C$63)+(#REF!+($Q$47^2)/2)*$Q$51)/($Q$47*SQRT($Q$51)))-$Q$47*SQRT($Q$51)))*$C$63*EXP(-#REF!*$Q$51)-NORMSDIST(-((LN($EY48/$C$63)+(#REF!+($Q$47^2)/2)*$Q$51)/($Q$47*SQRT($Q$51))))*$EY48)*100*$B$63,0)</f>
        <v>0</v>
      </c>
      <c r="FZ48" s="120">
        <f ca="1">IFERROR((NORMSDIST(-(((LN($EY48/$C$64)+(#REF!+($Q$47^2)/2)*$Q$51)/($Q$47*SQRT($Q$51)))-$Q$47*SQRT($Q$51)))*$C$64*EXP(-#REF!*$Q$51)-NORMSDIST(-((LN($EY48/$C$64)+(#REF!+($Q$47^2)/2)*$Q$51)/($Q$47*SQRT($Q$51))))*$EY48)*100*$B$64,0)</f>
        <v>0</v>
      </c>
      <c r="GA48" s="120">
        <f ca="1">IFERROR((NORMSDIST(-(((LN($EY48/$C$65)+(#REF!+($Q$47^2)/2)*$Q$51)/($Q$47*SQRT($Q$51)))-$Q$47*SQRT($Q$51)))*$C$65*EXP(-#REF!*$Q$51)-NORMSDIST(-((LN($EY48/$C$65)+(#REF!+($Q$47^2)/2)*$Q$51)/($Q$47*SQRT($Q$51))))*$EY48)*100*$B$65,0)</f>
        <v>0</v>
      </c>
      <c r="GB48" s="120">
        <f ca="1">IFERROR((NORMSDIST(-(((LN($EY48/$C$66)+(#REF!+($Q$47^2)/2)*$Q$51)/($Q$47*SQRT($Q$51)))-$Q$47*SQRT($Q$51)))*$C$66*EXP(-#REF!*$Q$51)-NORMSDIST(-((LN($EY48/$C$66)+(#REF!+($Q$47^2)/2)*$Q$51)/($Q$47*SQRT($Q$51))))*$EY48)*100*$B$66,0)</f>
        <v>0</v>
      </c>
      <c r="GC48" s="120">
        <f ca="1">IFERROR((NORMSDIST(-(((LN($EY48/$C$67)+(#REF!+($Q$47^2)/2)*$Q$51)/($Q$47*SQRT($Q$51)))-$Q$47*SQRT($Q$51)))*$C$67*EXP(-#REF!*$Q$51)-NORMSDIST(-((LN($EY48/$C$67)+(#REF!+($Q$47^2)/2)*$Q$51)/($Q$47*SQRT($Q$51))))*$EY48)*100*$B$67,0)</f>
        <v>0</v>
      </c>
      <c r="GD48" s="120">
        <f ca="1">IFERROR((NORMSDIST(-(((LN($EY48/$C$68)+(#REF!+($Q$47^2)/2)*$Q$51)/($Q$47*SQRT($Q$51)))-$Q$47*SQRT($Q$51)))*$C$68*EXP(-#REF!*$Q$51)-NORMSDIST(-((LN($EY48/$C$68)+(#REF!+($Q$47^2)/2)*$Q$51)/($Q$47*SQRT($Q$51))))*$EY48)*100*$B$68,0)</f>
        <v>0</v>
      </c>
      <c r="GE48" s="120">
        <f ca="1">IFERROR((NORMSDIST(-(((LN($EY48/$C$69)+(#REF!+($Q$47^2)/2)*$Q$51)/($Q$47*SQRT($Q$51)))-$Q$47*SQRT($Q$51)))*$C$69*EXP(-#REF!*$Q$51)-NORMSDIST(-((LN($EY48/$C$69)+(#REF!+($Q$47^2)/2)*$Q$51)/($Q$47*SQRT($Q$51))))*$EY48)*100*$B$69,0)</f>
        <v>0</v>
      </c>
      <c r="GF48" s="120">
        <f ca="1">IFERROR((NORMSDIST(-(((LN($EY48/$C$70)+(#REF!+($Q$47^2)/2)*$Q$51)/($Q$47*SQRT($Q$51)))-$Q$47*SQRT($Q$51)))*$C$70*EXP(-#REF!*$Q$51)-NORMSDIST(-((LN($EY48/$C$70)+(#REF!+($Q$47^2)/2)*$Q$51)/($Q$47*SQRT($Q$51))))*$EY48)*100*$B$70,0)</f>
        <v>0</v>
      </c>
      <c r="GG48" s="120">
        <f ca="1">IFERROR((NORMSDIST(-(((LN($EY48/$C$71)+(#REF!+($Q$47^2)/2)*$Q$51)/($Q$47*SQRT($Q$51)))-$Q$47*SQRT($Q$51)))*$C$71*EXP(-#REF!*$Q$51)-NORMSDIST(-((LN($EY48/$C$71)+(#REF!+($Q$47^2)/2)*$Q$51)/($Q$47*SQRT($Q$51))))*$EY48)*100*$B$71,0)</f>
        <v>0</v>
      </c>
      <c r="GH48" s="120">
        <f ca="1">IFERROR((NORMSDIST(-(((LN($EY48/$C$72)+(#REF!+($Q$47^2)/2)*$Q$51)/($Q$47*SQRT($Q$51)))-$Q$47*SQRT($Q$51)))*$C$72*EXP(-#REF!*$Q$51)-NORMSDIST(-((LN($EY48/$C$72)+(#REF!+($Q$47^2)/2)*$Q$51)/($Q$47*SQRT($Q$51))))*$EY48)*100*$B$72,0)</f>
        <v>0</v>
      </c>
      <c r="GI48" s="120">
        <f t="shared" si="123"/>
        <v>0</v>
      </c>
      <c r="GJ48" s="120">
        <f t="shared" si="124"/>
        <v>0</v>
      </c>
      <c r="GK48" s="120">
        <f t="shared" si="125"/>
        <v>0</v>
      </c>
      <c r="GL48" s="120">
        <f t="shared" si="126"/>
        <v>0</v>
      </c>
      <c r="GM48" s="121"/>
      <c r="GN48" s="162">
        <f t="shared" ca="1" si="127"/>
        <v>0</v>
      </c>
    </row>
    <row r="49" spans="1:196">
      <c r="A49" s="177" t="s">
        <v>411</v>
      </c>
      <c r="B49" s="169"/>
      <c r="C49" s="242"/>
      <c r="D49" s="243"/>
      <c r="E49" s="244">
        <f t="shared" si="0"/>
        <v>0</v>
      </c>
      <c r="F49" s="245">
        <f t="shared" si="1"/>
        <v>0</v>
      </c>
      <c r="G49" s="246" t="str">
        <f t="shared" si="129"/>
        <v/>
      </c>
      <c r="H49" s="247">
        <f t="shared" si="58"/>
        <v>0</v>
      </c>
      <c r="I49" s="248">
        <f t="shared" si="2"/>
        <v>0</v>
      </c>
      <c r="J49" s="127" t="str">
        <f>IFERROR(D48/D49,"")</f>
        <v/>
      </c>
      <c r="K49" s="128" t="str">
        <f>IFERROR(G48/G49,"")</f>
        <v/>
      </c>
      <c r="L49" s="129" t="str">
        <f t="shared" si="128"/>
        <v/>
      </c>
      <c r="M49" s="130">
        <f>I49+I48</f>
        <v>0</v>
      </c>
      <c r="N49" s="823" t="s">
        <v>463</v>
      </c>
      <c r="O49" s="795"/>
      <c r="P49" s="796"/>
      <c r="Q49" s="190">
        <v>45338</v>
      </c>
      <c r="R49" s="62"/>
      <c r="S49" s="186"/>
      <c r="T49" s="187"/>
      <c r="U49" s="188"/>
      <c r="V49" s="187"/>
      <c r="W49" s="187"/>
      <c r="X49" s="187"/>
      <c r="Y49" s="187"/>
      <c r="Z49" s="187"/>
      <c r="AA49" s="187"/>
      <c r="AB49" s="187"/>
      <c r="AC49" s="187"/>
      <c r="AD49" s="187"/>
      <c r="AE49" s="186"/>
      <c r="AF49" s="187"/>
      <c r="AG49" s="188"/>
      <c r="AH49" s="187"/>
      <c r="AI49" s="187"/>
      <c r="AJ49" s="187"/>
      <c r="AK49" s="187"/>
      <c r="AL49" s="187"/>
      <c r="AM49" s="187"/>
      <c r="AN49" s="187"/>
      <c r="AO49" s="187"/>
      <c r="AP49" s="187"/>
      <c r="AQ49" s="62"/>
      <c r="AR49" s="62"/>
      <c r="AS49" s="62"/>
      <c r="AT49" s="62"/>
      <c r="AU49" s="62"/>
      <c r="AV49" s="171"/>
      <c r="AW49" s="172" t="s">
        <v>354</v>
      </c>
      <c r="AX49" s="114"/>
      <c r="AY49" s="136"/>
      <c r="AZ49" s="137"/>
      <c r="BA49" s="285">
        <f t="shared" si="10"/>
        <v>0</v>
      </c>
      <c r="BB49" s="286">
        <f t="shared" si="11"/>
        <v>0</v>
      </c>
      <c r="BC49" s="173" t="s">
        <v>408</v>
      </c>
      <c r="BD49" s="114"/>
      <c r="BE49" s="139"/>
      <c r="BF49" s="117"/>
      <c r="BG49" s="287">
        <f t="shared" si="12"/>
        <v>0</v>
      </c>
      <c r="BH49" s="289">
        <f t="shared" si="13"/>
        <v>0</v>
      </c>
      <c r="BI49" s="174" t="s">
        <v>409</v>
      </c>
      <c r="BJ49" s="114"/>
      <c r="BK49" s="117"/>
      <c r="BL49" s="290">
        <f t="shared" si="14"/>
        <v>0</v>
      </c>
      <c r="BM49" s="291">
        <f t="shared" si="15"/>
        <v>0</v>
      </c>
      <c r="DH49" s="119">
        <f t="shared" si="81"/>
        <v>2102.8249999999998</v>
      </c>
      <c r="DI49" s="120">
        <f t="shared" si="82"/>
        <v>0</v>
      </c>
      <c r="DJ49" s="120">
        <f t="shared" si="83"/>
        <v>0</v>
      </c>
      <c r="DK49" s="120">
        <f t="shared" si="84"/>
        <v>0</v>
      </c>
      <c r="DL49" s="120">
        <f t="shared" si="85"/>
        <v>0</v>
      </c>
      <c r="DM49" s="120">
        <f t="shared" si="86"/>
        <v>0</v>
      </c>
      <c r="DN49" s="120">
        <f t="shared" si="87"/>
        <v>0</v>
      </c>
      <c r="DO49" s="120">
        <f t="shared" si="88"/>
        <v>0</v>
      </c>
      <c r="DP49" s="120">
        <f t="shared" si="89"/>
        <v>0</v>
      </c>
      <c r="DQ49" s="120">
        <f t="shared" si="90"/>
        <v>0</v>
      </c>
      <c r="DR49" s="120">
        <f t="shared" si="91"/>
        <v>0</v>
      </c>
      <c r="DS49" s="120">
        <f t="shared" si="92"/>
        <v>0</v>
      </c>
      <c r="DT49" s="120">
        <f t="shared" si="93"/>
        <v>0</v>
      </c>
      <c r="DU49" s="120">
        <f t="shared" si="94"/>
        <v>0</v>
      </c>
      <c r="DV49" s="120">
        <f t="shared" si="95"/>
        <v>0</v>
      </c>
      <c r="DW49" s="120">
        <f t="shared" si="96"/>
        <v>0</v>
      </c>
      <c r="DX49" s="120">
        <f t="shared" si="97"/>
        <v>0</v>
      </c>
      <c r="DY49" s="120">
        <f t="shared" si="98"/>
        <v>0</v>
      </c>
      <c r="DZ49" s="120">
        <f t="shared" si="99"/>
        <v>0</v>
      </c>
      <c r="EA49" s="120">
        <f t="shared" si="100"/>
        <v>0</v>
      </c>
      <c r="EB49" s="120">
        <f t="shared" si="101"/>
        <v>0</v>
      </c>
      <c r="EC49" s="120">
        <f t="shared" si="102"/>
        <v>0</v>
      </c>
      <c r="ED49" s="120">
        <f t="shared" si="103"/>
        <v>0</v>
      </c>
      <c r="EE49" s="120">
        <f t="shared" si="104"/>
        <v>0</v>
      </c>
      <c r="EF49" s="120">
        <f t="shared" si="105"/>
        <v>0</v>
      </c>
      <c r="EG49" s="120">
        <f t="shared" si="106"/>
        <v>0</v>
      </c>
      <c r="EH49" s="120">
        <f t="shared" si="107"/>
        <v>0</v>
      </c>
      <c r="EI49" s="120">
        <f t="shared" si="108"/>
        <v>0</v>
      </c>
      <c r="EJ49" s="120">
        <f t="shared" si="109"/>
        <v>0</v>
      </c>
      <c r="EK49" s="120">
        <f t="shared" si="110"/>
        <v>0</v>
      </c>
      <c r="EL49" s="120">
        <f t="shared" si="111"/>
        <v>0</v>
      </c>
      <c r="EM49" s="120">
        <f t="shared" si="112"/>
        <v>0</v>
      </c>
      <c r="EN49" s="120">
        <f t="shared" si="113"/>
        <v>0</v>
      </c>
      <c r="EO49" s="120">
        <f t="shared" si="114"/>
        <v>0</v>
      </c>
      <c r="EP49" s="120">
        <f t="shared" si="115"/>
        <v>0</v>
      </c>
      <c r="EQ49" s="120">
        <f t="shared" si="116"/>
        <v>0</v>
      </c>
      <c r="ER49" s="120">
        <f t="shared" si="117"/>
        <v>0</v>
      </c>
      <c r="ES49" s="120">
        <f t="shared" si="118"/>
        <v>0</v>
      </c>
      <c r="ET49" s="120">
        <f t="shared" si="119"/>
        <v>0</v>
      </c>
      <c r="EU49" s="120">
        <f t="shared" si="120"/>
        <v>0</v>
      </c>
      <c r="EV49" s="121"/>
      <c r="EW49" s="162">
        <f t="shared" si="121"/>
        <v>0</v>
      </c>
      <c r="EX49" s="72"/>
      <c r="EY49" s="119">
        <f t="shared" si="122"/>
        <v>2102.8249999999998</v>
      </c>
      <c r="EZ49" s="120">
        <f ca="1">IFERROR((NORMSDIST(-(((LN($EY49/$C$38)+(#REF!+($Q$47^2)/2)*$Q$51)/($Q$47*SQRT($Q$51)))-$Q$47*SQRT($Q$51)))*$C$38*EXP(-#REF!*$Q$51)-NORMSDIST(-((LN($EY49/$C$38)+(#REF!+($Q$47^2)/2)*$Q$51)/($Q$47*SQRT($Q$51))))*$EY49)*100*$B$38,0)</f>
        <v>0</v>
      </c>
      <c r="FA49" s="120">
        <f ca="1">IFERROR((NORMSDIST(-(((LN($EY49/$C$39)+(#REF!+($Q$47^2)/2)*$Q$51)/($Q$47*SQRT($Q$51)))-$Q$47*SQRT($Q$51)))*$C$39*EXP(-#REF!*$Q$51)-NORMSDIST(-((LN($EY49/$C$39)+(#REF!+($Q$47^2)/2)*$Q$51)/($Q$47*SQRT($Q$51))))*$EY49)*100*$B$39,0)</f>
        <v>0</v>
      </c>
      <c r="FB49" s="120">
        <f ca="1">IFERROR((NORMSDIST(-(((LN($EY49/$C$40)+(#REF!+($Q$47^2)/2)*$Q$51)/($Q$47*SQRT($Q$51)))-$Q$47*SQRT($Q$51)))*$C$40*EXP(-#REF!*$Q$51)-NORMSDIST(-((LN($EY49/$C$40)+(#REF!+($Q$47^2)/2)*$Q$51)/($Q$47*SQRT($Q$51))))*$EY49)*100*$B$40,0)</f>
        <v>0</v>
      </c>
      <c r="FC49" s="120">
        <f ca="1">IFERROR((NORMSDIST(-(((LN($EY49/$C$41)+(#REF!+($Q$47^2)/2)*$Q$51)/($Q$47*SQRT($Q$51)))-$Q$47*SQRT($Q$51)))*$C$41*EXP(-#REF!*$Q$51)-NORMSDIST(-((LN($EY49/$C$41)+(#REF!+($Q$47^2)/2)*$Q$51)/($Q$47*SQRT($Q$51))))*$EY49)*100*$B$41,0)</f>
        <v>0</v>
      </c>
      <c r="FD49" s="120">
        <f ca="1">IFERROR((NORMSDIST(-(((LN($EY49/$C$42)+(#REF!+($Q$47^2)/2)*$Q$51)/($Q$47*SQRT($Q$51)))-$Q$47*SQRT($Q$51)))*$C$42*EXP(-#REF!*$Q$51)-NORMSDIST(-((LN($EY49/$C$42)+(#REF!+($Q$47^2)/2)*$Q$51)/($Q$47*SQRT($Q$51))))*$EY49)*100*$B$42,0)</f>
        <v>0</v>
      </c>
      <c r="FE49" s="120">
        <f ca="1">IFERROR((NORMSDIST(-(((LN($EY49/$C$43)+(#REF!+($Q$47^2)/2)*$Q$51)/($Q$47*SQRT($Q$51)))-$Q$47*SQRT($Q$51)))*$C$43*EXP(-#REF!*$Q$51)-NORMSDIST(-((LN($EY49/$C$43)+(#REF!+($Q$47^2)/2)*$Q$51)/($Q$47*SQRT($Q$51))))*$EY49)*100*$B$43,0)</f>
        <v>0</v>
      </c>
      <c r="FF49" s="120">
        <f ca="1">IFERROR((NORMSDIST(-(((LN($EY49/$C$44)+(#REF!+($Q$47^2)/2)*$Q$51)/($Q$47*SQRT($Q$51)))-$Q$47*SQRT($Q$51)))*$C$44*EXP(-#REF!*$Q$51)-NORMSDIST(-((LN($EY49/$C$44)+(#REF!+($Q$47^2)/2)*$Q$51)/($Q$47*SQRT($Q$51))))*$EY49)*100*$B$44,0)</f>
        <v>0</v>
      </c>
      <c r="FG49" s="120">
        <f ca="1">IFERROR((NORMSDIST(-(((LN($EY49/$C$45)+(#REF!+($Q$47^2)/2)*$Q$51)/($Q$47*SQRT($Q$51)))-$Q$47*SQRT($Q$51)))*$C$45*EXP(-#REF!*$Q$51)-NORMSDIST(-((LN($EY49/$C$45)+(#REF!+($Q$47^2)/2)*$Q$51)/($Q$47*SQRT($Q$51))))*$EY49)*100*$B$45,0)</f>
        <v>0</v>
      </c>
      <c r="FH49" s="120">
        <f ca="1">IFERROR((NORMSDIST(-(((LN($EY49/$C$46)+(#REF!+($Q$47^2)/2)*$Q$51)/($Q$47*SQRT($Q$51)))-$Q$47*SQRT($Q$51)))*$C$46*EXP(-#REF!*$Q$51)-NORMSDIST(-((LN($EY49/$C$46)+(#REF!+($Q$47^2)/2)*$Q$51)/($Q$47*SQRT($Q$51))))*$EY49)*100*$B$46,0)</f>
        <v>0</v>
      </c>
      <c r="FI49" s="120">
        <f ca="1">IFERROR((NORMSDIST(-(((LN($EY49/$C$47)+(#REF!+($Q$47^2)/2)*$Q$51)/($Q$47*SQRT($Q$51)))-$Q$47*SQRT($Q$51)))*$C$47*EXP(-#REF!*$Q$51)-NORMSDIST(-((LN($EY49/$C$47)+(#REF!+($Q$47^2)/2)*$Q$51)/($Q$47*SQRT($Q$51))))*$EY49)*100*$B$47,0)</f>
        <v>0</v>
      </c>
      <c r="FJ49" s="120">
        <f ca="1">IFERROR((NORMSDIST(-(((LN($EY49/$C$48)+(#REF!+($Q$47^2)/2)*$Q$51)/($Q$47*SQRT($Q$51)))-$Q$47*SQRT($Q$51)))*$C$48*EXP(-#REF!*$Q$51)-NORMSDIST(-((LN($EY49/$C$48)+(#REF!+($Q$47^2)/2)*$Q$51)/($Q$47*SQRT($Q$51))))*$EY49)*100*$B$48,0)</f>
        <v>0</v>
      </c>
      <c r="FK49" s="120">
        <f ca="1">IFERROR((NORMSDIST(-(((LN($EY49/$C$49)+(#REF!+($Q$47^2)/2)*$Q$51)/($Q$47*SQRT($Q$51)))-$Q$47*SQRT($Q$51)))*$C$49*EXP(-#REF!*$Q$51)-NORMSDIST(-((LN($EY49/$C$49)+(#REF!+($Q$47^2)/2)*$Q$51)/($Q$47*SQRT($Q$51))))*$EY49)*100*$B$49,0)</f>
        <v>0</v>
      </c>
      <c r="FL49" s="120">
        <f ca="1">IFERROR((NORMSDIST(-(((LN($EY49/$C$50)+(#REF!+($Q$47^2)/2)*$Q$51)/($Q$47*SQRT($Q$51)))-$Q$47*SQRT($Q$51)))*$C$50*EXP(-#REF!*$Q$51)-NORMSDIST(-((LN($EY49/$C$50)+(#REF!+($Q$47^2)/2)*$Q$51)/($Q$47*SQRT($Q$51))))*$EY49)*100*$B$50,0)</f>
        <v>0</v>
      </c>
      <c r="FM49" s="120">
        <f ca="1">IFERROR((NORMSDIST(-(((LN($EY49/$C$51)+(#REF!+($Q$47^2)/2)*$Q$51)/($Q$47*SQRT($Q$51)))-$Q$47*SQRT($Q$51)))*$C$51*EXP(-#REF!*$Q$51)-NORMSDIST(-((LN($EY49/$C$51)+(#REF!+($Q$47^2)/2)*$Q$51)/($Q$47*SQRT($Q$51))))*$EY49)*100*$B$51,0)</f>
        <v>0</v>
      </c>
      <c r="FN49" s="120">
        <f ca="1">IFERROR((NORMSDIST(-(((LN($EY49/$C$52)+(#REF!+($Q$47^2)/2)*$Q$51)/($Q$47*SQRT($Q$51)))-$Q$47*SQRT($Q$51)))*$C$52*EXP(-#REF!*$Q$51)-NORMSDIST(-((LN($EY49/$C$52)+(#REF!+($Q$47^2)/2)*$Q$51)/($Q$47*SQRT($Q$51))))*$EY49)*100*$B$52,0)</f>
        <v>0</v>
      </c>
      <c r="FO49" s="120">
        <f ca="1">IFERROR((NORMSDIST(-(((LN($EY49/$C$53)+(#REF!+($Q$47^2)/2)*$Q$51)/($Q$47*SQRT($Q$51)))-$Q$47*SQRT($Q$51)))*$C$53*EXP(-#REF!*$Q$51)-NORMSDIST(-((LN($EY49/$C$53)+(#REF!+($Q$47^2)/2)*$Q$51)/($Q$47*SQRT($Q$51))))*$EY49)*100*$B$53,0)</f>
        <v>0</v>
      </c>
      <c r="FP49" s="120">
        <f ca="1">IFERROR((NORMSDIST(-(((LN($EY49/$C$54)+(#REF!+($Q$47^2)/2)*$Q$51)/($Q$47*SQRT($Q$51)))-$Q$47*SQRT($Q$51)))*$C$54*EXP(-#REF!*$Q$51)-NORMSDIST(-((LN($EY49/$C$54)+(#REF!+($Q$47^2)/2)*$Q$51)/($Q$47*SQRT($Q$51))))*$EY49)*100*$B$54,0)</f>
        <v>0</v>
      </c>
      <c r="FQ49" s="120">
        <f ca="1">IFERROR((NORMSDIST(-(((LN($EY49/$C$55)+(#REF!+($Q$47^2)/2)*$Q$51)/($Q$47*SQRT($Q$51)))-$Q$47*SQRT($Q$51)))*$C$55*EXP(-#REF!*$Q$51)-NORMSDIST(-((LN($EY49/$C$55)+(#REF!+($Q$47^2)/2)*$Q$51)/($Q$47*SQRT($Q$51))))*$EY49)*100*$B$55,0)</f>
        <v>0</v>
      </c>
      <c r="FR49" s="120">
        <f ca="1">IFERROR((NORMSDIST(-(((LN($EY49/$C$56)+(#REF!+($Q$47^2)/2)*$Q$51)/($Q$47*SQRT($Q$51)))-$Q$47*SQRT($Q$51)))*$C$56*EXP(-#REF!*$Q$51)-NORMSDIST(-((LN($EY49/$C$56)+(#REF!+($Q$47^2)/2)*$Q$51)/($Q$47*SQRT($Q$51))))*$EY49)*100*$B$56,0)</f>
        <v>0</v>
      </c>
      <c r="FS49" s="120">
        <f ca="1">IFERROR((NORMSDIST(-(((LN($EY49/$C$57)+(#REF!+($Q$47^2)/2)*$Q$51)/($Q$47*SQRT($Q$51)))-$Q$47*SQRT($Q$51)))*$C$57*EXP(-#REF!*$Q$51)-NORMSDIST(-((LN($EY49/$C$57)+(#REF!+($Q$47^2)/2)*$Q$51)/($Q$47*SQRT($Q$51))))*$EY49)*100*$B$57,0)</f>
        <v>0</v>
      </c>
      <c r="FT49" s="120">
        <f ca="1">IFERROR((NORMSDIST(-(((LN($EY49/$C$58)+(#REF!+($Q$47^2)/2)*$Q$51)/($Q$47*SQRT($Q$51)))-$Q$47*SQRT($Q$51)))*$C$58*EXP(-#REF!*$Q$51)-NORMSDIST(-((LN($EY49/$C$58)+(#REF!+($Q$47^2)/2)*$Q$51)/($Q$47*SQRT($Q$51))))*$EY49)*100*$B$58,0)</f>
        <v>0</v>
      </c>
      <c r="FU49" s="120">
        <f ca="1">IFERROR((NORMSDIST(-(((LN($EY49/$C$59)+(#REF!+($Q$47^2)/2)*$Q$51)/($Q$47*SQRT($Q$51)))-$Q$47*SQRT($Q$51)))*$C$59*EXP(-#REF!*$Q$51)-NORMSDIST(-((LN($EY49/$C$59)+(#REF!+($Q$47^2)/2)*$Q$51)/($Q$47*SQRT($Q$51))))*$EY49)*100*$B$59,0)</f>
        <v>0</v>
      </c>
      <c r="FV49" s="120">
        <f ca="1">IFERROR((NORMSDIST(-(((LN($EY49/$C$60)+(#REF!+($Q$47^2)/2)*$Q$51)/($Q$47*SQRT($Q$51)))-$Q$47*SQRT($Q$51)))*$C$60*EXP(-#REF!*$Q$51)-NORMSDIST(-((LN($EY49/$C$60)+(#REF!+($Q$47^2)/2)*$Q$51)/($Q$47*SQRT($Q$51))))*$EY49)*100*$B$60,0)</f>
        <v>0</v>
      </c>
      <c r="FW49" s="120">
        <f ca="1">IFERROR((NORMSDIST(-(((LN($EY49/$C$61)+(#REF!+($Q$47^2)/2)*$Q$51)/($Q$47*SQRT($Q$51)))-$Q$47*SQRT($Q$51)))*$C$61*EXP(-#REF!*$Q$51)-NORMSDIST(-((LN($EY49/$C$61)+(#REF!+($Q$47^2)/2)*$Q$51)/($Q$47*SQRT($Q$51))))*$EY49)*100*$B$61,0)</f>
        <v>0</v>
      </c>
      <c r="FX49" s="120">
        <f ca="1">IFERROR((NORMSDIST(-(((LN($EY49/$C$62)+(#REF!+($Q$47^2)/2)*$Q$51)/($Q$47*SQRT($Q$51)))-$Q$47*SQRT($Q$51)))*$C$62*EXP(-#REF!*$Q$51)-NORMSDIST(-((LN($EY49/$C$62)+(#REF!+($Q$47^2)/2)*$Q$51)/($Q$47*SQRT($Q$51))))*$EY49)*100*$B$62,0)</f>
        <v>0</v>
      </c>
      <c r="FY49" s="120">
        <f ca="1">IFERROR((NORMSDIST(-(((LN($EY49/$C$63)+(#REF!+($Q$47^2)/2)*$Q$51)/($Q$47*SQRT($Q$51)))-$Q$47*SQRT($Q$51)))*$C$63*EXP(-#REF!*$Q$51)-NORMSDIST(-((LN($EY49/$C$63)+(#REF!+($Q$47^2)/2)*$Q$51)/($Q$47*SQRT($Q$51))))*$EY49)*100*$B$63,0)</f>
        <v>0</v>
      </c>
      <c r="FZ49" s="120">
        <f ca="1">IFERROR((NORMSDIST(-(((LN($EY49/$C$64)+(#REF!+($Q$47^2)/2)*$Q$51)/($Q$47*SQRT($Q$51)))-$Q$47*SQRT($Q$51)))*$C$64*EXP(-#REF!*$Q$51)-NORMSDIST(-((LN($EY49/$C$64)+(#REF!+($Q$47^2)/2)*$Q$51)/($Q$47*SQRT($Q$51))))*$EY49)*100*$B$64,0)</f>
        <v>0</v>
      </c>
      <c r="GA49" s="120">
        <f ca="1">IFERROR((NORMSDIST(-(((LN($EY49/$C$65)+(#REF!+($Q$47^2)/2)*$Q$51)/($Q$47*SQRT($Q$51)))-$Q$47*SQRT($Q$51)))*$C$65*EXP(-#REF!*$Q$51)-NORMSDIST(-((LN($EY49/$C$65)+(#REF!+($Q$47^2)/2)*$Q$51)/($Q$47*SQRT($Q$51))))*$EY49)*100*$B$65,0)</f>
        <v>0</v>
      </c>
      <c r="GB49" s="120">
        <f ca="1">IFERROR((NORMSDIST(-(((LN($EY49/$C$66)+(#REF!+($Q$47^2)/2)*$Q$51)/($Q$47*SQRT($Q$51)))-$Q$47*SQRT($Q$51)))*$C$66*EXP(-#REF!*$Q$51)-NORMSDIST(-((LN($EY49/$C$66)+(#REF!+($Q$47^2)/2)*$Q$51)/($Q$47*SQRT($Q$51))))*$EY49)*100*$B$66,0)</f>
        <v>0</v>
      </c>
      <c r="GC49" s="120">
        <f ca="1">IFERROR((NORMSDIST(-(((LN($EY49/$C$67)+(#REF!+($Q$47^2)/2)*$Q$51)/($Q$47*SQRT($Q$51)))-$Q$47*SQRT($Q$51)))*$C$67*EXP(-#REF!*$Q$51)-NORMSDIST(-((LN($EY49/$C$67)+(#REF!+($Q$47^2)/2)*$Q$51)/($Q$47*SQRT($Q$51))))*$EY49)*100*$B$67,0)</f>
        <v>0</v>
      </c>
      <c r="GD49" s="120">
        <f ca="1">IFERROR((NORMSDIST(-(((LN($EY49/$C$68)+(#REF!+($Q$47^2)/2)*$Q$51)/($Q$47*SQRT($Q$51)))-$Q$47*SQRT($Q$51)))*$C$68*EXP(-#REF!*$Q$51)-NORMSDIST(-((LN($EY49/$C$68)+(#REF!+($Q$47^2)/2)*$Q$51)/($Q$47*SQRT($Q$51))))*$EY49)*100*$B$68,0)</f>
        <v>0</v>
      </c>
      <c r="GE49" s="120">
        <f ca="1">IFERROR((NORMSDIST(-(((LN($EY49/$C$69)+(#REF!+($Q$47^2)/2)*$Q$51)/($Q$47*SQRT($Q$51)))-$Q$47*SQRT($Q$51)))*$C$69*EXP(-#REF!*$Q$51)-NORMSDIST(-((LN($EY49/$C$69)+(#REF!+($Q$47^2)/2)*$Q$51)/($Q$47*SQRT($Q$51))))*$EY49)*100*$B$69,0)</f>
        <v>0</v>
      </c>
      <c r="GF49" s="120">
        <f ca="1">IFERROR((NORMSDIST(-(((LN($EY49/$C$70)+(#REF!+($Q$47^2)/2)*$Q$51)/($Q$47*SQRT($Q$51)))-$Q$47*SQRT($Q$51)))*$C$70*EXP(-#REF!*$Q$51)-NORMSDIST(-((LN($EY49/$C$70)+(#REF!+($Q$47^2)/2)*$Q$51)/($Q$47*SQRT($Q$51))))*$EY49)*100*$B$70,0)</f>
        <v>0</v>
      </c>
      <c r="GG49" s="120">
        <f ca="1">IFERROR((NORMSDIST(-(((LN($EY49/$C$71)+(#REF!+($Q$47^2)/2)*$Q$51)/($Q$47*SQRT($Q$51)))-$Q$47*SQRT($Q$51)))*$C$71*EXP(-#REF!*$Q$51)-NORMSDIST(-((LN($EY49/$C$71)+(#REF!+($Q$47^2)/2)*$Q$51)/($Q$47*SQRT($Q$51))))*$EY49)*100*$B$71,0)</f>
        <v>0</v>
      </c>
      <c r="GH49" s="120">
        <f ca="1">IFERROR((NORMSDIST(-(((LN($EY49/$C$72)+(#REF!+($Q$47^2)/2)*$Q$51)/($Q$47*SQRT($Q$51)))-$Q$47*SQRT($Q$51)))*$C$72*EXP(-#REF!*$Q$51)-NORMSDIST(-((LN($EY49/$C$72)+(#REF!+($Q$47^2)/2)*$Q$51)/($Q$47*SQRT($Q$51))))*$EY49)*100*$B$72,0)</f>
        <v>0</v>
      </c>
      <c r="GI49" s="120">
        <f t="shared" si="123"/>
        <v>0</v>
      </c>
      <c r="GJ49" s="120">
        <f t="shared" si="124"/>
        <v>0</v>
      </c>
      <c r="GK49" s="120">
        <f t="shared" si="125"/>
        <v>0</v>
      </c>
      <c r="GL49" s="120">
        <f t="shared" si="126"/>
        <v>0</v>
      </c>
      <c r="GM49" s="121"/>
      <c r="GN49" s="162">
        <f t="shared" ca="1" si="127"/>
        <v>0</v>
      </c>
    </row>
    <row r="50" spans="1:196">
      <c r="A50" s="168" t="s">
        <v>407</v>
      </c>
      <c r="B50" s="169"/>
      <c r="C50" s="242"/>
      <c r="D50" s="243"/>
      <c r="E50" s="244">
        <f t="shared" si="0"/>
        <v>0</v>
      </c>
      <c r="F50" s="245">
        <f t="shared" si="1"/>
        <v>0</v>
      </c>
      <c r="G50" s="246" t="str">
        <f t="shared" si="129"/>
        <v/>
      </c>
      <c r="H50" s="247">
        <f t="shared" si="58"/>
        <v>0</v>
      </c>
      <c r="I50" s="248">
        <f t="shared" si="2"/>
        <v>0</v>
      </c>
      <c r="J50" s="69"/>
      <c r="K50" s="69"/>
      <c r="L50" s="69"/>
      <c r="M50" s="69"/>
      <c r="N50" s="823" t="s">
        <v>464</v>
      </c>
      <c r="O50" s="795"/>
      <c r="P50" s="796"/>
      <c r="Q50" s="191">
        <f ca="1">Q49-TODAY()-Q44</f>
        <v>4</v>
      </c>
      <c r="R50" s="62"/>
      <c r="S50" s="186"/>
      <c r="T50" s="187"/>
      <c r="U50" s="188"/>
      <c r="V50" s="187"/>
      <c r="W50" s="187"/>
      <c r="X50" s="187"/>
      <c r="Y50" s="187"/>
      <c r="Z50" s="187"/>
      <c r="AA50" s="187"/>
      <c r="AB50" s="187"/>
      <c r="AC50" s="187"/>
      <c r="AD50" s="187"/>
      <c r="AE50" s="186"/>
      <c r="AF50" s="187"/>
      <c r="AG50" s="188"/>
      <c r="AH50" s="187"/>
      <c r="AI50" s="187"/>
      <c r="AJ50" s="187"/>
      <c r="AK50" s="187"/>
      <c r="AL50" s="187"/>
      <c r="AM50" s="187"/>
      <c r="AN50" s="187"/>
      <c r="AO50" s="187"/>
      <c r="AP50" s="187"/>
      <c r="AQ50" s="62"/>
      <c r="AR50" s="62"/>
      <c r="AS50" s="62"/>
      <c r="AT50" s="62"/>
      <c r="AU50" s="62"/>
      <c r="AV50" s="171"/>
      <c r="AW50" s="172" t="s">
        <v>354</v>
      </c>
      <c r="AX50" s="114"/>
      <c r="AY50" s="136"/>
      <c r="AZ50" s="137"/>
      <c r="BA50" s="285">
        <f t="shared" si="10"/>
        <v>0</v>
      </c>
      <c r="BB50" s="286">
        <f t="shared" si="11"/>
        <v>0</v>
      </c>
      <c r="BC50" s="173" t="s">
        <v>408</v>
      </c>
      <c r="BD50" s="114"/>
      <c r="BE50" s="139"/>
      <c r="BF50" s="117"/>
      <c r="BG50" s="287">
        <f t="shared" si="12"/>
        <v>0</v>
      </c>
      <c r="BH50" s="289">
        <f t="shared" si="13"/>
        <v>0</v>
      </c>
      <c r="BI50" s="174" t="s">
        <v>409</v>
      </c>
      <c r="BJ50" s="114"/>
      <c r="BK50" s="117"/>
      <c r="BL50" s="290">
        <f t="shared" si="14"/>
        <v>0</v>
      </c>
      <c r="BM50" s="291">
        <f t="shared" si="15"/>
        <v>0</v>
      </c>
      <c r="DH50" s="119">
        <f t="shared" si="81"/>
        <v>2213.5</v>
      </c>
      <c r="DI50" s="120">
        <f t="shared" si="82"/>
        <v>0</v>
      </c>
      <c r="DJ50" s="120">
        <f t="shared" si="83"/>
        <v>0</v>
      </c>
      <c r="DK50" s="120">
        <f t="shared" si="84"/>
        <v>0</v>
      </c>
      <c r="DL50" s="120">
        <f t="shared" si="85"/>
        <v>0</v>
      </c>
      <c r="DM50" s="120">
        <f t="shared" si="86"/>
        <v>0</v>
      </c>
      <c r="DN50" s="120">
        <f t="shared" si="87"/>
        <v>0</v>
      </c>
      <c r="DO50" s="120">
        <f t="shared" si="88"/>
        <v>0</v>
      </c>
      <c r="DP50" s="120">
        <f t="shared" si="89"/>
        <v>0</v>
      </c>
      <c r="DQ50" s="120">
        <f t="shared" si="90"/>
        <v>0</v>
      </c>
      <c r="DR50" s="120">
        <f t="shared" si="91"/>
        <v>0</v>
      </c>
      <c r="DS50" s="120">
        <f t="shared" si="92"/>
        <v>0</v>
      </c>
      <c r="DT50" s="120">
        <f t="shared" si="93"/>
        <v>0</v>
      </c>
      <c r="DU50" s="120">
        <f t="shared" si="94"/>
        <v>0</v>
      </c>
      <c r="DV50" s="120">
        <f t="shared" si="95"/>
        <v>0</v>
      </c>
      <c r="DW50" s="120">
        <f t="shared" si="96"/>
        <v>0</v>
      </c>
      <c r="DX50" s="120">
        <f t="shared" si="97"/>
        <v>0</v>
      </c>
      <c r="DY50" s="120">
        <f t="shared" si="98"/>
        <v>0</v>
      </c>
      <c r="DZ50" s="120">
        <f t="shared" si="99"/>
        <v>0</v>
      </c>
      <c r="EA50" s="120">
        <f t="shared" si="100"/>
        <v>0</v>
      </c>
      <c r="EB50" s="120">
        <f t="shared" si="101"/>
        <v>0</v>
      </c>
      <c r="EC50" s="120">
        <f t="shared" si="102"/>
        <v>0</v>
      </c>
      <c r="ED50" s="120">
        <f t="shared" si="103"/>
        <v>0</v>
      </c>
      <c r="EE50" s="120">
        <f t="shared" si="104"/>
        <v>0</v>
      </c>
      <c r="EF50" s="120">
        <f t="shared" si="105"/>
        <v>0</v>
      </c>
      <c r="EG50" s="120">
        <f t="shared" si="106"/>
        <v>0</v>
      </c>
      <c r="EH50" s="120">
        <f t="shared" si="107"/>
        <v>0</v>
      </c>
      <c r="EI50" s="120">
        <f t="shared" si="108"/>
        <v>0</v>
      </c>
      <c r="EJ50" s="120">
        <f t="shared" si="109"/>
        <v>0</v>
      </c>
      <c r="EK50" s="120">
        <f t="shared" si="110"/>
        <v>0</v>
      </c>
      <c r="EL50" s="120">
        <f t="shared" si="111"/>
        <v>0</v>
      </c>
      <c r="EM50" s="120">
        <f t="shared" si="112"/>
        <v>0</v>
      </c>
      <c r="EN50" s="120">
        <f t="shared" si="113"/>
        <v>0</v>
      </c>
      <c r="EO50" s="120">
        <f t="shared" si="114"/>
        <v>0</v>
      </c>
      <c r="EP50" s="120">
        <f t="shared" si="115"/>
        <v>0</v>
      </c>
      <c r="EQ50" s="120">
        <f t="shared" si="116"/>
        <v>0</v>
      </c>
      <c r="ER50" s="120">
        <f t="shared" si="117"/>
        <v>0</v>
      </c>
      <c r="ES50" s="120">
        <f t="shared" si="118"/>
        <v>0</v>
      </c>
      <c r="ET50" s="120">
        <f t="shared" si="119"/>
        <v>0</v>
      </c>
      <c r="EU50" s="120">
        <f t="shared" si="120"/>
        <v>0</v>
      </c>
      <c r="EV50" s="121"/>
      <c r="EW50" s="162">
        <f t="shared" si="121"/>
        <v>0</v>
      </c>
      <c r="EX50" s="72"/>
      <c r="EY50" s="119">
        <f t="shared" si="122"/>
        <v>2213.5</v>
      </c>
      <c r="EZ50" s="120">
        <f ca="1">IFERROR((NORMSDIST(-(((LN($EY50/$C$38)+(#REF!+($Q$47^2)/2)*$Q$51)/($Q$47*SQRT($Q$51)))-$Q$47*SQRT($Q$51)))*$C$38*EXP(-#REF!*$Q$51)-NORMSDIST(-((LN($EY50/$C$38)+(#REF!+($Q$47^2)/2)*$Q$51)/($Q$47*SQRT($Q$51))))*$EY50)*100*$B$38,0)</f>
        <v>0</v>
      </c>
      <c r="FA50" s="120">
        <f ca="1">IFERROR((NORMSDIST(-(((LN($EY50/$C$39)+(#REF!+($Q$47^2)/2)*$Q$51)/($Q$47*SQRT($Q$51)))-$Q$47*SQRT($Q$51)))*$C$39*EXP(-#REF!*$Q$51)-NORMSDIST(-((LN($EY50/$C$39)+(#REF!+($Q$47^2)/2)*$Q$51)/($Q$47*SQRT($Q$51))))*$EY50)*100*$B$39,0)</f>
        <v>0</v>
      </c>
      <c r="FB50" s="120">
        <f ca="1">IFERROR((NORMSDIST(-(((LN($EY50/$C$40)+(#REF!+($Q$47^2)/2)*$Q$51)/($Q$47*SQRT($Q$51)))-$Q$47*SQRT($Q$51)))*$C$40*EXP(-#REF!*$Q$51)-NORMSDIST(-((LN($EY50/$C$40)+(#REF!+($Q$47^2)/2)*$Q$51)/($Q$47*SQRT($Q$51))))*$EY50)*100*$B$40,0)</f>
        <v>0</v>
      </c>
      <c r="FC50" s="120">
        <f ca="1">IFERROR((NORMSDIST(-(((LN($EY50/$C$41)+(#REF!+($Q$47^2)/2)*$Q$51)/($Q$47*SQRT($Q$51)))-$Q$47*SQRT($Q$51)))*$C$41*EXP(-#REF!*$Q$51)-NORMSDIST(-((LN($EY50/$C$41)+(#REF!+($Q$47^2)/2)*$Q$51)/($Q$47*SQRT($Q$51))))*$EY50)*100*$B$41,0)</f>
        <v>0</v>
      </c>
      <c r="FD50" s="120">
        <f ca="1">IFERROR((NORMSDIST(-(((LN($EY50/$C$42)+(#REF!+($Q$47^2)/2)*$Q$51)/($Q$47*SQRT($Q$51)))-$Q$47*SQRT($Q$51)))*$C$42*EXP(-#REF!*$Q$51)-NORMSDIST(-((LN($EY50/$C$42)+(#REF!+($Q$47^2)/2)*$Q$51)/($Q$47*SQRT($Q$51))))*$EY50)*100*$B$42,0)</f>
        <v>0</v>
      </c>
      <c r="FE50" s="120">
        <f ca="1">IFERROR((NORMSDIST(-(((LN($EY50/$C$43)+(#REF!+($Q$47^2)/2)*$Q$51)/($Q$47*SQRT($Q$51)))-$Q$47*SQRT($Q$51)))*$C$43*EXP(-#REF!*$Q$51)-NORMSDIST(-((LN($EY50/$C$43)+(#REF!+($Q$47^2)/2)*$Q$51)/($Q$47*SQRT($Q$51))))*$EY50)*100*$B$43,0)</f>
        <v>0</v>
      </c>
      <c r="FF50" s="120">
        <f ca="1">IFERROR((NORMSDIST(-(((LN($EY50/$C$44)+(#REF!+($Q$47^2)/2)*$Q$51)/($Q$47*SQRT($Q$51)))-$Q$47*SQRT($Q$51)))*$C$44*EXP(-#REF!*$Q$51)-NORMSDIST(-((LN($EY50/$C$44)+(#REF!+($Q$47^2)/2)*$Q$51)/($Q$47*SQRT($Q$51))))*$EY50)*100*$B$44,0)</f>
        <v>0</v>
      </c>
      <c r="FG50" s="120">
        <f ca="1">IFERROR((NORMSDIST(-(((LN($EY50/$C$45)+(#REF!+($Q$47^2)/2)*$Q$51)/($Q$47*SQRT($Q$51)))-$Q$47*SQRT($Q$51)))*$C$45*EXP(-#REF!*$Q$51)-NORMSDIST(-((LN($EY50/$C$45)+(#REF!+($Q$47^2)/2)*$Q$51)/($Q$47*SQRT($Q$51))))*$EY50)*100*$B$45,0)</f>
        <v>0</v>
      </c>
      <c r="FH50" s="120">
        <f ca="1">IFERROR((NORMSDIST(-(((LN($EY50/$C$46)+(#REF!+($Q$47^2)/2)*$Q$51)/($Q$47*SQRT($Q$51)))-$Q$47*SQRT($Q$51)))*$C$46*EXP(-#REF!*$Q$51)-NORMSDIST(-((LN($EY50/$C$46)+(#REF!+($Q$47^2)/2)*$Q$51)/($Q$47*SQRT($Q$51))))*$EY50)*100*$B$46,0)</f>
        <v>0</v>
      </c>
      <c r="FI50" s="120">
        <f ca="1">IFERROR((NORMSDIST(-(((LN($EY50/$C$47)+(#REF!+($Q$47^2)/2)*$Q$51)/($Q$47*SQRT($Q$51)))-$Q$47*SQRT($Q$51)))*$C$47*EXP(-#REF!*$Q$51)-NORMSDIST(-((LN($EY50/$C$47)+(#REF!+($Q$47^2)/2)*$Q$51)/($Q$47*SQRT($Q$51))))*$EY50)*100*$B$47,0)</f>
        <v>0</v>
      </c>
      <c r="FJ50" s="120">
        <f ca="1">IFERROR((NORMSDIST(-(((LN($EY50/$C$48)+(#REF!+($Q$47^2)/2)*$Q$51)/($Q$47*SQRT($Q$51)))-$Q$47*SQRT($Q$51)))*$C$48*EXP(-#REF!*$Q$51)-NORMSDIST(-((LN($EY50/$C$48)+(#REF!+($Q$47^2)/2)*$Q$51)/($Q$47*SQRT($Q$51))))*$EY50)*100*$B$48,0)</f>
        <v>0</v>
      </c>
      <c r="FK50" s="120">
        <f ca="1">IFERROR((NORMSDIST(-(((LN($EY50/$C$49)+(#REF!+($Q$47^2)/2)*$Q$51)/($Q$47*SQRT($Q$51)))-$Q$47*SQRT($Q$51)))*$C$49*EXP(-#REF!*$Q$51)-NORMSDIST(-((LN($EY50/$C$49)+(#REF!+($Q$47^2)/2)*$Q$51)/($Q$47*SQRT($Q$51))))*$EY50)*100*$B$49,0)</f>
        <v>0</v>
      </c>
      <c r="FL50" s="120">
        <f ca="1">IFERROR((NORMSDIST(-(((LN($EY50/$C$50)+(#REF!+($Q$47^2)/2)*$Q$51)/($Q$47*SQRT($Q$51)))-$Q$47*SQRT($Q$51)))*$C$50*EXP(-#REF!*$Q$51)-NORMSDIST(-((LN($EY50/$C$50)+(#REF!+($Q$47^2)/2)*$Q$51)/($Q$47*SQRT($Q$51))))*$EY50)*100*$B$50,0)</f>
        <v>0</v>
      </c>
      <c r="FM50" s="120">
        <f ca="1">IFERROR((NORMSDIST(-(((LN($EY50/$C$51)+(#REF!+($Q$47^2)/2)*$Q$51)/($Q$47*SQRT($Q$51)))-$Q$47*SQRT($Q$51)))*$C$51*EXP(-#REF!*$Q$51)-NORMSDIST(-((LN($EY50/$C$51)+(#REF!+($Q$47^2)/2)*$Q$51)/($Q$47*SQRT($Q$51))))*$EY50)*100*$B$51,0)</f>
        <v>0</v>
      </c>
      <c r="FN50" s="120">
        <f ca="1">IFERROR((NORMSDIST(-(((LN($EY50/$C$52)+(#REF!+($Q$47^2)/2)*$Q$51)/($Q$47*SQRT($Q$51)))-$Q$47*SQRT($Q$51)))*$C$52*EXP(-#REF!*$Q$51)-NORMSDIST(-((LN($EY50/$C$52)+(#REF!+($Q$47^2)/2)*$Q$51)/($Q$47*SQRT($Q$51))))*$EY50)*100*$B$52,0)</f>
        <v>0</v>
      </c>
      <c r="FO50" s="120">
        <f ca="1">IFERROR((NORMSDIST(-(((LN($EY50/$C$53)+(#REF!+($Q$47^2)/2)*$Q$51)/($Q$47*SQRT($Q$51)))-$Q$47*SQRT($Q$51)))*$C$53*EXP(-#REF!*$Q$51)-NORMSDIST(-((LN($EY50/$C$53)+(#REF!+($Q$47^2)/2)*$Q$51)/($Q$47*SQRT($Q$51))))*$EY50)*100*$B$53,0)</f>
        <v>0</v>
      </c>
      <c r="FP50" s="120">
        <f ca="1">IFERROR((NORMSDIST(-(((LN($EY50/$C$54)+(#REF!+($Q$47^2)/2)*$Q$51)/($Q$47*SQRT($Q$51)))-$Q$47*SQRT($Q$51)))*$C$54*EXP(-#REF!*$Q$51)-NORMSDIST(-((LN($EY50/$C$54)+(#REF!+($Q$47^2)/2)*$Q$51)/($Q$47*SQRT($Q$51))))*$EY50)*100*$B$54,0)</f>
        <v>0</v>
      </c>
      <c r="FQ50" s="120">
        <f ca="1">IFERROR((NORMSDIST(-(((LN($EY50/$C$55)+(#REF!+($Q$47^2)/2)*$Q$51)/($Q$47*SQRT($Q$51)))-$Q$47*SQRT($Q$51)))*$C$55*EXP(-#REF!*$Q$51)-NORMSDIST(-((LN($EY50/$C$55)+(#REF!+($Q$47^2)/2)*$Q$51)/($Q$47*SQRT($Q$51))))*$EY50)*100*$B$55,0)</f>
        <v>0</v>
      </c>
      <c r="FR50" s="120">
        <f ca="1">IFERROR((NORMSDIST(-(((LN($EY50/$C$56)+(#REF!+($Q$47^2)/2)*$Q$51)/($Q$47*SQRT($Q$51)))-$Q$47*SQRT($Q$51)))*$C$56*EXP(-#REF!*$Q$51)-NORMSDIST(-((LN($EY50/$C$56)+(#REF!+($Q$47^2)/2)*$Q$51)/($Q$47*SQRT($Q$51))))*$EY50)*100*$B$56,0)</f>
        <v>0</v>
      </c>
      <c r="FS50" s="120">
        <f ca="1">IFERROR((NORMSDIST(-(((LN($EY50/$C$57)+(#REF!+($Q$47^2)/2)*$Q$51)/($Q$47*SQRT($Q$51)))-$Q$47*SQRT($Q$51)))*$C$57*EXP(-#REF!*$Q$51)-NORMSDIST(-((LN($EY50/$C$57)+(#REF!+($Q$47^2)/2)*$Q$51)/($Q$47*SQRT($Q$51))))*$EY50)*100*$B$57,0)</f>
        <v>0</v>
      </c>
      <c r="FT50" s="120">
        <f ca="1">IFERROR((NORMSDIST(-(((LN($EY50/$C$58)+(#REF!+($Q$47^2)/2)*$Q$51)/($Q$47*SQRT($Q$51)))-$Q$47*SQRT($Q$51)))*$C$58*EXP(-#REF!*$Q$51)-NORMSDIST(-((LN($EY50/$C$58)+(#REF!+($Q$47^2)/2)*$Q$51)/($Q$47*SQRT($Q$51))))*$EY50)*100*$B$58,0)</f>
        <v>0</v>
      </c>
      <c r="FU50" s="120">
        <f ca="1">IFERROR((NORMSDIST(-(((LN($EY50/$C$59)+(#REF!+($Q$47^2)/2)*$Q$51)/($Q$47*SQRT($Q$51)))-$Q$47*SQRT($Q$51)))*$C$59*EXP(-#REF!*$Q$51)-NORMSDIST(-((LN($EY50/$C$59)+(#REF!+($Q$47^2)/2)*$Q$51)/($Q$47*SQRT($Q$51))))*$EY50)*100*$B$59,0)</f>
        <v>0</v>
      </c>
      <c r="FV50" s="120">
        <f ca="1">IFERROR((NORMSDIST(-(((LN($EY50/$C$60)+(#REF!+($Q$47^2)/2)*$Q$51)/($Q$47*SQRT($Q$51)))-$Q$47*SQRT($Q$51)))*$C$60*EXP(-#REF!*$Q$51)-NORMSDIST(-((LN($EY50/$C$60)+(#REF!+($Q$47^2)/2)*$Q$51)/($Q$47*SQRT($Q$51))))*$EY50)*100*$B$60,0)</f>
        <v>0</v>
      </c>
      <c r="FW50" s="120">
        <f ca="1">IFERROR((NORMSDIST(-(((LN($EY50/$C$61)+(#REF!+($Q$47^2)/2)*$Q$51)/($Q$47*SQRT($Q$51)))-$Q$47*SQRT($Q$51)))*$C$61*EXP(-#REF!*$Q$51)-NORMSDIST(-((LN($EY50/$C$61)+(#REF!+($Q$47^2)/2)*$Q$51)/($Q$47*SQRT($Q$51))))*$EY50)*100*$B$61,0)</f>
        <v>0</v>
      </c>
      <c r="FX50" s="120">
        <f ca="1">IFERROR((NORMSDIST(-(((LN($EY50/$C$62)+(#REF!+($Q$47^2)/2)*$Q$51)/($Q$47*SQRT($Q$51)))-$Q$47*SQRT($Q$51)))*$C$62*EXP(-#REF!*$Q$51)-NORMSDIST(-((LN($EY50/$C$62)+(#REF!+($Q$47^2)/2)*$Q$51)/($Q$47*SQRT($Q$51))))*$EY50)*100*$B$62,0)</f>
        <v>0</v>
      </c>
      <c r="FY50" s="120">
        <f ca="1">IFERROR((NORMSDIST(-(((LN($EY50/$C$63)+(#REF!+($Q$47^2)/2)*$Q$51)/($Q$47*SQRT($Q$51)))-$Q$47*SQRT($Q$51)))*$C$63*EXP(-#REF!*$Q$51)-NORMSDIST(-((LN($EY50/$C$63)+(#REF!+($Q$47^2)/2)*$Q$51)/($Q$47*SQRT($Q$51))))*$EY50)*100*$B$63,0)</f>
        <v>0</v>
      </c>
      <c r="FZ50" s="120">
        <f ca="1">IFERROR((NORMSDIST(-(((LN($EY50/$C$64)+(#REF!+($Q$47^2)/2)*$Q$51)/($Q$47*SQRT($Q$51)))-$Q$47*SQRT($Q$51)))*$C$64*EXP(-#REF!*$Q$51)-NORMSDIST(-((LN($EY50/$C$64)+(#REF!+($Q$47^2)/2)*$Q$51)/($Q$47*SQRT($Q$51))))*$EY50)*100*$B$64,0)</f>
        <v>0</v>
      </c>
      <c r="GA50" s="120">
        <f ca="1">IFERROR((NORMSDIST(-(((LN($EY50/$C$65)+(#REF!+($Q$47^2)/2)*$Q$51)/($Q$47*SQRT($Q$51)))-$Q$47*SQRT($Q$51)))*$C$65*EXP(-#REF!*$Q$51)-NORMSDIST(-((LN($EY50/$C$65)+(#REF!+($Q$47^2)/2)*$Q$51)/($Q$47*SQRT($Q$51))))*$EY50)*100*$B$65,0)</f>
        <v>0</v>
      </c>
      <c r="GB50" s="120">
        <f ca="1">IFERROR((NORMSDIST(-(((LN($EY50/$C$66)+(#REF!+($Q$47^2)/2)*$Q$51)/($Q$47*SQRT($Q$51)))-$Q$47*SQRT($Q$51)))*$C$66*EXP(-#REF!*$Q$51)-NORMSDIST(-((LN($EY50/$C$66)+(#REF!+($Q$47^2)/2)*$Q$51)/($Q$47*SQRT($Q$51))))*$EY50)*100*$B$66,0)</f>
        <v>0</v>
      </c>
      <c r="GC50" s="120">
        <f ca="1">IFERROR((NORMSDIST(-(((LN($EY50/$C$67)+(#REF!+($Q$47^2)/2)*$Q$51)/($Q$47*SQRT($Q$51)))-$Q$47*SQRT($Q$51)))*$C$67*EXP(-#REF!*$Q$51)-NORMSDIST(-((LN($EY50/$C$67)+(#REF!+($Q$47^2)/2)*$Q$51)/($Q$47*SQRT($Q$51))))*$EY50)*100*$B$67,0)</f>
        <v>0</v>
      </c>
      <c r="GD50" s="120">
        <f ca="1">IFERROR((NORMSDIST(-(((LN($EY50/$C$68)+(#REF!+($Q$47^2)/2)*$Q$51)/($Q$47*SQRT($Q$51)))-$Q$47*SQRT($Q$51)))*$C$68*EXP(-#REF!*$Q$51)-NORMSDIST(-((LN($EY50/$C$68)+(#REF!+($Q$47^2)/2)*$Q$51)/($Q$47*SQRT($Q$51))))*$EY50)*100*$B$68,0)</f>
        <v>0</v>
      </c>
      <c r="GE50" s="120">
        <f ca="1">IFERROR((NORMSDIST(-(((LN($EY50/$C$69)+(#REF!+($Q$47^2)/2)*$Q$51)/($Q$47*SQRT($Q$51)))-$Q$47*SQRT($Q$51)))*$C$69*EXP(-#REF!*$Q$51)-NORMSDIST(-((LN($EY50/$C$69)+(#REF!+($Q$47^2)/2)*$Q$51)/($Q$47*SQRT($Q$51))))*$EY50)*100*$B$69,0)</f>
        <v>0</v>
      </c>
      <c r="GF50" s="120">
        <f ca="1">IFERROR((NORMSDIST(-(((LN($EY50/$C$70)+(#REF!+($Q$47^2)/2)*$Q$51)/($Q$47*SQRT($Q$51)))-$Q$47*SQRT($Q$51)))*$C$70*EXP(-#REF!*$Q$51)-NORMSDIST(-((LN($EY50/$C$70)+(#REF!+($Q$47^2)/2)*$Q$51)/($Q$47*SQRT($Q$51))))*$EY50)*100*$B$70,0)</f>
        <v>0</v>
      </c>
      <c r="GG50" s="120">
        <f ca="1">IFERROR((NORMSDIST(-(((LN($EY50/$C$71)+(#REF!+($Q$47^2)/2)*$Q$51)/($Q$47*SQRT($Q$51)))-$Q$47*SQRT($Q$51)))*$C$71*EXP(-#REF!*$Q$51)-NORMSDIST(-((LN($EY50/$C$71)+(#REF!+($Q$47^2)/2)*$Q$51)/($Q$47*SQRT($Q$51))))*$EY50)*100*$B$71,0)</f>
        <v>0</v>
      </c>
      <c r="GH50" s="120">
        <f ca="1">IFERROR((NORMSDIST(-(((LN($EY50/$C$72)+(#REF!+($Q$47^2)/2)*$Q$51)/($Q$47*SQRT($Q$51)))-$Q$47*SQRT($Q$51)))*$C$72*EXP(-#REF!*$Q$51)-NORMSDIST(-((LN($EY50/$C$72)+(#REF!+($Q$47^2)/2)*$Q$51)/($Q$47*SQRT($Q$51))))*$EY50)*100*$B$72,0)</f>
        <v>0</v>
      </c>
      <c r="GI50" s="120">
        <f t="shared" si="123"/>
        <v>0</v>
      </c>
      <c r="GJ50" s="120">
        <f t="shared" si="124"/>
        <v>0</v>
      </c>
      <c r="GK50" s="120">
        <f t="shared" si="125"/>
        <v>0</v>
      </c>
      <c r="GL50" s="120">
        <f t="shared" si="126"/>
        <v>0</v>
      </c>
      <c r="GM50" s="121"/>
      <c r="GN50" s="162">
        <f t="shared" ca="1" si="127"/>
        <v>0</v>
      </c>
    </row>
    <row r="51" spans="1:196">
      <c r="A51" s="175" t="s">
        <v>410</v>
      </c>
      <c r="B51" s="169"/>
      <c r="C51" s="242"/>
      <c r="D51" s="243"/>
      <c r="E51" s="244">
        <f t="shared" si="0"/>
        <v>0</v>
      </c>
      <c r="F51" s="245">
        <f t="shared" si="1"/>
        <v>0</v>
      </c>
      <c r="G51" s="246" t="str">
        <f t="shared" si="129"/>
        <v/>
      </c>
      <c r="H51" s="247">
        <f t="shared" si="58"/>
        <v>0</v>
      </c>
      <c r="I51" s="248">
        <f t="shared" si="2"/>
        <v>0</v>
      </c>
      <c r="J51" s="127" t="str">
        <f>IFERROR(D50/D51,"")</f>
        <v/>
      </c>
      <c r="K51" s="128" t="str">
        <f>IFERROR(G50/G51,"")</f>
        <v/>
      </c>
      <c r="L51" s="129" t="str">
        <f t="shared" si="128"/>
        <v/>
      </c>
      <c r="M51" s="130">
        <f>I51+I50</f>
        <v>0</v>
      </c>
      <c r="N51" s="823" t="s">
        <v>465</v>
      </c>
      <c r="O51" s="795"/>
      <c r="P51" s="796"/>
      <c r="Q51" s="192">
        <f ca="1">Q50/365</f>
        <v>1.0958904109589041E-2</v>
      </c>
      <c r="R51" s="187"/>
      <c r="S51" s="186"/>
      <c r="T51" s="187"/>
      <c r="U51" s="188"/>
      <c r="V51" s="187"/>
      <c r="W51" s="187"/>
      <c r="X51" s="187"/>
      <c r="Y51" s="187"/>
      <c r="Z51" s="187"/>
      <c r="AA51" s="187"/>
      <c r="AB51" s="187"/>
      <c r="AC51" s="187"/>
      <c r="AD51" s="187"/>
      <c r="AE51" s="186"/>
      <c r="AF51" s="187"/>
      <c r="AG51" s="188"/>
      <c r="AH51" s="187"/>
      <c r="AI51" s="187"/>
      <c r="AJ51" s="187"/>
      <c r="AK51" s="187"/>
      <c r="AL51" s="187"/>
      <c r="AM51" s="187"/>
      <c r="AN51" s="187"/>
      <c r="AO51" s="187"/>
      <c r="AP51" s="187"/>
      <c r="AQ51" s="62"/>
      <c r="AR51" s="62"/>
      <c r="AS51" s="62"/>
      <c r="AT51" s="62"/>
      <c r="AU51" s="62"/>
      <c r="AV51" s="171"/>
      <c r="AW51" s="172" t="s">
        <v>354</v>
      </c>
      <c r="AX51" s="114"/>
      <c r="AY51" s="136"/>
      <c r="AZ51" s="137"/>
      <c r="BA51" s="285">
        <f t="shared" si="10"/>
        <v>0</v>
      </c>
      <c r="BB51" s="286">
        <f t="shared" si="11"/>
        <v>0</v>
      </c>
      <c r="BC51" s="173" t="s">
        <v>408</v>
      </c>
      <c r="BD51" s="114"/>
      <c r="BE51" s="139"/>
      <c r="BF51" s="117"/>
      <c r="BG51" s="287">
        <f t="shared" si="12"/>
        <v>0</v>
      </c>
      <c r="BH51" s="289">
        <f t="shared" si="13"/>
        <v>0</v>
      </c>
      <c r="BI51" s="174" t="s">
        <v>409</v>
      </c>
      <c r="BJ51" s="114"/>
      <c r="BK51" s="117"/>
      <c r="BL51" s="290">
        <f t="shared" si="14"/>
        <v>0</v>
      </c>
      <c r="BM51" s="291">
        <f t="shared" si="15"/>
        <v>0</v>
      </c>
      <c r="DH51" s="119">
        <f t="shared" si="81"/>
        <v>2330</v>
      </c>
      <c r="DI51" s="120">
        <f t="shared" si="82"/>
        <v>0</v>
      </c>
      <c r="DJ51" s="120">
        <f t="shared" si="83"/>
        <v>0</v>
      </c>
      <c r="DK51" s="120">
        <f t="shared" si="84"/>
        <v>0</v>
      </c>
      <c r="DL51" s="120">
        <f t="shared" si="85"/>
        <v>0</v>
      </c>
      <c r="DM51" s="120">
        <f t="shared" si="86"/>
        <v>0</v>
      </c>
      <c r="DN51" s="120">
        <f t="shared" si="87"/>
        <v>0</v>
      </c>
      <c r="DO51" s="120">
        <f t="shared" si="88"/>
        <v>0</v>
      </c>
      <c r="DP51" s="120">
        <f t="shared" si="89"/>
        <v>0</v>
      </c>
      <c r="DQ51" s="120">
        <f t="shared" si="90"/>
        <v>0</v>
      </c>
      <c r="DR51" s="120">
        <f t="shared" si="91"/>
        <v>0</v>
      </c>
      <c r="DS51" s="120">
        <f t="shared" si="92"/>
        <v>0</v>
      </c>
      <c r="DT51" s="120">
        <f t="shared" si="93"/>
        <v>0</v>
      </c>
      <c r="DU51" s="120">
        <f t="shared" si="94"/>
        <v>0</v>
      </c>
      <c r="DV51" s="120">
        <f t="shared" si="95"/>
        <v>0</v>
      </c>
      <c r="DW51" s="120">
        <f t="shared" si="96"/>
        <v>0</v>
      </c>
      <c r="DX51" s="120">
        <f t="shared" si="97"/>
        <v>0</v>
      </c>
      <c r="DY51" s="120">
        <f t="shared" si="98"/>
        <v>0</v>
      </c>
      <c r="DZ51" s="120">
        <f t="shared" si="99"/>
        <v>0</v>
      </c>
      <c r="EA51" s="120">
        <f t="shared" si="100"/>
        <v>0</v>
      </c>
      <c r="EB51" s="120">
        <f t="shared" si="101"/>
        <v>0</v>
      </c>
      <c r="EC51" s="120">
        <f t="shared" si="102"/>
        <v>0</v>
      </c>
      <c r="ED51" s="120">
        <f t="shared" si="103"/>
        <v>0</v>
      </c>
      <c r="EE51" s="120">
        <f t="shared" si="104"/>
        <v>0</v>
      </c>
      <c r="EF51" s="120">
        <f t="shared" si="105"/>
        <v>0</v>
      </c>
      <c r="EG51" s="120">
        <f t="shared" si="106"/>
        <v>0</v>
      </c>
      <c r="EH51" s="120">
        <f t="shared" si="107"/>
        <v>0</v>
      </c>
      <c r="EI51" s="120">
        <f t="shared" si="108"/>
        <v>0</v>
      </c>
      <c r="EJ51" s="120">
        <f t="shared" si="109"/>
        <v>0</v>
      </c>
      <c r="EK51" s="120">
        <f t="shared" si="110"/>
        <v>0</v>
      </c>
      <c r="EL51" s="120">
        <f t="shared" si="111"/>
        <v>0</v>
      </c>
      <c r="EM51" s="120">
        <f t="shared" si="112"/>
        <v>0</v>
      </c>
      <c r="EN51" s="120">
        <f t="shared" si="113"/>
        <v>0</v>
      </c>
      <c r="EO51" s="120">
        <f t="shared" si="114"/>
        <v>0</v>
      </c>
      <c r="EP51" s="120">
        <f t="shared" si="115"/>
        <v>0</v>
      </c>
      <c r="EQ51" s="120">
        <f t="shared" si="116"/>
        <v>0</v>
      </c>
      <c r="ER51" s="120">
        <f t="shared" si="117"/>
        <v>0</v>
      </c>
      <c r="ES51" s="120">
        <f t="shared" si="118"/>
        <v>0</v>
      </c>
      <c r="ET51" s="120">
        <f t="shared" si="119"/>
        <v>0</v>
      </c>
      <c r="EU51" s="120">
        <f t="shared" si="120"/>
        <v>0</v>
      </c>
      <c r="EV51" s="121"/>
      <c r="EW51" s="162">
        <f t="shared" si="121"/>
        <v>0</v>
      </c>
      <c r="EX51" s="72"/>
      <c r="EY51" s="119">
        <f t="shared" si="122"/>
        <v>2330</v>
      </c>
      <c r="EZ51" s="120">
        <f ca="1">IFERROR((NORMSDIST(-(((LN($EY51/$C$38)+(#REF!+($Q$47^2)/2)*$Q$51)/($Q$47*SQRT($Q$51)))-$Q$47*SQRT($Q$51)))*$C$38*EXP(-#REF!*$Q$51)-NORMSDIST(-((LN($EY51/$C$38)+(#REF!+($Q$47^2)/2)*$Q$51)/($Q$47*SQRT($Q$51))))*$EY51)*100*$B$38,0)</f>
        <v>0</v>
      </c>
      <c r="FA51" s="120">
        <f ca="1">IFERROR((NORMSDIST(-(((LN($EY51/$C$39)+(#REF!+($Q$47^2)/2)*$Q$51)/($Q$47*SQRT($Q$51)))-$Q$47*SQRT($Q$51)))*$C$39*EXP(-#REF!*$Q$51)-NORMSDIST(-((LN($EY51/$C$39)+(#REF!+($Q$47^2)/2)*$Q$51)/($Q$47*SQRT($Q$51))))*$EY51)*100*$B$39,0)</f>
        <v>0</v>
      </c>
      <c r="FB51" s="120">
        <f ca="1">IFERROR((NORMSDIST(-(((LN($EY51/$C$40)+(#REF!+($Q$47^2)/2)*$Q$51)/($Q$47*SQRT($Q$51)))-$Q$47*SQRT($Q$51)))*$C$40*EXP(-#REF!*$Q$51)-NORMSDIST(-((LN($EY51/$C$40)+(#REF!+($Q$47^2)/2)*$Q$51)/($Q$47*SQRT($Q$51))))*$EY51)*100*$B$40,0)</f>
        <v>0</v>
      </c>
      <c r="FC51" s="120">
        <f ca="1">IFERROR((NORMSDIST(-(((LN($EY51/$C$41)+(#REF!+($Q$47^2)/2)*$Q$51)/($Q$47*SQRT($Q$51)))-$Q$47*SQRT($Q$51)))*$C$41*EXP(-#REF!*$Q$51)-NORMSDIST(-((LN($EY51/$C$41)+(#REF!+($Q$47^2)/2)*$Q$51)/($Q$47*SQRT($Q$51))))*$EY51)*100*$B$41,0)</f>
        <v>0</v>
      </c>
      <c r="FD51" s="120">
        <f ca="1">IFERROR((NORMSDIST(-(((LN($EY51/$C$42)+(#REF!+($Q$47^2)/2)*$Q$51)/($Q$47*SQRT($Q$51)))-$Q$47*SQRT($Q$51)))*$C$42*EXP(-#REF!*$Q$51)-NORMSDIST(-((LN($EY51/$C$42)+(#REF!+($Q$47^2)/2)*$Q$51)/($Q$47*SQRT($Q$51))))*$EY51)*100*$B$42,0)</f>
        <v>0</v>
      </c>
      <c r="FE51" s="120">
        <f ca="1">IFERROR((NORMSDIST(-(((LN($EY51/$C$43)+(#REF!+($Q$47^2)/2)*$Q$51)/($Q$47*SQRT($Q$51)))-$Q$47*SQRT($Q$51)))*$C$43*EXP(-#REF!*$Q$51)-NORMSDIST(-((LN($EY51/$C$43)+(#REF!+($Q$47^2)/2)*$Q$51)/($Q$47*SQRT($Q$51))))*$EY51)*100*$B$43,0)</f>
        <v>0</v>
      </c>
      <c r="FF51" s="120">
        <f ca="1">IFERROR((NORMSDIST(-(((LN($EY51/$C$44)+(#REF!+($Q$47^2)/2)*$Q$51)/($Q$47*SQRT($Q$51)))-$Q$47*SQRT($Q$51)))*$C$44*EXP(-#REF!*$Q$51)-NORMSDIST(-((LN($EY51/$C$44)+(#REF!+($Q$47^2)/2)*$Q$51)/($Q$47*SQRT($Q$51))))*$EY51)*100*$B$44,0)</f>
        <v>0</v>
      </c>
      <c r="FG51" s="120">
        <f ca="1">IFERROR((NORMSDIST(-(((LN($EY51/$C$45)+(#REF!+($Q$47^2)/2)*$Q$51)/($Q$47*SQRT($Q$51)))-$Q$47*SQRT($Q$51)))*$C$45*EXP(-#REF!*$Q$51)-NORMSDIST(-((LN($EY51/$C$45)+(#REF!+($Q$47^2)/2)*$Q$51)/($Q$47*SQRT($Q$51))))*$EY51)*100*$B$45,0)</f>
        <v>0</v>
      </c>
      <c r="FH51" s="120">
        <f ca="1">IFERROR((NORMSDIST(-(((LN($EY51/$C$46)+(#REF!+($Q$47^2)/2)*$Q$51)/($Q$47*SQRT($Q$51)))-$Q$47*SQRT($Q$51)))*$C$46*EXP(-#REF!*$Q$51)-NORMSDIST(-((LN($EY51/$C$46)+(#REF!+($Q$47^2)/2)*$Q$51)/($Q$47*SQRT($Q$51))))*$EY51)*100*$B$46,0)</f>
        <v>0</v>
      </c>
      <c r="FI51" s="120">
        <f ca="1">IFERROR((NORMSDIST(-(((LN($EY51/$C$47)+(#REF!+($Q$47^2)/2)*$Q$51)/($Q$47*SQRT($Q$51)))-$Q$47*SQRT($Q$51)))*$C$47*EXP(-#REF!*$Q$51)-NORMSDIST(-((LN($EY51/$C$47)+(#REF!+($Q$47^2)/2)*$Q$51)/($Q$47*SQRT($Q$51))))*$EY51)*100*$B$47,0)</f>
        <v>0</v>
      </c>
      <c r="FJ51" s="120">
        <f ca="1">IFERROR((NORMSDIST(-(((LN($EY51/$C$48)+(#REF!+($Q$47^2)/2)*$Q$51)/($Q$47*SQRT($Q$51)))-$Q$47*SQRT($Q$51)))*$C$48*EXP(-#REF!*$Q$51)-NORMSDIST(-((LN($EY51/$C$48)+(#REF!+($Q$47^2)/2)*$Q$51)/($Q$47*SQRT($Q$51))))*$EY51)*100*$B$48,0)</f>
        <v>0</v>
      </c>
      <c r="FK51" s="120">
        <f ca="1">IFERROR((NORMSDIST(-(((LN($EY51/$C$49)+(#REF!+($Q$47^2)/2)*$Q$51)/($Q$47*SQRT($Q$51)))-$Q$47*SQRT($Q$51)))*$C$49*EXP(-#REF!*$Q$51)-NORMSDIST(-((LN($EY51/$C$49)+(#REF!+($Q$47^2)/2)*$Q$51)/($Q$47*SQRT($Q$51))))*$EY51)*100*$B$49,0)</f>
        <v>0</v>
      </c>
      <c r="FL51" s="120">
        <f ca="1">IFERROR((NORMSDIST(-(((LN($EY51/$C$50)+(#REF!+($Q$47^2)/2)*$Q$51)/($Q$47*SQRT($Q$51)))-$Q$47*SQRT($Q$51)))*$C$50*EXP(-#REF!*$Q$51)-NORMSDIST(-((LN($EY51/$C$50)+(#REF!+($Q$47^2)/2)*$Q$51)/($Q$47*SQRT($Q$51))))*$EY51)*100*$B$50,0)</f>
        <v>0</v>
      </c>
      <c r="FM51" s="120">
        <f ca="1">IFERROR((NORMSDIST(-(((LN($EY51/$C$51)+(#REF!+($Q$47^2)/2)*$Q$51)/($Q$47*SQRT($Q$51)))-$Q$47*SQRT($Q$51)))*$C$51*EXP(-#REF!*$Q$51)-NORMSDIST(-((LN($EY51/$C$51)+(#REF!+($Q$47^2)/2)*$Q$51)/($Q$47*SQRT($Q$51))))*$EY51)*100*$B$51,0)</f>
        <v>0</v>
      </c>
      <c r="FN51" s="120">
        <f ca="1">IFERROR((NORMSDIST(-(((LN($EY51/$C$52)+(#REF!+($Q$47^2)/2)*$Q$51)/($Q$47*SQRT($Q$51)))-$Q$47*SQRT($Q$51)))*$C$52*EXP(-#REF!*$Q$51)-NORMSDIST(-((LN($EY51/$C$52)+(#REF!+($Q$47^2)/2)*$Q$51)/($Q$47*SQRT($Q$51))))*$EY51)*100*$B$52,0)</f>
        <v>0</v>
      </c>
      <c r="FO51" s="120">
        <f ca="1">IFERROR((NORMSDIST(-(((LN($EY51/$C$53)+(#REF!+($Q$47^2)/2)*$Q$51)/($Q$47*SQRT($Q$51)))-$Q$47*SQRT($Q$51)))*$C$53*EXP(-#REF!*$Q$51)-NORMSDIST(-((LN($EY51/$C$53)+(#REF!+($Q$47^2)/2)*$Q$51)/($Q$47*SQRT($Q$51))))*$EY51)*100*$B$53,0)</f>
        <v>0</v>
      </c>
      <c r="FP51" s="120">
        <f ca="1">IFERROR((NORMSDIST(-(((LN($EY51/$C$54)+(#REF!+($Q$47^2)/2)*$Q$51)/($Q$47*SQRT($Q$51)))-$Q$47*SQRT($Q$51)))*$C$54*EXP(-#REF!*$Q$51)-NORMSDIST(-((LN($EY51/$C$54)+(#REF!+($Q$47^2)/2)*$Q$51)/($Q$47*SQRT($Q$51))))*$EY51)*100*$B$54,0)</f>
        <v>0</v>
      </c>
      <c r="FQ51" s="120">
        <f ca="1">IFERROR((NORMSDIST(-(((LN($EY51/$C$55)+(#REF!+($Q$47^2)/2)*$Q$51)/($Q$47*SQRT($Q$51)))-$Q$47*SQRT($Q$51)))*$C$55*EXP(-#REF!*$Q$51)-NORMSDIST(-((LN($EY51/$C$55)+(#REF!+($Q$47^2)/2)*$Q$51)/($Q$47*SQRT($Q$51))))*$EY51)*100*$B$55,0)</f>
        <v>0</v>
      </c>
      <c r="FR51" s="120">
        <f ca="1">IFERROR((NORMSDIST(-(((LN($EY51/$C$56)+(#REF!+($Q$47^2)/2)*$Q$51)/($Q$47*SQRT($Q$51)))-$Q$47*SQRT($Q$51)))*$C$56*EXP(-#REF!*$Q$51)-NORMSDIST(-((LN($EY51/$C$56)+(#REF!+($Q$47^2)/2)*$Q$51)/($Q$47*SQRT($Q$51))))*$EY51)*100*$B$56,0)</f>
        <v>0</v>
      </c>
      <c r="FS51" s="120">
        <f ca="1">IFERROR((NORMSDIST(-(((LN($EY51/$C$57)+(#REF!+($Q$47^2)/2)*$Q$51)/($Q$47*SQRT($Q$51)))-$Q$47*SQRT($Q$51)))*$C$57*EXP(-#REF!*$Q$51)-NORMSDIST(-((LN($EY51/$C$57)+(#REF!+($Q$47^2)/2)*$Q$51)/($Q$47*SQRT($Q$51))))*$EY51)*100*$B$57,0)</f>
        <v>0</v>
      </c>
      <c r="FT51" s="120">
        <f ca="1">IFERROR((NORMSDIST(-(((LN($EY51/$C$58)+(#REF!+($Q$47^2)/2)*$Q$51)/($Q$47*SQRT($Q$51)))-$Q$47*SQRT($Q$51)))*$C$58*EXP(-#REF!*$Q$51)-NORMSDIST(-((LN($EY51/$C$58)+(#REF!+($Q$47^2)/2)*$Q$51)/($Q$47*SQRT($Q$51))))*$EY51)*100*$B$58,0)</f>
        <v>0</v>
      </c>
      <c r="FU51" s="120">
        <f ca="1">IFERROR((NORMSDIST(-(((LN($EY51/$C$59)+(#REF!+($Q$47^2)/2)*$Q$51)/($Q$47*SQRT($Q$51)))-$Q$47*SQRT($Q$51)))*$C$59*EXP(-#REF!*$Q$51)-NORMSDIST(-((LN($EY51/$C$59)+(#REF!+($Q$47^2)/2)*$Q$51)/($Q$47*SQRT($Q$51))))*$EY51)*100*$B$59,0)</f>
        <v>0</v>
      </c>
      <c r="FV51" s="120">
        <f ca="1">IFERROR((NORMSDIST(-(((LN($EY51/$C$60)+(#REF!+($Q$47^2)/2)*$Q$51)/($Q$47*SQRT($Q$51)))-$Q$47*SQRT($Q$51)))*$C$60*EXP(-#REF!*$Q$51)-NORMSDIST(-((LN($EY51/$C$60)+(#REF!+($Q$47^2)/2)*$Q$51)/($Q$47*SQRT($Q$51))))*$EY51)*100*$B$60,0)</f>
        <v>0</v>
      </c>
      <c r="FW51" s="120">
        <f ca="1">IFERROR((NORMSDIST(-(((LN($EY51/$C$61)+(#REF!+($Q$47^2)/2)*$Q$51)/($Q$47*SQRT($Q$51)))-$Q$47*SQRT($Q$51)))*$C$61*EXP(-#REF!*$Q$51)-NORMSDIST(-((LN($EY51/$C$61)+(#REF!+($Q$47^2)/2)*$Q$51)/($Q$47*SQRT($Q$51))))*$EY51)*100*$B$61,0)</f>
        <v>0</v>
      </c>
      <c r="FX51" s="120">
        <f ca="1">IFERROR((NORMSDIST(-(((LN($EY51/$C$62)+(#REF!+($Q$47^2)/2)*$Q$51)/($Q$47*SQRT($Q$51)))-$Q$47*SQRT($Q$51)))*$C$62*EXP(-#REF!*$Q$51)-NORMSDIST(-((LN($EY51/$C$62)+(#REF!+($Q$47^2)/2)*$Q$51)/($Q$47*SQRT($Q$51))))*$EY51)*100*$B$62,0)</f>
        <v>0</v>
      </c>
      <c r="FY51" s="120">
        <f ca="1">IFERROR((NORMSDIST(-(((LN($EY51/$C$63)+(#REF!+($Q$47^2)/2)*$Q$51)/($Q$47*SQRT($Q$51)))-$Q$47*SQRT($Q$51)))*$C$63*EXP(-#REF!*$Q$51)-NORMSDIST(-((LN($EY51/$C$63)+(#REF!+($Q$47^2)/2)*$Q$51)/($Q$47*SQRT($Q$51))))*$EY51)*100*$B$63,0)</f>
        <v>0</v>
      </c>
      <c r="FZ51" s="120">
        <f ca="1">IFERROR((NORMSDIST(-(((LN($EY51/$C$64)+(#REF!+($Q$47^2)/2)*$Q$51)/($Q$47*SQRT($Q$51)))-$Q$47*SQRT($Q$51)))*$C$64*EXP(-#REF!*$Q$51)-NORMSDIST(-((LN($EY51/$C$64)+(#REF!+($Q$47^2)/2)*$Q$51)/($Q$47*SQRT($Q$51))))*$EY51)*100*$B$64,0)</f>
        <v>0</v>
      </c>
      <c r="GA51" s="120">
        <f ca="1">IFERROR((NORMSDIST(-(((LN($EY51/$C$65)+(#REF!+($Q$47^2)/2)*$Q$51)/($Q$47*SQRT($Q$51)))-$Q$47*SQRT($Q$51)))*$C$65*EXP(-#REF!*$Q$51)-NORMSDIST(-((LN($EY51/$C$65)+(#REF!+($Q$47^2)/2)*$Q$51)/($Q$47*SQRT($Q$51))))*$EY51)*100*$B$65,0)</f>
        <v>0</v>
      </c>
      <c r="GB51" s="120">
        <f ca="1">IFERROR((NORMSDIST(-(((LN($EY51/$C$66)+(#REF!+($Q$47^2)/2)*$Q$51)/($Q$47*SQRT($Q$51)))-$Q$47*SQRT($Q$51)))*$C$66*EXP(-#REF!*$Q$51)-NORMSDIST(-((LN($EY51/$C$66)+(#REF!+($Q$47^2)/2)*$Q$51)/($Q$47*SQRT($Q$51))))*$EY51)*100*$B$66,0)</f>
        <v>0</v>
      </c>
      <c r="GC51" s="120">
        <f ca="1">IFERROR((NORMSDIST(-(((LN($EY51/$C$67)+(#REF!+($Q$47^2)/2)*$Q$51)/($Q$47*SQRT($Q$51)))-$Q$47*SQRT($Q$51)))*$C$67*EXP(-#REF!*$Q$51)-NORMSDIST(-((LN($EY51/$C$67)+(#REF!+($Q$47^2)/2)*$Q$51)/($Q$47*SQRT($Q$51))))*$EY51)*100*$B$67,0)</f>
        <v>0</v>
      </c>
      <c r="GD51" s="120">
        <f ca="1">IFERROR((NORMSDIST(-(((LN($EY51/$C$68)+(#REF!+($Q$47^2)/2)*$Q$51)/($Q$47*SQRT($Q$51)))-$Q$47*SQRT($Q$51)))*$C$68*EXP(-#REF!*$Q$51)-NORMSDIST(-((LN($EY51/$C$68)+(#REF!+($Q$47^2)/2)*$Q$51)/($Q$47*SQRT($Q$51))))*$EY51)*100*$B$68,0)</f>
        <v>0</v>
      </c>
      <c r="GE51" s="120">
        <f ca="1">IFERROR((NORMSDIST(-(((LN($EY51/$C$69)+(#REF!+($Q$47^2)/2)*$Q$51)/($Q$47*SQRT($Q$51)))-$Q$47*SQRT($Q$51)))*$C$69*EXP(-#REF!*$Q$51)-NORMSDIST(-((LN($EY51/$C$69)+(#REF!+($Q$47^2)/2)*$Q$51)/($Q$47*SQRT($Q$51))))*$EY51)*100*$B$69,0)</f>
        <v>0</v>
      </c>
      <c r="GF51" s="120">
        <f ca="1">IFERROR((NORMSDIST(-(((LN($EY51/$C$70)+(#REF!+($Q$47^2)/2)*$Q$51)/($Q$47*SQRT($Q$51)))-$Q$47*SQRT($Q$51)))*$C$70*EXP(-#REF!*$Q$51)-NORMSDIST(-((LN($EY51/$C$70)+(#REF!+($Q$47^2)/2)*$Q$51)/($Q$47*SQRT($Q$51))))*$EY51)*100*$B$70,0)</f>
        <v>0</v>
      </c>
      <c r="GG51" s="120">
        <f ca="1">IFERROR((NORMSDIST(-(((LN($EY51/$C$71)+(#REF!+($Q$47^2)/2)*$Q$51)/($Q$47*SQRT($Q$51)))-$Q$47*SQRT($Q$51)))*$C$71*EXP(-#REF!*$Q$51)-NORMSDIST(-((LN($EY51/$C$71)+(#REF!+($Q$47^2)/2)*$Q$51)/($Q$47*SQRT($Q$51))))*$EY51)*100*$B$71,0)</f>
        <v>0</v>
      </c>
      <c r="GH51" s="120">
        <f ca="1">IFERROR((NORMSDIST(-(((LN($EY51/$C$72)+(#REF!+($Q$47^2)/2)*$Q$51)/($Q$47*SQRT($Q$51)))-$Q$47*SQRT($Q$51)))*$C$72*EXP(-#REF!*$Q$51)-NORMSDIST(-((LN($EY51/$C$72)+(#REF!+($Q$47^2)/2)*$Q$51)/($Q$47*SQRT($Q$51))))*$EY51)*100*$B$72,0)</f>
        <v>0</v>
      </c>
      <c r="GI51" s="120">
        <f t="shared" si="123"/>
        <v>0</v>
      </c>
      <c r="GJ51" s="120">
        <f t="shared" si="124"/>
        <v>0</v>
      </c>
      <c r="GK51" s="120">
        <f t="shared" si="125"/>
        <v>0</v>
      </c>
      <c r="GL51" s="120">
        <f t="shared" si="126"/>
        <v>0</v>
      </c>
      <c r="GM51" s="121"/>
      <c r="GN51" s="162">
        <f t="shared" ca="1" si="127"/>
        <v>0</v>
      </c>
    </row>
    <row r="52" spans="1:196">
      <c r="A52" s="177" t="s">
        <v>411</v>
      </c>
      <c r="B52" s="169"/>
      <c r="C52" s="242"/>
      <c r="D52" s="243"/>
      <c r="E52" s="244">
        <f t="shared" si="0"/>
        <v>0</v>
      </c>
      <c r="F52" s="245">
        <f t="shared" si="1"/>
        <v>0</v>
      </c>
      <c r="G52" s="246" t="str">
        <f t="shared" si="129"/>
        <v/>
      </c>
      <c r="H52" s="247">
        <f t="shared" si="58"/>
        <v>0</v>
      </c>
      <c r="I52" s="248">
        <f t="shared" si="2"/>
        <v>0</v>
      </c>
      <c r="J52" s="69"/>
      <c r="K52" s="69"/>
      <c r="L52" s="69"/>
      <c r="M52" s="69"/>
      <c r="N52" s="797" t="s">
        <v>0</v>
      </c>
      <c r="O52" s="795"/>
      <c r="P52" s="796"/>
      <c r="Q52" s="189">
        <v>5.1999999999999998E-3</v>
      </c>
      <c r="R52" s="187"/>
      <c r="S52" s="186"/>
      <c r="T52" s="187"/>
      <c r="U52" s="188"/>
      <c r="V52" s="187"/>
      <c r="W52" s="187"/>
      <c r="X52" s="187"/>
      <c r="Y52" s="187"/>
      <c r="Z52" s="187"/>
      <c r="AA52" s="187"/>
      <c r="AB52" s="187"/>
      <c r="AC52" s="187"/>
      <c r="AD52" s="187"/>
      <c r="AE52" s="186"/>
      <c r="AF52" s="187"/>
      <c r="AG52" s="188"/>
      <c r="AH52" s="187"/>
      <c r="AI52" s="187"/>
      <c r="AJ52" s="187"/>
      <c r="AK52" s="187"/>
      <c r="AL52" s="187"/>
      <c r="AM52" s="187"/>
      <c r="AN52" s="187"/>
      <c r="AO52" s="187"/>
      <c r="AP52" s="187"/>
      <c r="AQ52" s="62"/>
      <c r="AR52" s="62"/>
      <c r="AS52" s="62"/>
      <c r="AT52" s="62"/>
      <c r="AU52" s="62"/>
      <c r="AV52" s="171"/>
      <c r="AW52" s="172" t="s">
        <v>354</v>
      </c>
      <c r="AX52" s="114"/>
      <c r="AY52" s="136"/>
      <c r="AZ52" s="137"/>
      <c r="BA52" s="285">
        <f t="shared" si="10"/>
        <v>0</v>
      </c>
      <c r="BB52" s="286">
        <f t="shared" si="11"/>
        <v>0</v>
      </c>
      <c r="BC52" s="173" t="s">
        <v>408</v>
      </c>
      <c r="BD52" s="114"/>
      <c r="BE52" s="139"/>
      <c r="BF52" s="117"/>
      <c r="BG52" s="287">
        <f t="shared" si="12"/>
        <v>0</v>
      </c>
      <c r="BH52" s="289">
        <f t="shared" si="13"/>
        <v>0</v>
      </c>
      <c r="BI52" s="174" t="s">
        <v>409</v>
      </c>
      <c r="BJ52" s="114"/>
      <c r="BK52" s="117"/>
      <c r="BL52" s="290">
        <f t="shared" si="14"/>
        <v>0</v>
      </c>
      <c r="BM52" s="291">
        <f t="shared" si="15"/>
        <v>0</v>
      </c>
      <c r="DH52" s="119">
        <f t="shared" si="81"/>
        <v>2446.5</v>
      </c>
      <c r="DI52" s="120">
        <f t="shared" si="82"/>
        <v>0</v>
      </c>
      <c r="DJ52" s="120">
        <f t="shared" si="83"/>
        <v>0</v>
      </c>
      <c r="DK52" s="120">
        <f t="shared" si="84"/>
        <v>0</v>
      </c>
      <c r="DL52" s="120">
        <f t="shared" si="85"/>
        <v>0</v>
      </c>
      <c r="DM52" s="120">
        <f t="shared" si="86"/>
        <v>0</v>
      </c>
      <c r="DN52" s="120">
        <f t="shared" si="87"/>
        <v>0</v>
      </c>
      <c r="DO52" s="120">
        <f t="shared" si="88"/>
        <v>0</v>
      </c>
      <c r="DP52" s="120">
        <f t="shared" si="89"/>
        <v>0</v>
      </c>
      <c r="DQ52" s="120">
        <f t="shared" si="90"/>
        <v>0</v>
      </c>
      <c r="DR52" s="120">
        <f t="shared" si="91"/>
        <v>0</v>
      </c>
      <c r="DS52" s="120">
        <f t="shared" si="92"/>
        <v>0</v>
      </c>
      <c r="DT52" s="120">
        <f t="shared" si="93"/>
        <v>0</v>
      </c>
      <c r="DU52" s="120">
        <f t="shared" si="94"/>
        <v>0</v>
      </c>
      <c r="DV52" s="120">
        <f t="shared" si="95"/>
        <v>0</v>
      </c>
      <c r="DW52" s="120">
        <f t="shared" si="96"/>
        <v>0</v>
      </c>
      <c r="DX52" s="120">
        <f t="shared" si="97"/>
        <v>0</v>
      </c>
      <c r="DY52" s="120">
        <f t="shared" si="98"/>
        <v>0</v>
      </c>
      <c r="DZ52" s="120">
        <f t="shared" si="99"/>
        <v>0</v>
      </c>
      <c r="EA52" s="120">
        <f t="shared" si="100"/>
        <v>0</v>
      </c>
      <c r="EB52" s="120">
        <f t="shared" si="101"/>
        <v>0</v>
      </c>
      <c r="EC52" s="120">
        <f t="shared" si="102"/>
        <v>0</v>
      </c>
      <c r="ED52" s="120">
        <f t="shared" si="103"/>
        <v>0</v>
      </c>
      <c r="EE52" s="120">
        <f t="shared" si="104"/>
        <v>0</v>
      </c>
      <c r="EF52" s="120">
        <f t="shared" si="105"/>
        <v>0</v>
      </c>
      <c r="EG52" s="120">
        <f t="shared" si="106"/>
        <v>0</v>
      </c>
      <c r="EH52" s="120">
        <f t="shared" si="107"/>
        <v>0</v>
      </c>
      <c r="EI52" s="120">
        <f t="shared" si="108"/>
        <v>0</v>
      </c>
      <c r="EJ52" s="120">
        <f t="shared" si="109"/>
        <v>0</v>
      </c>
      <c r="EK52" s="120">
        <f t="shared" si="110"/>
        <v>0</v>
      </c>
      <c r="EL52" s="120">
        <f t="shared" si="111"/>
        <v>0</v>
      </c>
      <c r="EM52" s="120">
        <f t="shared" si="112"/>
        <v>0</v>
      </c>
      <c r="EN52" s="120">
        <f t="shared" si="113"/>
        <v>0</v>
      </c>
      <c r="EO52" s="120">
        <f t="shared" si="114"/>
        <v>0</v>
      </c>
      <c r="EP52" s="120">
        <f t="shared" si="115"/>
        <v>0</v>
      </c>
      <c r="EQ52" s="120">
        <f t="shared" si="116"/>
        <v>0</v>
      </c>
      <c r="ER52" s="120">
        <f t="shared" si="117"/>
        <v>0</v>
      </c>
      <c r="ES52" s="120">
        <f t="shared" si="118"/>
        <v>0</v>
      </c>
      <c r="ET52" s="120">
        <f t="shared" si="119"/>
        <v>0</v>
      </c>
      <c r="EU52" s="120">
        <f t="shared" si="120"/>
        <v>0</v>
      </c>
      <c r="EV52" s="121"/>
      <c r="EW52" s="162">
        <f t="shared" si="121"/>
        <v>0</v>
      </c>
      <c r="EX52" s="72"/>
      <c r="EY52" s="119">
        <f t="shared" si="122"/>
        <v>2446.5</v>
      </c>
      <c r="EZ52" s="120">
        <f ca="1">IFERROR((NORMSDIST(-(((LN($EY52/$C$38)+(#REF!+($Q$47^2)/2)*$Q$51)/($Q$47*SQRT($Q$51)))-$Q$47*SQRT($Q$51)))*$C$38*EXP(-#REF!*$Q$51)-NORMSDIST(-((LN($EY52/$C$38)+(#REF!+($Q$47^2)/2)*$Q$51)/($Q$47*SQRT($Q$51))))*$EY52)*100*$B$38,0)</f>
        <v>0</v>
      </c>
      <c r="FA52" s="120">
        <f ca="1">IFERROR((NORMSDIST(-(((LN($EY52/$C$39)+(#REF!+($Q$47^2)/2)*$Q$51)/($Q$47*SQRT($Q$51)))-$Q$47*SQRT($Q$51)))*$C$39*EXP(-#REF!*$Q$51)-NORMSDIST(-((LN($EY52/$C$39)+(#REF!+($Q$47^2)/2)*$Q$51)/($Q$47*SQRT($Q$51))))*$EY52)*100*$B$39,0)</f>
        <v>0</v>
      </c>
      <c r="FB52" s="120">
        <f ca="1">IFERROR((NORMSDIST(-(((LN($EY52/$C$40)+(#REF!+($Q$47^2)/2)*$Q$51)/($Q$47*SQRT($Q$51)))-$Q$47*SQRT($Q$51)))*$C$40*EXP(-#REF!*$Q$51)-NORMSDIST(-((LN($EY52/$C$40)+(#REF!+($Q$47^2)/2)*$Q$51)/($Q$47*SQRT($Q$51))))*$EY52)*100*$B$40,0)</f>
        <v>0</v>
      </c>
      <c r="FC52" s="120">
        <f ca="1">IFERROR((NORMSDIST(-(((LN($EY52/$C$41)+(#REF!+($Q$47^2)/2)*$Q$51)/($Q$47*SQRT($Q$51)))-$Q$47*SQRT($Q$51)))*$C$41*EXP(-#REF!*$Q$51)-NORMSDIST(-((LN($EY52/$C$41)+(#REF!+($Q$47^2)/2)*$Q$51)/($Q$47*SQRT($Q$51))))*$EY52)*100*$B$41,0)</f>
        <v>0</v>
      </c>
      <c r="FD52" s="120">
        <f ca="1">IFERROR((NORMSDIST(-(((LN($EY52/$C$42)+(#REF!+($Q$47^2)/2)*$Q$51)/($Q$47*SQRT($Q$51)))-$Q$47*SQRT($Q$51)))*$C$42*EXP(-#REF!*$Q$51)-NORMSDIST(-((LN($EY52/$C$42)+(#REF!+($Q$47^2)/2)*$Q$51)/($Q$47*SQRT($Q$51))))*$EY52)*100*$B$42,0)</f>
        <v>0</v>
      </c>
      <c r="FE52" s="120">
        <f ca="1">IFERROR((NORMSDIST(-(((LN($EY52/$C$43)+(#REF!+($Q$47^2)/2)*$Q$51)/($Q$47*SQRT($Q$51)))-$Q$47*SQRT($Q$51)))*$C$43*EXP(-#REF!*$Q$51)-NORMSDIST(-((LN($EY52/$C$43)+(#REF!+($Q$47^2)/2)*$Q$51)/($Q$47*SQRT($Q$51))))*$EY52)*100*$B$43,0)</f>
        <v>0</v>
      </c>
      <c r="FF52" s="120">
        <f ca="1">IFERROR((NORMSDIST(-(((LN($EY52/$C$44)+(#REF!+($Q$47^2)/2)*$Q$51)/($Q$47*SQRT($Q$51)))-$Q$47*SQRT($Q$51)))*$C$44*EXP(-#REF!*$Q$51)-NORMSDIST(-((LN($EY52/$C$44)+(#REF!+($Q$47^2)/2)*$Q$51)/($Q$47*SQRT($Q$51))))*$EY52)*100*$B$44,0)</f>
        <v>0</v>
      </c>
      <c r="FG52" s="120">
        <f ca="1">IFERROR((NORMSDIST(-(((LN($EY52/$C$45)+(#REF!+($Q$47^2)/2)*$Q$51)/($Q$47*SQRT($Q$51)))-$Q$47*SQRT($Q$51)))*$C$45*EXP(-#REF!*$Q$51)-NORMSDIST(-((LN($EY52/$C$45)+(#REF!+($Q$47^2)/2)*$Q$51)/($Q$47*SQRT($Q$51))))*$EY52)*100*$B$45,0)</f>
        <v>0</v>
      </c>
      <c r="FH52" s="120">
        <f ca="1">IFERROR((NORMSDIST(-(((LN($EY52/$C$46)+(#REF!+($Q$47^2)/2)*$Q$51)/($Q$47*SQRT($Q$51)))-$Q$47*SQRT($Q$51)))*$C$46*EXP(-#REF!*$Q$51)-NORMSDIST(-((LN($EY52/$C$46)+(#REF!+($Q$47^2)/2)*$Q$51)/($Q$47*SQRT($Q$51))))*$EY52)*100*$B$46,0)</f>
        <v>0</v>
      </c>
      <c r="FI52" s="120">
        <f ca="1">IFERROR((NORMSDIST(-(((LN($EY52/$C$47)+(#REF!+($Q$47^2)/2)*$Q$51)/($Q$47*SQRT($Q$51)))-$Q$47*SQRT($Q$51)))*$C$47*EXP(-#REF!*$Q$51)-NORMSDIST(-((LN($EY52/$C$47)+(#REF!+($Q$47^2)/2)*$Q$51)/($Q$47*SQRT($Q$51))))*$EY52)*100*$B$47,0)</f>
        <v>0</v>
      </c>
      <c r="FJ52" s="120">
        <f ca="1">IFERROR((NORMSDIST(-(((LN($EY52/$C$48)+(#REF!+($Q$47^2)/2)*$Q$51)/($Q$47*SQRT($Q$51)))-$Q$47*SQRT($Q$51)))*$C$48*EXP(-#REF!*$Q$51)-NORMSDIST(-((LN($EY52/$C$48)+(#REF!+($Q$47^2)/2)*$Q$51)/($Q$47*SQRT($Q$51))))*$EY52)*100*$B$48,0)</f>
        <v>0</v>
      </c>
      <c r="FK52" s="120">
        <f ca="1">IFERROR((NORMSDIST(-(((LN($EY52/$C$49)+(#REF!+($Q$47^2)/2)*$Q$51)/($Q$47*SQRT($Q$51)))-$Q$47*SQRT($Q$51)))*$C$49*EXP(-#REF!*$Q$51)-NORMSDIST(-((LN($EY52/$C$49)+(#REF!+($Q$47^2)/2)*$Q$51)/($Q$47*SQRT($Q$51))))*$EY52)*100*$B$49,0)</f>
        <v>0</v>
      </c>
      <c r="FL52" s="120">
        <f ca="1">IFERROR((NORMSDIST(-(((LN($EY52/$C$50)+(#REF!+($Q$47^2)/2)*$Q$51)/($Q$47*SQRT($Q$51)))-$Q$47*SQRT($Q$51)))*$C$50*EXP(-#REF!*$Q$51)-NORMSDIST(-((LN($EY52/$C$50)+(#REF!+($Q$47^2)/2)*$Q$51)/($Q$47*SQRT($Q$51))))*$EY52)*100*$B$50,0)</f>
        <v>0</v>
      </c>
      <c r="FM52" s="120">
        <f ca="1">IFERROR((NORMSDIST(-(((LN($EY52/$C$51)+(#REF!+($Q$47^2)/2)*$Q$51)/($Q$47*SQRT($Q$51)))-$Q$47*SQRT($Q$51)))*$C$51*EXP(-#REF!*$Q$51)-NORMSDIST(-((LN($EY52/$C$51)+(#REF!+($Q$47^2)/2)*$Q$51)/($Q$47*SQRT($Q$51))))*$EY52)*100*$B$51,0)</f>
        <v>0</v>
      </c>
      <c r="FN52" s="120">
        <f ca="1">IFERROR((NORMSDIST(-(((LN($EY52/$C$52)+(#REF!+($Q$47^2)/2)*$Q$51)/($Q$47*SQRT($Q$51)))-$Q$47*SQRT($Q$51)))*$C$52*EXP(-#REF!*$Q$51)-NORMSDIST(-((LN($EY52/$C$52)+(#REF!+($Q$47^2)/2)*$Q$51)/($Q$47*SQRT($Q$51))))*$EY52)*100*$B$52,0)</f>
        <v>0</v>
      </c>
      <c r="FO52" s="120">
        <f ca="1">IFERROR((NORMSDIST(-(((LN($EY52/$C$53)+(#REF!+($Q$47^2)/2)*$Q$51)/($Q$47*SQRT($Q$51)))-$Q$47*SQRT($Q$51)))*$C$53*EXP(-#REF!*$Q$51)-NORMSDIST(-((LN($EY52/$C$53)+(#REF!+($Q$47^2)/2)*$Q$51)/($Q$47*SQRT($Q$51))))*$EY52)*100*$B$53,0)</f>
        <v>0</v>
      </c>
      <c r="FP52" s="120">
        <f ca="1">IFERROR((NORMSDIST(-(((LN($EY52/$C$54)+(#REF!+($Q$47^2)/2)*$Q$51)/($Q$47*SQRT($Q$51)))-$Q$47*SQRT($Q$51)))*$C$54*EXP(-#REF!*$Q$51)-NORMSDIST(-((LN($EY52/$C$54)+(#REF!+($Q$47^2)/2)*$Q$51)/($Q$47*SQRT($Q$51))))*$EY52)*100*$B$54,0)</f>
        <v>0</v>
      </c>
      <c r="FQ52" s="120">
        <f ca="1">IFERROR((NORMSDIST(-(((LN($EY52/$C$55)+(#REF!+($Q$47^2)/2)*$Q$51)/($Q$47*SQRT($Q$51)))-$Q$47*SQRT($Q$51)))*$C$55*EXP(-#REF!*$Q$51)-NORMSDIST(-((LN($EY52/$C$55)+(#REF!+($Q$47^2)/2)*$Q$51)/($Q$47*SQRT($Q$51))))*$EY52)*100*$B$55,0)</f>
        <v>0</v>
      </c>
      <c r="FR52" s="120">
        <f ca="1">IFERROR((NORMSDIST(-(((LN($EY52/$C$56)+(#REF!+($Q$47^2)/2)*$Q$51)/($Q$47*SQRT($Q$51)))-$Q$47*SQRT($Q$51)))*$C$56*EXP(-#REF!*$Q$51)-NORMSDIST(-((LN($EY52/$C$56)+(#REF!+($Q$47^2)/2)*$Q$51)/($Q$47*SQRT($Q$51))))*$EY52)*100*$B$56,0)</f>
        <v>0</v>
      </c>
      <c r="FS52" s="120">
        <f ca="1">IFERROR((NORMSDIST(-(((LN($EY52/$C$57)+(#REF!+($Q$47^2)/2)*$Q$51)/($Q$47*SQRT($Q$51)))-$Q$47*SQRT($Q$51)))*$C$57*EXP(-#REF!*$Q$51)-NORMSDIST(-((LN($EY52/$C$57)+(#REF!+($Q$47^2)/2)*$Q$51)/($Q$47*SQRT($Q$51))))*$EY52)*100*$B$57,0)</f>
        <v>0</v>
      </c>
      <c r="FT52" s="120">
        <f ca="1">IFERROR((NORMSDIST(-(((LN($EY52/$C$58)+(#REF!+($Q$47^2)/2)*$Q$51)/($Q$47*SQRT($Q$51)))-$Q$47*SQRT($Q$51)))*$C$58*EXP(-#REF!*$Q$51)-NORMSDIST(-((LN($EY52/$C$58)+(#REF!+($Q$47^2)/2)*$Q$51)/($Q$47*SQRT($Q$51))))*$EY52)*100*$B$58,0)</f>
        <v>0</v>
      </c>
      <c r="FU52" s="120">
        <f ca="1">IFERROR((NORMSDIST(-(((LN($EY52/$C$59)+(#REF!+($Q$47^2)/2)*$Q$51)/($Q$47*SQRT($Q$51)))-$Q$47*SQRT($Q$51)))*$C$59*EXP(-#REF!*$Q$51)-NORMSDIST(-((LN($EY52/$C$59)+(#REF!+($Q$47^2)/2)*$Q$51)/($Q$47*SQRT($Q$51))))*$EY52)*100*$B$59,0)</f>
        <v>0</v>
      </c>
      <c r="FV52" s="120">
        <f ca="1">IFERROR((NORMSDIST(-(((LN($EY52/$C$60)+(#REF!+($Q$47^2)/2)*$Q$51)/($Q$47*SQRT($Q$51)))-$Q$47*SQRT($Q$51)))*$C$60*EXP(-#REF!*$Q$51)-NORMSDIST(-((LN($EY52/$C$60)+(#REF!+($Q$47^2)/2)*$Q$51)/($Q$47*SQRT($Q$51))))*$EY52)*100*$B$60,0)</f>
        <v>0</v>
      </c>
      <c r="FW52" s="120">
        <f ca="1">IFERROR((NORMSDIST(-(((LN($EY52/$C$61)+(#REF!+($Q$47^2)/2)*$Q$51)/($Q$47*SQRT($Q$51)))-$Q$47*SQRT($Q$51)))*$C$61*EXP(-#REF!*$Q$51)-NORMSDIST(-((LN($EY52/$C$61)+(#REF!+($Q$47^2)/2)*$Q$51)/($Q$47*SQRT($Q$51))))*$EY52)*100*$B$61,0)</f>
        <v>0</v>
      </c>
      <c r="FX52" s="120">
        <f ca="1">IFERROR((NORMSDIST(-(((LN($EY52/$C$62)+(#REF!+($Q$47^2)/2)*$Q$51)/($Q$47*SQRT($Q$51)))-$Q$47*SQRT($Q$51)))*$C$62*EXP(-#REF!*$Q$51)-NORMSDIST(-((LN($EY52/$C$62)+(#REF!+($Q$47^2)/2)*$Q$51)/($Q$47*SQRT($Q$51))))*$EY52)*100*$B$62,0)</f>
        <v>0</v>
      </c>
      <c r="FY52" s="120">
        <f ca="1">IFERROR((NORMSDIST(-(((LN($EY52/$C$63)+(#REF!+($Q$47^2)/2)*$Q$51)/($Q$47*SQRT($Q$51)))-$Q$47*SQRT($Q$51)))*$C$63*EXP(-#REF!*$Q$51)-NORMSDIST(-((LN($EY52/$C$63)+(#REF!+($Q$47^2)/2)*$Q$51)/($Q$47*SQRT($Q$51))))*$EY52)*100*$B$63,0)</f>
        <v>0</v>
      </c>
      <c r="FZ52" s="120">
        <f ca="1">IFERROR((NORMSDIST(-(((LN($EY52/$C$64)+(#REF!+($Q$47^2)/2)*$Q$51)/($Q$47*SQRT($Q$51)))-$Q$47*SQRT($Q$51)))*$C$64*EXP(-#REF!*$Q$51)-NORMSDIST(-((LN($EY52/$C$64)+(#REF!+($Q$47^2)/2)*$Q$51)/($Q$47*SQRT($Q$51))))*$EY52)*100*$B$64,0)</f>
        <v>0</v>
      </c>
      <c r="GA52" s="120">
        <f ca="1">IFERROR((NORMSDIST(-(((LN($EY52/$C$65)+(#REF!+($Q$47^2)/2)*$Q$51)/($Q$47*SQRT($Q$51)))-$Q$47*SQRT($Q$51)))*$C$65*EXP(-#REF!*$Q$51)-NORMSDIST(-((LN($EY52/$C$65)+(#REF!+($Q$47^2)/2)*$Q$51)/($Q$47*SQRT($Q$51))))*$EY52)*100*$B$65,0)</f>
        <v>0</v>
      </c>
      <c r="GB52" s="120">
        <f ca="1">IFERROR((NORMSDIST(-(((LN($EY52/$C$66)+(#REF!+($Q$47^2)/2)*$Q$51)/($Q$47*SQRT($Q$51)))-$Q$47*SQRT($Q$51)))*$C$66*EXP(-#REF!*$Q$51)-NORMSDIST(-((LN($EY52/$C$66)+(#REF!+($Q$47^2)/2)*$Q$51)/($Q$47*SQRT($Q$51))))*$EY52)*100*$B$66,0)</f>
        <v>0</v>
      </c>
      <c r="GC52" s="120">
        <f ca="1">IFERROR((NORMSDIST(-(((LN($EY52/$C$67)+(#REF!+($Q$47^2)/2)*$Q$51)/($Q$47*SQRT($Q$51)))-$Q$47*SQRT($Q$51)))*$C$67*EXP(-#REF!*$Q$51)-NORMSDIST(-((LN($EY52/$C$67)+(#REF!+($Q$47^2)/2)*$Q$51)/($Q$47*SQRT($Q$51))))*$EY52)*100*$B$67,0)</f>
        <v>0</v>
      </c>
      <c r="GD52" s="120">
        <f ca="1">IFERROR((NORMSDIST(-(((LN($EY52/$C$68)+(#REF!+($Q$47^2)/2)*$Q$51)/($Q$47*SQRT($Q$51)))-$Q$47*SQRT($Q$51)))*$C$68*EXP(-#REF!*$Q$51)-NORMSDIST(-((LN($EY52/$C$68)+(#REF!+($Q$47^2)/2)*$Q$51)/($Q$47*SQRT($Q$51))))*$EY52)*100*$B$68,0)</f>
        <v>0</v>
      </c>
      <c r="GE52" s="120">
        <f ca="1">IFERROR((NORMSDIST(-(((LN($EY52/$C$69)+(#REF!+($Q$47^2)/2)*$Q$51)/($Q$47*SQRT($Q$51)))-$Q$47*SQRT($Q$51)))*$C$69*EXP(-#REF!*$Q$51)-NORMSDIST(-((LN($EY52/$C$69)+(#REF!+($Q$47^2)/2)*$Q$51)/($Q$47*SQRT($Q$51))))*$EY52)*100*$B$69,0)</f>
        <v>0</v>
      </c>
      <c r="GF52" s="120">
        <f ca="1">IFERROR((NORMSDIST(-(((LN($EY52/$C$70)+(#REF!+($Q$47^2)/2)*$Q$51)/($Q$47*SQRT($Q$51)))-$Q$47*SQRT($Q$51)))*$C$70*EXP(-#REF!*$Q$51)-NORMSDIST(-((LN($EY52/$C$70)+(#REF!+($Q$47^2)/2)*$Q$51)/($Q$47*SQRT($Q$51))))*$EY52)*100*$B$70,0)</f>
        <v>0</v>
      </c>
      <c r="GG52" s="120">
        <f ca="1">IFERROR((NORMSDIST(-(((LN($EY52/$C$71)+(#REF!+($Q$47^2)/2)*$Q$51)/($Q$47*SQRT($Q$51)))-$Q$47*SQRT($Q$51)))*$C$71*EXP(-#REF!*$Q$51)-NORMSDIST(-((LN($EY52/$C$71)+(#REF!+($Q$47^2)/2)*$Q$51)/($Q$47*SQRT($Q$51))))*$EY52)*100*$B$71,0)</f>
        <v>0</v>
      </c>
      <c r="GH52" s="120">
        <f ca="1">IFERROR((NORMSDIST(-(((LN($EY52/$C$72)+(#REF!+($Q$47^2)/2)*$Q$51)/($Q$47*SQRT($Q$51)))-$Q$47*SQRT($Q$51)))*$C$72*EXP(-#REF!*$Q$51)-NORMSDIST(-((LN($EY52/$C$72)+(#REF!+($Q$47^2)/2)*$Q$51)/($Q$47*SQRT($Q$51))))*$EY52)*100*$B$72,0)</f>
        <v>0</v>
      </c>
      <c r="GI52" s="120">
        <f t="shared" si="123"/>
        <v>0</v>
      </c>
      <c r="GJ52" s="120">
        <f t="shared" si="124"/>
        <v>0</v>
      </c>
      <c r="GK52" s="120">
        <f t="shared" si="125"/>
        <v>0</v>
      </c>
      <c r="GL52" s="120">
        <f t="shared" si="126"/>
        <v>0</v>
      </c>
      <c r="GM52" s="121"/>
      <c r="GN52" s="162">
        <f t="shared" ca="1" si="127"/>
        <v>0</v>
      </c>
    </row>
    <row r="53" spans="1:196">
      <c r="A53" s="168" t="s">
        <v>407</v>
      </c>
      <c r="B53" s="169"/>
      <c r="C53" s="242"/>
      <c r="D53" s="243"/>
      <c r="E53" s="244">
        <f t="shared" si="0"/>
        <v>0</v>
      </c>
      <c r="F53" s="245">
        <f t="shared" si="1"/>
        <v>0</v>
      </c>
      <c r="G53" s="246" t="str">
        <f t="shared" si="129"/>
        <v/>
      </c>
      <c r="H53" s="247">
        <f t="shared" si="58"/>
        <v>0</v>
      </c>
      <c r="I53" s="248">
        <f t="shared" si="2"/>
        <v>0</v>
      </c>
      <c r="J53" s="127" t="str">
        <f>IFERROR(D52/D53,"")</f>
        <v/>
      </c>
      <c r="K53" s="128" t="str">
        <f>IFERROR(G52/G53,"")</f>
        <v/>
      </c>
      <c r="L53" s="129" t="str">
        <f t="shared" si="128"/>
        <v/>
      </c>
      <c r="M53" s="130">
        <f>I53+I52</f>
        <v>0</v>
      </c>
      <c r="N53" s="815" t="s">
        <v>1</v>
      </c>
      <c r="O53" s="816"/>
      <c r="P53" s="817"/>
      <c r="Q53" s="193">
        <v>5.1999999999999998E-3</v>
      </c>
      <c r="R53" s="187"/>
      <c r="S53" s="186"/>
      <c r="T53" s="187"/>
      <c r="U53" s="188"/>
      <c r="V53" s="187"/>
      <c r="W53" s="187"/>
      <c r="X53" s="187"/>
      <c r="Y53" s="187"/>
      <c r="Z53" s="187"/>
      <c r="AA53" s="187"/>
      <c r="AB53" s="187"/>
      <c r="AC53" s="187"/>
      <c r="AD53" s="187"/>
      <c r="AE53" s="186"/>
      <c r="AF53" s="187"/>
      <c r="AG53" s="188"/>
      <c r="AH53" s="187"/>
      <c r="AI53" s="187"/>
      <c r="AJ53" s="187"/>
      <c r="AK53" s="187"/>
      <c r="AL53" s="187"/>
      <c r="AM53" s="187"/>
      <c r="AN53" s="187"/>
      <c r="AO53" s="187"/>
      <c r="AP53" s="187"/>
      <c r="AQ53" s="62"/>
      <c r="AR53" s="62"/>
      <c r="AS53" s="62"/>
      <c r="AT53" s="62"/>
      <c r="AU53" s="62"/>
      <c r="AV53" s="171"/>
      <c r="AW53" s="172" t="s">
        <v>354</v>
      </c>
      <c r="AX53" s="114"/>
      <c r="AY53" s="136"/>
      <c r="AZ53" s="137"/>
      <c r="BA53" s="285">
        <f t="shared" si="10"/>
        <v>0</v>
      </c>
      <c r="BB53" s="286">
        <f t="shared" si="11"/>
        <v>0</v>
      </c>
      <c r="BC53" s="173" t="s">
        <v>408</v>
      </c>
      <c r="BD53" s="114"/>
      <c r="BE53" s="139"/>
      <c r="BF53" s="117"/>
      <c r="BG53" s="287">
        <f t="shared" si="12"/>
        <v>0</v>
      </c>
      <c r="BH53" s="289">
        <f t="shared" si="13"/>
        <v>0</v>
      </c>
      <c r="BI53" s="174" t="s">
        <v>409</v>
      </c>
      <c r="BJ53" s="114"/>
      <c r="BK53" s="117"/>
      <c r="BL53" s="290">
        <f t="shared" si="14"/>
        <v>0</v>
      </c>
      <c r="BM53" s="291">
        <f t="shared" si="15"/>
        <v>0</v>
      </c>
      <c r="DH53" s="119">
        <f t="shared" si="81"/>
        <v>2568.8250000000003</v>
      </c>
      <c r="DI53" s="120">
        <f t="shared" si="82"/>
        <v>0</v>
      </c>
      <c r="DJ53" s="120">
        <f t="shared" si="83"/>
        <v>0</v>
      </c>
      <c r="DK53" s="120">
        <f t="shared" si="84"/>
        <v>0</v>
      </c>
      <c r="DL53" s="120">
        <f t="shared" si="85"/>
        <v>0</v>
      </c>
      <c r="DM53" s="120">
        <f t="shared" si="86"/>
        <v>0</v>
      </c>
      <c r="DN53" s="120">
        <f t="shared" si="87"/>
        <v>0</v>
      </c>
      <c r="DO53" s="120">
        <f t="shared" si="88"/>
        <v>0</v>
      </c>
      <c r="DP53" s="120">
        <f t="shared" si="89"/>
        <v>0</v>
      </c>
      <c r="DQ53" s="120">
        <f t="shared" si="90"/>
        <v>0</v>
      </c>
      <c r="DR53" s="120">
        <f t="shared" si="91"/>
        <v>0</v>
      </c>
      <c r="DS53" s="120">
        <f t="shared" si="92"/>
        <v>0</v>
      </c>
      <c r="DT53" s="120">
        <f t="shared" si="93"/>
        <v>0</v>
      </c>
      <c r="DU53" s="120">
        <f t="shared" si="94"/>
        <v>0</v>
      </c>
      <c r="DV53" s="120">
        <f t="shared" si="95"/>
        <v>0</v>
      </c>
      <c r="DW53" s="120">
        <f t="shared" si="96"/>
        <v>0</v>
      </c>
      <c r="DX53" s="120">
        <f t="shared" si="97"/>
        <v>0</v>
      </c>
      <c r="DY53" s="120">
        <f t="shared" si="98"/>
        <v>0</v>
      </c>
      <c r="DZ53" s="120">
        <f t="shared" si="99"/>
        <v>0</v>
      </c>
      <c r="EA53" s="120">
        <f t="shared" si="100"/>
        <v>0</v>
      </c>
      <c r="EB53" s="120">
        <f t="shared" si="101"/>
        <v>0</v>
      </c>
      <c r="EC53" s="120">
        <f t="shared" si="102"/>
        <v>0</v>
      </c>
      <c r="ED53" s="120">
        <f t="shared" si="103"/>
        <v>0</v>
      </c>
      <c r="EE53" s="120">
        <f t="shared" si="104"/>
        <v>0</v>
      </c>
      <c r="EF53" s="120">
        <f t="shared" si="105"/>
        <v>0</v>
      </c>
      <c r="EG53" s="120">
        <f t="shared" si="106"/>
        <v>0</v>
      </c>
      <c r="EH53" s="120">
        <f t="shared" si="107"/>
        <v>0</v>
      </c>
      <c r="EI53" s="120">
        <f t="shared" si="108"/>
        <v>0</v>
      </c>
      <c r="EJ53" s="120">
        <f t="shared" si="109"/>
        <v>0</v>
      </c>
      <c r="EK53" s="120">
        <f t="shared" si="110"/>
        <v>0</v>
      </c>
      <c r="EL53" s="120">
        <f t="shared" si="111"/>
        <v>0</v>
      </c>
      <c r="EM53" s="120">
        <f t="shared" si="112"/>
        <v>0</v>
      </c>
      <c r="EN53" s="120">
        <f t="shared" si="113"/>
        <v>0</v>
      </c>
      <c r="EO53" s="120">
        <f t="shared" si="114"/>
        <v>0</v>
      </c>
      <c r="EP53" s="120">
        <f t="shared" si="115"/>
        <v>0</v>
      </c>
      <c r="EQ53" s="120">
        <f t="shared" si="116"/>
        <v>0</v>
      </c>
      <c r="ER53" s="120">
        <f t="shared" si="117"/>
        <v>0</v>
      </c>
      <c r="ES53" s="120">
        <f t="shared" si="118"/>
        <v>0</v>
      </c>
      <c r="ET53" s="120">
        <f t="shared" si="119"/>
        <v>0</v>
      </c>
      <c r="EU53" s="120">
        <f t="shared" si="120"/>
        <v>0</v>
      </c>
      <c r="EV53" s="121"/>
      <c r="EW53" s="162">
        <f t="shared" si="121"/>
        <v>0</v>
      </c>
      <c r="EX53" s="72"/>
      <c r="EY53" s="119">
        <f t="shared" si="122"/>
        <v>2568.8250000000003</v>
      </c>
      <c r="EZ53" s="120">
        <f ca="1">IFERROR((NORMSDIST(-(((LN($EY53/$C$38)+(#REF!+($Q$47^2)/2)*$Q$51)/($Q$47*SQRT($Q$51)))-$Q$47*SQRT($Q$51)))*$C$38*EXP(-#REF!*$Q$51)-NORMSDIST(-((LN($EY53/$C$38)+(#REF!+($Q$47^2)/2)*$Q$51)/($Q$47*SQRT($Q$51))))*$EY53)*100*$B$38,0)</f>
        <v>0</v>
      </c>
      <c r="FA53" s="120">
        <f ca="1">IFERROR((NORMSDIST(-(((LN($EY53/$C$39)+(#REF!+($Q$47^2)/2)*$Q$51)/($Q$47*SQRT($Q$51)))-$Q$47*SQRT($Q$51)))*$C$39*EXP(-#REF!*$Q$51)-NORMSDIST(-((LN($EY53/$C$39)+(#REF!+($Q$47^2)/2)*$Q$51)/($Q$47*SQRT($Q$51))))*$EY53)*100*$B$39,0)</f>
        <v>0</v>
      </c>
      <c r="FB53" s="120">
        <f ca="1">IFERROR((NORMSDIST(-(((LN($EY53/$C$40)+(#REF!+($Q$47^2)/2)*$Q$51)/($Q$47*SQRT($Q$51)))-$Q$47*SQRT($Q$51)))*$C$40*EXP(-#REF!*$Q$51)-NORMSDIST(-((LN($EY53/$C$40)+(#REF!+($Q$47^2)/2)*$Q$51)/($Q$47*SQRT($Q$51))))*$EY53)*100*$B$40,0)</f>
        <v>0</v>
      </c>
      <c r="FC53" s="120">
        <f ca="1">IFERROR((NORMSDIST(-(((LN($EY53/$C$41)+(#REF!+($Q$47^2)/2)*$Q$51)/($Q$47*SQRT($Q$51)))-$Q$47*SQRT($Q$51)))*$C$41*EXP(-#REF!*$Q$51)-NORMSDIST(-((LN($EY53/$C$41)+(#REF!+($Q$47^2)/2)*$Q$51)/($Q$47*SQRT($Q$51))))*$EY53)*100*$B$41,0)</f>
        <v>0</v>
      </c>
      <c r="FD53" s="120">
        <f ca="1">IFERROR((NORMSDIST(-(((LN($EY53/$C$42)+(#REF!+($Q$47^2)/2)*$Q$51)/($Q$47*SQRT($Q$51)))-$Q$47*SQRT($Q$51)))*$C$42*EXP(-#REF!*$Q$51)-NORMSDIST(-((LN($EY53/$C$42)+(#REF!+($Q$47^2)/2)*$Q$51)/($Q$47*SQRT($Q$51))))*$EY53)*100*$B$42,0)</f>
        <v>0</v>
      </c>
      <c r="FE53" s="120">
        <f ca="1">IFERROR((NORMSDIST(-(((LN($EY53/$C$43)+(#REF!+($Q$47^2)/2)*$Q$51)/($Q$47*SQRT($Q$51)))-$Q$47*SQRT($Q$51)))*$C$43*EXP(-#REF!*$Q$51)-NORMSDIST(-((LN($EY53/$C$43)+(#REF!+($Q$47^2)/2)*$Q$51)/($Q$47*SQRT($Q$51))))*$EY53)*100*$B$43,0)</f>
        <v>0</v>
      </c>
      <c r="FF53" s="120">
        <f ca="1">IFERROR((NORMSDIST(-(((LN($EY53/$C$44)+(#REF!+($Q$47^2)/2)*$Q$51)/($Q$47*SQRT($Q$51)))-$Q$47*SQRT($Q$51)))*$C$44*EXP(-#REF!*$Q$51)-NORMSDIST(-((LN($EY53/$C$44)+(#REF!+($Q$47^2)/2)*$Q$51)/($Q$47*SQRT($Q$51))))*$EY53)*100*$B$44,0)</f>
        <v>0</v>
      </c>
      <c r="FG53" s="120">
        <f ca="1">IFERROR((NORMSDIST(-(((LN($EY53/$C$45)+(#REF!+($Q$47^2)/2)*$Q$51)/($Q$47*SQRT($Q$51)))-$Q$47*SQRT($Q$51)))*$C$45*EXP(-#REF!*$Q$51)-NORMSDIST(-((LN($EY53/$C$45)+(#REF!+($Q$47^2)/2)*$Q$51)/($Q$47*SQRT($Q$51))))*$EY53)*100*$B$45,0)</f>
        <v>0</v>
      </c>
      <c r="FH53" s="120">
        <f ca="1">IFERROR((NORMSDIST(-(((LN($EY53/$C$46)+(#REF!+($Q$47^2)/2)*$Q$51)/($Q$47*SQRT($Q$51)))-$Q$47*SQRT($Q$51)))*$C$46*EXP(-#REF!*$Q$51)-NORMSDIST(-((LN($EY53/$C$46)+(#REF!+($Q$47^2)/2)*$Q$51)/($Q$47*SQRT($Q$51))))*$EY53)*100*$B$46,0)</f>
        <v>0</v>
      </c>
      <c r="FI53" s="120">
        <f ca="1">IFERROR((NORMSDIST(-(((LN($EY53/$C$47)+(#REF!+($Q$47^2)/2)*$Q$51)/($Q$47*SQRT($Q$51)))-$Q$47*SQRT($Q$51)))*$C$47*EXP(-#REF!*$Q$51)-NORMSDIST(-((LN($EY53/$C$47)+(#REF!+($Q$47^2)/2)*$Q$51)/($Q$47*SQRT($Q$51))))*$EY53)*100*$B$47,0)</f>
        <v>0</v>
      </c>
      <c r="FJ53" s="120">
        <f ca="1">IFERROR((NORMSDIST(-(((LN($EY53/$C$48)+(#REF!+($Q$47^2)/2)*$Q$51)/($Q$47*SQRT($Q$51)))-$Q$47*SQRT($Q$51)))*$C$48*EXP(-#REF!*$Q$51)-NORMSDIST(-((LN($EY53/$C$48)+(#REF!+($Q$47^2)/2)*$Q$51)/($Q$47*SQRT($Q$51))))*$EY53)*100*$B$48,0)</f>
        <v>0</v>
      </c>
      <c r="FK53" s="120">
        <f ca="1">IFERROR((NORMSDIST(-(((LN($EY53/$C$49)+(#REF!+($Q$47^2)/2)*$Q$51)/($Q$47*SQRT($Q$51)))-$Q$47*SQRT($Q$51)))*$C$49*EXP(-#REF!*$Q$51)-NORMSDIST(-((LN($EY53/$C$49)+(#REF!+($Q$47^2)/2)*$Q$51)/($Q$47*SQRT($Q$51))))*$EY53)*100*$B$49,0)</f>
        <v>0</v>
      </c>
      <c r="FL53" s="120">
        <f ca="1">IFERROR((NORMSDIST(-(((LN($EY53/$C$50)+(#REF!+($Q$47^2)/2)*$Q$51)/($Q$47*SQRT($Q$51)))-$Q$47*SQRT($Q$51)))*$C$50*EXP(-#REF!*$Q$51)-NORMSDIST(-((LN($EY53/$C$50)+(#REF!+($Q$47^2)/2)*$Q$51)/($Q$47*SQRT($Q$51))))*$EY53)*100*$B$50,0)</f>
        <v>0</v>
      </c>
      <c r="FM53" s="120">
        <f ca="1">IFERROR((NORMSDIST(-(((LN($EY53/$C$51)+(#REF!+($Q$47^2)/2)*$Q$51)/($Q$47*SQRT($Q$51)))-$Q$47*SQRT($Q$51)))*$C$51*EXP(-#REF!*$Q$51)-NORMSDIST(-((LN($EY53/$C$51)+(#REF!+($Q$47^2)/2)*$Q$51)/($Q$47*SQRT($Q$51))))*$EY53)*100*$B$51,0)</f>
        <v>0</v>
      </c>
      <c r="FN53" s="120">
        <f ca="1">IFERROR((NORMSDIST(-(((LN($EY53/$C$52)+(#REF!+($Q$47^2)/2)*$Q$51)/($Q$47*SQRT($Q$51)))-$Q$47*SQRT($Q$51)))*$C$52*EXP(-#REF!*$Q$51)-NORMSDIST(-((LN($EY53/$C$52)+(#REF!+($Q$47^2)/2)*$Q$51)/($Q$47*SQRT($Q$51))))*$EY53)*100*$B$52,0)</f>
        <v>0</v>
      </c>
      <c r="FO53" s="120">
        <f ca="1">IFERROR((NORMSDIST(-(((LN($EY53/$C$53)+(#REF!+($Q$47^2)/2)*$Q$51)/($Q$47*SQRT($Q$51)))-$Q$47*SQRT($Q$51)))*$C$53*EXP(-#REF!*$Q$51)-NORMSDIST(-((LN($EY53/$C$53)+(#REF!+($Q$47^2)/2)*$Q$51)/($Q$47*SQRT($Q$51))))*$EY53)*100*$B$53,0)</f>
        <v>0</v>
      </c>
      <c r="FP53" s="120">
        <f ca="1">IFERROR((NORMSDIST(-(((LN($EY53/$C$54)+(#REF!+($Q$47^2)/2)*$Q$51)/($Q$47*SQRT($Q$51)))-$Q$47*SQRT($Q$51)))*$C$54*EXP(-#REF!*$Q$51)-NORMSDIST(-((LN($EY53/$C$54)+(#REF!+($Q$47^2)/2)*$Q$51)/($Q$47*SQRT($Q$51))))*$EY53)*100*$B$54,0)</f>
        <v>0</v>
      </c>
      <c r="FQ53" s="120">
        <f ca="1">IFERROR((NORMSDIST(-(((LN($EY53/$C$55)+(#REF!+($Q$47^2)/2)*$Q$51)/($Q$47*SQRT($Q$51)))-$Q$47*SQRT($Q$51)))*$C$55*EXP(-#REF!*$Q$51)-NORMSDIST(-((LN($EY53/$C$55)+(#REF!+($Q$47^2)/2)*$Q$51)/($Q$47*SQRT($Q$51))))*$EY53)*100*$B$55,0)</f>
        <v>0</v>
      </c>
      <c r="FR53" s="120">
        <f ca="1">IFERROR((NORMSDIST(-(((LN($EY53/$C$56)+(#REF!+($Q$47^2)/2)*$Q$51)/($Q$47*SQRT($Q$51)))-$Q$47*SQRT($Q$51)))*$C$56*EXP(-#REF!*$Q$51)-NORMSDIST(-((LN($EY53/$C$56)+(#REF!+($Q$47^2)/2)*$Q$51)/($Q$47*SQRT($Q$51))))*$EY53)*100*$B$56,0)</f>
        <v>0</v>
      </c>
      <c r="FS53" s="120">
        <f ca="1">IFERROR((NORMSDIST(-(((LN($EY53/$C$57)+(#REF!+($Q$47^2)/2)*$Q$51)/($Q$47*SQRT($Q$51)))-$Q$47*SQRT($Q$51)))*$C$57*EXP(-#REF!*$Q$51)-NORMSDIST(-((LN($EY53/$C$57)+(#REF!+($Q$47^2)/2)*$Q$51)/($Q$47*SQRT($Q$51))))*$EY53)*100*$B$57,0)</f>
        <v>0</v>
      </c>
      <c r="FT53" s="120">
        <f ca="1">IFERROR((NORMSDIST(-(((LN($EY53/$C$58)+(#REF!+($Q$47^2)/2)*$Q$51)/($Q$47*SQRT($Q$51)))-$Q$47*SQRT($Q$51)))*$C$58*EXP(-#REF!*$Q$51)-NORMSDIST(-((LN($EY53/$C$58)+(#REF!+($Q$47^2)/2)*$Q$51)/($Q$47*SQRT($Q$51))))*$EY53)*100*$B$58,0)</f>
        <v>0</v>
      </c>
      <c r="FU53" s="120">
        <f ca="1">IFERROR((NORMSDIST(-(((LN($EY53/$C$59)+(#REF!+($Q$47^2)/2)*$Q$51)/($Q$47*SQRT($Q$51)))-$Q$47*SQRT($Q$51)))*$C$59*EXP(-#REF!*$Q$51)-NORMSDIST(-((LN($EY53/$C$59)+(#REF!+($Q$47^2)/2)*$Q$51)/($Q$47*SQRT($Q$51))))*$EY53)*100*$B$59,0)</f>
        <v>0</v>
      </c>
      <c r="FV53" s="120">
        <f ca="1">IFERROR((NORMSDIST(-(((LN($EY53/$C$60)+(#REF!+($Q$47^2)/2)*$Q$51)/($Q$47*SQRT($Q$51)))-$Q$47*SQRT($Q$51)))*$C$60*EXP(-#REF!*$Q$51)-NORMSDIST(-((LN($EY53/$C$60)+(#REF!+($Q$47^2)/2)*$Q$51)/($Q$47*SQRT($Q$51))))*$EY53)*100*$B$60,0)</f>
        <v>0</v>
      </c>
      <c r="FW53" s="120">
        <f ca="1">IFERROR((NORMSDIST(-(((LN($EY53/$C$61)+(#REF!+($Q$47^2)/2)*$Q$51)/($Q$47*SQRT($Q$51)))-$Q$47*SQRT($Q$51)))*$C$61*EXP(-#REF!*$Q$51)-NORMSDIST(-((LN($EY53/$C$61)+(#REF!+($Q$47^2)/2)*$Q$51)/($Q$47*SQRT($Q$51))))*$EY53)*100*$B$61,0)</f>
        <v>0</v>
      </c>
      <c r="FX53" s="120">
        <f ca="1">IFERROR((NORMSDIST(-(((LN($EY53/$C$62)+(#REF!+($Q$47^2)/2)*$Q$51)/($Q$47*SQRT($Q$51)))-$Q$47*SQRT($Q$51)))*$C$62*EXP(-#REF!*$Q$51)-NORMSDIST(-((LN($EY53/$C$62)+(#REF!+($Q$47^2)/2)*$Q$51)/($Q$47*SQRT($Q$51))))*$EY53)*100*$B$62,0)</f>
        <v>0</v>
      </c>
      <c r="FY53" s="120">
        <f ca="1">IFERROR((NORMSDIST(-(((LN($EY53/$C$63)+(#REF!+($Q$47^2)/2)*$Q$51)/($Q$47*SQRT($Q$51)))-$Q$47*SQRT($Q$51)))*$C$63*EXP(-#REF!*$Q$51)-NORMSDIST(-((LN($EY53/$C$63)+(#REF!+($Q$47^2)/2)*$Q$51)/($Q$47*SQRT($Q$51))))*$EY53)*100*$B$63,0)</f>
        <v>0</v>
      </c>
      <c r="FZ53" s="120">
        <f ca="1">IFERROR((NORMSDIST(-(((LN($EY53/$C$64)+(#REF!+($Q$47^2)/2)*$Q$51)/($Q$47*SQRT($Q$51)))-$Q$47*SQRT($Q$51)))*$C$64*EXP(-#REF!*$Q$51)-NORMSDIST(-((LN($EY53/$C$64)+(#REF!+($Q$47^2)/2)*$Q$51)/($Q$47*SQRT($Q$51))))*$EY53)*100*$B$64,0)</f>
        <v>0</v>
      </c>
      <c r="GA53" s="120">
        <f ca="1">IFERROR((NORMSDIST(-(((LN($EY53/$C$65)+(#REF!+($Q$47^2)/2)*$Q$51)/($Q$47*SQRT($Q$51)))-$Q$47*SQRT($Q$51)))*$C$65*EXP(-#REF!*$Q$51)-NORMSDIST(-((LN($EY53/$C$65)+(#REF!+($Q$47^2)/2)*$Q$51)/($Q$47*SQRT($Q$51))))*$EY53)*100*$B$65,0)</f>
        <v>0</v>
      </c>
      <c r="GB53" s="120">
        <f ca="1">IFERROR((NORMSDIST(-(((LN($EY53/$C$66)+(#REF!+($Q$47^2)/2)*$Q$51)/($Q$47*SQRT($Q$51)))-$Q$47*SQRT($Q$51)))*$C$66*EXP(-#REF!*$Q$51)-NORMSDIST(-((LN($EY53/$C$66)+(#REF!+($Q$47^2)/2)*$Q$51)/($Q$47*SQRT($Q$51))))*$EY53)*100*$B$66,0)</f>
        <v>0</v>
      </c>
      <c r="GC53" s="120">
        <f ca="1">IFERROR((NORMSDIST(-(((LN($EY53/$C$67)+(#REF!+($Q$47^2)/2)*$Q$51)/($Q$47*SQRT($Q$51)))-$Q$47*SQRT($Q$51)))*$C$67*EXP(-#REF!*$Q$51)-NORMSDIST(-((LN($EY53/$C$67)+(#REF!+($Q$47^2)/2)*$Q$51)/($Q$47*SQRT($Q$51))))*$EY53)*100*$B$67,0)</f>
        <v>0</v>
      </c>
      <c r="GD53" s="120">
        <f ca="1">IFERROR((NORMSDIST(-(((LN($EY53/$C$68)+(#REF!+($Q$47^2)/2)*$Q$51)/($Q$47*SQRT($Q$51)))-$Q$47*SQRT($Q$51)))*$C$68*EXP(-#REF!*$Q$51)-NORMSDIST(-((LN($EY53/$C$68)+(#REF!+($Q$47^2)/2)*$Q$51)/($Q$47*SQRT($Q$51))))*$EY53)*100*$B$68,0)</f>
        <v>0</v>
      </c>
      <c r="GE53" s="120">
        <f ca="1">IFERROR((NORMSDIST(-(((LN($EY53/$C$69)+(#REF!+($Q$47^2)/2)*$Q$51)/($Q$47*SQRT($Q$51)))-$Q$47*SQRT($Q$51)))*$C$69*EXP(-#REF!*$Q$51)-NORMSDIST(-((LN($EY53/$C$69)+(#REF!+($Q$47^2)/2)*$Q$51)/($Q$47*SQRT($Q$51))))*$EY53)*100*$B$69,0)</f>
        <v>0</v>
      </c>
      <c r="GF53" s="120">
        <f ca="1">IFERROR((NORMSDIST(-(((LN($EY53/$C$70)+(#REF!+($Q$47^2)/2)*$Q$51)/($Q$47*SQRT($Q$51)))-$Q$47*SQRT($Q$51)))*$C$70*EXP(-#REF!*$Q$51)-NORMSDIST(-((LN($EY53/$C$70)+(#REF!+($Q$47^2)/2)*$Q$51)/($Q$47*SQRT($Q$51))))*$EY53)*100*$B$70,0)</f>
        <v>0</v>
      </c>
      <c r="GG53" s="120">
        <f ca="1">IFERROR((NORMSDIST(-(((LN($EY53/$C$71)+(#REF!+($Q$47^2)/2)*$Q$51)/($Q$47*SQRT($Q$51)))-$Q$47*SQRT($Q$51)))*$C$71*EXP(-#REF!*$Q$51)-NORMSDIST(-((LN($EY53/$C$71)+(#REF!+($Q$47^2)/2)*$Q$51)/($Q$47*SQRT($Q$51))))*$EY53)*100*$B$71,0)</f>
        <v>0</v>
      </c>
      <c r="GH53" s="120">
        <f ca="1">IFERROR((NORMSDIST(-(((LN($EY53/$C$72)+(#REF!+($Q$47^2)/2)*$Q$51)/($Q$47*SQRT($Q$51)))-$Q$47*SQRT($Q$51)))*$C$72*EXP(-#REF!*$Q$51)-NORMSDIST(-((LN($EY53/$C$72)+(#REF!+($Q$47^2)/2)*$Q$51)/($Q$47*SQRT($Q$51))))*$EY53)*100*$B$72,0)</f>
        <v>0</v>
      </c>
      <c r="GI53" s="120">
        <f t="shared" si="123"/>
        <v>0</v>
      </c>
      <c r="GJ53" s="120">
        <f t="shared" si="124"/>
        <v>0</v>
      </c>
      <c r="GK53" s="120">
        <f t="shared" si="125"/>
        <v>0</v>
      </c>
      <c r="GL53" s="120">
        <f t="shared" si="126"/>
        <v>0</v>
      </c>
      <c r="GM53" s="121"/>
      <c r="GN53" s="162">
        <f t="shared" ca="1" si="127"/>
        <v>0</v>
      </c>
    </row>
    <row r="54" spans="1:196">
      <c r="A54" s="175" t="s">
        <v>410</v>
      </c>
      <c r="B54" s="169"/>
      <c r="C54" s="242"/>
      <c r="D54" s="243"/>
      <c r="E54" s="244">
        <f t="shared" si="0"/>
        <v>0</v>
      </c>
      <c r="F54" s="245">
        <f t="shared" si="1"/>
        <v>0</v>
      </c>
      <c r="G54" s="246" t="str">
        <f t="shared" si="129"/>
        <v/>
      </c>
      <c r="H54" s="247">
        <f t="shared" si="58"/>
        <v>0</v>
      </c>
      <c r="I54" s="248">
        <f t="shared" si="2"/>
        <v>0</v>
      </c>
      <c r="J54" s="69"/>
      <c r="K54" s="69"/>
      <c r="L54" s="69"/>
      <c r="M54" s="69"/>
      <c r="N54" s="62"/>
      <c r="O54" s="187"/>
      <c r="P54" s="187"/>
      <c r="Q54" s="187"/>
      <c r="R54" s="187"/>
      <c r="S54" s="186"/>
      <c r="T54" s="187"/>
      <c r="U54" s="188"/>
      <c r="V54" s="187"/>
      <c r="W54" s="187"/>
      <c r="X54" s="187"/>
      <c r="Y54" s="187"/>
      <c r="Z54" s="187"/>
      <c r="AA54" s="187"/>
      <c r="AB54" s="187"/>
      <c r="AC54" s="187"/>
      <c r="AD54" s="187"/>
      <c r="AE54" s="186"/>
      <c r="AF54" s="187"/>
      <c r="AG54" s="188"/>
      <c r="AH54" s="194"/>
      <c r="AI54" s="194"/>
      <c r="AJ54" s="194"/>
      <c r="AK54" s="194"/>
      <c r="AL54" s="194"/>
      <c r="AM54" s="194"/>
      <c r="AN54" s="194"/>
      <c r="AO54" s="194"/>
      <c r="AP54" s="194"/>
      <c r="AQ54" s="66"/>
      <c r="AR54" s="66"/>
      <c r="AS54" s="66"/>
      <c r="AT54" s="66"/>
      <c r="AU54" s="66"/>
      <c r="AV54" s="171"/>
      <c r="AW54" s="172" t="s">
        <v>354</v>
      </c>
      <c r="AX54" s="114"/>
      <c r="AY54" s="136"/>
      <c r="AZ54" s="137"/>
      <c r="BA54" s="285">
        <f t="shared" si="10"/>
        <v>0</v>
      </c>
      <c r="BB54" s="286">
        <f t="shared" si="11"/>
        <v>0</v>
      </c>
      <c r="BC54" s="173" t="s">
        <v>408</v>
      </c>
      <c r="BD54" s="114"/>
      <c r="BE54" s="139"/>
      <c r="BF54" s="117"/>
      <c r="BG54" s="287">
        <f t="shared" si="12"/>
        <v>0</v>
      </c>
      <c r="BH54" s="289">
        <f t="shared" si="13"/>
        <v>0</v>
      </c>
      <c r="BI54" s="174" t="s">
        <v>409</v>
      </c>
      <c r="BJ54" s="114"/>
      <c r="BK54" s="117"/>
      <c r="BL54" s="290">
        <f t="shared" si="14"/>
        <v>0</v>
      </c>
      <c r="BM54" s="291">
        <f t="shared" si="15"/>
        <v>0</v>
      </c>
      <c r="DH54" s="119">
        <f t="shared" si="81"/>
        <v>2697.2662500000006</v>
      </c>
      <c r="DI54" s="120">
        <f t="shared" si="82"/>
        <v>0</v>
      </c>
      <c r="DJ54" s="120">
        <f t="shared" si="83"/>
        <v>0</v>
      </c>
      <c r="DK54" s="120">
        <f t="shared" si="84"/>
        <v>0</v>
      </c>
      <c r="DL54" s="120">
        <f t="shared" si="85"/>
        <v>0</v>
      </c>
      <c r="DM54" s="120">
        <f t="shared" si="86"/>
        <v>0</v>
      </c>
      <c r="DN54" s="120">
        <f t="shared" si="87"/>
        <v>0</v>
      </c>
      <c r="DO54" s="120">
        <f t="shared" si="88"/>
        <v>0</v>
      </c>
      <c r="DP54" s="120">
        <f t="shared" si="89"/>
        <v>0</v>
      </c>
      <c r="DQ54" s="120">
        <f t="shared" si="90"/>
        <v>0</v>
      </c>
      <c r="DR54" s="120">
        <f t="shared" si="91"/>
        <v>0</v>
      </c>
      <c r="DS54" s="120">
        <f t="shared" si="92"/>
        <v>0</v>
      </c>
      <c r="DT54" s="120">
        <f t="shared" si="93"/>
        <v>0</v>
      </c>
      <c r="DU54" s="120">
        <f t="shared" si="94"/>
        <v>0</v>
      </c>
      <c r="DV54" s="120">
        <f t="shared" si="95"/>
        <v>0</v>
      </c>
      <c r="DW54" s="120">
        <f t="shared" si="96"/>
        <v>0</v>
      </c>
      <c r="DX54" s="120">
        <f t="shared" si="97"/>
        <v>0</v>
      </c>
      <c r="DY54" s="120">
        <f t="shared" si="98"/>
        <v>0</v>
      </c>
      <c r="DZ54" s="120">
        <f t="shared" si="99"/>
        <v>0</v>
      </c>
      <c r="EA54" s="120">
        <f t="shared" si="100"/>
        <v>0</v>
      </c>
      <c r="EB54" s="120">
        <f t="shared" si="101"/>
        <v>0</v>
      </c>
      <c r="EC54" s="120">
        <f t="shared" si="102"/>
        <v>0</v>
      </c>
      <c r="ED54" s="120">
        <f t="shared" si="103"/>
        <v>0</v>
      </c>
      <c r="EE54" s="120">
        <f t="shared" si="104"/>
        <v>0</v>
      </c>
      <c r="EF54" s="120">
        <f t="shared" si="105"/>
        <v>0</v>
      </c>
      <c r="EG54" s="120">
        <f t="shared" si="106"/>
        <v>0</v>
      </c>
      <c r="EH54" s="120">
        <f t="shared" si="107"/>
        <v>0</v>
      </c>
      <c r="EI54" s="120">
        <f t="shared" si="108"/>
        <v>0</v>
      </c>
      <c r="EJ54" s="120">
        <f t="shared" si="109"/>
        <v>0</v>
      </c>
      <c r="EK54" s="120">
        <f t="shared" si="110"/>
        <v>0</v>
      </c>
      <c r="EL54" s="120">
        <f t="shared" si="111"/>
        <v>0</v>
      </c>
      <c r="EM54" s="120">
        <f t="shared" si="112"/>
        <v>0</v>
      </c>
      <c r="EN54" s="120">
        <f t="shared" si="113"/>
        <v>0</v>
      </c>
      <c r="EO54" s="120">
        <f t="shared" si="114"/>
        <v>0</v>
      </c>
      <c r="EP54" s="120">
        <f t="shared" si="115"/>
        <v>0</v>
      </c>
      <c r="EQ54" s="120">
        <f t="shared" si="116"/>
        <v>0</v>
      </c>
      <c r="ER54" s="120">
        <f t="shared" si="117"/>
        <v>0</v>
      </c>
      <c r="ES54" s="120">
        <f t="shared" si="118"/>
        <v>0</v>
      </c>
      <c r="ET54" s="120">
        <f t="shared" si="119"/>
        <v>0</v>
      </c>
      <c r="EU54" s="120">
        <f t="shared" si="120"/>
        <v>0</v>
      </c>
      <c r="EV54" s="121"/>
      <c r="EW54" s="162">
        <f t="shared" si="121"/>
        <v>0</v>
      </c>
      <c r="EX54" s="72"/>
      <c r="EY54" s="119">
        <f t="shared" si="122"/>
        <v>2697.2662500000006</v>
      </c>
      <c r="EZ54" s="120">
        <f ca="1">IFERROR((NORMSDIST(-(((LN($EY54/$C$38)+(#REF!+($Q$47^2)/2)*$Q$51)/($Q$47*SQRT($Q$51)))-$Q$47*SQRT($Q$51)))*$C$38*EXP(-#REF!*$Q$51)-NORMSDIST(-((LN($EY54/$C$38)+(#REF!+($Q$47^2)/2)*$Q$51)/($Q$47*SQRT($Q$51))))*$EY54)*100*$B$38,0)</f>
        <v>0</v>
      </c>
      <c r="FA54" s="120">
        <f ca="1">IFERROR((NORMSDIST(-(((LN($EY54/$C$39)+(#REF!+($Q$47^2)/2)*$Q$51)/($Q$47*SQRT($Q$51)))-$Q$47*SQRT($Q$51)))*$C$39*EXP(-#REF!*$Q$51)-NORMSDIST(-((LN($EY54/$C$39)+(#REF!+($Q$47^2)/2)*$Q$51)/($Q$47*SQRT($Q$51))))*$EY54)*100*$B$39,0)</f>
        <v>0</v>
      </c>
      <c r="FB54" s="120">
        <f ca="1">IFERROR((NORMSDIST(-(((LN($EY54/$C$40)+(#REF!+($Q$47^2)/2)*$Q$51)/($Q$47*SQRT($Q$51)))-$Q$47*SQRT($Q$51)))*$C$40*EXP(-#REF!*$Q$51)-NORMSDIST(-((LN($EY54/$C$40)+(#REF!+($Q$47^2)/2)*$Q$51)/($Q$47*SQRT($Q$51))))*$EY54)*100*$B$40,0)</f>
        <v>0</v>
      </c>
      <c r="FC54" s="120">
        <f ca="1">IFERROR((NORMSDIST(-(((LN($EY54/$C$41)+(#REF!+($Q$47^2)/2)*$Q$51)/($Q$47*SQRT($Q$51)))-$Q$47*SQRT($Q$51)))*$C$41*EXP(-#REF!*$Q$51)-NORMSDIST(-((LN($EY54/$C$41)+(#REF!+($Q$47^2)/2)*$Q$51)/($Q$47*SQRT($Q$51))))*$EY54)*100*$B$41,0)</f>
        <v>0</v>
      </c>
      <c r="FD54" s="120">
        <f ca="1">IFERROR((NORMSDIST(-(((LN($EY54/$C$42)+(#REF!+($Q$47^2)/2)*$Q$51)/($Q$47*SQRT($Q$51)))-$Q$47*SQRT($Q$51)))*$C$42*EXP(-#REF!*$Q$51)-NORMSDIST(-((LN($EY54/$C$42)+(#REF!+($Q$47^2)/2)*$Q$51)/($Q$47*SQRT($Q$51))))*$EY54)*100*$B$42,0)</f>
        <v>0</v>
      </c>
      <c r="FE54" s="120">
        <f ca="1">IFERROR((NORMSDIST(-(((LN($EY54/$C$43)+(#REF!+($Q$47^2)/2)*$Q$51)/($Q$47*SQRT($Q$51)))-$Q$47*SQRT($Q$51)))*$C$43*EXP(-#REF!*$Q$51)-NORMSDIST(-((LN($EY54/$C$43)+(#REF!+($Q$47^2)/2)*$Q$51)/($Q$47*SQRT($Q$51))))*$EY54)*100*$B$43,0)</f>
        <v>0</v>
      </c>
      <c r="FF54" s="120">
        <f ca="1">IFERROR((NORMSDIST(-(((LN($EY54/$C$44)+(#REF!+($Q$47^2)/2)*$Q$51)/($Q$47*SQRT($Q$51)))-$Q$47*SQRT($Q$51)))*$C$44*EXP(-#REF!*$Q$51)-NORMSDIST(-((LN($EY54/$C$44)+(#REF!+($Q$47^2)/2)*$Q$51)/($Q$47*SQRT($Q$51))))*$EY54)*100*$B$44,0)</f>
        <v>0</v>
      </c>
      <c r="FG54" s="120">
        <f ca="1">IFERROR((NORMSDIST(-(((LN($EY54/$C$45)+(#REF!+($Q$47^2)/2)*$Q$51)/($Q$47*SQRT($Q$51)))-$Q$47*SQRT($Q$51)))*$C$45*EXP(-#REF!*$Q$51)-NORMSDIST(-((LN($EY54/$C$45)+(#REF!+($Q$47^2)/2)*$Q$51)/($Q$47*SQRT($Q$51))))*$EY54)*100*$B$45,0)</f>
        <v>0</v>
      </c>
      <c r="FH54" s="120">
        <f ca="1">IFERROR((NORMSDIST(-(((LN($EY54/$C$46)+(#REF!+($Q$47^2)/2)*$Q$51)/($Q$47*SQRT($Q$51)))-$Q$47*SQRT($Q$51)))*$C$46*EXP(-#REF!*$Q$51)-NORMSDIST(-((LN($EY54/$C$46)+(#REF!+($Q$47^2)/2)*$Q$51)/($Q$47*SQRT($Q$51))))*$EY54)*100*$B$46,0)</f>
        <v>0</v>
      </c>
      <c r="FI54" s="120">
        <f ca="1">IFERROR((NORMSDIST(-(((LN($EY54/$C$47)+(#REF!+($Q$47^2)/2)*$Q$51)/($Q$47*SQRT($Q$51)))-$Q$47*SQRT($Q$51)))*$C$47*EXP(-#REF!*$Q$51)-NORMSDIST(-((LN($EY54/$C$47)+(#REF!+($Q$47^2)/2)*$Q$51)/($Q$47*SQRT($Q$51))))*$EY54)*100*$B$47,0)</f>
        <v>0</v>
      </c>
      <c r="FJ54" s="120">
        <f ca="1">IFERROR((NORMSDIST(-(((LN($EY54/$C$48)+(#REF!+($Q$47^2)/2)*$Q$51)/($Q$47*SQRT($Q$51)))-$Q$47*SQRT($Q$51)))*$C$48*EXP(-#REF!*$Q$51)-NORMSDIST(-((LN($EY54/$C$48)+(#REF!+($Q$47^2)/2)*$Q$51)/($Q$47*SQRT($Q$51))))*$EY54)*100*$B$48,0)</f>
        <v>0</v>
      </c>
      <c r="FK54" s="120">
        <f ca="1">IFERROR((NORMSDIST(-(((LN($EY54/$C$49)+(#REF!+($Q$47^2)/2)*$Q$51)/($Q$47*SQRT($Q$51)))-$Q$47*SQRT($Q$51)))*$C$49*EXP(-#REF!*$Q$51)-NORMSDIST(-((LN($EY54/$C$49)+(#REF!+($Q$47^2)/2)*$Q$51)/($Q$47*SQRT($Q$51))))*$EY54)*100*$B$49,0)</f>
        <v>0</v>
      </c>
      <c r="FL54" s="120">
        <f ca="1">IFERROR((NORMSDIST(-(((LN($EY54/$C$50)+(#REF!+($Q$47^2)/2)*$Q$51)/($Q$47*SQRT($Q$51)))-$Q$47*SQRT($Q$51)))*$C$50*EXP(-#REF!*$Q$51)-NORMSDIST(-((LN($EY54/$C$50)+(#REF!+($Q$47^2)/2)*$Q$51)/($Q$47*SQRT($Q$51))))*$EY54)*100*$B$50,0)</f>
        <v>0</v>
      </c>
      <c r="FM54" s="120">
        <f ca="1">IFERROR((NORMSDIST(-(((LN($EY54/$C$51)+(#REF!+($Q$47^2)/2)*$Q$51)/($Q$47*SQRT($Q$51)))-$Q$47*SQRT($Q$51)))*$C$51*EXP(-#REF!*$Q$51)-NORMSDIST(-((LN($EY54/$C$51)+(#REF!+($Q$47^2)/2)*$Q$51)/($Q$47*SQRT($Q$51))))*$EY54)*100*$B$51,0)</f>
        <v>0</v>
      </c>
      <c r="FN54" s="120">
        <f ca="1">IFERROR((NORMSDIST(-(((LN($EY54/$C$52)+(#REF!+($Q$47^2)/2)*$Q$51)/($Q$47*SQRT($Q$51)))-$Q$47*SQRT($Q$51)))*$C$52*EXP(-#REF!*$Q$51)-NORMSDIST(-((LN($EY54/$C$52)+(#REF!+($Q$47^2)/2)*$Q$51)/($Q$47*SQRT($Q$51))))*$EY54)*100*$B$52,0)</f>
        <v>0</v>
      </c>
      <c r="FO54" s="120">
        <f ca="1">IFERROR((NORMSDIST(-(((LN($EY54/$C$53)+(#REF!+($Q$47^2)/2)*$Q$51)/($Q$47*SQRT($Q$51)))-$Q$47*SQRT($Q$51)))*$C$53*EXP(-#REF!*$Q$51)-NORMSDIST(-((LN($EY54/$C$53)+(#REF!+($Q$47^2)/2)*$Q$51)/($Q$47*SQRT($Q$51))))*$EY54)*100*$B$53,0)</f>
        <v>0</v>
      </c>
      <c r="FP54" s="120">
        <f ca="1">IFERROR((NORMSDIST(-(((LN($EY54/$C$54)+(#REF!+($Q$47^2)/2)*$Q$51)/($Q$47*SQRT($Q$51)))-$Q$47*SQRT($Q$51)))*$C$54*EXP(-#REF!*$Q$51)-NORMSDIST(-((LN($EY54/$C$54)+(#REF!+($Q$47^2)/2)*$Q$51)/($Q$47*SQRT($Q$51))))*$EY54)*100*$B$54,0)</f>
        <v>0</v>
      </c>
      <c r="FQ54" s="120">
        <f ca="1">IFERROR((NORMSDIST(-(((LN($EY54/$C$55)+(#REF!+($Q$47^2)/2)*$Q$51)/($Q$47*SQRT($Q$51)))-$Q$47*SQRT($Q$51)))*$C$55*EXP(-#REF!*$Q$51)-NORMSDIST(-((LN($EY54/$C$55)+(#REF!+($Q$47^2)/2)*$Q$51)/($Q$47*SQRT($Q$51))))*$EY54)*100*$B$55,0)</f>
        <v>0</v>
      </c>
      <c r="FR54" s="120">
        <f ca="1">IFERROR((NORMSDIST(-(((LN($EY54/$C$56)+(#REF!+($Q$47^2)/2)*$Q$51)/($Q$47*SQRT($Q$51)))-$Q$47*SQRT($Q$51)))*$C$56*EXP(-#REF!*$Q$51)-NORMSDIST(-((LN($EY54/$C$56)+(#REF!+($Q$47^2)/2)*$Q$51)/($Q$47*SQRT($Q$51))))*$EY54)*100*$B$56,0)</f>
        <v>0</v>
      </c>
      <c r="FS54" s="120">
        <f ca="1">IFERROR((NORMSDIST(-(((LN($EY54/$C$57)+(#REF!+($Q$47^2)/2)*$Q$51)/($Q$47*SQRT($Q$51)))-$Q$47*SQRT($Q$51)))*$C$57*EXP(-#REF!*$Q$51)-NORMSDIST(-((LN($EY54/$C$57)+(#REF!+($Q$47^2)/2)*$Q$51)/($Q$47*SQRT($Q$51))))*$EY54)*100*$B$57,0)</f>
        <v>0</v>
      </c>
      <c r="FT54" s="120">
        <f ca="1">IFERROR((NORMSDIST(-(((LN($EY54/$C$58)+(#REF!+($Q$47^2)/2)*$Q$51)/($Q$47*SQRT($Q$51)))-$Q$47*SQRT($Q$51)))*$C$58*EXP(-#REF!*$Q$51)-NORMSDIST(-((LN($EY54/$C$58)+(#REF!+($Q$47^2)/2)*$Q$51)/($Q$47*SQRT($Q$51))))*$EY54)*100*$B$58,0)</f>
        <v>0</v>
      </c>
      <c r="FU54" s="120">
        <f ca="1">IFERROR((NORMSDIST(-(((LN($EY54/$C$59)+(#REF!+($Q$47^2)/2)*$Q$51)/($Q$47*SQRT($Q$51)))-$Q$47*SQRT($Q$51)))*$C$59*EXP(-#REF!*$Q$51)-NORMSDIST(-((LN($EY54/$C$59)+(#REF!+($Q$47^2)/2)*$Q$51)/($Q$47*SQRT($Q$51))))*$EY54)*100*$B$59,0)</f>
        <v>0</v>
      </c>
      <c r="FV54" s="120">
        <f ca="1">IFERROR((NORMSDIST(-(((LN($EY54/$C$60)+(#REF!+($Q$47^2)/2)*$Q$51)/($Q$47*SQRT($Q$51)))-$Q$47*SQRT($Q$51)))*$C$60*EXP(-#REF!*$Q$51)-NORMSDIST(-((LN($EY54/$C$60)+(#REF!+($Q$47^2)/2)*$Q$51)/($Q$47*SQRT($Q$51))))*$EY54)*100*$B$60,0)</f>
        <v>0</v>
      </c>
      <c r="FW54" s="120">
        <f ca="1">IFERROR((NORMSDIST(-(((LN($EY54/$C$61)+(#REF!+($Q$47^2)/2)*$Q$51)/($Q$47*SQRT($Q$51)))-$Q$47*SQRT($Q$51)))*$C$61*EXP(-#REF!*$Q$51)-NORMSDIST(-((LN($EY54/$C$61)+(#REF!+($Q$47^2)/2)*$Q$51)/($Q$47*SQRT($Q$51))))*$EY54)*100*$B$61,0)</f>
        <v>0</v>
      </c>
      <c r="FX54" s="120">
        <f ca="1">IFERROR((NORMSDIST(-(((LN($EY54/$C$62)+(#REF!+($Q$47^2)/2)*$Q$51)/($Q$47*SQRT($Q$51)))-$Q$47*SQRT($Q$51)))*$C$62*EXP(-#REF!*$Q$51)-NORMSDIST(-((LN($EY54/$C$62)+(#REF!+($Q$47^2)/2)*$Q$51)/($Q$47*SQRT($Q$51))))*$EY54)*100*$B$62,0)</f>
        <v>0</v>
      </c>
      <c r="FY54" s="120">
        <f ca="1">IFERROR((NORMSDIST(-(((LN($EY54/$C$63)+(#REF!+($Q$47^2)/2)*$Q$51)/($Q$47*SQRT($Q$51)))-$Q$47*SQRT($Q$51)))*$C$63*EXP(-#REF!*$Q$51)-NORMSDIST(-((LN($EY54/$C$63)+(#REF!+($Q$47^2)/2)*$Q$51)/($Q$47*SQRT($Q$51))))*$EY54)*100*$B$63,0)</f>
        <v>0</v>
      </c>
      <c r="FZ54" s="120">
        <f ca="1">IFERROR((NORMSDIST(-(((LN($EY54/$C$64)+(#REF!+($Q$47^2)/2)*$Q$51)/($Q$47*SQRT($Q$51)))-$Q$47*SQRT($Q$51)))*$C$64*EXP(-#REF!*$Q$51)-NORMSDIST(-((LN($EY54/$C$64)+(#REF!+($Q$47^2)/2)*$Q$51)/($Q$47*SQRT($Q$51))))*$EY54)*100*$B$64,0)</f>
        <v>0</v>
      </c>
      <c r="GA54" s="120">
        <f ca="1">IFERROR((NORMSDIST(-(((LN($EY54/$C$65)+(#REF!+($Q$47^2)/2)*$Q$51)/($Q$47*SQRT($Q$51)))-$Q$47*SQRT($Q$51)))*$C$65*EXP(-#REF!*$Q$51)-NORMSDIST(-((LN($EY54/$C$65)+(#REF!+($Q$47^2)/2)*$Q$51)/($Q$47*SQRT($Q$51))))*$EY54)*100*$B$65,0)</f>
        <v>0</v>
      </c>
      <c r="GB54" s="120">
        <f ca="1">IFERROR((NORMSDIST(-(((LN($EY54/$C$66)+(#REF!+($Q$47^2)/2)*$Q$51)/($Q$47*SQRT($Q$51)))-$Q$47*SQRT($Q$51)))*$C$66*EXP(-#REF!*$Q$51)-NORMSDIST(-((LN($EY54/$C$66)+(#REF!+($Q$47^2)/2)*$Q$51)/($Q$47*SQRT($Q$51))))*$EY54)*100*$B$66,0)</f>
        <v>0</v>
      </c>
      <c r="GC54" s="120">
        <f ca="1">IFERROR((NORMSDIST(-(((LN($EY54/$C$67)+(#REF!+($Q$47^2)/2)*$Q$51)/($Q$47*SQRT($Q$51)))-$Q$47*SQRT($Q$51)))*$C$67*EXP(-#REF!*$Q$51)-NORMSDIST(-((LN($EY54/$C$67)+(#REF!+($Q$47^2)/2)*$Q$51)/($Q$47*SQRT($Q$51))))*$EY54)*100*$B$67,0)</f>
        <v>0</v>
      </c>
      <c r="GD54" s="120">
        <f ca="1">IFERROR((NORMSDIST(-(((LN($EY54/$C$68)+(#REF!+($Q$47^2)/2)*$Q$51)/($Q$47*SQRT($Q$51)))-$Q$47*SQRT($Q$51)))*$C$68*EXP(-#REF!*$Q$51)-NORMSDIST(-((LN($EY54/$C$68)+(#REF!+($Q$47^2)/2)*$Q$51)/($Q$47*SQRT($Q$51))))*$EY54)*100*$B$68,0)</f>
        <v>0</v>
      </c>
      <c r="GE54" s="120">
        <f ca="1">IFERROR((NORMSDIST(-(((LN($EY54/$C$69)+(#REF!+($Q$47^2)/2)*$Q$51)/($Q$47*SQRT($Q$51)))-$Q$47*SQRT($Q$51)))*$C$69*EXP(-#REF!*$Q$51)-NORMSDIST(-((LN($EY54/$C$69)+(#REF!+($Q$47^2)/2)*$Q$51)/($Q$47*SQRT($Q$51))))*$EY54)*100*$B$69,0)</f>
        <v>0</v>
      </c>
      <c r="GF54" s="120">
        <f ca="1">IFERROR((NORMSDIST(-(((LN($EY54/$C$70)+(#REF!+($Q$47^2)/2)*$Q$51)/($Q$47*SQRT($Q$51)))-$Q$47*SQRT($Q$51)))*$C$70*EXP(-#REF!*$Q$51)-NORMSDIST(-((LN($EY54/$C$70)+(#REF!+($Q$47^2)/2)*$Q$51)/($Q$47*SQRT($Q$51))))*$EY54)*100*$B$70,0)</f>
        <v>0</v>
      </c>
      <c r="GG54" s="120">
        <f ca="1">IFERROR((NORMSDIST(-(((LN($EY54/$C$71)+(#REF!+($Q$47^2)/2)*$Q$51)/($Q$47*SQRT($Q$51)))-$Q$47*SQRT($Q$51)))*$C$71*EXP(-#REF!*$Q$51)-NORMSDIST(-((LN($EY54/$C$71)+(#REF!+($Q$47^2)/2)*$Q$51)/($Q$47*SQRT($Q$51))))*$EY54)*100*$B$71,0)</f>
        <v>0</v>
      </c>
      <c r="GH54" s="120">
        <f ca="1">IFERROR((NORMSDIST(-(((LN($EY54/$C$72)+(#REF!+($Q$47^2)/2)*$Q$51)/($Q$47*SQRT($Q$51)))-$Q$47*SQRT($Q$51)))*$C$72*EXP(-#REF!*$Q$51)-NORMSDIST(-((LN($EY54/$C$72)+(#REF!+($Q$47^2)/2)*$Q$51)/($Q$47*SQRT($Q$51))))*$EY54)*100*$B$72,0)</f>
        <v>0</v>
      </c>
      <c r="GI54" s="120">
        <f t="shared" si="123"/>
        <v>0</v>
      </c>
      <c r="GJ54" s="120">
        <f t="shared" si="124"/>
        <v>0</v>
      </c>
      <c r="GK54" s="120">
        <f t="shared" si="125"/>
        <v>0</v>
      </c>
      <c r="GL54" s="120">
        <f t="shared" si="126"/>
        <v>0</v>
      </c>
      <c r="GM54" s="121"/>
      <c r="GN54" s="162">
        <f t="shared" ca="1" si="127"/>
        <v>0</v>
      </c>
    </row>
    <row r="55" spans="1:196">
      <c r="A55" s="177" t="s">
        <v>411</v>
      </c>
      <c r="B55" s="169"/>
      <c r="C55" s="242"/>
      <c r="D55" s="243"/>
      <c r="E55" s="244">
        <f t="shared" si="0"/>
        <v>0</v>
      </c>
      <c r="F55" s="245">
        <f t="shared" si="1"/>
        <v>0</v>
      </c>
      <c r="G55" s="246" t="str">
        <f t="shared" si="129"/>
        <v/>
      </c>
      <c r="H55" s="247">
        <f t="shared" si="58"/>
        <v>0</v>
      </c>
      <c r="I55" s="248">
        <f t="shared" si="2"/>
        <v>0</v>
      </c>
      <c r="J55" s="127" t="str">
        <f>IFERROR(D54/D55,"")</f>
        <v/>
      </c>
      <c r="K55" s="128" t="str">
        <f>IFERROR(G54/G55,"")</f>
        <v/>
      </c>
      <c r="L55" s="129" t="str">
        <f t="shared" si="128"/>
        <v/>
      </c>
      <c r="M55" s="130">
        <f>I55+I54</f>
        <v>0</v>
      </c>
      <c r="N55" s="62"/>
      <c r="O55" s="187"/>
      <c r="P55" s="187"/>
      <c r="Q55" s="187"/>
      <c r="R55" s="187"/>
      <c r="S55" s="186"/>
      <c r="T55" s="187"/>
      <c r="U55" s="188"/>
      <c r="V55" s="187"/>
      <c r="W55" s="187"/>
      <c r="X55" s="187"/>
      <c r="Y55" s="187"/>
      <c r="Z55" s="187"/>
      <c r="AA55" s="187"/>
      <c r="AB55" s="187"/>
      <c r="AC55" s="187"/>
      <c r="AD55" s="187"/>
      <c r="AE55" s="186"/>
      <c r="AF55" s="187"/>
      <c r="AG55" s="188"/>
      <c r="AH55" s="194"/>
      <c r="AI55" s="194"/>
      <c r="AJ55" s="194"/>
      <c r="AK55" s="194"/>
      <c r="AL55" s="194"/>
      <c r="AM55" s="194"/>
      <c r="AN55" s="194"/>
      <c r="AO55" s="194"/>
      <c r="AP55" s="194"/>
      <c r="AQ55" s="66"/>
      <c r="AR55" s="66"/>
      <c r="AS55" s="66"/>
      <c r="AT55" s="66"/>
      <c r="AU55" s="66"/>
      <c r="AV55" s="171"/>
      <c r="AW55" s="172" t="s">
        <v>354</v>
      </c>
      <c r="AX55" s="114"/>
      <c r="AY55" s="136"/>
      <c r="AZ55" s="137"/>
      <c r="BA55" s="285">
        <f t="shared" si="10"/>
        <v>0</v>
      </c>
      <c r="BB55" s="286">
        <f t="shared" si="11"/>
        <v>0</v>
      </c>
      <c r="BC55" s="173" t="s">
        <v>408</v>
      </c>
      <c r="BD55" s="114"/>
      <c r="BE55" s="139"/>
      <c r="BF55" s="117"/>
      <c r="BG55" s="287">
        <f t="shared" si="12"/>
        <v>0</v>
      </c>
      <c r="BH55" s="289">
        <f t="shared" si="13"/>
        <v>0</v>
      </c>
      <c r="BI55" s="174" t="s">
        <v>409</v>
      </c>
      <c r="BJ55" s="114"/>
      <c r="BK55" s="117"/>
      <c r="BL55" s="290">
        <f t="shared" si="14"/>
        <v>0</v>
      </c>
      <c r="BM55" s="291">
        <f t="shared" si="15"/>
        <v>0</v>
      </c>
      <c r="DH55" s="119">
        <f t="shared" si="81"/>
        <v>2832.1295625000007</v>
      </c>
      <c r="DI55" s="120">
        <f t="shared" si="82"/>
        <v>0</v>
      </c>
      <c r="DJ55" s="120">
        <f t="shared" si="83"/>
        <v>0</v>
      </c>
      <c r="DK55" s="120">
        <f t="shared" si="84"/>
        <v>0</v>
      </c>
      <c r="DL55" s="120">
        <f t="shared" si="85"/>
        <v>0</v>
      </c>
      <c r="DM55" s="120">
        <f t="shared" si="86"/>
        <v>0</v>
      </c>
      <c r="DN55" s="120">
        <f t="shared" si="87"/>
        <v>0</v>
      </c>
      <c r="DO55" s="120">
        <f t="shared" si="88"/>
        <v>0</v>
      </c>
      <c r="DP55" s="120">
        <f t="shared" si="89"/>
        <v>0</v>
      </c>
      <c r="DQ55" s="120">
        <f t="shared" si="90"/>
        <v>0</v>
      </c>
      <c r="DR55" s="120">
        <f t="shared" si="91"/>
        <v>0</v>
      </c>
      <c r="DS55" s="120">
        <f t="shared" si="92"/>
        <v>0</v>
      </c>
      <c r="DT55" s="120">
        <f t="shared" si="93"/>
        <v>0</v>
      </c>
      <c r="DU55" s="120">
        <f t="shared" si="94"/>
        <v>0</v>
      </c>
      <c r="DV55" s="120">
        <f t="shared" si="95"/>
        <v>0</v>
      </c>
      <c r="DW55" s="120">
        <f t="shared" si="96"/>
        <v>0</v>
      </c>
      <c r="DX55" s="120">
        <f t="shared" si="97"/>
        <v>0</v>
      </c>
      <c r="DY55" s="120">
        <f t="shared" si="98"/>
        <v>0</v>
      </c>
      <c r="DZ55" s="120">
        <f t="shared" si="99"/>
        <v>0</v>
      </c>
      <c r="EA55" s="120">
        <f t="shared" si="100"/>
        <v>0</v>
      </c>
      <c r="EB55" s="120">
        <f t="shared" si="101"/>
        <v>0</v>
      </c>
      <c r="EC55" s="120">
        <f t="shared" si="102"/>
        <v>0</v>
      </c>
      <c r="ED55" s="120">
        <f t="shared" si="103"/>
        <v>0</v>
      </c>
      <c r="EE55" s="120">
        <f t="shared" si="104"/>
        <v>0</v>
      </c>
      <c r="EF55" s="120">
        <f t="shared" si="105"/>
        <v>0</v>
      </c>
      <c r="EG55" s="120">
        <f t="shared" si="106"/>
        <v>0</v>
      </c>
      <c r="EH55" s="120">
        <f t="shared" si="107"/>
        <v>0</v>
      </c>
      <c r="EI55" s="120">
        <f t="shared" si="108"/>
        <v>0</v>
      </c>
      <c r="EJ55" s="120">
        <f t="shared" si="109"/>
        <v>0</v>
      </c>
      <c r="EK55" s="120">
        <f t="shared" si="110"/>
        <v>0</v>
      </c>
      <c r="EL55" s="120">
        <f t="shared" si="111"/>
        <v>0</v>
      </c>
      <c r="EM55" s="120">
        <f t="shared" si="112"/>
        <v>0</v>
      </c>
      <c r="EN55" s="120">
        <f t="shared" si="113"/>
        <v>0</v>
      </c>
      <c r="EO55" s="120">
        <f t="shared" si="114"/>
        <v>0</v>
      </c>
      <c r="EP55" s="120">
        <f t="shared" si="115"/>
        <v>0</v>
      </c>
      <c r="EQ55" s="120">
        <f t="shared" si="116"/>
        <v>0</v>
      </c>
      <c r="ER55" s="120">
        <f t="shared" si="117"/>
        <v>0</v>
      </c>
      <c r="ES55" s="120">
        <f t="shared" si="118"/>
        <v>0</v>
      </c>
      <c r="ET55" s="120">
        <f t="shared" si="119"/>
        <v>0</v>
      </c>
      <c r="EU55" s="120">
        <f t="shared" si="120"/>
        <v>0</v>
      </c>
      <c r="EV55" s="121"/>
      <c r="EW55" s="162">
        <f t="shared" si="121"/>
        <v>0</v>
      </c>
      <c r="EX55" s="72"/>
      <c r="EY55" s="119">
        <f t="shared" si="122"/>
        <v>2832.1295625000007</v>
      </c>
      <c r="EZ55" s="120">
        <f ca="1">IFERROR((NORMSDIST(-(((LN($EY55/$C$38)+(#REF!+($Q$47^2)/2)*$Q$51)/($Q$47*SQRT($Q$51)))-$Q$47*SQRT($Q$51)))*$C$38*EXP(-#REF!*$Q$51)-NORMSDIST(-((LN($EY55/$C$38)+(#REF!+($Q$47^2)/2)*$Q$51)/($Q$47*SQRT($Q$51))))*$EY55)*100*$B$38,0)</f>
        <v>0</v>
      </c>
      <c r="FA55" s="120">
        <f ca="1">IFERROR((NORMSDIST(-(((LN($EY55/$C$39)+(#REF!+($Q$47^2)/2)*$Q$51)/($Q$47*SQRT($Q$51)))-$Q$47*SQRT($Q$51)))*$C$39*EXP(-#REF!*$Q$51)-NORMSDIST(-((LN($EY55/$C$39)+(#REF!+($Q$47^2)/2)*$Q$51)/($Q$47*SQRT($Q$51))))*$EY55)*100*$B$39,0)</f>
        <v>0</v>
      </c>
      <c r="FB55" s="120">
        <f ca="1">IFERROR((NORMSDIST(-(((LN($EY55/$C$40)+(#REF!+($Q$47^2)/2)*$Q$51)/($Q$47*SQRT($Q$51)))-$Q$47*SQRT($Q$51)))*$C$40*EXP(-#REF!*$Q$51)-NORMSDIST(-((LN($EY55/$C$40)+(#REF!+($Q$47^2)/2)*$Q$51)/($Q$47*SQRT($Q$51))))*$EY55)*100*$B$40,0)</f>
        <v>0</v>
      </c>
      <c r="FC55" s="120">
        <f ca="1">IFERROR((NORMSDIST(-(((LN($EY55/$C$41)+(#REF!+($Q$47^2)/2)*$Q$51)/($Q$47*SQRT($Q$51)))-$Q$47*SQRT($Q$51)))*$C$41*EXP(-#REF!*$Q$51)-NORMSDIST(-((LN($EY55/$C$41)+(#REF!+($Q$47^2)/2)*$Q$51)/($Q$47*SQRT($Q$51))))*$EY55)*100*$B$41,0)</f>
        <v>0</v>
      </c>
      <c r="FD55" s="120">
        <f ca="1">IFERROR((NORMSDIST(-(((LN($EY55/$C$42)+(#REF!+($Q$47^2)/2)*$Q$51)/($Q$47*SQRT($Q$51)))-$Q$47*SQRT($Q$51)))*$C$42*EXP(-#REF!*$Q$51)-NORMSDIST(-((LN($EY55/$C$42)+(#REF!+($Q$47^2)/2)*$Q$51)/($Q$47*SQRT($Q$51))))*$EY55)*100*$B$42,0)</f>
        <v>0</v>
      </c>
      <c r="FE55" s="120">
        <f ca="1">IFERROR((NORMSDIST(-(((LN($EY55/$C$43)+(#REF!+($Q$47^2)/2)*$Q$51)/($Q$47*SQRT($Q$51)))-$Q$47*SQRT($Q$51)))*$C$43*EXP(-#REF!*$Q$51)-NORMSDIST(-((LN($EY55/$C$43)+(#REF!+($Q$47^2)/2)*$Q$51)/($Q$47*SQRT($Q$51))))*$EY55)*100*$B$43,0)</f>
        <v>0</v>
      </c>
      <c r="FF55" s="120">
        <f ca="1">IFERROR((NORMSDIST(-(((LN($EY55/$C$44)+(#REF!+($Q$47^2)/2)*$Q$51)/($Q$47*SQRT($Q$51)))-$Q$47*SQRT($Q$51)))*$C$44*EXP(-#REF!*$Q$51)-NORMSDIST(-((LN($EY55/$C$44)+(#REF!+($Q$47^2)/2)*$Q$51)/($Q$47*SQRT($Q$51))))*$EY55)*100*$B$44,0)</f>
        <v>0</v>
      </c>
      <c r="FG55" s="120">
        <f ca="1">IFERROR((NORMSDIST(-(((LN($EY55/$C$45)+(#REF!+($Q$47^2)/2)*$Q$51)/($Q$47*SQRT($Q$51)))-$Q$47*SQRT($Q$51)))*$C$45*EXP(-#REF!*$Q$51)-NORMSDIST(-((LN($EY55/$C$45)+(#REF!+($Q$47^2)/2)*$Q$51)/($Q$47*SQRT($Q$51))))*$EY55)*100*$B$45,0)</f>
        <v>0</v>
      </c>
      <c r="FH55" s="120">
        <f ca="1">IFERROR((NORMSDIST(-(((LN($EY55/$C$46)+(#REF!+($Q$47^2)/2)*$Q$51)/($Q$47*SQRT($Q$51)))-$Q$47*SQRT($Q$51)))*$C$46*EXP(-#REF!*$Q$51)-NORMSDIST(-((LN($EY55/$C$46)+(#REF!+($Q$47^2)/2)*$Q$51)/($Q$47*SQRT($Q$51))))*$EY55)*100*$B$46,0)</f>
        <v>0</v>
      </c>
      <c r="FI55" s="120">
        <f ca="1">IFERROR((NORMSDIST(-(((LN($EY55/$C$47)+(#REF!+($Q$47^2)/2)*$Q$51)/($Q$47*SQRT($Q$51)))-$Q$47*SQRT($Q$51)))*$C$47*EXP(-#REF!*$Q$51)-NORMSDIST(-((LN($EY55/$C$47)+(#REF!+($Q$47^2)/2)*$Q$51)/($Q$47*SQRT($Q$51))))*$EY55)*100*$B$47,0)</f>
        <v>0</v>
      </c>
      <c r="FJ55" s="120">
        <f ca="1">IFERROR((NORMSDIST(-(((LN($EY55/$C$48)+(#REF!+($Q$47^2)/2)*$Q$51)/($Q$47*SQRT($Q$51)))-$Q$47*SQRT($Q$51)))*$C$48*EXP(-#REF!*$Q$51)-NORMSDIST(-((LN($EY55/$C$48)+(#REF!+($Q$47^2)/2)*$Q$51)/($Q$47*SQRT($Q$51))))*$EY55)*100*$B$48,0)</f>
        <v>0</v>
      </c>
      <c r="FK55" s="120">
        <f ca="1">IFERROR((NORMSDIST(-(((LN($EY55/$C$49)+(#REF!+($Q$47^2)/2)*$Q$51)/($Q$47*SQRT($Q$51)))-$Q$47*SQRT($Q$51)))*$C$49*EXP(-#REF!*$Q$51)-NORMSDIST(-((LN($EY55/$C$49)+(#REF!+($Q$47^2)/2)*$Q$51)/($Q$47*SQRT($Q$51))))*$EY55)*100*$B$49,0)</f>
        <v>0</v>
      </c>
      <c r="FL55" s="120">
        <f ca="1">IFERROR((NORMSDIST(-(((LN($EY55/$C$50)+(#REF!+($Q$47^2)/2)*$Q$51)/($Q$47*SQRT($Q$51)))-$Q$47*SQRT($Q$51)))*$C$50*EXP(-#REF!*$Q$51)-NORMSDIST(-((LN($EY55/$C$50)+(#REF!+($Q$47^2)/2)*$Q$51)/($Q$47*SQRT($Q$51))))*$EY55)*100*$B$50,0)</f>
        <v>0</v>
      </c>
      <c r="FM55" s="120">
        <f ca="1">IFERROR((NORMSDIST(-(((LN($EY55/$C$51)+(#REF!+($Q$47^2)/2)*$Q$51)/($Q$47*SQRT($Q$51)))-$Q$47*SQRT($Q$51)))*$C$51*EXP(-#REF!*$Q$51)-NORMSDIST(-((LN($EY55/$C$51)+(#REF!+($Q$47^2)/2)*$Q$51)/($Q$47*SQRT($Q$51))))*$EY55)*100*$B$51,0)</f>
        <v>0</v>
      </c>
      <c r="FN55" s="120">
        <f ca="1">IFERROR((NORMSDIST(-(((LN($EY55/$C$52)+(#REF!+($Q$47^2)/2)*$Q$51)/($Q$47*SQRT($Q$51)))-$Q$47*SQRT($Q$51)))*$C$52*EXP(-#REF!*$Q$51)-NORMSDIST(-((LN($EY55/$C$52)+(#REF!+($Q$47^2)/2)*$Q$51)/($Q$47*SQRT($Q$51))))*$EY55)*100*$B$52,0)</f>
        <v>0</v>
      </c>
      <c r="FO55" s="120">
        <f ca="1">IFERROR((NORMSDIST(-(((LN($EY55/$C$53)+(#REF!+($Q$47^2)/2)*$Q$51)/($Q$47*SQRT($Q$51)))-$Q$47*SQRT($Q$51)))*$C$53*EXP(-#REF!*$Q$51)-NORMSDIST(-((LN($EY55/$C$53)+(#REF!+($Q$47^2)/2)*$Q$51)/($Q$47*SQRT($Q$51))))*$EY55)*100*$B$53,0)</f>
        <v>0</v>
      </c>
      <c r="FP55" s="120">
        <f ca="1">IFERROR((NORMSDIST(-(((LN($EY55/$C$54)+(#REF!+($Q$47^2)/2)*$Q$51)/($Q$47*SQRT($Q$51)))-$Q$47*SQRT($Q$51)))*$C$54*EXP(-#REF!*$Q$51)-NORMSDIST(-((LN($EY55/$C$54)+(#REF!+($Q$47^2)/2)*$Q$51)/($Q$47*SQRT($Q$51))))*$EY55)*100*$B$54,0)</f>
        <v>0</v>
      </c>
      <c r="FQ55" s="120">
        <f ca="1">IFERROR((NORMSDIST(-(((LN($EY55/$C$55)+(#REF!+($Q$47^2)/2)*$Q$51)/($Q$47*SQRT($Q$51)))-$Q$47*SQRT($Q$51)))*$C$55*EXP(-#REF!*$Q$51)-NORMSDIST(-((LN($EY55/$C$55)+(#REF!+($Q$47^2)/2)*$Q$51)/($Q$47*SQRT($Q$51))))*$EY55)*100*$B$55,0)</f>
        <v>0</v>
      </c>
      <c r="FR55" s="120">
        <f ca="1">IFERROR((NORMSDIST(-(((LN($EY55/$C$56)+(#REF!+($Q$47^2)/2)*$Q$51)/($Q$47*SQRT($Q$51)))-$Q$47*SQRT($Q$51)))*$C$56*EXP(-#REF!*$Q$51)-NORMSDIST(-((LN($EY55/$C$56)+(#REF!+($Q$47^2)/2)*$Q$51)/($Q$47*SQRT($Q$51))))*$EY55)*100*$B$56,0)</f>
        <v>0</v>
      </c>
      <c r="FS55" s="120">
        <f ca="1">IFERROR((NORMSDIST(-(((LN($EY55/$C$57)+(#REF!+($Q$47^2)/2)*$Q$51)/($Q$47*SQRT($Q$51)))-$Q$47*SQRT($Q$51)))*$C$57*EXP(-#REF!*$Q$51)-NORMSDIST(-((LN($EY55/$C$57)+(#REF!+($Q$47^2)/2)*$Q$51)/($Q$47*SQRT($Q$51))))*$EY55)*100*$B$57,0)</f>
        <v>0</v>
      </c>
      <c r="FT55" s="120">
        <f ca="1">IFERROR((NORMSDIST(-(((LN($EY55/$C$58)+(#REF!+($Q$47^2)/2)*$Q$51)/($Q$47*SQRT($Q$51)))-$Q$47*SQRT($Q$51)))*$C$58*EXP(-#REF!*$Q$51)-NORMSDIST(-((LN($EY55/$C$58)+(#REF!+($Q$47^2)/2)*$Q$51)/($Q$47*SQRT($Q$51))))*$EY55)*100*$B$58,0)</f>
        <v>0</v>
      </c>
      <c r="FU55" s="120">
        <f ca="1">IFERROR((NORMSDIST(-(((LN($EY55/$C$59)+(#REF!+($Q$47^2)/2)*$Q$51)/($Q$47*SQRT($Q$51)))-$Q$47*SQRT($Q$51)))*$C$59*EXP(-#REF!*$Q$51)-NORMSDIST(-((LN($EY55/$C$59)+(#REF!+($Q$47^2)/2)*$Q$51)/($Q$47*SQRT($Q$51))))*$EY55)*100*$B$59,0)</f>
        <v>0</v>
      </c>
      <c r="FV55" s="120">
        <f ca="1">IFERROR((NORMSDIST(-(((LN($EY55/$C$60)+(#REF!+($Q$47^2)/2)*$Q$51)/($Q$47*SQRT($Q$51)))-$Q$47*SQRT($Q$51)))*$C$60*EXP(-#REF!*$Q$51)-NORMSDIST(-((LN($EY55/$C$60)+(#REF!+($Q$47^2)/2)*$Q$51)/($Q$47*SQRT($Q$51))))*$EY55)*100*$B$60,0)</f>
        <v>0</v>
      </c>
      <c r="FW55" s="120">
        <f ca="1">IFERROR((NORMSDIST(-(((LN($EY55/$C$61)+(#REF!+($Q$47^2)/2)*$Q$51)/($Q$47*SQRT($Q$51)))-$Q$47*SQRT($Q$51)))*$C$61*EXP(-#REF!*$Q$51)-NORMSDIST(-((LN($EY55/$C$61)+(#REF!+($Q$47^2)/2)*$Q$51)/($Q$47*SQRT($Q$51))))*$EY55)*100*$B$61,0)</f>
        <v>0</v>
      </c>
      <c r="FX55" s="120">
        <f ca="1">IFERROR((NORMSDIST(-(((LN($EY55/$C$62)+(#REF!+($Q$47^2)/2)*$Q$51)/($Q$47*SQRT($Q$51)))-$Q$47*SQRT($Q$51)))*$C$62*EXP(-#REF!*$Q$51)-NORMSDIST(-((LN($EY55/$C$62)+(#REF!+($Q$47^2)/2)*$Q$51)/($Q$47*SQRT($Q$51))))*$EY55)*100*$B$62,0)</f>
        <v>0</v>
      </c>
      <c r="FY55" s="120">
        <f ca="1">IFERROR((NORMSDIST(-(((LN($EY55/$C$63)+(#REF!+($Q$47^2)/2)*$Q$51)/($Q$47*SQRT($Q$51)))-$Q$47*SQRT($Q$51)))*$C$63*EXP(-#REF!*$Q$51)-NORMSDIST(-((LN($EY55/$C$63)+(#REF!+($Q$47^2)/2)*$Q$51)/($Q$47*SQRT($Q$51))))*$EY55)*100*$B$63,0)</f>
        <v>0</v>
      </c>
      <c r="FZ55" s="120">
        <f ca="1">IFERROR((NORMSDIST(-(((LN($EY55/$C$64)+(#REF!+($Q$47^2)/2)*$Q$51)/($Q$47*SQRT($Q$51)))-$Q$47*SQRT($Q$51)))*$C$64*EXP(-#REF!*$Q$51)-NORMSDIST(-((LN($EY55/$C$64)+(#REF!+($Q$47^2)/2)*$Q$51)/($Q$47*SQRT($Q$51))))*$EY55)*100*$B$64,0)</f>
        <v>0</v>
      </c>
      <c r="GA55" s="120">
        <f ca="1">IFERROR((NORMSDIST(-(((LN($EY55/$C$65)+(#REF!+($Q$47^2)/2)*$Q$51)/($Q$47*SQRT($Q$51)))-$Q$47*SQRT($Q$51)))*$C$65*EXP(-#REF!*$Q$51)-NORMSDIST(-((LN($EY55/$C$65)+(#REF!+($Q$47^2)/2)*$Q$51)/($Q$47*SQRT($Q$51))))*$EY55)*100*$B$65,0)</f>
        <v>0</v>
      </c>
      <c r="GB55" s="120">
        <f ca="1">IFERROR((NORMSDIST(-(((LN($EY55/$C$66)+(#REF!+($Q$47^2)/2)*$Q$51)/($Q$47*SQRT($Q$51)))-$Q$47*SQRT($Q$51)))*$C$66*EXP(-#REF!*$Q$51)-NORMSDIST(-((LN($EY55/$C$66)+(#REF!+($Q$47^2)/2)*$Q$51)/($Q$47*SQRT($Q$51))))*$EY55)*100*$B$66,0)</f>
        <v>0</v>
      </c>
      <c r="GC55" s="120">
        <f ca="1">IFERROR((NORMSDIST(-(((LN($EY55/$C$67)+(#REF!+($Q$47^2)/2)*$Q$51)/($Q$47*SQRT($Q$51)))-$Q$47*SQRT($Q$51)))*$C$67*EXP(-#REF!*$Q$51)-NORMSDIST(-((LN($EY55/$C$67)+(#REF!+($Q$47^2)/2)*$Q$51)/($Q$47*SQRT($Q$51))))*$EY55)*100*$B$67,0)</f>
        <v>0</v>
      </c>
      <c r="GD55" s="120">
        <f ca="1">IFERROR((NORMSDIST(-(((LN($EY55/$C$68)+(#REF!+($Q$47^2)/2)*$Q$51)/($Q$47*SQRT($Q$51)))-$Q$47*SQRT($Q$51)))*$C$68*EXP(-#REF!*$Q$51)-NORMSDIST(-((LN($EY55/$C$68)+(#REF!+($Q$47^2)/2)*$Q$51)/($Q$47*SQRT($Q$51))))*$EY55)*100*$B$68,0)</f>
        <v>0</v>
      </c>
      <c r="GE55" s="120">
        <f ca="1">IFERROR((NORMSDIST(-(((LN($EY55/$C$69)+(#REF!+($Q$47^2)/2)*$Q$51)/($Q$47*SQRT($Q$51)))-$Q$47*SQRT($Q$51)))*$C$69*EXP(-#REF!*$Q$51)-NORMSDIST(-((LN($EY55/$C$69)+(#REF!+($Q$47^2)/2)*$Q$51)/($Q$47*SQRT($Q$51))))*$EY55)*100*$B$69,0)</f>
        <v>0</v>
      </c>
      <c r="GF55" s="120">
        <f ca="1">IFERROR((NORMSDIST(-(((LN($EY55/$C$70)+(#REF!+($Q$47^2)/2)*$Q$51)/($Q$47*SQRT($Q$51)))-$Q$47*SQRT($Q$51)))*$C$70*EXP(-#REF!*$Q$51)-NORMSDIST(-((LN($EY55/$C$70)+(#REF!+($Q$47^2)/2)*$Q$51)/($Q$47*SQRT($Q$51))))*$EY55)*100*$B$70,0)</f>
        <v>0</v>
      </c>
      <c r="GG55" s="120">
        <f ca="1">IFERROR((NORMSDIST(-(((LN($EY55/$C$71)+(#REF!+($Q$47^2)/2)*$Q$51)/($Q$47*SQRT($Q$51)))-$Q$47*SQRT($Q$51)))*$C$71*EXP(-#REF!*$Q$51)-NORMSDIST(-((LN($EY55/$C$71)+(#REF!+($Q$47^2)/2)*$Q$51)/($Q$47*SQRT($Q$51))))*$EY55)*100*$B$71,0)</f>
        <v>0</v>
      </c>
      <c r="GH55" s="120">
        <f ca="1">IFERROR((NORMSDIST(-(((LN($EY55/$C$72)+(#REF!+($Q$47^2)/2)*$Q$51)/($Q$47*SQRT($Q$51)))-$Q$47*SQRT($Q$51)))*$C$72*EXP(-#REF!*$Q$51)-NORMSDIST(-((LN($EY55/$C$72)+(#REF!+($Q$47^2)/2)*$Q$51)/($Q$47*SQRT($Q$51))))*$EY55)*100*$B$72,0)</f>
        <v>0</v>
      </c>
      <c r="GI55" s="120">
        <f t="shared" si="123"/>
        <v>0</v>
      </c>
      <c r="GJ55" s="120">
        <f t="shared" si="124"/>
        <v>0</v>
      </c>
      <c r="GK55" s="120">
        <f t="shared" si="125"/>
        <v>0</v>
      </c>
      <c r="GL55" s="120">
        <f t="shared" si="126"/>
        <v>0</v>
      </c>
      <c r="GM55" s="121"/>
      <c r="GN55" s="162">
        <f t="shared" ca="1" si="127"/>
        <v>0</v>
      </c>
    </row>
    <row r="56" spans="1:196">
      <c r="A56" s="168" t="s">
        <v>407</v>
      </c>
      <c r="B56" s="169"/>
      <c r="C56" s="242"/>
      <c r="D56" s="243"/>
      <c r="E56" s="244">
        <f t="shared" si="0"/>
        <v>0</v>
      </c>
      <c r="F56" s="245">
        <f t="shared" si="1"/>
        <v>0</v>
      </c>
      <c r="G56" s="246" t="str">
        <f t="shared" si="129"/>
        <v/>
      </c>
      <c r="H56" s="247">
        <f t="shared" si="58"/>
        <v>0</v>
      </c>
      <c r="I56" s="248">
        <f t="shared" si="2"/>
        <v>0</v>
      </c>
      <c r="J56" s="69"/>
      <c r="K56" s="69"/>
      <c r="L56" s="69"/>
      <c r="M56" s="69"/>
      <c r="N56" s="62"/>
      <c r="O56" s="187"/>
      <c r="P56" s="187"/>
      <c r="Q56" s="187"/>
      <c r="R56" s="186"/>
      <c r="S56" s="186"/>
      <c r="T56" s="187"/>
      <c r="U56" s="188"/>
      <c r="V56" s="187"/>
      <c r="W56" s="187"/>
      <c r="X56" s="187"/>
      <c r="Y56" s="187"/>
      <c r="Z56" s="187"/>
      <c r="AA56" s="187"/>
      <c r="AB56" s="187"/>
      <c r="AC56" s="187"/>
      <c r="AD56" s="187"/>
      <c r="AE56" s="186"/>
      <c r="AF56" s="187"/>
      <c r="AG56" s="188"/>
      <c r="AH56" s="194"/>
      <c r="AI56" s="194"/>
      <c r="AJ56" s="194"/>
      <c r="AK56" s="194"/>
      <c r="AL56" s="194"/>
      <c r="AM56" s="194"/>
      <c r="AN56" s="194"/>
      <c r="AO56" s="194"/>
      <c r="AP56" s="194"/>
      <c r="AQ56" s="66"/>
      <c r="AR56" s="66"/>
      <c r="AS56" s="66"/>
      <c r="AT56" s="66"/>
      <c r="AU56" s="66"/>
      <c r="AV56" s="171"/>
      <c r="AW56" s="172" t="s">
        <v>354</v>
      </c>
      <c r="AX56" s="114"/>
      <c r="AY56" s="136"/>
      <c r="AZ56" s="137"/>
      <c r="BA56" s="285">
        <f t="shared" si="10"/>
        <v>0</v>
      </c>
      <c r="BB56" s="286">
        <f t="shared" si="11"/>
        <v>0</v>
      </c>
      <c r="BC56" s="173" t="s">
        <v>408</v>
      </c>
      <c r="BD56" s="114"/>
      <c r="BE56" s="139"/>
      <c r="BF56" s="117"/>
      <c r="BG56" s="287">
        <f t="shared" si="12"/>
        <v>0</v>
      </c>
      <c r="BH56" s="289">
        <f t="shared" si="13"/>
        <v>0</v>
      </c>
      <c r="BI56" s="174" t="s">
        <v>409</v>
      </c>
      <c r="BJ56" s="114"/>
      <c r="BK56" s="117"/>
      <c r="BL56" s="290">
        <f t="shared" si="14"/>
        <v>0</v>
      </c>
      <c r="BM56" s="291">
        <f t="shared" si="15"/>
        <v>0</v>
      </c>
      <c r="DH56" s="119">
        <f t="shared" si="81"/>
        <v>2973.7360406250009</v>
      </c>
      <c r="DI56" s="120">
        <f t="shared" si="82"/>
        <v>0</v>
      </c>
      <c r="DJ56" s="120">
        <f t="shared" si="83"/>
        <v>0</v>
      </c>
      <c r="DK56" s="120">
        <f t="shared" si="84"/>
        <v>0</v>
      </c>
      <c r="DL56" s="120">
        <f t="shared" si="85"/>
        <v>0</v>
      </c>
      <c r="DM56" s="120">
        <f t="shared" si="86"/>
        <v>0</v>
      </c>
      <c r="DN56" s="120">
        <f t="shared" si="87"/>
        <v>0</v>
      </c>
      <c r="DO56" s="120">
        <f t="shared" si="88"/>
        <v>0</v>
      </c>
      <c r="DP56" s="120">
        <f t="shared" si="89"/>
        <v>0</v>
      </c>
      <c r="DQ56" s="120">
        <f t="shared" si="90"/>
        <v>0</v>
      </c>
      <c r="DR56" s="120">
        <f t="shared" si="91"/>
        <v>0</v>
      </c>
      <c r="DS56" s="120">
        <f t="shared" si="92"/>
        <v>0</v>
      </c>
      <c r="DT56" s="120">
        <f t="shared" si="93"/>
        <v>0</v>
      </c>
      <c r="DU56" s="120">
        <f t="shared" si="94"/>
        <v>0</v>
      </c>
      <c r="DV56" s="120">
        <f t="shared" si="95"/>
        <v>0</v>
      </c>
      <c r="DW56" s="120">
        <f t="shared" si="96"/>
        <v>0</v>
      </c>
      <c r="DX56" s="120">
        <f t="shared" si="97"/>
        <v>0</v>
      </c>
      <c r="DY56" s="120">
        <f t="shared" si="98"/>
        <v>0</v>
      </c>
      <c r="DZ56" s="120">
        <f t="shared" si="99"/>
        <v>0</v>
      </c>
      <c r="EA56" s="120">
        <f t="shared" si="100"/>
        <v>0</v>
      </c>
      <c r="EB56" s="120">
        <f t="shared" si="101"/>
        <v>0</v>
      </c>
      <c r="EC56" s="120">
        <f t="shared" si="102"/>
        <v>0</v>
      </c>
      <c r="ED56" s="120">
        <f t="shared" si="103"/>
        <v>0</v>
      </c>
      <c r="EE56" s="120">
        <f t="shared" si="104"/>
        <v>0</v>
      </c>
      <c r="EF56" s="120">
        <f t="shared" si="105"/>
        <v>0</v>
      </c>
      <c r="EG56" s="120">
        <f t="shared" si="106"/>
        <v>0</v>
      </c>
      <c r="EH56" s="120">
        <f t="shared" si="107"/>
        <v>0</v>
      </c>
      <c r="EI56" s="120">
        <f t="shared" si="108"/>
        <v>0</v>
      </c>
      <c r="EJ56" s="120">
        <f t="shared" si="109"/>
        <v>0</v>
      </c>
      <c r="EK56" s="120">
        <f t="shared" si="110"/>
        <v>0</v>
      </c>
      <c r="EL56" s="120">
        <f t="shared" si="111"/>
        <v>0</v>
      </c>
      <c r="EM56" s="120">
        <f t="shared" si="112"/>
        <v>0</v>
      </c>
      <c r="EN56" s="120">
        <f t="shared" si="113"/>
        <v>0</v>
      </c>
      <c r="EO56" s="120">
        <f t="shared" si="114"/>
        <v>0</v>
      </c>
      <c r="EP56" s="120">
        <f t="shared" si="115"/>
        <v>0</v>
      </c>
      <c r="EQ56" s="120">
        <f t="shared" si="116"/>
        <v>0</v>
      </c>
      <c r="ER56" s="120">
        <f t="shared" si="117"/>
        <v>0</v>
      </c>
      <c r="ES56" s="120">
        <f t="shared" si="118"/>
        <v>0</v>
      </c>
      <c r="ET56" s="120">
        <f t="shared" si="119"/>
        <v>0</v>
      </c>
      <c r="EU56" s="120">
        <f t="shared" si="120"/>
        <v>0</v>
      </c>
      <c r="EV56" s="121"/>
      <c r="EW56" s="162">
        <f t="shared" si="121"/>
        <v>0</v>
      </c>
      <c r="EX56" s="72"/>
      <c r="EY56" s="119">
        <f t="shared" si="122"/>
        <v>2973.7360406250009</v>
      </c>
      <c r="EZ56" s="120">
        <f ca="1">IFERROR((NORMSDIST(-(((LN($EY56/$C$38)+(#REF!+($Q$47^2)/2)*$Q$51)/($Q$47*SQRT($Q$51)))-$Q$47*SQRT($Q$51)))*$C$38*EXP(-#REF!*$Q$51)-NORMSDIST(-((LN($EY56/$C$38)+(#REF!+($Q$47^2)/2)*$Q$51)/($Q$47*SQRT($Q$51))))*$EY56)*100*$B$38,0)</f>
        <v>0</v>
      </c>
      <c r="FA56" s="120">
        <f ca="1">IFERROR((NORMSDIST(-(((LN($EY56/$C$39)+(#REF!+($Q$47^2)/2)*$Q$51)/($Q$47*SQRT($Q$51)))-$Q$47*SQRT($Q$51)))*$C$39*EXP(-#REF!*$Q$51)-NORMSDIST(-((LN($EY56/$C$39)+(#REF!+($Q$47^2)/2)*$Q$51)/($Q$47*SQRT($Q$51))))*$EY56)*100*$B$39,0)</f>
        <v>0</v>
      </c>
      <c r="FB56" s="120">
        <f ca="1">IFERROR((NORMSDIST(-(((LN($EY56/$C$40)+(#REF!+($Q$47^2)/2)*$Q$51)/($Q$47*SQRT($Q$51)))-$Q$47*SQRT($Q$51)))*$C$40*EXP(-#REF!*$Q$51)-NORMSDIST(-((LN($EY56/$C$40)+(#REF!+($Q$47^2)/2)*$Q$51)/($Q$47*SQRT($Q$51))))*$EY56)*100*$B$40,0)</f>
        <v>0</v>
      </c>
      <c r="FC56" s="120">
        <f ca="1">IFERROR((NORMSDIST(-(((LN($EY56/$C$41)+(#REF!+($Q$47^2)/2)*$Q$51)/($Q$47*SQRT($Q$51)))-$Q$47*SQRT($Q$51)))*$C$41*EXP(-#REF!*$Q$51)-NORMSDIST(-((LN($EY56/$C$41)+(#REF!+($Q$47^2)/2)*$Q$51)/($Q$47*SQRT($Q$51))))*$EY56)*100*$B$41,0)</f>
        <v>0</v>
      </c>
      <c r="FD56" s="120">
        <f ca="1">IFERROR((NORMSDIST(-(((LN($EY56/$C$42)+(#REF!+($Q$47^2)/2)*$Q$51)/($Q$47*SQRT($Q$51)))-$Q$47*SQRT($Q$51)))*$C$42*EXP(-#REF!*$Q$51)-NORMSDIST(-((LN($EY56/$C$42)+(#REF!+($Q$47^2)/2)*$Q$51)/($Q$47*SQRT($Q$51))))*$EY56)*100*$B$42,0)</f>
        <v>0</v>
      </c>
      <c r="FE56" s="120">
        <f ca="1">IFERROR((NORMSDIST(-(((LN($EY56/$C$43)+(#REF!+($Q$47^2)/2)*$Q$51)/($Q$47*SQRT($Q$51)))-$Q$47*SQRT($Q$51)))*$C$43*EXP(-#REF!*$Q$51)-NORMSDIST(-((LN($EY56/$C$43)+(#REF!+($Q$47^2)/2)*$Q$51)/($Q$47*SQRT($Q$51))))*$EY56)*100*$B$43,0)</f>
        <v>0</v>
      </c>
      <c r="FF56" s="120">
        <f ca="1">IFERROR((NORMSDIST(-(((LN($EY56/$C$44)+(#REF!+($Q$47^2)/2)*$Q$51)/($Q$47*SQRT($Q$51)))-$Q$47*SQRT($Q$51)))*$C$44*EXP(-#REF!*$Q$51)-NORMSDIST(-((LN($EY56/$C$44)+(#REF!+($Q$47^2)/2)*$Q$51)/($Q$47*SQRT($Q$51))))*$EY56)*100*$B$44,0)</f>
        <v>0</v>
      </c>
      <c r="FG56" s="120">
        <f ca="1">IFERROR((NORMSDIST(-(((LN($EY56/$C$45)+(#REF!+($Q$47^2)/2)*$Q$51)/($Q$47*SQRT($Q$51)))-$Q$47*SQRT($Q$51)))*$C$45*EXP(-#REF!*$Q$51)-NORMSDIST(-((LN($EY56/$C$45)+(#REF!+($Q$47^2)/2)*$Q$51)/($Q$47*SQRT($Q$51))))*$EY56)*100*$B$45,0)</f>
        <v>0</v>
      </c>
      <c r="FH56" s="120">
        <f ca="1">IFERROR((NORMSDIST(-(((LN($EY56/$C$46)+(#REF!+($Q$47^2)/2)*$Q$51)/($Q$47*SQRT($Q$51)))-$Q$47*SQRT($Q$51)))*$C$46*EXP(-#REF!*$Q$51)-NORMSDIST(-((LN($EY56/$C$46)+(#REF!+($Q$47^2)/2)*$Q$51)/($Q$47*SQRT($Q$51))))*$EY56)*100*$B$46,0)</f>
        <v>0</v>
      </c>
      <c r="FI56" s="120">
        <f ca="1">IFERROR((NORMSDIST(-(((LN($EY56/$C$47)+(#REF!+($Q$47^2)/2)*$Q$51)/($Q$47*SQRT($Q$51)))-$Q$47*SQRT($Q$51)))*$C$47*EXP(-#REF!*$Q$51)-NORMSDIST(-((LN($EY56/$C$47)+(#REF!+($Q$47^2)/2)*$Q$51)/($Q$47*SQRT($Q$51))))*$EY56)*100*$B$47,0)</f>
        <v>0</v>
      </c>
      <c r="FJ56" s="120">
        <f ca="1">IFERROR((NORMSDIST(-(((LN($EY56/$C$48)+(#REF!+($Q$47^2)/2)*$Q$51)/($Q$47*SQRT($Q$51)))-$Q$47*SQRT($Q$51)))*$C$48*EXP(-#REF!*$Q$51)-NORMSDIST(-((LN($EY56/$C$48)+(#REF!+($Q$47^2)/2)*$Q$51)/($Q$47*SQRT($Q$51))))*$EY56)*100*$B$48,0)</f>
        <v>0</v>
      </c>
      <c r="FK56" s="120">
        <f ca="1">IFERROR((NORMSDIST(-(((LN($EY56/$C$49)+(#REF!+($Q$47^2)/2)*$Q$51)/($Q$47*SQRT($Q$51)))-$Q$47*SQRT($Q$51)))*$C$49*EXP(-#REF!*$Q$51)-NORMSDIST(-((LN($EY56/$C$49)+(#REF!+($Q$47^2)/2)*$Q$51)/($Q$47*SQRT($Q$51))))*$EY56)*100*$B$49,0)</f>
        <v>0</v>
      </c>
      <c r="FL56" s="120">
        <f ca="1">IFERROR((NORMSDIST(-(((LN($EY56/$C$50)+(#REF!+($Q$47^2)/2)*$Q$51)/($Q$47*SQRT($Q$51)))-$Q$47*SQRT($Q$51)))*$C$50*EXP(-#REF!*$Q$51)-NORMSDIST(-((LN($EY56/$C$50)+(#REF!+($Q$47^2)/2)*$Q$51)/($Q$47*SQRT($Q$51))))*$EY56)*100*$B$50,0)</f>
        <v>0</v>
      </c>
      <c r="FM56" s="120">
        <f ca="1">IFERROR((NORMSDIST(-(((LN($EY56/$C$51)+(#REF!+($Q$47^2)/2)*$Q$51)/($Q$47*SQRT($Q$51)))-$Q$47*SQRT($Q$51)))*$C$51*EXP(-#REF!*$Q$51)-NORMSDIST(-((LN($EY56/$C$51)+(#REF!+($Q$47^2)/2)*$Q$51)/($Q$47*SQRT($Q$51))))*$EY56)*100*$B$51,0)</f>
        <v>0</v>
      </c>
      <c r="FN56" s="120">
        <f ca="1">IFERROR((NORMSDIST(-(((LN($EY56/$C$52)+(#REF!+($Q$47^2)/2)*$Q$51)/($Q$47*SQRT($Q$51)))-$Q$47*SQRT($Q$51)))*$C$52*EXP(-#REF!*$Q$51)-NORMSDIST(-((LN($EY56/$C$52)+(#REF!+($Q$47^2)/2)*$Q$51)/($Q$47*SQRT($Q$51))))*$EY56)*100*$B$52,0)</f>
        <v>0</v>
      </c>
      <c r="FO56" s="120">
        <f ca="1">IFERROR((NORMSDIST(-(((LN($EY56/$C$53)+(#REF!+($Q$47^2)/2)*$Q$51)/($Q$47*SQRT($Q$51)))-$Q$47*SQRT($Q$51)))*$C$53*EXP(-#REF!*$Q$51)-NORMSDIST(-((LN($EY56/$C$53)+(#REF!+($Q$47^2)/2)*$Q$51)/($Q$47*SQRT($Q$51))))*$EY56)*100*$B$53,0)</f>
        <v>0</v>
      </c>
      <c r="FP56" s="120">
        <f ca="1">IFERROR((NORMSDIST(-(((LN($EY56/$C$54)+(#REF!+($Q$47^2)/2)*$Q$51)/($Q$47*SQRT($Q$51)))-$Q$47*SQRT($Q$51)))*$C$54*EXP(-#REF!*$Q$51)-NORMSDIST(-((LN($EY56/$C$54)+(#REF!+($Q$47^2)/2)*$Q$51)/($Q$47*SQRT($Q$51))))*$EY56)*100*$B$54,0)</f>
        <v>0</v>
      </c>
      <c r="FQ56" s="120">
        <f ca="1">IFERROR((NORMSDIST(-(((LN($EY56/$C$55)+(#REF!+($Q$47^2)/2)*$Q$51)/($Q$47*SQRT($Q$51)))-$Q$47*SQRT($Q$51)))*$C$55*EXP(-#REF!*$Q$51)-NORMSDIST(-((LN($EY56/$C$55)+(#REF!+($Q$47^2)/2)*$Q$51)/($Q$47*SQRT($Q$51))))*$EY56)*100*$B$55,0)</f>
        <v>0</v>
      </c>
      <c r="FR56" s="120">
        <f ca="1">IFERROR((NORMSDIST(-(((LN($EY56/$C$56)+(#REF!+($Q$47^2)/2)*$Q$51)/($Q$47*SQRT($Q$51)))-$Q$47*SQRT($Q$51)))*$C$56*EXP(-#REF!*$Q$51)-NORMSDIST(-((LN($EY56/$C$56)+(#REF!+($Q$47^2)/2)*$Q$51)/($Q$47*SQRT($Q$51))))*$EY56)*100*$B$56,0)</f>
        <v>0</v>
      </c>
      <c r="FS56" s="120">
        <f ca="1">IFERROR((NORMSDIST(-(((LN($EY56/$C$57)+(#REF!+($Q$47^2)/2)*$Q$51)/($Q$47*SQRT($Q$51)))-$Q$47*SQRT($Q$51)))*$C$57*EXP(-#REF!*$Q$51)-NORMSDIST(-((LN($EY56/$C$57)+(#REF!+($Q$47^2)/2)*$Q$51)/($Q$47*SQRT($Q$51))))*$EY56)*100*$B$57,0)</f>
        <v>0</v>
      </c>
      <c r="FT56" s="120">
        <f ca="1">IFERROR((NORMSDIST(-(((LN($EY56/$C$58)+(#REF!+($Q$47^2)/2)*$Q$51)/($Q$47*SQRT($Q$51)))-$Q$47*SQRT($Q$51)))*$C$58*EXP(-#REF!*$Q$51)-NORMSDIST(-((LN($EY56/$C$58)+(#REF!+($Q$47^2)/2)*$Q$51)/($Q$47*SQRT($Q$51))))*$EY56)*100*$B$58,0)</f>
        <v>0</v>
      </c>
      <c r="FU56" s="120">
        <f ca="1">IFERROR((NORMSDIST(-(((LN($EY56/$C$59)+(#REF!+($Q$47^2)/2)*$Q$51)/($Q$47*SQRT($Q$51)))-$Q$47*SQRT($Q$51)))*$C$59*EXP(-#REF!*$Q$51)-NORMSDIST(-((LN($EY56/$C$59)+(#REF!+($Q$47^2)/2)*$Q$51)/($Q$47*SQRT($Q$51))))*$EY56)*100*$B$59,0)</f>
        <v>0</v>
      </c>
      <c r="FV56" s="120">
        <f ca="1">IFERROR((NORMSDIST(-(((LN($EY56/$C$60)+(#REF!+($Q$47^2)/2)*$Q$51)/($Q$47*SQRT($Q$51)))-$Q$47*SQRT($Q$51)))*$C$60*EXP(-#REF!*$Q$51)-NORMSDIST(-((LN($EY56/$C$60)+(#REF!+($Q$47^2)/2)*$Q$51)/($Q$47*SQRT($Q$51))))*$EY56)*100*$B$60,0)</f>
        <v>0</v>
      </c>
      <c r="FW56" s="120">
        <f ca="1">IFERROR((NORMSDIST(-(((LN($EY56/$C$61)+(#REF!+($Q$47^2)/2)*$Q$51)/($Q$47*SQRT($Q$51)))-$Q$47*SQRT($Q$51)))*$C$61*EXP(-#REF!*$Q$51)-NORMSDIST(-((LN($EY56/$C$61)+(#REF!+($Q$47^2)/2)*$Q$51)/($Q$47*SQRT($Q$51))))*$EY56)*100*$B$61,0)</f>
        <v>0</v>
      </c>
      <c r="FX56" s="120">
        <f ca="1">IFERROR((NORMSDIST(-(((LN($EY56/$C$62)+(#REF!+($Q$47^2)/2)*$Q$51)/($Q$47*SQRT($Q$51)))-$Q$47*SQRT($Q$51)))*$C$62*EXP(-#REF!*$Q$51)-NORMSDIST(-((LN($EY56/$C$62)+(#REF!+($Q$47^2)/2)*$Q$51)/($Q$47*SQRT($Q$51))))*$EY56)*100*$B$62,0)</f>
        <v>0</v>
      </c>
      <c r="FY56" s="120">
        <f ca="1">IFERROR((NORMSDIST(-(((LN($EY56/$C$63)+(#REF!+($Q$47^2)/2)*$Q$51)/($Q$47*SQRT($Q$51)))-$Q$47*SQRT($Q$51)))*$C$63*EXP(-#REF!*$Q$51)-NORMSDIST(-((LN($EY56/$C$63)+(#REF!+($Q$47^2)/2)*$Q$51)/($Q$47*SQRT($Q$51))))*$EY56)*100*$B$63,0)</f>
        <v>0</v>
      </c>
      <c r="FZ56" s="120">
        <f ca="1">IFERROR((NORMSDIST(-(((LN($EY56/$C$64)+(#REF!+($Q$47^2)/2)*$Q$51)/($Q$47*SQRT($Q$51)))-$Q$47*SQRT($Q$51)))*$C$64*EXP(-#REF!*$Q$51)-NORMSDIST(-((LN($EY56/$C$64)+(#REF!+($Q$47^2)/2)*$Q$51)/($Q$47*SQRT($Q$51))))*$EY56)*100*$B$64,0)</f>
        <v>0</v>
      </c>
      <c r="GA56" s="120">
        <f ca="1">IFERROR((NORMSDIST(-(((LN($EY56/$C$65)+(#REF!+($Q$47^2)/2)*$Q$51)/($Q$47*SQRT($Q$51)))-$Q$47*SQRT($Q$51)))*$C$65*EXP(-#REF!*$Q$51)-NORMSDIST(-((LN($EY56/$C$65)+(#REF!+($Q$47^2)/2)*$Q$51)/($Q$47*SQRT($Q$51))))*$EY56)*100*$B$65,0)</f>
        <v>0</v>
      </c>
      <c r="GB56" s="120">
        <f ca="1">IFERROR((NORMSDIST(-(((LN($EY56/$C$66)+(#REF!+($Q$47^2)/2)*$Q$51)/($Q$47*SQRT($Q$51)))-$Q$47*SQRT($Q$51)))*$C$66*EXP(-#REF!*$Q$51)-NORMSDIST(-((LN($EY56/$C$66)+(#REF!+($Q$47^2)/2)*$Q$51)/($Q$47*SQRT($Q$51))))*$EY56)*100*$B$66,0)</f>
        <v>0</v>
      </c>
      <c r="GC56" s="120">
        <f ca="1">IFERROR((NORMSDIST(-(((LN($EY56/$C$67)+(#REF!+($Q$47^2)/2)*$Q$51)/($Q$47*SQRT($Q$51)))-$Q$47*SQRT($Q$51)))*$C$67*EXP(-#REF!*$Q$51)-NORMSDIST(-((LN($EY56/$C$67)+(#REF!+($Q$47^2)/2)*$Q$51)/($Q$47*SQRT($Q$51))))*$EY56)*100*$B$67,0)</f>
        <v>0</v>
      </c>
      <c r="GD56" s="120">
        <f ca="1">IFERROR((NORMSDIST(-(((LN($EY56/$C$68)+(#REF!+($Q$47^2)/2)*$Q$51)/($Q$47*SQRT($Q$51)))-$Q$47*SQRT($Q$51)))*$C$68*EXP(-#REF!*$Q$51)-NORMSDIST(-((LN($EY56/$C$68)+(#REF!+($Q$47^2)/2)*$Q$51)/($Q$47*SQRT($Q$51))))*$EY56)*100*$B$68,0)</f>
        <v>0</v>
      </c>
      <c r="GE56" s="120">
        <f ca="1">IFERROR((NORMSDIST(-(((LN($EY56/$C$69)+(#REF!+($Q$47^2)/2)*$Q$51)/($Q$47*SQRT($Q$51)))-$Q$47*SQRT($Q$51)))*$C$69*EXP(-#REF!*$Q$51)-NORMSDIST(-((LN($EY56/$C$69)+(#REF!+($Q$47^2)/2)*$Q$51)/($Q$47*SQRT($Q$51))))*$EY56)*100*$B$69,0)</f>
        <v>0</v>
      </c>
      <c r="GF56" s="120">
        <f ca="1">IFERROR((NORMSDIST(-(((LN($EY56/$C$70)+(#REF!+($Q$47^2)/2)*$Q$51)/($Q$47*SQRT($Q$51)))-$Q$47*SQRT($Q$51)))*$C$70*EXP(-#REF!*$Q$51)-NORMSDIST(-((LN($EY56/$C$70)+(#REF!+($Q$47^2)/2)*$Q$51)/($Q$47*SQRT($Q$51))))*$EY56)*100*$B$70,0)</f>
        <v>0</v>
      </c>
      <c r="GG56" s="120">
        <f ca="1">IFERROR((NORMSDIST(-(((LN($EY56/$C$71)+(#REF!+($Q$47^2)/2)*$Q$51)/($Q$47*SQRT($Q$51)))-$Q$47*SQRT($Q$51)))*$C$71*EXP(-#REF!*$Q$51)-NORMSDIST(-((LN($EY56/$C$71)+(#REF!+($Q$47^2)/2)*$Q$51)/($Q$47*SQRT($Q$51))))*$EY56)*100*$B$71,0)</f>
        <v>0</v>
      </c>
      <c r="GH56" s="120">
        <f ca="1">IFERROR((NORMSDIST(-(((LN($EY56/$C$72)+(#REF!+($Q$47^2)/2)*$Q$51)/($Q$47*SQRT($Q$51)))-$Q$47*SQRT($Q$51)))*$C$72*EXP(-#REF!*$Q$51)-NORMSDIST(-((LN($EY56/$C$72)+(#REF!+($Q$47^2)/2)*$Q$51)/($Q$47*SQRT($Q$51))))*$EY56)*100*$B$72,0)</f>
        <v>0</v>
      </c>
      <c r="GI56" s="120">
        <f t="shared" si="123"/>
        <v>0</v>
      </c>
      <c r="GJ56" s="120">
        <f t="shared" si="124"/>
        <v>0</v>
      </c>
      <c r="GK56" s="120">
        <f t="shared" si="125"/>
        <v>0</v>
      </c>
      <c r="GL56" s="120">
        <f t="shared" si="126"/>
        <v>0</v>
      </c>
      <c r="GM56" s="121"/>
      <c r="GN56" s="162">
        <f t="shared" ca="1" si="127"/>
        <v>0</v>
      </c>
    </row>
    <row r="57" spans="1:196">
      <c r="A57" s="175" t="s">
        <v>410</v>
      </c>
      <c r="B57" s="169"/>
      <c r="C57" s="242"/>
      <c r="D57" s="243"/>
      <c r="E57" s="244">
        <f t="shared" si="0"/>
        <v>0</v>
      </c>
      <c r="F57" s="245">
        <f t="shared" si="1"/>
        <v>0</v>
      </c>
      <c r="G57" s="246" t="str">
        <f t="shared" si="129"/>
        <v/>
      </c>
      <c r="H57" s="247">
        <f t="shared" si="58"/>
        <v>0</v>
      </c>
      <c r="I57" s="248">
        <f t="shared" si="2"/>
        <v>0</v>
      </c>
      <c r="J57" s="127" t="str">
        <f>IFERROR(D56/D57,"")</f>
        <v/>
      </c>
      <c r="K57" s="128" t="str">
        <f>IFERROR(G56/G57,"")</f>
        <v/>
      </c>
      <c r="L57" s="129" t="str">
        <f t="shared" si="128"/>
        <v/>
      </c>
      <c r="M57" s="130">
        <f>I57+I56</f>
        <v>0</v>
      </c>
      <c r="N57" s="62"/>
      <c r="O57" s="187"/>
      <c r="P57" s="187"/>
      <c r="Q57" s="187"/>
      <c r="R57" s="187"/>
      <c r="S57" s="186"/>
      <c r="T57" s="187"/>
      <c r="U57" s="188"/>
      <c r="V57" s="187"/>
      <c r="W57" s="187"/>
      <c r="X57" s="187"/>
      <c r="Y57" s="187"/>
      <c r="Z57" s="187"/>
      <c r="AA57" s="187"/>
      <c r="AB57" s="187"/>
      <c r="AC57" s="187"/>
      <c r="AD57" s="187"/>
      <c r="AE57" s="186"/>
      <c r="AF57" s="187"/>
      <c r="AG57" s="188"/>
      <c r="AH57" s="194"/>
      <c r="AI57" s="194"/>
      <c r="AJ57" s="194"/>
      <c r="AK57" s="194"/>
      <c r="AL57" s="194"/>
      <c r="AM57" s="194"/>
      <c r="AN57" s="194"/>
      <c r="AO57" s="194"/>
      <c r="AP57" s="194"/>
      <c r="AQ57" s="66"/>
      <c r="AR57" s="66"/>
      <c r="AS57" s="66"/>
      <c r="AT57" s="66"/>
      <c r="AU57" s="66"/>
      <c r="AV57" s="171"/>
      <c r="AW57" s="172" t="s">
        <v>354</v>
      </c>
      <c r="AX57" s="114"/>
      <c r="AY57" s="136"/>
      <c r="AZ57" s="137"/>
      <c r="BA57" s="285">
        <f t="shared" si="10"/>
        <v>0</v>
      </c>
      <c r="BB57" s="286">
        <f t="shared" si="11"/>
        <v>0</v>
      </c>
      <c r="BC57" s="173" t="s">
        <v>408</v>
      </c>
      <c r="BD57" s="114"/>
      <c r="BE57" s="139"/>
      <c r="BF57" s="117"/>
      <c r="BG57" s="287">
        <f t="shared" si="12"/>
        <v>0</v>
      </c>
      <c r="BH57" s="289">
        <f t="shared" si="13"/>
        <v>0</v>
      </c>
      <c r="BI57" s="174" t="s">
        <v>409</v>
      </c>
      <c r="BJ57" s="114"/>
      <c r="BK57" s="117"/>
      <c r="BL57" s="290">
        <f t="shared" si="14"/>
        <v>0</v>
      </c>
      <c r="BM57" s="291">
        <f t="shared" si="15"/>
        <v>0</v>
      </c>
      <c r="DH57" s="119">
        <f t="shared" si="81"/>
        <v>3122.4228426562509</v>
      </c>
      <c r="DI57" s="120">
        <f t="shared" si="82"/>
        <v>0</v>
      </c>
      <c r="DJ57" s="120">
        <f t="shared" si="83"/>
        <v>0</v>
      </c>
      <c r="DK57" s="120">
        <f t="shared" si="84"/>
        <v>0</v>
      </c>
      <c r="DL57" s="120">
        <f t="shared" si="85"/>
        <v>0</v>
      </c>
      <c r="DM57" s="120">
        <f t="shared" si="86"/>
        <v>0</v>
      </c>
      <c r="DN57" s="120">
        <f t="shared" si="87"/>
        <v>0</v>
      </c>
      <c r="DO57" s="120">
        <f t="shared" si="88"/>
        <v>0</v>
      </c>
      <c r="DP57" s="120">
        <f t="shared" si="89"/>
        <v>0</v>
      </c>
      <c r="DQ57" s="120">
        <f t="shared" si="90"/>
        <v>0</v>
      </c>
      <c r="DR57" s="120">
        <f t="shared" si="91"/>
        <v>0</v>
      </c>
      <c r="DS57" s="120">
        <f t="shared" si="92"/>
        <v>0</v>
      </c>
      <c r="DT57" s="120">
        <f t="shared" si="93"/>
        <v>0</v>
      </c>
      <c r="DU57" s="120">
        <f t="shared" si="94"/>
        <v>0</v>
      </c>
      <c r="DV57" s="120">
        <f t="shared" si="95"/>
        <v>0</v>
      </c>
      <c r="DW57" s="120">
        <f t="shared" si="96"/>
        <v>0</v>
      </c>
      <c r="DX57" s="120">
        <f t="shared" si="97"/>
        <v>0</v>
      </c>
      <c r="DY57" s="120">
        <f t="shared" si="98"/>
        <v>0</v>
      </c>
      <c r="DZ57" s="120">
        <f t="shared" si="99"/>
        <v>0</v>
      </c>
      <c r="EA57" s="120">
        <f t="shared" si="100"/>
        <v>0</v>
      </c>
      <c r="EB57" s="120">
        <f t="shared" si="101"/>
        <v>0</v>
      </c>
      <c r="EC57" s="120">
        <f t="shared" si="102"/>
        <v>0</v>
      </c>
      <c r="ED57" s="120">
        <f t="shared" si="103"/>
        <v>0</v>
      </c>
      <c r="EE57" s="120">
        <f t="shared" si="104"/>
        <v>0</v>
      </c>
      <c r="EF57" s="120">
        <f t="shared" si="105"/>
        <v>0</v>
      </c>
      <c r="EG57" s="120">
        <f t="shared" si="106"/>
        <v>0</v>
      </c>
      <c r="EH57" s="120">
        <f t="shared" si="107"/>
        <v>0</v>
      </c>
      <c r="EI57" s="120">
        <f t="shared" si="108"/>
        <v>0</v>
      </c>
      <c r="EJ57" s="120">
        <f t="shared" si="109"/>
        <v>0</v>
      </c>
      <c r="EK57" s="120">
        <f t="shared" si="110"/>
        <v>0</v>
      </c>
      <c r="EL57" s="120">
        <f t="shared" si="111"/>
        <v>0</v>
      </c>
      <c r="EM57" s="120">
        <f t="shared" si="112"/>
        <v>0</v>
      </c>
      <c r="EN57" s="120">
        <f t="shared" si="113"/>
        <v>0</v>
      </c>
      <c r="EO57" s="120">
        <f t="shared" si="114"/>
        <v>0</v>
      </c>
      <c r="EP57" s="120">
        <f t="shared" si="115"/>
        <v>0</v>
      </c>
      <c r="EQ57" s="120">
        <f t="shared" si="116"/>
        <v>0</v>
      </c>
      <c r="ER57" s="120">
        <f t="shared" si="117"/>
        <v>0</v>
      </c>
      <c r="ES57" s="120">
        <f t="shared" si="118"/>
        <v>0</v>
      </c>
      <c r="ET57" s="120">
        <f t="shared" si="119"/>
        <v>0</v>
      </c>
      <c r="EU57" s="120">
        <f t="shared" si="120"/>
        <v>0</v>
      </c>
      <c r="EV57" s="121"/>
      <c r="EW57" s="162">
        <f t="shared" si="121"/>
        <v>0</v>
      </c>
      <c r="EX57" s="72"/>
      <c r="EY57" s="119">
        <f t="shared" si="122"/>
        <v>3122.4228426562509</v>
      </c>
      <c r="EZ57" s="120">
        <f ca="1">IFERROR((NORMSDIST(-(((LN($EY57/$C$38)+(#REF!+($Q$47^2)/2)*$Q$51)/($Q$47*SQRT($Q$51)))-$Q$47*SQRT($Q$51)))*$C$38*EXP(-#REF!*$Q$51)-NORMSDIST(-((LN($EY57/$C$38)+(#REF!+($Q$47^2)/2)*$Q$51)/($Q$47*SQRT($Q$51))))*$EY57)*100*$B$38,0)</f>
        <v>0</v>
      </c>
      <c r="FA57" s="120">
        <f ca="1">IFERROR((NORMSDIST(-(((LN($EY57/$C$39)+(#REF!+($Q$47^2)/2)*$Q$51)/($Q$47*SQRT($Q$51)))-$Q$47*SQRT($Q$51)))*$C$39*EXP(-#REF!*$Q$51)-NORMSDIST(-((LN($EY57/$C$39)+(#REF!+($Q$47^2)/2)*$Q$51)/($Q$47*SQRT($Q$51))))*$EY57)*100*$B$39,0)</f>
        <v>0</v>
      </c>
      <c r="FB57" s="120">
        <f ca="1">IFERROR((NORMSDIST(-(((LN($EY57/$C$40)+(#REF!+($Q$47^2)/2)*$Q$51)/($Q$47*SQRT($Q$51)))-$Q$47*SQRT($Q$51)))*$C$40*EXP(-#REF!*$Q$51)-NORMSDIST(-((LN($EY57/$C$40)+(#REF!+($Q$47^2)/2)*$Q$51)/($Q$47*SQRT($Q$51))))*$EY57)*100*$B$40,0)</f>
        <v>0</v>
      </c>
      <c r="FC57" s="120">
        <f ca="1">IFERROR((NORMSDIST(-(((LN($EY57/$C$41)+(#REF!+($Q$47^2)/2)*$Q$51)/($Q$47*SQRT($Q$51)))-$Q$47*SQRT($Q$51)))*$C$41*EXP(-#REF!*$Q$51)-NORMSDIST(-((LN($EY57/$C$41)+(#REF!+($Q$47^2)/2)*$Q$51)/($Q$47*SQRT($Q$51))))*$EY57)*100*$B$41,0)</f>
        <v>0</v>
      </c>
      <c r="FD57" s="120">
        <f ca="1">IFERROR((NORMSDIST(-(((LN($EY57/$C$42)+(#REF!+($Q$47^2)/2)*$Q$51)/($Q$47*SQRT($Q$51)))-$Q$47*SQRT($Q$51)))*$C$42*EXP(-#REF!*$Q$51)-NORMSDIST(-((LN($EY57/$C$42)+(#REF!+($Q$47^2)/2)*$Q$51)/($Q$47*SQRT($Q$51))))*$EY57)*100*$B$42,0)</f>
        <v>0</v>
      </c>
      <c r="FE57" s="120">
        <f ca="1">IFERROR((NORMSDIST(-(((LN($EY57/$C$43)+(#REF!+($Q$47^2)/2)*$Q$51)/($Q$47*SQRT($Q$51)))-$Q$47*SQRT($Q$51)))*$C$43*EXP(-#REF!*$Q$51)-NORMSDIST(-((LN($EY57/$C$43)+(#REF!+($Q$47^2)/2)*$Q$51)/($Q$47*SQRT($Q$51))))*$EY57)*100*$B$43,0)</f>
        <v>0</v>
      </c>
      <c r="FF57" s="120">
        <f ca="1">IFERROR((NORMSDIST(-(((LN($EY57/$C$44)+(#REF!+($Q$47^2)/2)*$Q$51)/($Q$47*SQRT($Q$51)))-$Q$47*SQRT($Q$51)))*$C$44*EXP(-#REF!*$Q$51)-NORMSDIST(-((LN($EY57/$C$44)+(#REF!+($Q$47^2)/2)*$Q$51)/($Q$47*SQRT($Q$51))))*$EY57)*100*$B$44,0)</f>
        <v>0</v>
      </c>
      <c r="FG57" s="120">
        <f ca="1">IFERROR((NORMSDIST(-(((LN($EY57/$C$45)+(#REF!+($Q$47^2)/2)*$Q$51)/($Q$47*SQRT($Q$51)))-$Q$47*SQRT($Q$51)))*$C$45*EXP(-#REF!*$Q$51)-NORMSDIST(-((LN($EY57/$C$45)+(#REF!+($Q$47^2)/2)*$Q$51)/($Q$47*SQRT($Q$51))))*$EY57)*100*$B$45,0)</f>
        <v>0</v>
      </c>
      <c r="FH57" s="120">
        <f ca="1">IFERROR((NORMSDIST(-(((LN($EY57/$C$46)+(#REF!+($Q$47^2)/2)*$Q$51)/($Q$47*SQRT($Q$51)))-$Q$47*SQRT($Q$51)))*$C$46*EXP(-#REF!*$Q$51)-NORMSDIST(-((LN($EY57/$C$46)+(#REF!+($Q$47^2)/2)*$Q$51)/($Q$47*SQRT($Q$51))))*$EY57)*100*$B$46,0)</f>
        <v>0</v>
      </c>
      <c r="FI57" s="120">
        <f ca="1">IFERROR((NORMSDIST(-(((LN($EY57/$C$47)+(#REF!+($Q$47^2)/2)*$Q$51)/($Q$47*SQRT($Q$51)))-$Q$47*SQRT($Q$51)))*$C$47*EXP(-#REF!*$Q$51)-NORMSDIST(-((LN($EY57/$C$47)+(#REF!+($Q$47^2)/2)*$Q$51)/($Q$47*SQRT($Q$51))))*$EY57)*100*$B$47,0)</f>
        <v>0</v>
      </c>
      <c r="FJ57" s="120">
        <f ca="1">IFERROR((NORMSDIST(-(((LN($EY57/$C$48)+(#REF!+($Q$47^2)/2)*$Q$51)/($Q$47*SQRT($Q$51)))-$Q$47*SQRT($Q$51)))*$C$48*EXP(-#REF!*$Q$51)-NORMSDIST(-((LN($EY57/$C$48)+(#REF!+($Q$47^2)/2)*$Q$51)/($Q$47*SQRT($Q$51))))*$EY57)*100*$B$48,0)</f>
        <v>0</v>
      </c>
      <c r="FK57" s="120">
        <f ca="1">IFERROR((NORMSDIST(-(((LN($EY57/$C$49)+(#REF!+($Q$47^2)/2)*$Q$51)/($Q$47*SQRT($Q$51)))-$Q$47*SQRT($Q$51)))*$C$49*EXP(-#REF!*$Q$51)-NORMSDIST(-((LN($EY57/$C$49)+(#REF!+($Q$47^2)/2)*$Q$51)/($Q$47*SQRT($Q$51))))*$EY57)*100*$B$49,0)</f>
        <v>0</v>
      </c>
      <c r="FL57" s="120">
        <f ca="1">IFERROR((NORMSDIST(-(((LN($EY57/$C$50)+(#REF!+($Q$47^2)/2)*$Q$51)/($Q$47*SQRT($Q$51)))-$Q$47*SQRT($Q$51)))*$C$50*EXP(-#REF!*$Q$51)-NORMSDIST(-((LN($EY57/$C$50)+(#REF!+($Q$47^2)/2)*$Q$51)/($Q$47*SQRT($Q$51))))*$EY57)*100*$B$50,0)</f>
        <v>0</v>
      </c>
      <c r="FM57" s="120">
        <f ca="1">IFERROR((NORMSDIST(-(((LN($EY57/$C$51)+(#REF!+($Q$47^2)/2)*$Q$51)/($Q$47*SQRT($Q$51)))-$Q$47*SQRT($Q$51)))*$C$51*EXP(-#REF!*$Q$51)-NORMSDIST(-((LN($EY57/$C$51)+(#REF!+($Q$47^2)/2)*$Q$51)/($Q$47*SQRT($Q$51))))*$EY57)*100*$B$51,0)</f>
        <v>0</v>
      </c>
      <c r="FN57" s="120">
        <f ca="1">IFERROR((NORMSDIST(-(((LN($EY57/$C$52)+(#REF!+($Q$47^2)/2)*$Q$51)/($Q$47*SQRT($Q$51)))-$Q$47*SQRT($Q$51)))*$C$52*EXP(-#REF!*$Q$51)-NORMSDIST(-((LN($EY57/$C$52)+(#REF!+($Q$47^2)/2)*$Q$51)/($Q$47*SQRT($Q$51))))*$EY57)*100*$B$52,0)</f>
        <v>0</v>
      </c>
      <c r="FO57" s="120">
        <f ca="1">IFERROR((NORMSDIST(-(((LN($EY57/$C$53)+(#REF!+($Q$47^2)/2)*$Q$51)/($Q$47*SQRT($Q$51)))-$Q$47*SQRT($Q$51)))*$C$53*EXP(-#REF!*$Q$51)-NORMSDIST(-((LN($EY57/$C$53)+(#REF!+($Q$47^2)/2)*$Q$51)/($Q$47*SQRT($Q$51))))*$EY57)*100*$B$53,0)</f>
        <v>0</v>
      </c>
      <c r="FP57" s="120">
        <f ca="1">IFERROR((NORMSDIST(-(((LN($EY57/$C$54)+(#REF!+($Q$47^2)/2)*$Q$51)/($Q$47*SQRT($Q$51)))-$Q$47*SQRT($Q$51)))*$C$54*EXP(-#REF!*$Q$51)-NORMSDIST(-((LN($EY57/$C$54)+(#REF!+($Q$47^2)/2)*$Q$51)/($Q$47*SQRT($Q$51))))*$EY57)*100*$B$54,0)</f>
        <v>0</v>
      </c>
      <c r="FQ57" s="120">
        <f ca="1">IFERROR((NORMSDIST(-(((LN($EY57/$C$55)+(#REF!+($Q$47^2)/2)*$Q$51)/($Q$47*SQRT($Q$51)))-$Q$47*SQRT($Q$51)))*$C$55*EXP(-#REF!*$Q$51)-NORMSDIST(-((LN($EY57/$C$55)+(#REF!+($Q$47^2)/2)*$Q$51)/($Q$47*SQRT($Q$51))))*$EY57)*100*$B$55,0)</f>
        <v>0</v>
      </c>
      <c r="FR57" s="120">
        <f ca="1">IFERROR((NORMSDIST(-(((LN($EY57/$C$56)+(#REF!+($Q$47^2)/2)*$Q$51)/($Q$47*SQRT($Q$51)))-$Q$47*SQRT($Q$51)))*$C$56*EXP(-#REF!*$Q$51)-NORMSDIST(-((LN($EY57/$C$56)+(#REF!+($Q$47^2)/2)*$Q$51)/($Q$47*SQRT($Q$51))))*$EY57)*100*$B$56,0)</f>
        <v>0</v>
      </c>
      <c r="FS57" s="120">
        <f ca="1">IFERROR((NORMSDIST(-(((LN($EY57/$C$57)+(#REF!+($Q$47^2)/2)*$Q$51)/($Q$47*SQRT($Q$51)))-$Q$47*SQRT($Q$51)))*$C$57*EXP(-#REF!*$Q$51)-NORMSDIST(-((LN($EY57/$C$57)+(#REF!+($Q$47^2)/2)*$Q$51)/($Q$47*SQRT($Q$51))))*$EY57)*100*$B$57,0)</f>
        <v>0</v>
      </c>
      <c r="FT57" s="120">
        <f ca="1">IFERROR((NORMSDIST(-(((LN($EY57/$C$58)+(#REF!+($Q$47^2)/2)*$Q$51)/($Q$47*SQRT($Q$51)))-$Q$47*SQRT($Q$51)))*$C$58*EXP(-#REF!*$Q$51)-NORMSDIST(-((LN($EY57/$C$58)+(#REF!+($Q$47^2)/2)*$Q$51)/($Q$47*SQRT($Q$51))))*$EY57)*100*$B$58,0)</f>
        <v>0</v>
      </c>
      <c r="FU57" s="120">
        <f ca="1">IFERROR((NORMSDIST(-(((LN($EY57/$C$59)+(#REF!+($Q$47^2)/2)*$Q$51)/($Q$47*SQRT($Q$51)))-$Q$47*SQRT($Q$51)))*$C$59*EXP(-#REF!*$Q$51)-NORMSDIST(-((LN($EY57/$C$59)+(#REF!+($Q$47^2)/2)*$Q$51)/($Q$47*SQRT($Q$51))))*$EY57)*100*$B$59,0)</f>
        <v>0</v>
      </c>
      <c r="FV57" s="120">
        <f ca="1">IFERROR((NORMSDIST(-(((LN($EY57/$C$60)+(#REF!+($Q$47^2)/2)*$Q$51)/($Q$47*SQRT($Q$51)))-$Q$47*SQRT($Q$51)))*$C$60*EXP(-#REF!*$Q$51)-NORMSDIST(-((LN($EY57/$C$60)+(#REF!+($Q$47^2)/2)*$Q$51)/($Q$47*SQRT($Q$51))))*$EY57)*100*$B$60,0)</f>
        <v>0</v>
      </c>
      <c r="FW57" s="120">
        <f ca="1">IFERROR((NORMSDIST(-(((LN($EY57/$C$61)+(#REF!+($Q$47^2)/2)*$Q$51)/($Q$47*SQRT($Q$51)))-$Q$47*SQRT($Q$51)))*$C$61*EXP(-#REF!*$Q$51)-NORMSDIST(-((LN($EY57/$C$61)+(#REF!+($Q$47^2)/2)*$Q$51)/($Q$47*SQRT($Q$51))))*$EY57)*100*$B$61,0)</f>
        <v>0</v>
      </c>
      <c r="FX57" s="120">
        <f ca="1">IFERROR((NORMSDIST(-(((LN($EY57/$C$62)+(#REF!+($Q$47^2)/2)*$Q$51)/($Q$47*SQRT($Q$51)))-$Q$47*SQRT($Q$51)))*$C$62*EXP(-#REF!*$Q$51)-NORMSDIST(-((LN($EY57/$C$62)+(#REF!+($Q$47^2)/2)*$Q$51)/($Q$47*SQRT($Q$51))))*$EY57)*100*$B$62,0)</f>
        <v>0</v>
      </c>
      <c r="FY57" s="120">
        <f ca="1">IFERROR((NORMSDIST(-(((LN($EY57/$C$63)+(#REF!+($Q$47^2)/2)*$Q$51)/($Q$47*SQRT($Q$51)))-$Q$47*SQRT($Q$51)))*$C$63*EXP(-#REF!*$Q$51)-NORMSDIST(-((LN($EY57/$C$63)+(#REF!+($Q$47^2)/2)*$Q$51)/($Q$47*SQRT($Q$51))))*$EY57)*100*$B$63,0)</f>
        <v>0</v>
      </c>
      <c r="FZ57" s="120">
        <f ca="1">IFERROR((NORMSDIST(-(((LN($EY57/$C$64)+(#REF!+($Q$47^2)/2)*$Q$51)/($Q$47*SQRT($Q$51)))-$Q$47*SQRT($Q$51)))*$C$64*EXP(-#REF!*$Q$51)-NORMSDIST(-((LN($EY57/$C$64)+(#REF!+($Q$47^2)/2)*$Q$51)/($Q$47*SQRT($Q$51))))*$EY57)*100*$B$64,0)</f>
        <v>0</v>
      </c>
      <c r="GA57" s="120">
        <f ca="1">IFERROR((NORMSDIST(-(((LN($EY57/$C$65)+(#REF!+($Q$47^2)/2)*$Q$51)/($Q$47*SQRT($Q$51)))-$Q$47*SQRT($Q$51)))*$C$65*EXP(-#REF!*$Q$51)-NORMSDIST(-((LN($EY57/$C$65)+(#REF!+($Q$47^2)/2)*$Q$51)/($Q$47*SQRT($Q$51))))*$EY57)*100*$B$65,0)</f>
        <v>0</v>
      </c>
      <c r="GB57" s="120">
        <f ca="1">IFERROR((NORMSDIST(-(((LN($EY57/$C$66)+(#REF!+($Q$47^2)/2)*$Q$51)/($Q$47*SQRT($Q$51)))-$Q$47*SQRT($Q$51)))*$C$66*EXP(-#REF!*$Q$51)-NORMSDIST(-((LN($EY57/$C$66)+(#REF!+($Q$47^2)/2)*$Q$51)/($Q$47*SQRT($Q$51))))*$EY57)*100*$B$66,0)</f>
        <v>0</v>
      </c>
      <c r="GC57" s="120">
        <f ca="1">IFERROR((NORMSDIST(-(((LN($EY57/$C$67)+(#REF!+($Q$47^2)/2)*$Q$51)/($Q$47*SQRT($Q$51)))-$Q$47*SQRT($Q$51)))*$C$67*EXP(-#REF!*$Q$51)-NORMSDIST(-((LN($EY57/$C$67)+(#REF!+($Q$47^2)/2)*$Q$51)/($Q$47*SQRT($Q$51))))*$EY57)*100*$B$67,0)</f>
        <v>0</v>
      </c>
      <c r="GD57" s="120">
        <f ca="1">IFERROR((NORMSDIST(-(((LN($EY57/$C$68)+(#REF!+($Q$47^2)/2)*$Q$51)/($Q$47*SQRT($Q$51)))-$Q$47*SQRT($Q$51)))*$C$68*EXP(-#REF!*$Q$51)-NORMSDIST(-((LN($EY57/$C$68)+(#REF!+($Q$47^2)/2)*$Q$51)/($Q$47*SQRT($Q$51))))*$EY57)*100*$B$68,0)</f>
        <v>0</v>
      </c>
      <c r="GE57" s="120">
        <f ca="1">IFERROR((NORMSDIST(-(((LN($EY57/$C$69)+(#REF!+($Q$47^2)/2)*$Q$51)/($Q$47*SQRT($Q$51)))-$Q$47*SQRT($Q$51)))*$C$69*EXP(-#REF!*$Q$51)-NORMSDIST(-((LN($EY57/$C$69)+(#REF!+($Q$47^2)/2)*$Q$51)/($Q$47*SQRT($Q$51))))*$EY57)*100*$B$69,0)</f>
        <v>0</v>
      </c>
      <c r="GF57" s="120">
        <f ca="1">IFERROR((NORMSDIST(-(((LN($EY57/$C$70)+(#REF!+($Q$47^2)/2)*$Q$51)/($Q$47*SQRT($Q$51)))-$Q$47*SQRT($Q$51)))*$C$70*EXP(-#REF!*$Q$51)-NORMSDIST(-((LN($EY57/$C$70)+(#REF!+($Q$47^2)/2)*$Q$51)/($Q$47*SQRT($Q$51))))*$EY57)*100*$B$70,0)</f>
        <v>0</v>
      </c>
      <c r="GG57" s="120">
        <f ca="1">IFERROR((NORMSDIST(-(((LN($EY57/$C$71)+(#REF!+($Q$47^2)/2)*$Q$51)/($Q$47*SQRT($Q$51)))-$Q$47*SQRT($Q$51)))*$C$71*EXP(-#REF!*$Q$51)-NORMSDIST(-((LN($EY57/$C$71)+(#REF!+($Q$47^2)/2)*$Q$51)/($Q$47*SQRT($Q$51))))*$EY57)*100*$B$71,0)</f>
        <v>0</v>
      </c>
      <c r="GH57" s="120">
        <f ca="1">IFERROR((NORMSDIST(-(((LN($EY57/$C$72)+(#REF!+($Q$47^2)/2)*$Q$51)/($Q$47*SQRT($Q$51)))-$Q$47*SQRT($Q$51)))*$C$72*EXP(-#REF!*$Q$51)-NORMSDIST(-((LN($EY57/$C$72)+(#REF!+($Q$47^2)/2)*$Q$51)/($Q$47*SQRT($Q$51))))*$EY57)*100*$B$72,0)</f>
        <v>0</v>
      </c>
      <c r="GI57" s="120">
        <f t="shared" si="123"/>
        <v>0</v>
      </c>
      <c r="GJ57" s="120">
        <f t="shared" si="124"/>
        <v>0</v>
      </c>
      <c r="GK57" s="120">
        <f t="shared" si="125"/>
        <v>0</v>
      </c>
      <c r="GL57" s="120">
        <f t="shared" si="126"/>
        <v>0</v>
      </c>
      <c r="GM57" s="121"/>
      <c r="GN57" s="162">
        <f t="shared" ca="1" si="127"/>
        <v>0</v>
      </c>
    </row>
    <row r="58" spans="1:196">
      <c r="A58" s="177" t="s">
        <v>411</v>
      </c>
      <c r="B58" s="169"/>
      <c r="C58" s="242"/>
      <c r="D58" s="243"/>
      <c r="E58" s="244">
        <f t="shared" si="0"/>
        <v>0</v>
      </c>
      <c r="F58" s="245">
        <f t="shared" si="1"/>
        <v>0</v>
      </c>
      <c r="G58" s="246" t="str">
        <f t="shared" si="129"/>
        <v/>
      </c>
      <c r="H58" s="247">
        <f t="shared" si="58"/>
        <v>0</v>
      </c>
      <c r="I58" s="248">
        <f t="shared" si="2"/>
        <v>0</v>
      </c>
      <c r="J58" s="69"/>
      <c r="K58" s="69"/>
      <c r="L58" s="69"/>
      <c r="M58" s="69"/>
      <c r="N58" s="62"/>
      <c r="O58" s="187"/>
      <c r="P58" s="187"/>
      <c r="Q58" s="187"/>
      <c r="R58" s="187"/>
      <c r="S58" s="186"/>
      <c r="T58" s="187"/>
      <c r="U58" s="188"/>
      <c r="V58" s="187"/>
      <c r="W58" s="187"/>
      <c r="X58" s="187"/>
      <c r="Y58" s="187"/>
      <c r="Z58" s="187"/>
      <c r="AA58" s="187"/>
      <c r="AB58" s="187"/>
      <c r="AC58" s="187"/>
      <c r="AD58" s="187"/>
      <c r="AE58" s="186"/>
      <c r="AF58" s="187"/>
      <c r="AG58" s="188"/>
      <c r="AH58" s="194"/>
      <c r="AI58" s="194"/>
      <c r="AJ58" s="194"/>
      <c r="AK58" s="194"/>
      <c r="AL58" s="194"/>
      <c r="AM58" s="194"/>
      <c r="AN58" s="194"/>
      <c r="AO58" s="194"/>
      <c r="AP58" s="194"/>
      <c r="AQ58" s="66"/>
      <c r="AR58" s="66"/>
      <c r="AS58" s="66"/>
      <c r="AT58" s="66"/>
      <c r="AU58" s="66"/>
      <c r="AV58" s="171"/>
      <c r="AW58" s="172" t="s">
        <v>354</v>
      </c>
      <c r="AX58" s="114"/>
      <c r="AY58" s="136"/>
      <c r="AZ58" s="137"/>
      <c r="BA58" s="285">
        <f t="shared" si="10"/>
        <v>0</v>
      </c>
      <c r="BB58" s="286">
        <f t="shared" si="11"/>
        <v>0</v>
      </c>
      <c r="BC58" s="173" t="s">
        <v>408</v>
      </c>
      <c r="BD58" s="114"/>
      <c r="BE58" s="139"/>
      <c r="BF58" s="117"/>
      <c r="BG58" s="287">
        <f t="shared" si="12"/>
        <v>0</v>
      </c>
      <c r="BH58" s="289">
        <f t="shared" si="13"/>
        <v>0</v>
      </c>
      <c r="BI58" s="174" t="s">
        <v>409</v>
      </c>
      <c r="BJ58" s="114"/>
      <c r="BK58" s="117"/>
      <c r="BL58" s="290">
        <f t="shared" si="14"/>
        <v>0</v>
      </c>
      <c r="BM58" s="291">
        <f t="shared" si="15"/>
        <v>0</v>
      </c>
      <c r="DH58" s="119">
        <f t="shared" si="81"/>
        <v>3278.5439847890634</v>
      </c>
      <c r="DI58" s="120">
        <f t="shared" si="82"/>
        <v>0</v>
      </c>
      <c r="DJ58" s="120">
        <f t="shared" si="83"/>
        <v>0</v>
      </c>
      <c r="DK58" s="120">
        <f t="shared" si="84"/>
        <v>0</v>
      </c>
      <c r="DL58" s="120">
        <f t="shared" si="85"/>
        <v>0</v>
      </c>
      <c r="DM58" s="120">
        <f t="shared" si="86"/>
        <v>0</v>
      </c>
      <c r="DN58" s="120">
        <f t="shared" si="87"/>
        <v>0</v>
      </c>
      <c r="DO58" s="120">
        <f t="shared" si="88"/>
        <v>0</v>
      </c>
      <c r="DP58" s="120">
        <f t="shared" si="89"/>
        <v>0</v>
      </c>
      <c r="DQ58" s="120">
        <f t="shared" si="90"/>
        <v>0</v>
      </c>
      <c r="DR58" s="120">
        <f t="shared" si="91"/>
        <v>0</v>
      </c>
      <c r="DS58" s="120">
        <f t="shared" si="92"/>
        <v>0</v>
      </c>
      <c r="DT58" s="120">
        <f t="shared" si="93"/>
        <v>0</v>
      </c>
      <c r="DU58" s="120">
        <f t="shared" si="94"/>
        <v>0</v>
      </c>
      <c r="DV58" s="120">
        <f t="shared" si="95"/>
        <v>0</v>
      </c>
      <c r="DW58" s="120">
        <f t="shared" si="96"/>
        <v>0</v>
      </c>
      <c r="DX58" s="120">
        <f t="shared" si="97"/>
        <v>0</v>
      </c>
      <c r="DY58" s="120">
        <f t="shared" si="98"/>
        <v>0</v>
      </c>
      <c r="DZ58" s="120">
        <f t="shared" si="99"/>
        <v>0</v>
      </c>
      <c r="EA58" s="120">
        <f t="shared" si="100"/>
        <v>0</v>
      </c>
      <c r="EB58" s="120">
        <f t="shared" si="101"/>
        <v>0</v>
      </c>
      <c r="EC58" s="120">
        <f t="shared" si="102"/>
        <v>0</v>
      </c>
      <c r="ED58" s="120">
        <f t="shared" si="103"/>
        <v>0</v>
      </c>
      <c r="EE58" s="120">
        <f t="shared" si="104"/>
        <v>0</v>
      </c>
      <c r="EF58" s="120">
        <f t="shared" si="105"/>
        <v>0</v>
      </c>
      <c r="EG58" s="120">
        <f t="shared" si="106"/>
        <v>0</v>
      </c>
      <c r="EH58" s="120">
        <f t="shared" si="107"/>
        <v>0</v>
      </c>
      <c r="EI58" s="120">
        <f t="shared" si="108"/>
        <v>0</v>
      </c>
      <c r="EJ58" s="120">
        <f t="shared" si="109"/>
        <v>0</v>
      </c>
      <c r="EK58" s="120">
        <f t="shared" si="110"/>
        <v>0</v>
      </c>
      <c r="EL58" s="120">
        <f t="shared" si="111"/>
        <v>0</v>
      </c>
      <c r="EM58" s="120">
        <f t="shared" si="112"/>
        <v>0</v>
      </c>
      <c r="EN58" s="120">
        <f t="shared" si="113"/>
        <v>0</v>
      </c>
      <c r="EO58" s="120">
        <f t="shared" si="114"/>
        <v>0</v>
      </c>
      <c r="EP58" s="120">
        <f t="shared" si="115"/>
        <v>0</v>
      </c>
      <c r="EQ58" s="120">
        <f t="shared" si="116"/>
        <v>0</v>
      </c>
      <c r="ER58" s="120">
        <f t="shared" si="117"/>
        <v>0</v>
      </c>
      <c r="ES58" s="120">
        <f t="shared" si="118"/>
        <v>0</v>
      </c>
      <c r="ET58" s="120">
        <f t="shared" si="119"/>
        <v>0</v>
      </c>
      <c r="EU58" s="120">
        <f t="shared" si="120"/>
        <v>0</v>
      </c>
      <c r="EV58" s="121"/>
      <c r="EW58" s="162">
        <f t="shared" si="121"/>
        <v>0</v>
      </c>
      <c r="EX58" s="72"/>
      <c r="EY58" s="119">
        <f t="shared" si="122"/>
        <v>3278.5439847890634</v>
      </c>
      <c r="EZ58" s="120">
        <f ca="1">IFERROR((NORMSDIST(-(((LN($EY58/$C$38)+(#REF!+($Q$47^2)/2)*$Q$51)/($Q$47*SQRT($Q$51)))-$Q$47*SQRT($Q$51)))*$C$38*EXP(-#REF!*$Q$51)-NORMSDIST(-((LN($EY58/$C$38)+(#REF!+($Q$47^2)/2)*$Q$51)/($Q$47*SQRT($Q$51))))*$EY58)*100*$B$38,0)</f>
        <v>0</v>
      </c>
      <c r="FA58" s="120">
        <f ca="1">IFERROR((NORMSDIST(-(((LN($EY58/$C$39)+(#REF!+($Q$47^2)/2)*$Q$51)/($Q$47*SQRT($Q$51)))-$Q$47*SQRT($Q$51)))*$C$39*EXP(-#REF!*$Q$51)-NORMSDIST(-((LN($EY58/$C$39)+(#REF!+($Q$47^2)/2)*$Q$51)/($Q$47*SQRT($Q$51))))*$EY58)*100*$B$39,0)</f>
        <v>0</v>
      </c>
      <c r="FB58" s="120">
        <f ca="1">IFERROR((NORMSDIST(-(((LN($EY58/$C$40)+(#REF!+($Q$47^2)/2)*$Q$51)/($Q$47*SQRT($Q$51)))-$Q$47*SQRT($Q$51)))*$C$40*EXP(-#REF!*$Q$51)-NORMSDIST(-((LN($EY58/$C$40)+(#REF!+($Q$47^2)/2)*$Q$51)/($Q$47*SQRT($Q$51))))*$EY58)*100*$B$40,0)</f>
        <v>0</v>
      </c>
      <c r="FC58" s="120">
        <f ca="1">IFERROR((NORMSDIST(-(((LN($EY58/$C$41)+(#REF!+($Q$47^2)/2)*$Q$51)/($Q$47*SQRT($Q$51)))-$Q$47*SQRT($Q$51)))*$C$41*EXP(-#REF!*$Q$51)-NORMSDIST(-((LN($EY58/$C$41)+(#REF!+($Q$47^2)/2)*$Q$51)/($Q$47*SQRT($Q$51))))*$EY58)*100*$B$41,0)</f>
        <v>0</v>
      </c>
      <c r="FD58" s="120">
        <f ca="1">IFERROR((NORMSDIST(-(((LN($EY58/$C$42)+(#REF!+($Q$47^2)/2)*$Q$51)/($Q$47*SQRT($Q$51)))-$Q$47*SQRT($Q$51)))*$C$42*EXP(-#REF!*$Q$51)-NORMSDIST(-((LN($EY58/$C$42)+(#REF!+($Q$47^2)/2)*$Q$51)/($Q$47*SQRT($Q$51))))*$EY58)*100*$B$42,0)</f>
        <v>0</v>
      </c>
      <c r="FE58" s="120">
        <f ca="1">IFERROR((NORMSDIST(-(((LN($EY58/$C$43)+(#REF!+($Q$47^2)/2)*$Q$51)/($Q$47*SQRT($Q$51)))-$Q$47*SQRT($Q$51)))*$C$43*EXP(-#REF!*$Q$51)-NORMSDIST(-((LN($EY58/$C$43)+(#REF!+($Q$47^2)/2)*$Q$51)/($Q$47*SQRT($Q$51))))*$EY58)*100*$B$43,0)</f>
        <v>0</v>
      </c>
      <c r="FF58" s="120">
        <f ca="1">IFERROR((NORMSDIST(-(((LN($EY58/$C$44)+(#REF!+($Q$47^2)/2)*$Q$51)/($Q$47*SQRT($Q$51)))-$Q$47*SQRT($Q$51)))*$C$44*EXP(-#REF!*$Q$51)-NORMSDIST(-((LN($EY58/$C$44)+(#REF!+($Q$47^2)/2)*$Q$51)/($Q$47*SQRT($Q$51))))*$EY58)*100*$B$44,0)</f>
        <v>0</v>
      </c>
      <c r="FG58" s="120">
        <f ca="1">IFERROR((NORMSDIST(-(((LN($EY58/$C$45)+(#REF!+($Q$47^2)/2)*$Q$51)/($Q$47*SQRT($Q$51)))-$Q$47*SQRT($Q$51)))*$C$45*EXP(-#REF!*$Q$51)-NORMSDIST(-((LN($EY58/$C$45)+(#REF!+($Q$47^2)/2)*$Q$51)/($Q$47*SQRT($Q$51))))*$EY58)*100*$B$45,0)</f>
        <v>0</v>
      </c>
      <c r="FH58" s="120">
        <f ca="1">IFERROR((NORMSDIST(-(((LN($EY58/$C$46)+(#REF!+($Q$47^2)/2)*$Q$51)/($Q$47*SQRT($Q$51)))-$Q$47*SQRT($Q$51)))*$C$46*EXP(-#REF!*$Q$51)-NORMSDIST(-((LN($EY58/$C$46)+(#REF!+($Q$47^2)/2)*$Q$51)/($Q$47*SQRT($Q$51))))*$EY58)*100*$B$46,0)</f>
        <v>0</v>
      </c>
      <c r="FI58" s="120">
        <f ca="1">IFERROR((NORMSDIST(-(((LN($EY58/$C$47)+(#REF!+($Q$47^2)/2)*$Q$51)/($Q$47*SQRT($Q$51)))-$Q$47*SQRT($Q$51)))*$C$47*EXP(-#REF!*$Q$51)-NORMSDIST(-((LN($EY58/$C$47)+(#REF!+($Q$47^2)/2)*$Q$51)/($Q$47*SQRT($Q$51))))*$EY58)*100*$B$47,0)</f>
        <v>0</v>
      </c>
      <c r="FJ58" s="120">
        <f ca="1">IFERROR((NORMSDIST(-(((LN($EY58/$C$48)+(#REF!+($Q$47^2)/2)*$Q$51)/($Q$47*SQRT($Q$51)))-$Q$47*SQRT($Q$51)))*$C$48*EXP(-#REF!*$Q$51)-NORMSDIST(-((LN($EY58/$C$48)+(#REF!+($Q$47^2)/2)*$Q$51)/($Q$47*SQRT($Q$51))))*$EY58)*100*$B$48,0)</f>
        <v>0</v>
      </c>
      <c r="FK58" s="120">
        <f ca="1">IFERROR((NORMSDIST(-(((LN($EY58/$C$49)+(#REF!+($Q$47^2)/2)*$Q$51)/($Q$47*SQRT($Q$51)))-$Q$47*SQRT($Q$51)))*$C$49*EXP(-#REF!*$Q$51)-NORMSDIST(-((LN($EY58/$C$49)+(#REF!+($Q$47^2)/2)*$Q$51)/($Q$47*SQRT($Q$51))))*$EY58)*100*$B$49,0)</f>
        <v>0</v>
      </c>
      <c r="FL58" s="120">
        <f ca="1">IFERROR((NORMSDIST(-(((LN($EY58/$C$50)+(#REF!+($Q$47^2)/2)*$Q$51)/($Q$47*SQRT($Q$51)))-$Q$47*SQRT($Q$51)))*$C$50*EXP(-#REF!*$Q$51)-NORMSDIST(-((LN($EY58/$C$50)+(#REF!+($Q$47^2)/2)*$Q$51)/($Q$47*SQRT($Q$51))))*$EY58)*100*$B$50,0)</f>
        <v>0</v>
      </c>
      <c r="FM58" s="120">
        <f ca="1">IFERROR((NORMSDIST(-(((LN($EY58/$C$51)+(#REF!+($Q$47^2)/2)*$Q$51)/($Q$47*SQRT($Q$51)))-$Q$47*SQRT($Q$51)))*$C$51*EXP(-#REF!*$Q$51)-NORMSDIST(-((LN($EY58/$C$51)+(#REF!+($Q$47^2)/2)*$Q$51)/($Q$47*SQRT($Q$51))))*$EY58)*100*$B$51,0)</f>
        <v>0</v>
      </c>
      <c r="FN58" s="120">
        <f ca="1">IFERROR((NORMSDIST(-(((LN($EY58/$C$52)+(#REF!+($Q$47^2)/2)*$Q$51)/($Q$47*SQRT($Q$51)))-$Q$47*SQRT($Q$51)))*$C$52*EXP(-#REF!*$Q$51)-NORMSDIST(-((LN($EY58/$C$52)+(#REF!+($Q$47^2)/2)*$Q$51)/($Q$47*SQRT($Q$51))))*$EY58)*100*$B$52,0)</f>
        <v>0</v>
      </c>
      <c r="FO58" s="120">
        <f ca="1">IFERROR((NORMSDIST(-(((LN($EY58/$C$53)+(#REF!+($Q$47^2)/2)*$Q$51)/($Q$47*SQRT($Q$51)))-$Q$47*SQRT($Q$51)))*$C$53*EXP(-#REF!*$Q$51)-NORMSDIST(-((LN($EY58/$C$53)+(#REF!+($Q$47^2)/2)*$Q$51)/($Q$47*SQRT($Q$51))))*$EY58)*100*$B$53,0)</f>
        <v>0</v>
      </c>
      <c r="FP58" s="120">
        <f ca="1">IFERROR((NORMSDIST(-(((LN($EY58/$C$54)+(#REF!+($Q$47^2)/2)*$Q$51)/($Q$47*SQRT($Q$51)))-$Q$47*SQRT($Q$51)))*$C$54*EXP(-#REF!*$Q$51)-NORMSDIST(-((LN($EY58/$C$54)+(#REF!+($Q$47^2)/2)*$Q$51)/($Q$47*SQRT($Q$51))))*$EY58)*100*$B$54,0)</f>
        <v>0</v>
      </c>
      <c r="FQ58" s="120">
        <f ca="1">IFERROR((NORMSDIST(-(((LN($EY58/$C$55)+(#REF!+($Q$47^2)/2)*$Q$51)/($Q$47*SQRT($Q$51)))-$Q$47*SQRT($Q$51)))*$C$55*EXP(-#REF!*$Q$51)-NORMSDIST(-((LN($EY58/$C$55)+(#REF!+($Q$47^2)/2)*$Q$51)/($Q$47*SQRT($Q$51))))*$EY58)*100*$B$55,0)</f>
        <v>0</v>
      </c>
      <c r="FR58" s="120">
        <f ca="1">IFERROR((NORMSDIST(-(((LN($EY58/$C$56)+(#REF!+($Q$47^2)/2)*$Q$51)/($Q$47*SQRT($Q$51)))-$Q$47*SQRT($Q$51)))*$C$56*EXP(-#REF!*$Q$51)-NORMSDIST(-((LN($EY58/$C$56)+(#REF!+($Q$47^2)/2)*$Q$51)/($Q$47*SQRT($Q$51))))*$EY58)*100*$B$56,0)</f>
        <v>0</v>
      </c>
      <c r="FS58" s="120">
        <f ca="1">IFERROR((NORMSDIST(-(((LN($EY58/$C$57)+(#REF!+($Q$47^2)/2)*$Q$51)/($Q$47*SQRT($Q$51)))-$Q$47*SQRT($Q$51)))*$C$57*EXP(-#REF!*$Q$51)-NORMSDIST(-((LN($EY58/$C$57)+(#REF!+($Q$47^2)/2)*$Q$51)/($Q$47*SQRT($Q$51))))*$EY58)*100*$B$57,0)</f>
        <v>0</v>
      </c>
      <c r="FT58" s="120">
        <f ca="1">IFERROR((NORMSDIST(-(((LN($EY58/$C$58)+(#REF!+($Q$47^2)/2)*$Q$51)/($Q$47*SQRT($Q$51)))-$Q$47*SQRT($Q$51)))*$C$58*EXP(-#REF!*$Q$51)-NORMSDIST(-((LN($EY58/$C$58)+(#REF!+($Q$47^2)/2)*$Q$51)/($Q$47*SQRT($Q$51))))*$EY58)*100*$B$58,0)</f>
        <v>0</v>
      </c>
      <c r="FU58" s="120">
        <f ca="1">IFERROR((NORMSDIST(-(((LN($EY58/$C$59)+(#REF!+($Q$47^2)/2)*$Q$51)/($Q$47*SQRT($Q$51)))-$Q$47*SQRT($Q$51)))*$C$59*EXP(-#REF!*$Q$51)-NORMSDIST(-((LN($EY58/$C$59)+(#REF!+($Q$47^2)/2)*$Q$51)/($Q$47*SQRT($Q$51))))*$EY58)*100*$B$59,0)</f>
        <v>0</v>
      </c>
      <c r="FV58" s="120">
        <f ca="1">IFERROR((NORMSDIST(-(((LN($EY58/$C$60)+(#REF!+($Q$47^2)/2)*$Q$51)/($Q$47*SQRT($Q$51)))-$Q$47*SQRT($Q$51)))*$C$60*EXP(-#REF!*$Q$51)-NORMSDIST(-((LN($EY58/$C$60)+(#REF!+($Q$47^2)/2)*$Q$51)/($Q$47*SQRT($Q$51))))*$EY58)*100*$B$60,0)</f>
        <v>0</v>
      </c>
      <c r="FW58" s="120">
        <f ca="1">IFERROR((NORMSDIST(-(((LN($EY58/$C$61)+(#REF!+($Q$47^2)/2)*$Q$51)/($Q$47*SQRT($Q$51)))-$Q$47*SQRT($Q$51)))*$C$61*EXP(-#REF!*$Q$51)-NORMSDIST(-((LN($EY58/$C$61)+(#REF!+($Q$47^2)/2)*$Q$51)/($Q$47*SQRT($Q$51))))*$EY58)*100*$B$61,0)</f>
        <v>0</v>
      </c>
      <c r="FX58" s="120">
        <f ca="1">IFERROR((NORMSDIST(-(((LN($EY58/$C$62)+(#REF!+($Q$47^2)/2)*$Q$51)/($Q$47*SQRT($Q$51)))-$Q$47*SQRT($Q$51)))*$C$62*EXP(-#REF!*$Q$51)-NORMSDIST(-((LN($EY58/$C$62)+(#REF!+($Q$47^2)/2)*$Q$51)/($Q$47*SQRT($Q$51))))*$EY58)*100*$B$62,0)</f>
        <v>0</v>
      </c>
      <c r="FY58" s="120">
        <f ca="1">IFERROR((NORMSDIST(-(((LN($EY58/$C$63)+(#REF!+($Q$47^2)/2)*$Q$51)/($Q$47*SQRT($Q$51)))-$Q$47*SQRT($Q$51)))*$C$63*EXP(-#REF!*$Q$51)-NORMSDIST(-((LN($EY58/$C$63)+(#REF!+($Q$47^2)/2)*$Q$51)/($Q$47*SQRT($Q$51))))*$EY58)*100*$B$63,0)</f>
        <v>0</v>
      </c>
      <c r="FZ58" s="120">
        <f ca="1">IFERROR((NORMSDIST(-(((LN($EY58/$C$64)+(#REF!+($Q$47^2)/2)*$Q$51)/($Q$47*SQRT($Q$51)))-$Q$47*SQRT($Q$51)))*$C$64*EXP(-#REF!*$Q$51)-NORMSDIST(-((LN($EY58/$C$64)+(#REF!+($Q$47^2)/2)*$Q$51)/($Q$47*SQRT($Q$51))))*$EY58)*100*$B$64,0)</f>
        <v>0</v>
      </c>
      <c r="GA58" s="120">
        <f ca="1">IFERROR((NORMSDIST(-(((LN($EY58/$C$65)+(#REF!+($Q$47^2)/2)*$Q$51)/($Q$47*SQRT($Q$51)))-$Q$47*SQRT($Q$51)))*$C$65*EXP(-#REF!*$Q$51)-NORMSDIST(-((LN($EY58/$C$65)+(#REF!+($Q$47^2)/2)*$Q$51)/($Q$47*SQRT($Q$51))))*$EY58)*100*$B$65,0)</f>
        <v>0</v>
      </c>
      <c r="GB58" s="120">
        <f ca="1">IFERROR((NORMSDIST(-(((LN($EY58/$C$66)+(#REF!+($Q$47^2)/2)*$Q$51)/($Q$47*SQRT($Q$51)))-$Q$47*SQRT($Q$51)))*$C$66*EXP(-#REF!*$Q$51)-NORMSDIST(-((LN($EY58/$C$66)+(#REF!+($Q$47^2)/2)*$Q$51)/($Q$47*SQRT($Q$51))))*$EY58)*100*$B$66,0)</f>
        <v>0</v>
      </c>
      <c r="GC58" s="120">
        <f ca="1">IFERROR((NORMSDIST(-(((LN($EY58/$C$67)+(#REF!+($Q$47^2)/2)*$Q$51)/($Q$47*SQRT($Q$51)))-$Q$47*SQRT($Q$51)))*$C$67*EXP(-#REF!*$Q$51)-NORMSDIST(-((LN($EY58/$C$67)+(#REF!+($Q$47^2)/2)*$Q$51)/($Q$47*SQRT($Q$51))))*$EY58)*100*$B$67,0)</f>
        <v>0</v>
      </c>
      <c r="GD58" s="120">
        <f ca="1">IFERROR((NORMSDIST(-(((LN($EY58/$C$68)+(#REF!+($Q$47^2)/2)*$Q$51)/($Q$47*SQRT($Q$51)))-$Q$47*SQRT($Q$51)))*$C$68*EXP(-#REF!*$Q$51)-NORMSDIST(-((LN($EY58/$C$68)+(#REF!+($Q$47^2)/2)*$Q$51)/($Q$47*SQRT($Q$51))))*$EY58)*100*$B$68,0)</f>
        <v>0</v>
      </c>
      <c r="GE58" s="120">
        <f ca="1">IFERROR((NORMSDIST(-(((LN($EY58/$C$69)+(#REF!+($Q$47^2)/2)*$Q$51)/($Q$47*SQRT($Q$51)))-$Q$47*SQRT($Q$51)))*$C$69*EXP(-#REF!*$Q$51)-NORMSDIST(-((LN($EY58/$C$69)+(#REF!+($Q$47^2)/2)*$Q$51)/($Q$47*SQRT($Q$51))))*$EY58)*100*$B$69,0)</f>
        <v>0</v>
      </c>
      <c r="GF58" s="120">
        <f ca="1">IFERROR((NORMSDIST(-(((LN($EY58/$C$70)+(#REF!+($Q$47^2)/2)*$Q$51)/($Q$47*SQRT($Q$51)))-$Q$47*SQRT($Q$51)))*$C$70*EXP(-#REF!*$Q$51)-NORMSDIST(-((LN($EY58/$C$70)+(#REF!+($Q$47^2)/2)*$Q$51)/($Q$47*SQRT($Q$51))))*$EY58)*100*$B$70,0)</f>
        <v>0</v>
      </c>
      <c r="GG58" s="120">
        <f ca="1">IFERROR((NORMSDIST(-(((LN($EY58/$C$71)+(#REF!+($Q$47^2)/2)*$Q$51)/($Q$47*SQRT($Q$51)))-$Q$47*SQRT($Q$51)))*$C$71*EXP(-#REF!*$Q$51)-NORMSDIST(-((LN($EY58/$C$71)+(#REF!+($Q$47^2)/2)*$Q$51)/($Q$47*SQRT($Q$51))))*$EY58)*100*$B$71,0)</f>
        <v>0</v>
      </c>
      <c r="GH58" s="120">
        <f ca="1">IFERROR((NORMSDIST(-(((LN($EY58/$C$72)+(#REF!+($Q$47^2)/2)*$Q$51)/($Q$47*SQRT($Q$51)))-$Q$47*SQRT($Q$51)))*$C$72*EXP(-#REF!*$Q$51)-NORMSDIST(-((LN($EY58/$C$72)+(#REF!+($Q$47^2)/2)*$Q$51)/($Q$47*SQRT($Q$51))))*$EY58)*100*$B$72,0)</f>
        <v>0</v>
      </c>
      <c r="GI58" s="120">
        <f t="shared" si="123"/>
        <v>0</v>
      </c>
      <c r="GJ58" s="120">
        <f t="shared" si="124"/>
        <v>0</v>
      </c>
      <c r="GK58" s="120">
        <f t="shared" si="125"/>
        <v>0</v>
      </c>
      <c r="GL58" s="120">
        <f t="shared" si="126"/>
        <v>0</v>
      </c>
      <c r="GM58" s="121"/>
      <c r="GN58" s="162">
        <f t="shared" ca="1" si="127"/>
        <v>0</v>
      </c>
    </row>
    <row r="59" spans="1:196">
      <c r="A59" s="168" t="s">
        <v>407</v>
      </c>
      <c r="B59" s="169"/>
      <c r="C59" s="242"/>
      <c r="D59" s="243"/>
      <c r="E59" s="244">
        <f t="shared" si="0"/>
        <v>0</v>
      </c>
      <c r="F59" s="245">
        <f t="shared" si="1"/>
        <v>0</v>
      </c>
      <c r="G59" s="246" t="str">
        <f t="shared" si="129"/>
        <v/>
      </c>
      <c r="H59" s="247">
        <f t="shared" si="58"/>
        <v>0</v>
      </c>
      <c r="I59" s="248">
        <f t="shared" si="2"/>
        <v>0</v>
      </c>
      <c r="J59" s="127" t="str">
        <f>IFERROR(D58/D59,"")</f>
        <v/>
      </c>
      <c r="K59" s="128" t="str">
        <f>IFERROR(G58/G59,"")</f>
        <v/>
      </c>
      <c r="L59" s="129" t="str">
        <f t="shared" si="128"/>
        <v/>
      </c>
      <c r="M59" s="130">
        <f>I59+I58</f>
        <v>0</v>
      </c>
      <c r="N59" s="62"/>
      <c r="O59" s="187"/>
      <c r="P59" s="187"/>
      <c r="Q59" s="187"/>
      <c r="R59" s="187"/>
      <c r="S59" s="186"/>
      <c r="T59" s="187"/>
      <c r="U59" s="188"/>
      <c r="V59" s="187"/>
      <c r="W59" s="187"/>
      <c r="X59" s="187"/>
      <c r="Y59" s="187"/>
      <c r="Z59" s="187"/>
      <c r="AA59" s="187"/>
      <c r="AB59" s="187"/>
      <c r="AC59" s="187"/>
      <c r="AD59" s="187"/>
      <c r="AE59" s="186"/>
      <c r="AF59" s="187"/>
      <c r="AG59" s="188"/>
      <c r="AH59" s="194"/>
      <c r="AI59" s="194"/>
      <c r="AJ59" s="194"/>
      <c r="AK59" s="194"/>
      <c r="AL59" s="194"/>
      <c r="AM59" s="194"/>
      <c r="AN59" s="194"/>
      <c r="AO59" s="194"/>
      <c r="AP59" s="194"/>
      <c r="AQ59" s="66"/>
      <c r="AR59" s="66"/>
      <c r="AS59" s="66"/>
      <c r="AT59" s="66"/>
      <c r="AU59" s="66"/>
      <c r="AV59" s="171"/>
      <c r="AW59" s="172" t="s">
        <v>354</v>
      </c>
      <c r="AX59" s="114"/>
      <c r="AY59" s="136"/>
      <c r="AZ59" s="137"/>
      <c r="BA59" s="285">
        <f t="shared" si="10"/>
        <v>0</v>
      </c>
      <c r="BB59" s="286">
        <f t="shared" si="11"/>
        <v>0</v>
      </c>
      <c r="BC59" s="173" t="s">
        <v>408</v>
      </c>
      <c r="BD59" s="114"/>
      <c r="BE59" s="139"/>
      <c r="BF59" s="117"/>
      <c r="BG59" s="287">
        <f t="shared" si="12"/>
        <v>0</v>
      </c>
      <c r="BH59" s="289">
        <f t="shared" si="13"/>
        <v>0</v>
      </c>
      <c r="BI59" s="174" t="s">
        <v>409</v>
      </c>
      <c r="BJ59" s="114"/>
      <c r="BK59" s="117"/>
      <c r="BL59" s="290">
        <f t="shared" si="14"/>
        <v>0</v>
      </c>
      <c r="BM59" s="291">
        <f t="shared" si="15"/>
        <v>0</v>
      </c>
      <c r="DH59" s="119">
        <f t="shared" si="81"/>
        <v>3442.4711840285167</v>
      </c>
      <c r="DI59" s="120">
        <f t="shared" si="82"/>
        <v>0</v>
      </c>
      <c r="DJ59" s="120">
        <f t="shared" si="83"/>
        <v>0</v>
      </c>
      <c r="DK59" s="120">
        <f t="shared" si="84"/>
        <v>0</v>
      </c>
      <c r="DL59" s="120">
        <f t="shared" si="85"/>
        <v>0</v>
      </c>
      <c r="DM59" s="120">
        <f t="shared" si="86"/>
        <v>0</v>
      </c>
      <c r="DN59" s="120">
        <f t="shared" si="87"/>
        <v>0</v>
      </c>
      <c r="DO59" s="120">
        <f t="shared" si="88"/>
        <v>0</v>
      </c>
      <c r="DP59" s="120">
        <f t="shared" si="89"/>
        <v>0</v>
      </c>
      <c r="DQ59" s="120">
        <f t="shared" si="90"/>
        <v>0</v>
      </c>
      <c r="DR59" s="120">
        <f t="shared" si="91"/>
        <v>0</v>
      </c>
      <c r="DS59" s="120">
        <f t="shared" si="92"/>
        <v>0</v>
      </c>
      <c r="DT59" s="120">
        <f t="shared" si="93"/>
        <v>0</v>
      </c>
      <c r="DU59" s="120">
        <f t="shared" si="94"/>
        <v>0</v>
      </c>
      <c r="DV59" s="120">
        <f t="shared" si="95"/>
        <v>0</v>
      </c>
      <c r="DW59" s="120">
        <f t="shared" si="96"/>
        <v>0</v>
      </c>
      <c r="DX59" s="120">
        <f t="shared" si="97"/>
        <v>0</v>
      </c>
      <c r="DY59" s="120">
        <f t="shared" si="98"/>
        <v>0</v>
      </c>
      <c r="DZ59" s="120">
        <f t="shared" si="99"/>
        <v>0</v>
      </c>
      <c r="EA59" s="120">
        <f t="shared" si="100"/>
        <v>0</v>
      </c>
      <c r="EB59" s="120">
        <f t="shared" si="101"/>
        <v>0</v>
      </c>
      <c r="EC59" s="120">
        <f t="shared" si="102"/>
        <v>0</v>
      </c>
      <c r="ED59" s="120">
        <f t="shared" si="103"/>
        <v>0</v>
      </c>
      <c r="EE59" s="120">
        <f t="shared" si="104"/>
        <v>0</v>
      </c>
      <c r="EF59" s="120">
        <f t="shared" si="105"/>
        <v>0</v>
      </c>
      <c r="EG59" s="120">
        <f t="shared" si="106"/>
        <v>0</v>
      </c>
      <c r="EH59" s="120">
        <f t="shared" si="107"/>
        <v>0</v>
      </c>
      <c r="EI59" s="120">
        <f t="shared" si="108"/>
        <v>0</v>
      </c>
      <c r="EJ59" s="120">
        <f t="shared" si="109"/>
        <v>0</v>
      </c>
      <c r="EK59" s="120">
        <f t="shared" si="110"/>
        <v>0</v>
      </c>
      <c r="EL59" s="120">
        <f t="shared" si="111"/>
        <v>0</v>
      </c>
      <c r="EM59" s="120">
        <f t="shared" si="112"/>
        <v>0</v>
      </c>
      <c r="EN59" s="120">
        <f t="shared" si="113"/>
        <v>0</v>
      </c>
      <c r="EO59" s="120">
        <f t="shared" si="114"/>
        <v>0</v>
      </c>
      <c r="EP59" s="120">
        <f t="shared" si="115"/>
        <v>0</v>
      </c>
      <c r="EQ59" s="120">
        <f t="shared" si="116"/>
        <v>0</v>
      </c>
      <c r="ER59" s="120">
        <f t="shared" si="117"/>
        <v>0</v>
      </c>
      <c r="ES59" s="120">
        <f t="shared" si="118"/>
        <v>0</v>
      </c>
      <c r="ET59" s="120">
        <f t="shared" si="119"/>
        <v>0</v>
      </c>
      <c r="EU59" s="120">
        <f t="shared" si="120"/>
        <v>0</v>
      </c>
      <c r="EV59" s="121"/>
      <c r="EW59" s="162">
        <f t="shared" si="121"/>
        <v>0</v>
      </c>
      <c r="EX59" s="72"/>
      <c r="EY59" s="119">
        <f t="shared" si="122"/>
        <v>3442.4711840285167</v>
      </c>
      <c r="EZ59" s="120">
        <f ca="1">IFERROR((NORMSDIST(-(((LN($EY59/$C$38)+(#REF!+($Q$47^2)/2)*$Q$51)/($Q$47*SQRT($Q$51)))-$Q$47*SQRT($Q$51)))*$C$38*EXP(-#REF!*$Q$51)-NORMSDIST(-((LN($EY59/$C$38)+(#REF!+($Q$47^2)/2)*$Q$51)/($Q$47*SQRT($Q$51))))*$EY59)*100*$B$38,0)</f>
        <v>0</v>
      </c>
      <c r="FA59" s="120">
        <f ca="1">IFERROR((NORMSDIST(-(((LN($EY59/$C$39)+(#REF!+($Q$47^2)/2)*$Q$51)/($Q$47*SQRT($Q$51)))-$Q$47*SQRT($Q$51)))*$C$39*EXP(-#REF!*$Q$51)-NORMSDIST(-((LN($EY59/$C$39)+(#REF!+($Q$47^2)/2)*$Q$51)/($Q$47*SQRT($Q$51))))*$EY59)*100*$B$39,0)</f>
        <v>0</v>
      </c>
      <c r="FB59" s="120">
        <f ca="1">IFERROR((NORMSDIST(-(((LN($EY59/$C$40)+(#REF!+($Q$47^2)/2)*$Q$51)/($Q$47*SQRT($Q$51)))-$Q$47*SQRT($Q$51)))*$C$40*EXP(-#REF!*$Q$51)-NORMSDIST(-((LN($EY59/$C$40)+(#REF!+($Q$47^2)/2)*$Q$51)/($Q$47*SQRT($Q$51))))*$EY59)*100*$B$40,0)</f>
        <v>0</v>
      </c>
      <c r="FC59" s="120">
        <f ca="1">IFERROR((NORMSDIST(-(((LN($EY59/$C$41)+(#REF!+($Q$47^2)/2)*$Q$51)/($Q$47*SQRT($Q$51)))-$Q$47*SQRT($Q$51)))*$C$41*EXP(-#REF!*$Q$51)-NORMSDIST(-((LN($EY59/$C$41)+(#REF!+($Q$47^2)/2)*$Q$51)/($Q$47*SQRT($Q$51))))*$EY59)*100*$B$41,0)</f>
        <v>0</v>
      </c>
      <c r="FD59" s="120">
        <f ca="1">IFERROR((NORMSDIST(-(((LN($EY59/$C$42)+(#REF!+($Q$47^2)/2)*$Q$51)/($Q$47*SQRT($Q$51)))-$Q$47*SQRT($Q$51)))*$C$42*EXP(-#REF!*$Q$51)-NORMSDIST(-((LN($EY59/$C$42)+(#REF!+($Q$47^2)/2)*$Q$51)/($Q$47*SQRT($Q$51))))*$EY59)*100*$B$42,0)</f>
        <v>0</v>
      </c>
      <c r="FE59" s="120">
        <f ca="1">IFERROR((NORMSDIST(-(((LN($EY59/$C$43)+(#REF!+($Q$47^2)/2)*$Q$51)/($Q$47*SQRT($Q$51)))-$Q$47*SQRT($Q$51)))*$C$43*EXP(-#REF!*$Q$51)-NORMSDIST(-((LN($EY59/$C$43)+(#REF!+($Q$47^2)/2)*$Q$51)/($Q$47*SQRT($Q$51))))*$EY59)*100*$B$43,0)</f>
        <v>0</v>
      </c>
      <c r="FF59" s="120">
        <f ca="1">IFERROR((NORMSDIST(-(((LN($EY59/$C$44)+(#REF!+($Q$47^2)/2)*$Q$51)/($Q$47*SQRT($Q$51)))-$Q$47*SQRT($Q$51)))*$C$44*EXP(-#REF!*$Q$51)-NORMSDIST(-((LN($EY59/$C$44)+(#REF!+($Q$47^2)/2)*$Q$51)/($Q$47*SQRT($Q$51))))*$EY59)*100*$B$44,0)</f>
        <v>0</v>
      </c>
      <c r="FG59" s="120">
        <f ca="1">IFERROR((NORMSDIST(-(((LN($EY59/$C$45)+(#REF!+($Q$47^2)/2)*$Q$51)/($Q$47*SQRT($Q$51)))-$Q$47*SQRT($Q$51)))*$C$45*EXP(-#REF!*$Q$51)-NORMSDIST(-((LN($EY59/$C$45)+(#REF!+($Q$47^2)/2)*$Q$51)/($Q$47*SQRT($Q$51))))*$EY59)*100*$B$45,0)</f>
        <v>0</v>
      </c>
      <c r="FH59" s="120">
        <f ca="1">IFERROR((NORMSDIST(-(((LN($EY59/$C$46)+(#REF!+($Q$47^2)/2)*$Q$51)/($Q$47*SQRT($Q$51)))-$Q$47*SQRT($Q$51)))*$C$46*EXP(-#REF!*$Q$51)-NORMSDIST(-((LN($EY59/$C$46)+(#REF!+($Q$47^2)/2)*$Q$51)/($Q$47*SQRT($Q$51))))*$EY59)*100*$B$46,0)</f>
        <v>0</v>
      </c>
      <c r="FI59" s="120">
        <f ca="1">IFERROR((NORMSDIST(-(((LN($EY59/$C$47)+(#REF!+($Q$47^2)/2)*$Q$51)/($Q$47*SQRT($Q$51)))-$Q$47*SQRT($Q$51)))*$C$47*EXP(-#REF!*$Q$51)-NORMSDIST(-((LN($EY59/$C$47)+(#REF!+($Q$47^2)/2)*$Q$51)/($Q$47*SQRT($Q$51))))*$EY59)*100*$B$47,0)</f>
        <v>0</v>
      </c>
      <c r="FJ59" s="120">
        <f ca="1">IFERROR((NORMSDIST(-(((LN($EY59/$C$48)+(#REF!+($Q$47^2)/2)*$Q$51)/($Q$47*SQRT($Q$51)))-$Q$47*SQRT($Q$51)))*$C$48*EXP(-#REF!*$Q$51)-NORMSDIST(-((LN($EY59/$C$48)+(#REF!+($Q$47^2)/2)*$Q$51)/($Q$47*SQRT($Q$51))))*$EY59)*100*$B$48,0)</f>
        <v>0</v>
      </c>
      <c r="FK59" s="120">
        <f ca="1">IFERROR((NORMSDIST(-(((LN($EY59/$C$49)+(#REF!+($Q$47^2)/2)*$Q$51)/($Q$47*SQRT($Q$51)))-$Q$47*SQRT($Q$51)))*$C$49*EXP(-#REF!*$Q$51)-NORMSDIST(-((LN($EY59/$C$49)+(#REF!+($Q$47^2)/2)*$Q$51)/($Q$47*SQRT($Q$51))))*$EY59)*100*$B$49,0)</f>
        <v>0</v>
      </c>
      <c r="FL59" s="120">
        <f ca="1">IFERROR((NORMSDIST(-(((LN($EY59/$C$50)+(#REF!+($Q$47^2)/2)*$Q$51)/($Q$47*SQRT($Q$51)))-$Q$47*SQRT($Q$51)))*$C$50*EXP(-#REF!*$Q$51)-NORMSDIST(-((LN($EY59/$C$50)+(#REF!+($Q$47^2)/2)*$Q$51)/($Q$47*SQRT($Q$51))))*$EY59)*100*$B$50,0)</f>
        <v>0</v>
      </c>
      <c r="FM59" s="120">
        <f ca="1">IFERROR((NORMSDIST(-(((LN($EY59/$C$51)+(#REF!+($Q$47^2)/2)*$Q$51)/($Q$47*SQRT($Q$51)))-$Q$47*SQRT($Q$51)))*$C$51*EXP(-#REF!*$Q$51)-NORMSDIST(-((LN($EY59/$C$51)+(#REF!+($Q$47^2)/2)*$Q$51)/($Q$47*SQRT($Q$51))))*$EY59)*100*$B$51,0)</f>
        <v>0</v>
      </c>
      <c r="FN59" s="120">
        <f ca="1">IFERROR((NORMSDIST(-(((LN($EY59/$C$52)+(#REF!+($Q$47^2)/2)*$Q$51)/($Q$47*SQRT($Q$51)))-$Q$47*SQRT($Q$51)))*$C$52*EXP(-#REF!*$Q$51)-NORMSDIST(-((LN($EY59/$C$52)+(#REF!+($Q$47^2)/2)*$Q$51)/($Q$47*SQRT($Q$51))))*$EY59)*100*$B$52,0)</f>
        <v>0</v>
      </c>
      <c r="FO59" s="120">
        <f ca="1">IFERROR((NORMSDIST(-(((LN($EY59/$C$53)+(#REF!+($Q$47^2)/2)*$Q$51)/($Q$47*SQRT($Q$51)))-$Q$47*SQRT($Q$51)))*$C$53*EXP(-#REF!*$Q$51)-NORMSDIST(-((LN($EY59/$C$53)+(#REF!+($Q$47^2)/2)*$Q$51)/($Q$47*SQRT($Q$51))))*$EY59)*100*$B$53,0)</f>
        <v>0</v>
      </c>
      <c r="FP59" s="120">
        <f ca="1">IFERROR((NORMSDIST(-(((LN($EY59/$C$54)+(#REF!+($Q$47^2)/2)*$Q$51)/($Q$47*SQRT($Q$51)))-$Q$47*SQRT($Q$51)))*$C$54*EXP(-#REF!*$Q$51)-NORMSDIST(-((LN($EY59/$C$54)+(#REF!+($Q$47^2)/2)*$Q$51)/($Q$47*SQRT($Q$51))))*$EY59)*100*$B$54,0)</f>
        <v>0</v>
      </c>
      <c r="FQ59" s="120">
        <f ca="1">IFERROR((NORMSDIST(-(((LN($EY59/$C$55)+(#REF!+($Q$47^2)/2)*$Q$51)/($Q$47*SQRT($Q$51)))-$Q$47*SQRT($Q$51)))*$C$55*EXP(-#REF!*$Q$51)-NORMSDIST(-((LN($EY59/$C$55)+(#REF!+($Q$47^2)/2)*$Q$51)/($Q$47*SQRT($Q$51))))*$EY59)*100*$B$55,0)</f>
        <v>0</v>
      </c>
      <c r="FR59" s="120">
        <f ca="1">IFERROR((NORMSDIST(-(((LN($EY59/$C$56)+(#REF!+($Q$47^2)/2)*$Q$51)/($Q$47*SQRT($Q$51)))-$Q$47*SQRT($Q$51)))*$C$56*EXP(-#REF!*$Q$51)-NORMSDIST(-((LN($EY59/$C$56)+(#REF!+($Q$47^2)/2)*$Q$51)/($Q$47*SQRT($Q$51))))*$EY59)*100*$B$56,0)</f>
        <v>0</v>
      </c>
      <c r="FS59" s="120">
        <f ca="1">IFERROR((NORMSDIST(-(((LN($EY59/$C$57)+(#REF!+($Q$47^2)/2)*$Q$51)/($Q$47*SQRT($Q$51)))-$Q$47*SQRT($Q$51)))*$C$57*EXP(-#REF!*$Q$51)-NORMSDIST(-((LN($EY59/$C$57)+(#REF!+($Q$47^2)/2)*$Q$51)/($Q$47*SQRT($Q$51))))*$EY59)*100*$B$57,0)</f>
        <v>0</v>
      </c>
      <c r="FT59" s="120">
        <f ca="1">IFERROR((NORMSDIST(-(((LN($EY59/$C$58)+(#REF!+($Q$47^2)/2)*$Q$51)/($Q$47*SQRT($Q$51)))-$Q$47*SQRT($Q$51)))*$C$58*EXP(-#REF!*$Q$51)-NORMSDIST(-((LN($EY59/$C$58)+(#REF!+($Q$47^2)/2)*$Q$51)/($Q$47*SQRT($Q$51))))*$EY59)*100*$B$58,0)</f>
        <v>0</v>
      </c>
      <c r="FU59" s="120">
        <f ca="1">IFERROR((NORMSDIST(-(((LN($EY59/$C$59)+(#REF!+($Q$47^2)/2)*$Q$51)/($Q$47*SQRT($Q$51)))-$Q$47*SQRT($Q$51)))*$C$59*EXP(-#REF!*$Q$51)-NORMSDIST(-((LN($EY59/$C$59)+(#REF!+($Q$47^2)/2)*$Q$51)/($Q$47*SQRT($Q$51))))*$EY59)*100*$B$59,0)</f>
        <v>0</v>
      </c>
      <c r="FV59" s="120">
        <f ca="1">IFERROR((NORMSDIST(-(((LN($EY59/$C$60)+(#REF!+($Q$47^2)/2)*$Q$51)/($Q$47*SQRT($Q$51)))-$Q$47*SQRT($Q$51)))*$C$60*EXP(-#REF!*$Q$51)-NORMSDIST(-((LN($EY59/$C$60)+(#REF!+($Q$47^2)/2)*$Q$51)/($Q$47*SQRT($Q$51))))*$EY59)*100*$B$60,0)</f>
        <v>0</v>
      </c>
      <c r="FW59" s="120">
        <f ca="1">IFERROR((NORMSDIST(-(((LN($EY59/$C$61)+(#REF!+($Q$47^2)/2)*$Q$51)/($Q$47*SQRT($Q$51)))-$Q$47*SQRT($Q$51)))*$C$61*EXP(-#REF!*$Q$51)-NORMSDIST(-((LN($EY59/$C$61)+(#REF!+($Q$47^2)/2)*$Q$51)/($Q$47*SQRT($Q$51))))*$EY59)*100*$B$61,0)</f>
        <v>0</v>
      </c>
      <c r="FX59" s="120">
        <f ca="1">IFERROR((NORMSDIST(-(((LN($EY59/$C$62)+(#REF!+($Q$47^2)/2)*$Q$51)/($Q$47*SQRT($Q$51)))-$Q$47*SQRT($Q$51)))*$C$62*EXP(-#REF!*$Q$51)-NORMSDIST(-((LN($EY59/$C$62)+(#REF!+($Q$47^2)/2)*$Q$51)/($Q$47*SQRT($Q$51))))*$EY59)*100*$B$62,0)</f>
        <v>0</v>
      </c>
      <c r="FY59" s="120">
        <f ca="1">IFERROR((NORMSDIST(-(((LN($EY59/$C$63)+(#REF!+($Q$47^2)/2)*$Q$51)/($Q$47*SQRT($Q$51)))-$Q$47*SQRT($Q$51)))*$C$63*EXP(-#REF!*$Q$51)-NORMSDIST(-((LN($EY59/$C$63)+(#REF!+($Q$47^2)/2)*$Q$51)/($Q$47*SQRT($Q$51))))*$EY59)*100*$B$63,0)</f>
        <v>0</v>
      </c>
      <c r="FZ59" s="120">
        <f ca="1">IFERROR((NORMSDIST(-(((LN($EY59/$C$64)+(#REF!+($Q$47^2)/2)*$Q$51)/($Q$47*SQRT($Q$51)))-$Q$47*SQRT($Q$51)))*$C$64*EXP(-#REF!*$Q$51)-NORMSDIST(-((LN($EY59/$C$64)+(#REF!+($Q$47^2)/2)*$Q$51)/($Q$47*SQRT($Q$51))))*$EY59)*100*$B$64,0)</f>
        <v>0</v>
      </c>
      <c r="GA59" s="120">
        <f ca="1">IFERROR((NORMSDIST(-(((LN($EY59/$C$65)+(#REF!+($Q$47^2)/2)*$Q$51)/($Q$47*SQRT($Q$51)))-$Q$47*SQRT($Q$51)))*$C$65*EXP(-#REF!*$Q$51)-NORMSDIST(-((LN($EY59/$C$65)+(#REF!+($Q$47^2)/2)*$Q$51)/($Q$47*SQRT($Q$51))))*$EY59)*100*$B$65,0)</f>
        <v>0</v>
      </c>
      <c r="GB59" s="120">
        <f ca="1">IFERROR((NORMSDIST(-(((LN($EY59/$C$66)+(#REF!+($Q$47^2)/2)*$Q$51)/($Q$47*SQRT($Q$51)))-$Q$47*SQRT($Q$51)))*$C$66*EXP(-#REF!*$Q$51)-NORMSDIST(-((LN($EY59/$C$66)+(#REF!+($Q$47^2)/2)*$Q$51)/($Q$47*SQRT($Q$51))))*$EY59)*100*$B$66,0)</f>
        <v>0</v>
      </c>
      <c r="GC59" s="120">
        <f ca="1">IFERROR((NORMSDIST(-(((LN($EY59/$C$67)+(#REF!+($Q$47^2)/2)*$Q$51)/($Q$47*SQRT($Q$51)))-$Q$47*SQRT($Q$51)))*$C$67*EXP(-#REF!*$Q$51)-NORMSDIST(-((LN($EY59/$C$67)+(#REF!+($Q$47^2)/2)*$Q$51)/($Q$47*SQRT($Q$51))))*$EY59)*100*$B$67,0)</f>
        <v>0</v>
      </c>
      <c r="GD59" s="120">
        <f ca="1">IFERROR((NORMSDIST(-(((LN($EY59/$C$68)+(#REF!+($Q$47^2)/2)*$Q$51)/($Q$47*SQRT($Q$51)))-$Q$47*SQRT($Q$51)))*$C$68*EXP(-#REF!*$Q$51)-NORMSDIST(-((LN($EY59/$C$68)+(#REF!+($Q$47^2)/2)*$Q$51)/($Q$47*SQRT($Q$51))))*$EY59)*100*$B$68,0)</f>
        <v>0</v>
      </c>
      <c r="GE59" s="120">
        <f ca="1">IFERROR((NORMSDIST(-(((LN($EY59/$C$69)+(#REF!+($Q$47^2)/2)*$Q$51)/($Q$47*SQRT($Q$51)))-$Q$47*SQRT($Q$51)))*$C$69*EXP(-#REF!*$Q$51)-NORMSDIST(-((LN($EY59/$C$69)+(#REF!+($Q$47^2)/2)*$Q$51)/($Q$47*SQRT($Q$51))))*$EY59)*100*$B$69,0)</f>
        <v>0</v>
      </c>
      <c r="GF59" s="120">
        <f ca="1">IFERROR((NORMSDIST(-(((LN($EY59/$C$70)+(#REF!+($Q$47^2)/2)*$Q$51)/($Q$47*SQRT($Q$51)))-$Q$47*SQRT($Q$51)))*$C$70*EXP(-#REF!*$Q$51)-NORMSDIST(-((LN($EY59/$C$70)+(#REF!+($Q$47^2)/2)*$Q$51)/($Q$47*SQRT($Q$51))))*$EY59)*100*$B$70,0)</f>
        <v>0</v>
      </c>
      <c r="GG59" s="120">
        <f ca="1">IFERROR((NORMSDIST(-(((LN($EY59/$C$71)+(#REF!+($Q$47^2)/2)*$Q$51)/($Q$47*SQRT($Q$51)))-$Q$47*SQRT($Q$51)))*$C$71*EXP(-#REF!*$Q$51)-NORMSDIST(-((LN($EY59/$C$71)+(#REF!+($Q$47^2)/2)*$Q$51)/($Q$47*SQRT($Q$51))))*$EY59)*100*$B$71,0)</f>
        <v>0</v>
      </c>
      <c r="GH59" s="120">
        <f ca="1">IFERROR((NORMSDIST(-(((LN($EY59/$C$72)+(#REF!+($Q$47^2)/2)*$Q$51)/($Q$47*SQRT($Q$51)))-$Q$47*SQRT($Q$51)))*$C$72*EXP(-#REF!*$Q$51)-NORMSDIST(-((LN($EY59/$C$72)+(#REF!+($Q$47^2)/2)*$Q$51)/($Q$47*SQRT($Q$51))))*$EY59)*100*$B$72,0)</f>
        <v>0</v>
      </c>
      <c r="GI59" s="120">
        <f t="shared" si="123"/>
        <v>0</v>
      </c>
      <c r="GJ59" s="120">
        <f t="shared" si="124"/>
        <v>0</v>
      </c>
      <c r="GK59" s="120">
        <f t="shared" si="125"/>
        <v>0</v>
      </c>
      <c r="GL59" s="120">
        <f t="shared" si="126"/>
        <v>0</v>
      </c>
      <c r="GM59" s="121"/>
      <c r="GN59" s="162">
        <f t="shared" ca="1" si="127"/>
        <v>0</v>
      </c>
    </row>
    <row r="60" spans="1:196">
      <c r="A60" s="175" t="s">
        <v>410</v>
      </c>
      <c r="B60" s="169"/>
      <c r="C60" s="242"/>
      <c r="D60" s="243"/>
      <c r="E60" s="244">
        <f t="shared" si="0"/>
        <v>0</v>
      </c>
      <c r="F60" s="245">
        <f t="shared" si="1"/>
        <v>0</v>
      </c>
      <c r="G60" s="246" t="str">
        <f t="shared" si="129"/>
        <v/>
      </c>
      <c r="H60" s="247">
        <f t="shared" si="58"/>
        <v>0</v>
      </c>
      <c r="I60" s="248">
        <f t="shared" si="2"/>
        <v>0</v>
      </c>
      <c r="J60" s="69"/>
      <c r="K60" s="69"/>
      <c r="L60" s="69"/>
      <c r="M60" s="69"/>
      <c r="N60" s="62"/>
      <c r="O60" s="187"/>
      <c r="P60" s="187"/>
      <c r="Q60" s="187"/>
      <c r="R60" s="187"/>
      <c r="S60" s="186"/>
      <c r="T60" s="187"/>
      <c r="U60" s="188"/>
      <c r="V60" s="187"/>
      <c r="W60" s="187"/>
      <c r="X60" s="187"/>
      <c r="Y60" s="187"/>
      <c r="Z60" s="187"/>
      <c r="AA60" s="187"/>
      <c r="AB60" s="187"/>
      <c r="AC60" s="187"/>
      <c r="AD60" s="187"/>
      <c r="AE60" s="186"/>
      <c r="AF60" s="187"/>
      <c r="AG60" s="188"/>
      <c r="AH60" s="194"/>
      <c r="AI60" s="194"/>
      <c r="AJ60" s="194"/>
      <c r="AK60" s="194"/>
      <c r="AL60" s="194"/>
      <c r="AM60" s="194"/>
      <c r="AN60" s="194"/>
      <c r="AO60" s="194"/>
      <c r="AP60" s="194"/>
      <c r="AQ60" s="66"/>
      <c r="AR60" s="66"/>
      <c r="AS60" s="66"/>
      <c r="AT60" s="66"/>
      <c r="AU60" s="66"/>
      <c r="AV60" s="171"/>
      <c r="AW60" s="172" t="s">
        <v>354</v>
      </c>
      <c r="AX60" s="114"/>
      <c r="AY60" s="136"/>
      <c r="AZ60" s="137"/>
      <c r="BA60" s="285">
        <f t="shared" si="10"/>
        <v>0</v>
      </c>
      <c r="BB60" s="286">
        <f t="shared" si="11"/>
        <v>0</v>
      </c>
      <c r="BC60" s="173" t="s">
        <v>408</v>
      </c>
      <c r="BD60" s="114"/>
      <c r="BE60" s="139"/>
      <c r="BF60" s="117"/>
      <c r="BG60" s="287">
        <f t="shared" si="12"/>
        <v>0</v>
      </c>
      <c r="BH60" s="289">
        <f t="shared" si="13"/>
        <v>0</v>
      </c>
      <c r="BI60" s="174" t="s">
        <v>409</v>
      </c>
      <c r="BJ60" s="114"/>
      <c r="BK60" s="117"/>
      <c r="BL60" s="290">
        <f t="shared" si="14"/>
        <v>0</v>
      </c>
      <c r="BM60" s="291">
        <f t="shared" si="15"/>
        <v>0</v>
      </c>
      <c r="DH60" s="119">
        <f t="shared" si="81"/>
        <v>3614.5947432299427</v>
      </c>
      <c r="DI60" s="120">
        <f t="shared" si="82"/>
        <v>0</v>
      </c>
      <c r="DJ60" s="120">
        <f t="shared" si="83"/>
        <v>0</v>
      </c>
      <c r="DK60" s="120">
        <f t="shared" si="84"/>
        <v>0</v>
      </c>
      <c r="DL60" s="120">
        <f t="shared" si="85"/>
        <v>0</v>
      </c>
      <c r="DM60" s="120">
        <f t="shared" si="86"/>
        <v>0</v>
      </c>
      <c r="DN60" s="120">
        <f t="shared" si="87"/>
        <v>0</v>
      </c>
      <c r="DO60" s="120">
        <f t="shared" si="88"/>
        <v>0</v>
      </c>
      <c r="DP60" s="120">
        <f t="shared" si="89"/>
        <v>0</v>
      </c>
      <c r="DQ60" s="120">
        <f t="shared" si="90"/>
        <v>0</v>
      </c>
      <c r="DR60" s="120">
        <f t="shared" si="91"/>
        <v>0</v>
      </c>
      <c r="DS60" s="120">
        <f t="shared" si="92"/>
        <v>0</v>
      </c>
      <c r="DT60" s="120">
        <f t="shared" si="93"/>
        <v>0</v>
      </c>
      <c r="DU60" s="120">
        <f t="shared" si="94"/>
        <v>0</v>
      </c>
      <c r="DV60" s="120">
        <f t="shared" si="95"/>
        <v>0</v>
      </c>
      <c r="DW60" s="120">
        <f t="shared" si="96"/>
        <v>0</v>
      </c>
      <c r="DX60" s="120">
        <f t="shared" si="97"/>
        <v>0</v>
      </c>
      <c r="DY60" s="120">
        <f t="shared" si="98"/>
        <v>0</v>
      </c>
      <c r="DZ60" s="120">
        <f t="shared" si="99"/>
        <v>0</v>
      </c>
      <c r="EA60" s="120">
        <f t="shared" si="100"/>
        <v>0</v>
      </c>
      <c r="EB60" s="120">
        <f t="shared" si="101"/>
        <v>0</v>
      </c>
      <c r="EC60" s="120">
        <f t="shared" si="102"/>
        <v>0</v>
      </c>
      <c r="ED60" s="120">
        <f t="shared" si="103"/>
        <v>0</v>
      </c>
      <c r="EE60" s="120">
        <f t="shared" si="104"/>
        <v>0</v>
      </c>
      <c r="EF60" s="120">
        <f t="shared" si="105"/>
        <v>0</v>
      </c>
      <c r="EG60" s="120">
        <f t="shared" si="106"/>
        <v>0</v>
      </c>
      <c r="EH60" s="120">
        <f t="shared" si="107"/>
        <v>0</v>
      </c>
      <c r="EI60" s="120">
        <f t="shared" si="108"/>
        <v>0</v>
      </c>
      <c r="EJ60" s="120">
        <f t="shared" si="109"/>
        <v>0</v>
      </c>
      <c r="EK60" s="120">
        <f t="shared" si="110"/>
        <v>0</v>
      </c>
      <c r="EL60" s="120">
        <f t="shared" si="111"/>
        <v>0</v>
      </c>
      <c r="EM60" s="120">
        <f t="shared" si="112"/>
        <v>0</v>
      </c>
      <c r="EN60" s="120">
        <f t="shared" si="113"/>
        <v>0</v>
      </c>
      <c r="EO60" s="120">
        <f t="shared" si="114"/>
        <v>0</v>
      </c>
      <c r="EP60" s="120">
        <f t="shared" si="115"/>
        <v>0</v>
      </c>
      <c r="EQ60" s="120">
        <f t="shared" si="116"/>
        <v>0</v>
      </c>
      <c r="ER60" s="120">
        <f t="shared" si="117"/>
        <v>0</v>
      </c>
      <c r="ES60" s="120">
        <f t="shared" si="118"/>
        <v>0</v>
      </c>
      <c r="ET60" s="120">
        <f t="shared" si="119"/>
        <v>0</v>
      </c>
      <c r="EU60" s="120">
        <f t="shared" si="120"/>
        <v>0</v>
      </c>
      <c r="EV60" s="121"/>
      <c r="EW60" s="162">
        <f t="shared" si="121"/>
        <v>0</v>
      </c>
      <c r="EX60" s="72"/>
      <c r="EY60" s="119">
        <f t="shared" si="122"/>
        <v>3614.5947432299427</v>
      </c>
      <c r="EZ60" s="120">
        <f ca="1">IFERROR((NORMSDIST(-(((LN($EY60/$C$38)+(#REF!+($Q$47^2)/2)*$Q$51)/($Q$47*SQRT($Q$51)))-$Q$47*SQRT($Q$51)))*$C$38*EXP(-#REF!*$Q$51)-NORMSDIST(-((LN($EY60/$C$38)+(#REF!+($Q$47^2)/2)*$Q$51)/($Q$47*SQRT($Q$51))))*$EY60)*100*$B$38,0)</f>
        <v>0</v>
      </c>
      <c r="FA60" s="120">
        <f ca="1">IFERROR((NORMSDIST(-(((LN($EY60/$C$39)+(#REF!+($Q$47^2)/2)*$Q$51)/($Q$47*SQRT($Q$51)))-$Q$47*SQRT($Q$51)))*$C$39*EXP(-#REF!*$Q$51)-NORMSDIST(-((LN($EY60/$C$39)+(#REF!+($Q$47^2)/2)*$Q$51)/($Q$47*SQRT($Q$51))))*$EY60)*100*$B$39,0)</f>
        <v>0</v>
      </c>
      <c r="FB60" s="120">
        <f ca="1">IFERROR((NORMSDIST(-(((LN($EY60/$C$40)+(#REF!+($Q$47^2)/2)*$Q$51)/($Q$47*SQRT($Q$51)))-$Q$47*SQRT($Q$51)))*$C$40*EXP(-#REF!*$Q$51)-NORMSDIST(-((LN($EY60/$C$40)+(#REF!+($Q$47^2)/2)*$Q$51)/($Q$47*SQRT($Q$51))))*$EY60)*100*$B$40,0)</f>
        <v>0</v>
      </c>
      <c r="FC60" s="120">
        <f ca="1">IFERROR((NORMSDIST(-(((LN($EY60/$C$41)+(#REF!+($Q$47^2)/2)*$Q$51)/($Q$47*SQRT($Q$51)))-$Q$47*SQRT($Q$51)))*$C$41*EXP(-#REF!*$Q$51)-NORMSDIST(-((LN($EY60/$C$41)+(#REF!+($Q$47^2)/2)*$Q$51)/($Q$47*SQRT($Q$51))))*$EY60)*100*$B$41,0)</f>
        <v>0</v>
      </c>
      <c r="FD60" s="120">
        <f ca="1">IFERROR((NORMSDIST(-(((LN($EY60/$C$42)+(#REF!+($Q$47^2)/2)*$Q$51)/($Q$47*SQRT($Q$51)))-$Q$47*SQRT($Q$51)))*$C$42*EXP(-#REF!*$Q$51)-NORMSDIST(-((LN($EY60/$C$42)+(#REF!+($Q$47^2)/2)*$Q$51)/($Q$47*SQRT($Q$51))))*$EY60)*100*$B$42,0)</f>
        <v>0</v>
      </c>
      <c r="FE60" s="120">
        <f ca="1">IFERROR((NORMSDIST(-(((LN($EY60/$C$43)+(#REF!+($Q$47^2)/2)*$Q$51)/($Q$47*SQRT($Q$51)))-$Q$47*SQRT($Q$51)))*$C$43*EXP(-#REF!*$Q$51)-NORMSDIST(-((LN($EY60/$C$43)+(#REF!+($Q$47^2)/2)*$Q$51)/($Q$47*SQRT($Q$51))))*$EY60)*100*$B$43,0)</f>
        <v>0</v>
      </c>
      <c r="FF60" s="120">
        <f ca="1">IFERROR((NORMSDIST(-(((LN($EY60/$C$44)+(#REF!+($Q$47^2)/2)*$Q$51)/($Q$47*SQRT($Q$51)))-$Q$47*SQRT($Q$51)))*$C$44*EXP(-#REF!*$Q$51)-NORMSDIST(-((LN($EY60/$C$44)+(#REF!+($Q$47^2)/2)*$Q$51)/($Q$47*SQRT($Q$51))))*$EY60)*100*$B$44,0)</f>
        <v>0</v>
      </c>
      <c r="FG60" s="120">
        <f ca="1">IFERROR((NORMSDIST(-(((LN($EY60/$C$45)+(#REF!+($Q$47^2)/2)*$Q$51)/($Q$47*SQRT($Q$51)))-$Q$47*SQRT($Q$51)))*$C$45*EXP(-#REF!*$Q$51)-NORMSDIST(-((LN($EY60/$C$45)+(#REF!+($Q$47^2)/2)*$Q$51)/($Q$47*SQRT($Q$51))))*$EY60)*100*$B$45,0)</f>
        <v>0</v>
      </c>
      <c r="FH60" s="120">
        <f ca="1">IFERROR((NORMSDIST(-(((LN($EY60/$C$46)+(#REF!+($Q$47^2)/2)*$Q$51)/($Q$47*SQRT($Q$51)))-$Q$47*SQRT($Q$51)))*$C$46*EXP(-#REF!*$Q$51)-NORMSDIST(-((LN($EY60/$C$46)+(#REF!+($Q$47^2)/2)*$Q$51)/($Q$47*SQRT($Q$51))))*$EY60)*100*$B$46,0)</f>
        <v>0</v>
      </c>
      <c r="FI60" s="120">
        <f ca="1">IFERROR((NORMSDIST(-(((LN($EY60/$C$47)+(#REF!+($Q$47^2)/2)*$Q$51)/($Q$47*SQRT($Q$51)))-$Q$47*SQRT($Q$51)))*$C$47*EXP(-#REF!*$Q$51)-NORMSDIST(-((LN($EY60/$C$47)+(#REF!+($Q$47^2)/2)*$Q$51)/($Q$47*SQRT($Q$51))))*$EY60)*100*$B$47,0)</f>
        <v>0</v>
      </c>
      <c r="FJ60" s="120">
        <f ca="1">IFERROR((NORMSDIST(-(((LN($EY60/$C$48)+(#REF!+($Q$47^2)/2)*$Q$51)/($Q$47*SQRT($Q$51)))-$Q$47*SQRT($Q$51)))*$C$48*EXP(-#REF!*$Q$51)-NORMSDIST(-((LN($EY60/$C$48)+(#REF!+($Q$47^2)/2)*$Q$51)/($Q$47*SQRT($Q$51))))*$EY60)*100*$B$48,0)</f>
        <v>0</v>
      </c>
      <c r="FK60" s="120">
        <f ca="1">IFERROR((NORMSDIST(-(((LN($EY60/$C$49)+(#REF!+($Q$47^2)/2)*$Q$51)/($Q$47*SQRT($Q$51)))-$Q$47*SQRT($Q$51)))*$C$49*EXP(-#REF!*$Q$51)-NORMSDIST(-((LN($EY60/$C$49)+(#REF!+($Q$47^2)/2)*$Q$51)/($Q$47*SQRT($Q$51))))*$EY60)*100*$B$49,0)</f>
        <v>0</v>
      </c>
      <c r="FL60" s="120">
        <f ca="1">IFERROR((NORMSDIST(-(((LN($EY60/$C$50)+(#REF!+($Q$47^2)/2)*$Q$51)/($Q$47*SQRT($Q$51)))-$Q$47*SQRT($Q$51)))*$C$50*EXP(-#REF!*$Q$51)-NORMSDIST(-((LN($EY60/$C$50)+(#REF!+($Q$47^2)/2)*$Q$51)/($Q$47*SQRT($Q$51))))*$EY60)*100*$B$50,0)</f>
        <v>0</v>
      </c>
      <c r="FM60" s="120">
        <f ca="1">IFERROR((NORMSDIST(-(((LN($EY60/$C$51)+(#REF!+($Q$47^2)/2)*$Q$51)/($Q$47*SQRT($Q$51)))-$Q$47*SQRT($Q$51)))*$C$51*EXP(-#REF!*$Q$51)-NORMSDIST(-((LN($EY60/$C$51)+(#REF!+($Q$47^2)/2)*$Q$51)/($Q$47*SQRT($Q$51))))*$EY60)*100*$B$51,0)</f>
        <v>0</v>
      </c>
      <c r="FN60" s="120">
        <f ca="1">IFERROR((NORMSDIST(-(((LN($EY60/$C$52)+(#REF!+($Q$47^2)/2)*$Q$51)/($Q$47*SQRT($Q$51)))-$Q$47*SQRT($Q$51)))*$C$52*EXP(-#REF!*$Q$51)-NORMSDIST(-((LN($EY60/$C$52)+(#REF!+($Q$47^2)/2)*$Q$51)/($Q$47*SQRT($Q$51))))*$EY60)*100*$B$52,0)</f>
        <v>0</v>
      </c>
      <c r="FO60" s="120">
        <f ca="1">IFERROR((NORMSDIST(-(((LN($EY60/$C$53)+(#REF!+($Q$47^2)/2)*$Q$51)/($Q$47*SQRT($Q$51)))-$Q$47*SQRT($Q$51)))*$C$53*EXP(-#REF!*$Q$51)-NORMSDIST(-((LN($EY60/$C$53)+(#REF!+($Q$47^2)/2)*$Q$51)/($Q$47*SQRT($Q$51))))*$EY60)*100*$B$53,0)</f>
        <v>0</v>
      </c>
      <c r="FP60" s="120">
        <f ca="1">IFERROR((NORMSDIST(-(((LN($EY60/$C$54)+(#REF!+($Q$47^2)/2)*$Q$51)/($Q$47*SQRT($Q$51)))-$Q$47*SQRT($Q$51)))*$C$54*EXP(-#REF!*$Q$51)-NORMSDIST(-((LN($EY60/$C$54)+(#REF!+($Q$47^2)/2)*$Q$51)/($Q$47*SQRT($Q$51))))*$EY60)*100*$B$54,0)</f>
        <v>0</v>
      </c>
      <c r="FQ60" s="120">
        <f ca="1">IFERROR((NORMSDIST(-(((LN($EY60/$C$55)+(#REF!+($Q$47^2)/2)*$Q$51)/($Q$47*SQRT($Q$51)))-$Q$47*SQRT($Q$51)))*$C$55*EXP(-#REF!*$Q$51)-NORMSDIST(-((LN($EY60/$C$55)+(#REF!+($Q$47^2)/2)*$Q$51)/($Q$47*SQRT($Q$51))))*$EY60)*100*$B$55,0)</f>
        <v>0</v>
      </c>
      <c r="FR60" s="120">
        <f ca="1">IFERROR((NORMSDIST(-(((LN($EY60/$C$56)+(#REF!+($Q$47^2)/2)*$Q$51)/($Q$47*SQRT($Q$51)))-$Q$47*SQRT($Q$51)))*$C$56*EXP(-#REF!*$Q$51)-NORMSDIST(-((LN($EY60/$C$56)+(#REF!+($Q$47^2)/2)*$Q$51)/($Q$47*SQRT($Q$51))))*$EY60)*100*$B$56,0)</f>
        <v>0</v>
      </c>
      <c r="FS60" s="120">
        <f ca="1">IFERROR((NORMSDIST(-(((LN($EY60/$C$57)+(#REF!+($Q$47^2)/2)*$Q$51)/($Q$47*SQRT($Q$51)))-$Q$47*SQRT($Q$51)))*$C$57*EXP(-#REF!*$Q$51)-NORMSDIST(-((LN($EY60/$C$57)+(#REF!+($Q$47^2)/2)*$Q$51)/($Q$47*SQRT($Q$51))))*$EY60)*100*$B$57,0)</f>
        <v>0</v>
      </c>
      <c r="FT60" s="120">
        <f ca="1">IFERROR((NORMSDIST(-(((LN($EY60/$C$58)+(#REF!+($Q$47^2)/2)*$Q$51)/($Q$47*SQRT($Q$51)))-$Q$47*SQRT($Q$51)))*$C$58*EXP(-#REF!*$Q$51)-NORMSDIST(-((LN($EY60/$C$58)+(#REF!+($Q$47^2)/2)*$Q$51)/($Q$47*SQRT($Q$51))))*$EY60)*100*$B$58,0)</f>
        <v>0</v>
      </c>
      <c r="FU60" s="120">
        <f ca="1">IFERROR((NORMSDIST(-(((LN($EY60/$C$59)+(#REF!+($Q$47^2)/2)*$Q$51)/($Q$47*SQRT($Q$51)))-$Q$47*SQRT($Q$51)))*$C$59*EXP(-#REF!*$Q$51)-NORMSDIST(-((LN($EY60/$C$59)+(#REF!+($Q$47^2)/2)*$Q$51)/($Q$47*SQRT($Q$51))))*$EY60)*100*$B$59,0)</f>
        <v>0</v>
      </c>
      <c r="FV60" s="120">
        <f ca="1">IFERROR((NORMSDIST(-(((LN($EY60/$C$60)+(#REF!+($Q$47^2)/2)*$Q$51)/($Q$47*SQRT($Q$51)))-$Q$47*SQRT($Q$51)))*$C$60*EXP(-#REF!*$Q$51)-NORMSDIST(-((LN($EY60/$C$60)+(#REF!+($Q$47^2)/2)*$Q$51)/($Q$47*SQRT($Q$51))))*$EY60)*100*$B$60,0)</f>
        <v>0</v>
      </c>
      <c r="FW60" s="120">
        <f ca="1">IFERROR((NORMSDIST(-(((LN($EY60/$C$61)+(#REF!+($Q$47^2)/2)*$Q$51)/($Q$47*SQRT($Q$51)))-$Q$47*SQRT($Q$51)))*$C$61*EXP(-#REF!*$Q$51)-NORMSDIST(-((LN($EY60/$C$61)+(#REF!+($Q$47^2)/2)*$Q$51)/($Q$47*SQRT($Q$51))))*$EY60)*100*$B$61,0)</f>
        <v>0</v>
      </c>
      <c r="FX60" s="120">
        <f ca="1">IFERROR((NORMSDIST(-(((LN($EY60/$C$62)+(#REF!+($Q$47^2)/2)*$Q$51)/($Q$47*SQRT($Q$51)))-$Q$47*SQRT($Q$51)))*$C$62*EXP(-#REF!*$Q$51)-NORMSDIST(-((LN($EY60/$C$62)+(#REF!+($Q$47^2)/2)*$Q$51)/($Q$47*SQRT($Q$51))))*$EY60)*100*$B$62,0)</f>
        <v>0</v>
      </c>
      <c r="FY60" s="120">
        <f ca="1">IFERROR((NORMSDIST(-(((LN($EY60/$C$63)+(#REF!+($Q$47^2)/2)*$Q$51)/($Q$47*SQRT($Q$51)))-$Q$47*SQRT($Q$51)))*$C$63*EXP(-#REF!*$Q$51)-NORMSDIST(-((LN($EY60/$C$63)+(#REF!+($Q$47^2)/2)*$Q$51)/($Q$47*SQRT($Q$51))))*$EY60)*100*$B$63,0)</f>
        <v>0</v>
      </c>
      <c r="FZ60" s="120">
        <f ca="1">IFERROR((NORMSDIST(-(((LN($EY60/$C$64)+(#REF!+($Q$47^2)/2)*$Q$51)/($Q$47*SQRT($Q$51)))-$Q$47*SQRT($Q$51)))*$C$64*EXP(-#REF!*$Q$51)-NORMSDIST(-((LN($EY60/$C$64)+(#REF!+($Q$47^2)/2)*$Q$51)/($Q$47*SQRT($Q$51))))*$EY60)*100*$B$64,0)</f>
        <v>0</v>
      </c>
      <c r="GA60" s="120">
        <f ca="1">IFERROR((NORMSDIST(-(((LN($EY60/$C$65)+(#REF!+($Q$47^2)/2)*$Q$51)/($Q$47*SQRT($Q$51)))-$Q$47*SQRT($Q$51)))*$C$65*EXP(-#REF!*$Q$51)-NORMSDIST(-((LN($EY60/$C$65)+(#REF!+($Q$47^2)/2)*$Q$51)/($Q$47*SQRT($Q$51))))*$EY60)*100*$B$65,0)</f>
        <v>0</v>
      </c>
      <c r="GB60" s="120">
        <f ca="1">IFERROR((NORMSDIST(-(((LN($EY60/$C$66)+(#REF!+($Q$47^2)/2)*$Q$51)/($Q$47*SQRT($Q$51)))-$Q$47*SQRT($Q$51)))*$C$66*EXP(-#REF!*$Q$51)-NORMSDIST(-((LN($EY60/$C$66)+(#REF!+($Q$47^2)/2)*$Q$51)/($Q$47*SQRT($Q$51))))*$EY60)*100*$B$66,0)</f>
        <v>0</v>
      </c>
      <c r="GC60" s="120">
        <f ca="1">IFERROR((NORMSDIST(-(((LN($EY60/$C$67)+(#REF!+($Q$47^2)/2)*$Q$51)/($Q$47*SQRT($Q$51)))-$Q$47*SQRT($Q$51)))*$C$67*EXP(-#REF!*$Q$51)-NORMSDIST(-((LN($EY60/$C$67)+(#REF!+($Q$47^2)/2)*$Q$51)/($Q$47*SQRT($Q$51))))*$EY60)*100*$B$67,0)</f>
        <v>0</v>
      </c>
      <c r="GD60" s="120">
        <f ca="1">IFERROR((NORMSDIST(-(((LN($EY60/$C$68)+(#REF!+($Q$47^2)/2)*$Q$51)/($Q$47*SQRT($Q$51)))-$Q$47*SQRT($Q$51)))*$C$68*EXP(-#REF!*$Q$51)-NORMSDIST(-((LN($EY60/$C$68)+(#REF!+($Q$47^2)/2)*$Q$51)/($Q$47*SQRT($Q$51))))*$EY60)*100*$B$68,0)</f>
        <v>0</v>
      </c>
      <c r="GE60" s="120">
        <f ca="1">IFERROR((NORMSDIST(-(((LN($EY60/$C$69)+(#REF!+($Q$47^2)/2)*$Q$51)/($Q$47*SQRT($Q$51)))-$Q$47*SQRT($Q$51)))*$C$69*EXP(-#REF!*$Q$51)-NORMSDIST(-((LN($EY60/$C$69)+(#REF!+($Q$47^2)/2)*$Q$51)/($Q$47*SQRT($Q$51))))*$EY60)*100*$B$69,0)</f>
        <v>0</v>
      </c>
      <c r="GF60" s="120">
        <f ca="1">IFERROR((NORMSDIST(-(((LN($EY60/$C$70)+(#REF!+($Q$47^2)/2)*$Q$51)/($Q$47*SQRT($Q$51)))-$Q$47*SQRT($Q$51)))*$C$70*EXP(-#REF!*$Q$51)-NORMSDIST(-((LN($EY60/$C$70)+(#REF!+($Q$47^2)/2)*$Q$51)/($Q$47*SQRT($Q$51))))*$EY60)*100*$B$70,0)</f>
        <v>0</v>
      </c>
      <c r="GG60" s="120">
        <f ca="1">IFERROR((NORMSDIST(-(((LN($EY60/$C$71)+(#REF!+($Q$47^2)/2)*$Q$51)/($Q$47*SQRT($Q$51)))-$Q$47*SQRT($Q$51)))*$C$71*EXP(-#REF!*$Q$51)-NORMSDIST(-((LN($EY60/$C$71)+(#REF!+($Q$47^2)/2)*$Q$51)/($Q$47*SQRT($Q$51))))*$EY60)*100*$B$71,0)</f>
        <v>0</v>
      </c>
      <c r="GH60" s="120">
        <f ca="1">IFERROR((NORMSDIST(-(((LN($EY60/$C$72)+(#REF!+($Q$47^2)/2)*$Q$51)/($Q$47*SQRT($Q$51)))-$Q$47*SQRT($Q$51)))*$C$72*EXP(-#REF!*$Q$51)-NORMSDIST(-((LN($EY60/$C$72)+(#REF!+($Q$47^2)/2)*$Q$51)/($Q$47*SQRT($Q$51))))*$EY60)*100*$B$72,0)</f>
        <v>0</v>
      </c>
      <c r="GI60" s="120">
        <f t="shared" si="123"/>
        <v>0</v>
      </c>
      <c r="GJ60" s="120">
        <f t="shared" si="124"/>
        <v>0</v>
      </c>
      <c r="GK60" s="120">
        <f t="shared" si="125"/>
        <v>0</v>
      </c>
      <c r="GL60" s="120">
        <f t="shared" si="126"/>
        <v>0</v>
      </c>
      <c r="GM60" s="121"/>
      <c r="GN60" s="162">
        <f t="shared" ca="1" si="127"/>
        <v>0</v>
      </c>
    </row>
    <row r="61" spans="1:196">
      <c r="A61" s="177" t="s">
        <v>411</v>
      </c>
      <c r="B61" s="169"/>
      <c r="C61" s="242"/>
      <c r="D61" s="243"/>
      <c r="E61" s="244">
        <f t="shared" si="0"/>
        <v>0</v>
      </c>
      <c r="F61" s="245">
        <f t="shared" si="1"/>
        <v>0</v>
      </c>
      <c r="G61" s="246" t="str">
        <f t="shared" si="129"/>
        <v/>
      </c>
      <c r="H61" s="247">
        <f t="shared" si="58"/>
        <v>0</v>
      </c>
      <c r="I61" s="248">
        <f t="shared" si="2"/>
        <v>0</v>
      </c>
      <c r="J61" s="127" t="str">
        <f>IFERROR(D60/D61,"")</f>
        <v/>
      </c>
      <c r="K61" s="128" t="str">
        <f>IFERROR(G60/G61,"")</f>
        <v/>
      </c>
      <c r="L61" s="129" t="str">
        <f t="shared" si="128"/>
        <v/>
      </c>
      <c r="M61" s="130">
        <f>I61+I60</f>
        <v>0</v>
      </c>
      <c r="N61" s="62"/>
      <c r="O61" s="187"/>
      <c r="P61" s="187"/>
      <c r="Q61" s="187"/>
      <c r="R61" s="187"/>
      <c r="S61" s="186"/>
      <c r="T61" s="187"/>
      <c r="U61" s="188"/>
      <c r="V61" s="187"/>
      <c r="W61" s="187"/>
      <c r="X61" s="187"/>
      <c r="Y61" s="187"/>
      <c r="Z61" s="187"/>
      <c r="AA61" s="187"/>
      <c r="AB61" s="187"/>
      <c r="AC61" s="187"/>
      <c r="AD61" s="187"/>
      <c r="AE61" s="186"/>
      <c r="AF61" s="187"/>
      <c r="AG61" s="188"/>
      <c r="AH61" s="194"/>
      <c r="AI61" s="194"/>
      <c r="AJ61" s="194"/>
      <c r="AK61" s="194"/>
      <c r="AL61" s="194"/>
      <c r="AM61" s="194"/>
      <c r="AN61" s="194"/>
      <c r="AO61" s="194"/>
      <c r="AP61" s="194"/>
      <c r="AQ61" s="66"/>
      <c r="AR61" s="66"/>
      <c r="AS61" s="66"/>
      <c r="AT61" s="66"/>
      <c r="AU61" s="66"/>
      <c r="AV61" s="171"/>
      <c r="AW61" s="172" t="s">
        <v>354</v>
      </c>
      <c r="AX61" s="114"/>
      <c r="AY61" s="136"/>
      <c r="AZ61" s="137"/>
      <c r="BA61" s="285">
        <f t="shared" si="10"/>
        <v>0</v>
      </c>
      <c r="BB61" s="286">
        <f t="shared" si="11"/>
        <v>0</v>
      </c>
      <c r="BC61" s="173" t="s">
        <v>408</v>
      </c>
      <c r="BD61" s="114"/>
      <c r="BE61" s="139"/>
      <c r="BF61" s="117"/>
      <c r="BG61" s="287">
        <f t="shared" si="12"/>
        <v>0</v>
      </c>
      <c r="BH61" s="289">
        <f t="shared" si="13"/>
        <v>0</v>
      </c>
      <c r="BI61" s="174" t="s">
        <v>409</v>
      </c>
      <c r="BJ61" s="114"/>
      <c r="BK61" s="117"/>
      <c r="BL61" s="290">
        <f t="shared" si="14"/>
        <v>0</v>
      </c>
      <c r="BM61" s="291">
        <f t="shared" si="15"/>
        <v>0</v>
      </c>
      <c r="DH61" s="119">
        <f t="shared" si="81"/>
        <v>3795.3244803914399</v>
      </c>
      <c r="DI61" s="120">
        <f t="shared" si="82"/>
        <v>0</v>
      </c>
      <c r="DJ61" s="120">
        <f t="shared" si="83"/>
        <v>0</v>
      </c>
      <c r="DK61" s="120">
        <f t="shared" si="84"/>
        <v>0</v>
      </c>
      <c r="DL61" s="120">
        <f t="shared" si="85"/>
        <v>0</v>
      </c>
      <c r="DM61" s="120">
        <f t="shared" si="86"/>
        <v>0</v>
      </c>
      <c r="DN61" s="120">
        <f t="shared" si="87"/>
        <v>0</v>
      </c>
      <c r="DO61" s="120">
        <f t="shared" si="88"/>
        <v>0</v>
      </c>
      <c r="DP61" s="120">
        <f t="shared" si="89"/>
        <v>0</v>
      </c>
      <c r="DQ61" s="120">
        <f t="shared" si="90"/>
        <v>0</v>
      </c>
      <c r="DR61" s="120">
        <f t="shared" si="91"/>
        <v>0</v>
      </c>
      <c r="DS61" s="120">
        <f t="shared" si="92"/>
        <v>0</v>
      </c>
      <c r="DT61" s="120">
        <f t="shared" si="93"/>
        <v>0</v>
      </c>
      <c r="DU61" s="120">
        <f t="shared" si="94"/>
        <v>0</v>
      </c>
      <c r="DV61" s="120">
        <f t="shared" si="95"/>
        <v>0</v>
      </c>
      <c r="DW61" s="120">
        <f t="shared" si="96"/>
        <v>0</v>
      </c>
      <c r="DX61" s="120">
        <f t="shared" si="97"/>
        <v>0</v>
      </c>
      <c r="DY61" s="120">
        <f t="shared" si="98"/>
        <v>0</v>
      </c>
      <c r="DZ61" s="120">
        <f t="shared" si="99"/>
        <v>0</v>
      </c>
      <c r="EA61" s="120">
        <f t="shared" si="100"/>
        <v>0</v>
      </c>
      <c r="EB61" s="120">
        <f t="shared" si="101"/>
        <v>0</v>
      </c>
      <c r="EC61" s="120">
        <f t="shared" si="102"/>
        <v>0</v>
      </c>
      <c r="ED61" s="120">
        <f t="shared" si="103"/>
        <v>0</v>
      </c>
      <c r="EE61" s="120">
        <f t="shared" si="104"/>
        <v>0</v>
      </c>
      <c r="EF61" s="120">
        <f t="shared" si="105"/>
        <v>0</v>
      </c>
      <c r="EG61" s="120">
        <f t="shared" si="106"/>
        <v>0</v>
      </c>
      <c r="EH61" s="120">
        <f t="shared" si="107"/>
        <v>0</v>
      </c>
      <c r="EI61" s="120">
        <f t="shared" si="108"/>
        <v>0</v>
      </c>
      <c r="EJ61" s="120">
        <f t="shared" si="109"/>
        <v>0</v>
      </c>
      <c r="EK61" s="120">
        <f t="shared" si="110"/>
        <v>0</v>
      </c>
      <c r="EL61" s="120">
        <f t="shared" si="111"/>
        <v>0</v>
      </c>
      <c r="EM61" s="120">
        <f t="shared" si="112"/>
        <v>0</v>
      </c>
      <c r="EN61" s="120">
        <f t="shared" si="113"/>
        <v>0</v>
      </c>
      <c r="EO61" s="120">
        <f t="shared" si="114"/>
        <v>0</v>
      </c>
      <c r="EP61" s="120">
        <f t="shared" si="115"/>
        <v>0</v>
      </c>
      <c r="EQ61" s="120">
        <f t="shared" si="116"/>
        <v>0</v>
      </c>
      <c r="ER61" s="120">
        <f t="shared" si="117"/>
        <v>0</v>
      </c>
      <c r="ES61" s="120">
        <f t="shared" si="118"/>
        <v>0</v>
      </c>
      <c r="ET61" s="120">
        <f t="shared" si="119"/>
        <v>0</v>
      </c>
      <c r="EU61" s="120">
        <f t="shared" si="120"/>
        <v>0</v>
      </c>
      <c r="EV61" s="121"/>
      <c r="EW61" s="162">
        <f t="shared" si="121"/>
        <v>0</v>
      </c>
      <c r="EX61" s="72"/>
      <c r="EY61" s="119">
        <f t="shared" si="122"/>
        <v>3795.3244803914399</v>
      </c>
      <c r="EZ61" s="120">
        <f ca="1">IFERROR((NORMSDIST(-(((LN($EY61/$C$38)+(#REF!+($Q$47^2)/2)*$Q$51)/($Q$47*SQRT($Q$51)))-$Q$47*SQRT($Q$51)))*$C$38*EXP(-#REF!*$Q$51)-NORMSDIST(-((LN($EY61/$C$38)+(#REF!+($Q$47^2)/2)*$Q$51)/($Q$47*SQRT($Q$51))))*$EY61)*100*$B$38,0)</f>
        <v>0</v>
      </c>
      <c r="FA61" s="120">
        <f ca="1">IFERROR((NORMSDIST(-(((LN($EY61/$C$39)+(#REF!+($Q$47^2)/2)*$Q$51)/($Q$47*SQRT($Q$51)))-$Q$47*SQRT($Q$51)))*$C$39*EXP(-#REF!*$Q$51)-NORMSDIST(-((LN($EY61/$C$39)+(#REF!+($Q$47^2)/2)*$Q$51)/($Q$47*SQRT($Q$51))))*$EY61)*100*$B$39,0)</f>
        <v>0</v>
      </c>
      <c r="FB61" s="120">
        <f ca="1">IFERROR((NORMSDIST(-(((LN($EY61/$C$40)+(#REF!+($Q$47^2)/2)*$Q$51)/($Q$47*SQRT($Q$51)))-$Q$47*SQRT($Q$51)))*$C$40*EXP(-#REF!*$Q$51)-NORMSDIST(-((LN($EY61/$C$40)+(#REF!+($Q$47^2)/2)*$Q$51)/($Q$47*SQRT($Q$51))))*$EY61)*100*$B$40,0)</f>
        <v>0</v>
      </c>
      <c r="FC61" s="120">
        <f ca="1">IFERROR((NORMSDIST(-(((LN($EY61/$C$41)+(#REF!+($Q$47^2)/2)*$Q$51)/($Q$47*SQRT($Q$51)))-$Q$47*SQRT($Q$51)))*$C$41*EXP(-#REF!*$Q$51)-NORMSDIST(-((LN($EY61/$C$41)+(#REF!+($Q$47^2)/2)*$Q$51)/($Q$47*SQRT($Q$51))))*$EY61)*100*$B$41,0)</f>
        <v>0</v>
      </c>
      <c r="FD61" s="120">
        <f ca="1">IFERROR((NORMSDIST(-(((LN($EY61/$C$42)+(#REF!+($Q$47^2)/2)*$Q$51)/($Q$47*SQRT($Q$51)))-$Q$47*SQRT($Q$51)))*$C$42*EXP(-#REF!*$Q$51)-NORMSDIST(-((LN($EY61/$C$42)+(#REF!+($Q$47^2)/2)*$Q$51)/($Q$47*SQRT($Q$51))))*$EY61)*100*$B$42,0)</f>
        <v>0</v>
      </c>
      <c r="FE61" s="120">
        <f ca="1">IFERROR((NORMSDIST(-(((LN($EY61/$C$43)+(#REF!+($Q$47^2)/2)*$Q$51)/($Q$47*SQRT($Q$51)))-$Q$47*SQRT($Q$51)))*$C$43*EXP(-#REF!*$Q$51)-NORMSDIST(-((LN($EY61/$C$43)+(#REF!+($Q$47^2)/2)*$Q$51)/($Q$47*SQRT($Q$51))))*$EY61)*100*$B$43,0)</f>
        <v>0</v>
      </c>
      <c r="FF61" s="120">
        <f ca="1">IFERROR((NORMSDIST(-(((LN($EY61/$C$44)+(#REF!+($Q$47^2)/2)*$Q$51)/($Q$47*SQRT($Q$51)))-$Q$47*SQRT($Q$51)))*$C$44*EXP(-#REF!*$Q$51)-NORMSDIST(-((LN($EY61/$C$44)+(#REF!+($Q$47^2)/2)*$Q$51)/($Q$47*SQRT($Q$51))))*$EY61)*100*$B$44,0)</f>
        <v>0</v>
      </c>
      <c r="FG61" s="120">
        <f ca="1">IFERROR((NORMSDIST(-(((LN($EY61/$C$45)+(#REF!+($Q$47^2)/2)*$Q$51)/($Q$47*SQRT($Q$51)))-$Q$47*SQRT($Q$51)))*$C$45*EXP(-#REF!*$Q$51)-NORMSDIST(-((LN($EY61/$C$45)+(#REF!+($Q$47^2)/2)*$Q$51)/($Q$47*SQRT($Q$51))))*$EY61)*100*$B$45,0)</f>
        <v>0</v>
      </c>
      <c r="FH61" s="120">
        <f ca="1">IFERROR((NORMSDIST(-(((LN($EY61/$C$46)+(#REF!+($Q$47^2)/2)*$Q$51)/($Q$47*SQRT($Q$51)))-$Q$47*SQRT($Q$51)))*$C$46*EXP(-#REF!*$Q$51)-NORMSDIST(-((LN($EY61/$C$46)+(#REF!+($Q$47^2)/2)*$Q$51)/($Q$47*SQRT($Q$51))))*$EY61)*100*$B$46,0)</f>
        <v>0</v>
      </c>
      <c r="FI61" s="120">
        <f ca="1">IFERROR((NORMSDIST(-(((LN($EY61/$C$47)+(#REF!+($Q$47^2)/2)*$Q$51)/($Q$47*SQRT($Q$51)))-$Q$47*SQRT($Q$51)))*$C$47*EXP(-#REF!*$Q$51)-NORMSDIST(-((LN($EY61/$C$47)+(#REF!+($Q$47^2)/2)*$Q$51)/($Q$47*SQRT($Q$51))))*$EY61)*100*$B$47,0)</f>
        <v>0</v>
      </c>
      <c r="FJ61" s="120">
        <f ca="1">IFERROR((NORMSDIST(-(((LN($EY61/$C$48)+(#REF!+($Q$47^2)/2)*$Q$51)/($Q$47*SQRT($Q$51)))-$Q$47*SQRT($Q$51)))*$C$48*EXP(-#REF!*$Q$51)-NORMSDIST(-((LN($EY61/$C$48)+(#REF!+($Q$47^2)/2)*$Q$51)/($Q$47*SQRT($Q$51))))*$EY61)*100*$B$48,0)</f>
        <v>0</v>
      </c>
      <c r="FK61" s="120">
        <f ca="1">IFERROR((NORMSDIST(-(((LN($EY61/$C$49)+(#REF!+($Q$47^2)/2)*$Q$51)/($Q$47*SQRT($Q$51)))-$Q$47*SQRT($Q$51)))*$C$49*EXP(-#REF!*$Q$51)-NORMSDIST(-((LN($EY61/$C$49)+(#REF!+($Q$47^2)/2)*$Q$51)/($Q$47*SQRT($Q$51))))*$EY61)*100*$B$49,0)</f>
        <v>0</v>
      </c>
      <c r="FL61" s="120">
        <f ca="1">IFERROR((NORMSDIST(-(((LN($EY61/$C$50)+(#REF!+($Q$47^2)/2)*$Q$51)/($Q$47*SQRT($Q$51)))-$Q$47*SQRT($Q$51)))*$C$50*EXP(-#REF!*$Q$51)-NORMSDIST(-((LN($EY61/$C$50)+(#REF!+($Q$47^2)/2)*$Q$51)/($Q$47*SQRT($Q$51))))*$EY61)*100*$B$50,0)</f>
        <v>0</v>
      </c>
      <c r="FM61" s="120">
        <f ca="1">IFERROR((NORMSDIST(-(((LN($EY61/$C$51)+(#REF!+($Q$47^2)/2)*$Q$51)/($Q$47*SQRT($Q$51)))-$Q$47*SQRT($Q$51)))*$C$51*EXP(-#REF!*$Q$51)-NORMSDIST(-((LN($EY61/$C$51)+(#REF!+($Q$47^2)/2)*$Q$51)/($Q$47*SQRT($Q$51))))*$EY61)*100*$B$51,0)</f>
        <v>0</v>
      </c>
      <c r="FN61" s="120">
        <f ca="1">IFERROR((NORMSDIST(-(((LN($EY61/$C$52)+(#REF!+($Q$47^2)/2)*$Q$51)/($Q$47*SQRT($Q$51)))-$Q$47*SQRT($Q$51)))*$C$52*EXP(-#REF!*$Q$51)-NORMSDIST(-((LN($EY61/$C$52)+(#REF!+($Q$47^2)/2)*$Q$51)/($Q$47*SQRT($Q$51))))*$EY61)*100*$B$52,0)</f>
        <v>0</v>
      </c>
      <c r="FO61" s="120">
        <f ca="1">IFERROR((NORMSDIST(-(((LN($EY61/$C$53)+(#REF!+($Q$47^2)/2)*$Q$51)/($Q$47*SQRT($Q$51)))-$Q$47*SQRT($Q$51)))*$C$53*EXP(-#REF!*$Q$51)-NORMSDIST(-((LN($EY61/$C$53)+(#REF!+($Q$47^2)/2)*$Q$51)/($Q$47*SQRT($Q$51))))*$EY61)*100*$B$53,0)</f>
        <v>0</v>
      </c>
      <c r="FP61" s="120">
        <f ca="1">IFERROR((NORMSDIST(-(((LN($EY61/$C$54)+(#REF!+($Q$47^2)/2)*$Q$51)/($Q$47*SQRT($Q$51)))-$Q$47*SQRT($Q$51)))*$C$54*EXP(-#REF!*$Q$51)-NORMSDIST(-((LN($EY61/$C$54)+(#REF!+($Q$47^2)/2)*$Q$51)/($Q$47*SQRT($Q$51))))*$EY61)*100*$B$54,0)</f>
        <v>0</v>
      </c>
      <c r="FQ61" s="120">
        <f ca="1">IFERROR((NORMSDIST(-(((LN($EY61/$C$55)+(#REF!+($Q$47^2)/2)*$Q$51)/($Q$47*SQRT($Q$51)))-$Q$47*SQRT($Q$51)))*$C$55*EXP(-#REF!*$Q$51)-NORMSDIST(-((LN($EY61/$C$55)+(#REF!+($Q$47^2)/2)*$Q$51)/($Q$47*SQRT($Q$51))))*$EY61)*100*$B$55,0)</f>
        <v>0</v>
      </c>
      <c r="FR61" s="120">
        <f ca="1">IFERROR((NORMSDIST(-(((LN($EY61/$C$56)+(#REF!+($Q$47^2)/2)*$Q$51)/($Q$47*SQRT($Q$51)))-$Q$47*SQRT($Q$51)))*$C$56*EXP(-#REF!*$Q$51)-NORMSDIST(-((LN($EY61/$C$56)+(#REF!+($Q$47^2)/2)*$Q$51)/($Q$47*SQRT($Q$51))))*$EY61)*100*$B$56,0)</f>
        <v>0</v>
      </c>
      <c r="FS61" s="120">
        <f ca="1">IFERROR((NORMSDIST(-(((LN($EY61/$C$57)+(#REF!+($Q$47^2)/2)*$Q$51)/($Q$47*SQRT($Q$51)))-$Q$47*SQRT($Q$51)))*$C$57*EXP(-#REF!*$Q$51)-NORMSDIST(-((LN($EY61/$C$57)+(#REF!+($Q$47^2)/2)*$Q$51)/($Q$47*SQRT($Q$51))))*$EY61)*100*$B$57,0)</f>
        <v>0</v>
      </c>
      <c r="FT61" s="120">
        <f ca="1">IFERROR((NORMSDIST(-(((LN($EY61/$C$58)+(#REF!+($Q$47^2)/2)*$Q$51)/($Q$47*SQRT($Q$51)))-$Q$47*SQRT($Q$51)))*$C$58*EXP(-#REF!*$Q$51)-NORMSDIST(-((LN($EY61/$C$58)+(#REF!+($Q$47^2)/2)*$Q$51)/($Q$47*SQRT($Q$51))))*$EY61)*100*$B$58,0)</f>
        <v>0</v>
      </c>
      <c r="FU61" s="120">
        <f ca="1">IFERROR((NORMSDIST(-(((LN($EY61/$C$59)+(#REF!+($Q$47^2)/2)*$Q$51)/($Q$47*SQRT($Q$51)))-$Q$47*SQRT($Q$51)))*$C$59*EXP(-#REF!*$Q$51)-NORMSDIST(-((LN($EY61/$C$59)+(#REF!+($Q$47^2)/2)*$Q$51)/($Q$47*SQRT($Q$51))))*$EY61)*100*$B$59,0)</f>
        <v>0</v>
      </c>
      <c r="FV61" s="120">
        <f ca="1">IFERROR((NORMSDIST(-(((LN($EY61/$C$60)+(#REF!+($Q$47^2)/2)*$Q$51)/($Q$47*SQRT($Q$51)))-$Q$47*SQRT($Q$51)))*$C$60*EXP(-#REF!*$Q$51)-NORMSDIST(-((LN($EY61/$C$60)+(#REF!+($Q$47^2)/2)*$Q$51)/($Q$47*SQRT($Q$51))))*$EY61)*100*$B$60,0)</f>
        <v>0</v>
      </c>
      <c r="FW61" s="120">
        <f ca="1">IFERROR((NORMSDIST(-(((LN($EY61/$C$61)+(#REF!+($Q$47^2)/2)*$Q$51)/($Q$47*SQRT($Q$51)))-$Q$47*SQRT($Q$51)))*$C$61*EXP(-#REF!*$Q$51)-NORMSDIST(-((LN($EY61/$C$61)+(#REF!+($Q$47^2)/2)*$Q$51)/($Q$47*SQRT($Q$51))))*$EY61)*100*$B$61,0)</f>
        <v>0</v>
      </c>
      <c r="FX61" s="120">
        <f ca="1">IFERROR((NORMSDIST(-(((LN($EY61/$C$62)+(#REF!+($Q$47^2)/2)*$Q$51)/($Q$47*SQRT($Q$51)))-$Q$47*SQRT($Q$51)))*$C$62*EXP(-#REF!*$Q$51)-NORMSDIST(-((LN($EY61/$C$62)+(#REF!+($Q$47^2)/2)*$Q$51)/($Q$47*SQRT($Q$51))))*$EY61)*100*$B$62,0)</f>
        <v>0</v>
      </c>
      <c r="FY61" s="120">
        <f ca="1">IFERROR((NORMSDIST(-(((LN($EY61/$C$63)+(#REF!+($Q$47^2)/2)*$Q$51)/($Q$47*SQRT($Q$51)))-$Q$47*SQRT($Q$51)))*$C$63*EXP(-#REF!*$Q$51)-NORMSDIST(-((LN($EY61/$C$63)+(#REF!+($Q$47^2)/2)*$Q$51)/($Q$47*SQRT($Q$51))))*$EY61)*100*$B$63,0)</f>
        <v>0</v>
      </c>
      <c r="FZ61" s="120">
        <f ca="1">IFERROR((NORMSDIST(-(((LN($EY61/$C$64)+(#REF!+($Q$47^2)/2)*$Q$51)/($Q$47*SQRT($Q$51)))-$Q$47*SQRT($Q$51)))*$C$64*EXP(-#REF!*$Q$51)-NORMSDIST(-((LN($EY61/$C$64)+(#REF!+($Q$47^2)/2)*$Q$51)/($Q$47*SQRT($Q$51))))*$EY61)*100*$B$64,0)</f>
        <v>0</v>
      </c>
      <c r="GA61" s="120">
        <f ca="1">IFERROR((NORMSDIST(-(((LN($EY61/$C$65)+(#REF!+($Q$47^2)/2)*$Q$51)/($Q$47*SQRT($Q$51)))-$Q$47*SQRT($Q$51)))*$C$65*EXP(-#REF!*$Q$51)-NORMSDIST(-((LN($EY61/$C$65)+(#REF!+($Q$47^2)/2)*$Q$51)/($Q$47*SQRT($Q$51))))*$EY61)*100*$B$65,0)</f>
        <v>0</v>
      </c>
      <c r="GB61" s="120">
        <f ca="1">IFERROR((NORMSDIST(-(((LN($EY61/$C$66)+(#REF!+($Q$47^2)/2)*$Q$51)/($Q$47*SQRT($Q$51)))-$Q$47*SQRT($Q$51)))*$C$66*EXP(-#REF!*$Q$51)-NORMSDIST(-((LN($EY61/$C$66)+(#REF!+($Q$47^2)/2)*$Q$51)/($Q$47*SQRT($Q$51))))*$EY61)*100*$B$66,0)</f>
        <v>0</v>
      </c>
      <c r="GC61" s="120">
        <f ca="1">IFERROR((NORMSDIST(-(((LN($EY61/$C$67)+(#REF!+($Q$47^2)/2)*$Q$51)/($Q$47*SQRT($Q$51)))-$Q$47*SQRT($Q$51)))*$C$67*EXP(-#REF!*$Q$51)-NORMSDIST(-((LN($EY61/$C$67)+(#REF!+($Q$47^2)/2)*$Q$51)/($Q$47*SQRT($Q$51))))*$EY61)*100*$B$67,0)</f>
        <v>0</v>
      </c>
      <c r="GD61" s="120">
        <f ca="1">IFERROR((NORMSDIST(-(((LN($EY61/$C$68)+(#REF!+($Q$47^2)/2)*$Q$51)/($Q$47*SQRT($Q$51)))-$Q$47*SQRT($Q$51)))*$C$68*EXP(-#REF!*$Q$51)-NORMSDIST(-((LN($EY61/$C$68)+(#REF!+($Q$47^2)/2)*$Q$51)/($Q$47*SQRT($Q$51))))*$EY61)*100*$B$68,0)</f>
        <v>0</v>
      </c>
      <c r="GE61" s="120">
        <f ca="1">IFERROR((NORMSDIST(-(((LN($EY61/$C$69)+(#REF!+($Q$47^2)/2)*$Q$51)/($Q$47*SQRT($Q$51)))-$Q$47*SQRT($Q$51)))*$C$69*EXP(-#REF!*$Q$51)-NORMSDIST(-((LN($EY61/$C$69)+(#REF!+($Q$47^2)/2)*$Q$51)/($Q$47*SQRT($Q$51))))*$EY61)*100*$B$69,0)</f>
        <v>0</v>
      </c>
      <c r="GF61" s="120">
        <f ca="1">IFERROR((NORMSDIST(-(((LN($EY61/$C$70)+(#REF!+($Q$47^2)/2)*$Q$51)/($Q$47*SQRT($Q$51)))-$Q$47*SQRT($Q$51)))*$C$70*EXP(-#REF!*$Q$51)-NORMSDIST(-((LN($EY61/$C$70)+(#REF!+($Q$47^2)/2)*$Q$51)/($Q$47*SQRT($Q$51))))*$EY61)*100*$B$70,0)</f>
        <v>0</v>
      </c>
      <c r="GG61" s="120">
        <f ca="1">IFERROR((NORMSDIST(-(((LN($EY61/$C$71)+(#REF!+($Q$47^2)/2)*$Q$51)/($Q$47*SQRT($Q$51)))-$Q$47*SQRT($Q$51)))*$C$71*EXP(-#REF!*$Q$51)-NORMSDIST(-((LN($EY61/$C$71)+(#REF!+($Q$47^2)/2)*$Q$51)/($Q$47*SQRT($Q$51))))*$EY61)*100*$B$71,0)</f>
        <v>0</v>
      </c>
      <c r="GH61" s="120">
        <f ca="1">IFERROR((NORMSDIST(-(((LN($EY61/$C$72)+(#REF!+($Q$47^2)/2)*$Q$51)/($Q$47*SQRT($Q$51)))-$Q$47*SQRT($Q$51)))*$C$72*EXP(-#REF!*$Q$51)-NORMSDIST(-((LN($EY61/$C$72)+(#REF!+($Q$47^2)/2)*$Q$51)/($Q$47*SQRT($Q$51))))*$EY61)*100*$B$72,0)</f>
        <v>0</v>
      </c>
      <c r="GI61" s="120">
        <f t="shared" si="123"/>
        <v>0</v>
      </c>
      <c r="GJ61" s="120">
        <f t="shared" si="124"/>
        <v>0</v>
      </c>
      <c r="GK61" s="120">
        <f t="shared" si="125"/>
        <v>0</v>
      </c>
      <c r="GL61" s="120">
        <f t="shared" si="126"/>
        <v>0</v>
      </c>
      <c r="GM61" s="121"/>
      <c r="GN61" s="162">
        <f t="shared" ca="1" si="127"/>
        <v>0</v>
      </c>
    </row>
    <row r="62" spans="1:196">
      <c r="A62" s="168" t="s">
        <v>407</v>
      </c>
      <c r="B62" s="169"/>
      <c r="C62" s="242"/>
      <c r="D62" s="243"/>
      <c r="E62" s="244">
        <f t="shared" si="0"/>
        <v>0</v>
      </c>
      <c r="F62" s="245">
        <f t="shared" si="1"/>
        <v>0</v>
      </c>
      <c r="G62" s="246" t="str">
        <f t="shared" si="129"/>
        <v/>
      </c>
      <c r="H62" s="247">
        <f t="shared" si="58"/>
        <v>0</v>
      </c>
      <c r="I62" s="248">
        <f t="shared" si="2"/>
        <v>0</v>
      </c>
      <c r="J62" s="69"/>
      <c r="K62" s="69"/>
      <c r="L62" s="69"/>
      <c r="M62" s="69"/>
      <c r="N62" s="62"/>
      <c r="O62" s="187"/>
      <c r="P62" s="187"/>
      <c r="Q62" s="187"/>
      <c r="R62" s="187"/>
      <c r="S62" s="186"/>
      <c r="T62" s="187"/>
      <c r="U62" s="188"/>
      <c r="V62" s="187"/>
      <c r="W62" s="187"/>
      <c r="X62" s="187"/>
      <c r="Y62" s="187"/>
      <c r="Z62" s="187"/>
      <c r="AA62" s="187"/>
      <c r="AB62" s="187"/>
      <c r="AC62" s="187"/>
      <c r="AD62" s="187"/>
      <c r="AE62" s="186"/>
      <c r="AF62" s="187"/>
      <c r="AG62" s="188"/>
      <c r="AH62" s="194"/>
      <c r="AI62" s="194"/>
      <c r="AJ62" s="194"/>
      <c r="AK62" s="194"/>
      <c r="AL62" s="194"/>
      <c r="AM62" s="194"/>
      <c r="AN62" s="194"/>
      <c r="AO62" s="194"/>
      <c r="AP62" s="194"/>
      <c r="AQ62" s="66"/>
      <c r="AR62" s="66"/>
      <c r="AS62" s="66"/>
      <c r="AT62" s="66"/>
      <c r="AU62" s="66"/>
      <c r="AV62" s="171"/>
      <c r="AW62" s="172" t="s">
        <v>354</v>
      </c>
      <c r="AX62" s="114"/>
      <c r="AY62" s="136"/>
      <c r="AZ62" s="137"/>
      <c r="BA62" s="285">
        <f t="shared" si="10"/>
        <v>0</v>
      </c>
      <c r="BB62" s="286">
        <f t="shared" si="11"/>
        <v>0</v>
      </c>
      <c r="BC62" s="173" t="s">
        <v>408</v>
      </c>
      <c r="BD62" s="114"/>
      <c r="BE62" s="139"/>
      <c r="BF62" s="117"/>
      <c r="BG62" s="287">
        <f t="shared" si="12"/>
        <v>0</v>
      </c>
      <c r="BH62" s="289">
        <f t="shared" si="13"/>
        <v>0</v>
      </c>
      <c r="BI62" s="174" t="s">
        <v>409</v>
      </c>
      <c r="BJ62" s="114"/>
      <c r="BK62" s="117"/>
      <c r="BL62" s="290">
        <f t="shared" si="14"/>
        <v>0</v>
      </c>
      <c r="BM62" s="291">
        <f t="shared" si="15"/>
        <v>0</v>
      </c>
      <c r="DH62" s="119">
        <f t="shared" si="81"/>
        <v>3985.0907044110122</v>
      </c>
      <c r="DI62" s="120">
        <f t="shared" si="82"/>
        <v>0</v>
      </c>
      <c r="DJ62" s="120">
        <f t="shared" si="83"/>
        <v>0</v>
      </c>
      <c r="DK62" s="120">
        <f t="shared" si="84"/>
        <v>0</v>
      </c>
      <c r="DL62" s="120">
        <f t="shared" si="85"/>
        <v>0</v>
      </c>
      <c r="DM62" s="120">
        <f t="shared" si="86"/>
        <v>0</v>
      </c>
      <c r="DN62" s="120">
        <f t="shared" si="87"/>
        <v>0</v>
      </c>
      <c r="DO62" s="120">
        <f t="shared" si="88"/>
        <v>0</v>
      </c>
      <c r="DP62" s="120">
        <f t="shared" si="89"/>
        <v>0</v>
      </c>
      <c r="DQ62" s="120">
        <f t="shared" si="90"/>
        <v>0</v>
      </c>
      <c r="DR62" s="120">
        <f t="shared" si="91"/>
        <v>0</v>
      </c>
      <c r="DS62" s="120">
        <f t="shared" si="92"/>
        <v>0</v>
      </c>
      <c r="DT62" s="120">
        <f t="shared" si="93"/>
        <v>0</v>
      </c>
      <c r="DU62" s="120">
        <f t="shared" si="94"/>
        <v>0</v>
      </c>
      <c r="DV62" s="120">
        <f t="shared" si="95"/>
        <v>0</v>
      </c>
      <c r="DW62" s="120">
        <f t="shared" si="96"/>
        <v>0</v>
      </c>
      <c r="DX62" s="120">
        <f t="shared" si="97"/>
        <v>0</v>
      </c>
      <c r="DY62" s="120">
        <f t="shared" si="98"/>
        <v>0</v>
      </c>
      <c r="DZ62" s="120">
        <f t="shared" si="99"/>
        <v>0</v>
      </c>
      <c r="EA62" s="120">
        <f t="shared" si="100"/>
        <v>0</v>
      </c>
      <c r="EB62" s="120">
        <f t="shared" si="101"/>
        <v>0</v>
      </c>
      <c r="EC62" s="120">
        <f t="shared" si="102"/>
        <v>0</v>
      </c>
      <c r="ED62" s="120">
        <f t="shared" si="103"/>
        <v>0</v>
      </c>
      <c r="EE62" s="120">
        <f t="shared" si="104"/>
        <v>0</v>
      </c>
      <c r="EF62" s="120">
        <f t="shared" si="105"/>
        <v>0</v>
      </c>
      <c r="EG62" s="120">
        <f t="shared" si="106"/>
        <v>0</v>
      </c>
      <c r="EH62" s="120">
        <f t="shared" si="107"/>
        <v>0</v>
      </c>
      <c r="EI62" s="120">
        <f t="shared" si="108"/>
        <v>0</v>
      </c>
      <c r="EJ62" s="120">
        <f t="shared" si="109"/>
        <v>0</v>
      </c>
      <c r="EK62" s="120">
        <f t="shared" si="110"/>
        <v>0</v>
      </c>
      <c r="EL62" s="120">
        <f t="shared" si="111"/>
        <v>0</v>
      </c>
      <c r="EM62" s="120">
        <f t="shared" si="112"/>
        <v>0</v>
      </c>
      <c r="EN62" s="120">
        <f t="shared" si="113"/>
        <v>0</v>
      </c>
      <c r="EO62" s="120">
        <f t="shared" si="114"/>
        <v>0</v>
      </c>
      <c r="EP62" s="120">
        <f t="shared" si="115"/>
        <v>0</v>
      </c>
      <c r="EQ62" s="120">
        <f t="shared" si="116"/>
        <v>0</v>
      </c>
      <c r="ER62" s="120">
        <f t="shared" si="117"/>
        <v>0</v>
      </c>
      <c r="ES62" s="120">
        <f t="shared" si="118"/>
        <v>0</v>
      </c>
      <c r="ET62" s="120">
        <f t="shared" si="119"/>
        <v>0</v>
      </c>
      <c r="EU62" s="120">
        <f t="shared" si="120"/>
        <v>0</v>
      </c>
      <c r="EV62" s="121"/>
      <c r="EW62" s="162">
        <f t="shared" si="121"/>
        <v>0</v>
      </c>
      <c r="EX62" s="72"/>
      <c r="EY62" s="119">
        <f t="shared" si="122"/>
        <v>3985.0907044110122</v>
      </c>
      <c r="EZ62" s="120">
        <f ca="1">IFERROR((NORMSDIST(-(((LN($EY62/$C$38)+(#REF!+($Q$47^2)/2)*$Q$51)/($Q$47*SQRT($Q$51)))-$Q$47*SQRT($Q$51)))*$C$38*EXP(-#REF!*$Q$51)-NORMSDIST(-((LN($EY62/$C$38)+(#REF!+($Q$47^2)/2)*$Q$51)/($Q$47*SQRT($Q$51))))*$EY62)*100*$B$38,0)</f>
        <v>0</v>
      </c>
      <c r="FA62" s="120">
        <f ca="1">IFERROR((NORMSDIST(-(((LN($EY62/$C$39)+(#REF!+($Q$47^2)/2)*$Q$51)/($Q$47*SQRT($Q$51)))-$Q$47*SQRT($Q$51)))*$C$39*EXP(-#REF!*$Q$51)-NORMSDIST(-((LN($EY62/$C$39)+(#REF!+($Q$47^2)/2)*$Q$51)/($Q$47*SQRT($Q$51))))*$EY62)*100*$B$39,0)</f>
        <v>0</v>
      </c>
      <c r="FB62" s="120">
        <f ca="1">IFERROR((NORMSDIST(-(((LN($EY62/$C$40)+(#REF!+($Q$47^2)/2)*$Q$51)/($Q$47*SQRT($Q$51)))-$Q$47*SQRT($Q$51)))*$C$40*EXP(-#REF!*$Q$51)-NORMSDIST(-((LN($EY62/$C$40)+(#REF!+($Q$47^2)/2)*$Q$51)/($Q$47*SQRT($Q$51))))*$EY62)*100*$B$40,0)</f>
        <v>0</v>
      </c>
      <c r="FC62" s="120">
        <f ca="1">IFERROR((NORMSDIST(-(((LN($EY62/$C$41)+(#REF!+($Q$47^2)/2)*$Q$51)/($Q$47*SQRT($Q$51)))-$Q$47*SQRT($Q$51)))*$C$41*EXP(-#REF!*$Q$51)-NORMSDIST(-((LN($EY62/$C$41)+(#REF!+($Q$47^2)/2)*$Q$51)/($Q$47*SQRT($Q$51))))*$EY62)*100*$B$41,0)</f>
        <v>0</v>
      </c>
      <c r="FD62" s="120">
        <f ca="1">IFERROR((NORMSDIST(-(((LN($EY62/$C$42)+(#REF!+($Q$47^2)/2)*$Q$51)/($Q$47*SQRT($Q$51)))-$Q$47*SQRT($Q$51)))*$C$42*EXP(-#REF!*$Q$51)-NORMSDIST(-((LN($EY62/$C$42)+(#REF!+($Q$47^2)/2)*$Q$51)/($Q$47*SQRT($Q$51))))*$EY62)*100*$B$42,0)</f>
        <v>0</v>
      </c>
      <c r="FE62" s="120">
        <f ca="1">IFERROR((NORMSDIST(-(((LN($EY62/$C$43)+(#REF!+($Q$47^2)/2)*$Q$51)/($Q$47*SQRT($Q$51)))-$Q$47*SQRT($Q$51)))*$C$43*EXP(-#REF!*$Q$51)-NORMSDIST(-((LN($EY62/$C$43)+(#REF!+($Q$47^2)/2)*$Q$51)/($Q$47*SQRT($Q$51))))*$EY62)*100*$B$43,0)</f>
        <v>0</v>
      </c>
      <c r="FF62" s="120">
        <f ca="1">IFERROR((NORMSDIST(-(((LN($EY62/$C$44)+(#REF!+($Q$47^2)/2)*$Q$51)/($Q$47*SQRT($Q$51)))-$Q$47*SQRT($Q$51)))*$C$44*EXP(-#REF!*$Q$51)-NORMSDIST(-((LN($EY62/$C$44)+(#REF!+($Q$47^2)/2)*$Q$51)/($Q$47*SQRT($Q$51))))*$EY62)*100*$B$44,0)</f>
        <v>0</v>
      </c>
      <c r="FG62" s="120">
        <f ca="1">IFERROR((NORMSDIST(-(((LN($EY62/$C$45)+(#REF!+($Q$47^2)/2)*$Q$51)/($Q$47*SQRT($Q$51)))-$Q$47*SQRT($Q$51)))*$C$45*EXP(-#REF!*$Q$51)-NORMSDIST(-((LN($EY62/$C$45)+(#REF!+($Q$47^2)/2)*$Q$51)/($Q$47*SQRT($Q$51))))*$EY62)*100*$B$45,0)</f>
        <v>0</v>
      </c>
      <c r="FH62" s="120">
        <f ca="1">IFERROR((NORMSDIST(-(((LN($EY62/$C$46)+(#REF!+($Q$47^2)/2)*$Q$51)/($Q$47*SQRT($Q$51)))-$Q$47*SQRT($Q$51)))*$C$46*EXP(-#REF!*$Q$51)-NORMSDIST(-((LN($EY62/$C$46)+(#REF!+($Q$47^2)/2)*$Q$51)/($Q$47*SQRT($Q$51))))*$EY62)*100*$B$46,0)</f>
        <v>0</v>
      </c>
      <c r="FI62" s="120">
        <f ca="1">IFERROR((NORMSDIST(-(((LN($EY62/$C$47)+(#REF!+($Q$47^2)/2)*$Q$51)/($Q$47*SQRT($Q$51)))-$Q$47*SQRT($Q$51)))*$C$47*EXP(-#REF!*$Q$51)-NORMSDIST(-((LN($EY62/$C$47)+(#REF!+($Q$47^2)/2)*$Q$51)/($Q$47*SQRT($Q$51))))*$EY62)*100*$B$47,0)</f>
        <v>0</v>
      </c>
      <c r="FJ62" s="120">
        <f ca="1">IFERROR((NORMSDIST(-(((LN($EY62/$C$48)+(#REF!+($Q$47^2)/2)*$Q$51)/($Q$47*SQRT($Q$51)))-$Q$47*SQRT($Q$51)))*$C$48*EXP(-#REF!*$Q$51)-NORMSDIST(-((LN($EY62/$C$48)+(#REF!+($Q$47^2)/2)*$Q$51)/($Q$47*SQRT($Q$51))))*$EY62)*100*$B$48,0)</f>
        <v>0</v>
      </c>
      <c r="FK62" s="120">
        <f ca="1">IFERROR((NORMSDIST(-(((LN($EY62/$C$49)+(#REF!+($Q$47^2)/2)*$Q$51)/($Q$47*SQRT($Q$51)))-$Q$47*SQRT($Q$51)))*$C$49*EXP(-#REF!*$Q$51)-NORMSDIST(-((LN($EY62/$C$49)+(#REF!+($Q$47^2)/2)*$Q$51)/($Q$47*SQRT($Q$51))))*$EY62)*100*$B$49,0)</f>
        <v>0</v>
      </c>
      <c r="FL62" s="120">
        <f ca="1">IFERROR((NORMSDIST(-(((LN($EY62/$C$50)+(#REF!+($Q$47^2)/2)*$Q$51)/($Q$47*SQRT($Q$51)))-$Q$47*SQRT($Q$51)))*$C$50*EXP(-#REF!*$Q$51)-NORMSDIST(-((LN($EY62/$C$50)+(#REF!+($Q$47^2)/2)*$Q$51)/($Q$47*SQRT($Q$51))))*$EY62)*100*$B$50,0)</f>
        <v>0</v>
      </c>
      <c r="FM62" s="120">
        <f ca="1">IFERROR((NORMSDIST(-(((LN($EY62/$C$51)+(#REF!+($Q$47^2)/2)*$Q$51)/($Q$47*SQRT($Q$51)))-$Q$47*SQRT($Q$51)))*$C$51*EXP(-#REF!*$Q$51)-NORMSDIST(-((LN($EY62/$C$51)+(#REF!+($Q$47^2)/2)*$Q$51)/($Q$47*SQRT($Q$51))))*$EY62)*100*$B$51,0)</f>
        <v>0</v>
      </c>
      <c r="FN62" s="120">
        <f ca="1">IFERROR((NORMSDIST(-(((LN($EY62/$C$52)+(#REF!+($Q$47^2)/2)*$Q$51)/($Q$47*SQRT($Q$51)))-$Q$47*SQRT($Q$51)))*$C$52*EXP(-#REF!*$Q$51)-NORMSDIST(-((LN($EY62/$C$52)+(#REF!+($Q$47^2)/2)*$Q$51)/($Q$47*SQRT($Q$51))))*$EY62)*100*$B$52,0)</f>
        <v>0</v>
      </c>
      <c r="FO62" s="120">
        <f ca="1">IFERROR((NORMSDIST(-(((LN($EY62/$C$53)+(#REF!+($Q$47^2)/2)*$Q$51)/($Q$47*SQRT($Q$51)))-$Q$47*SQRT($Q$51)))*$C$53*EXP(-#REF!*$Q$51)-NORMSDIST(-((LN($EY62/$C$53)+(#REF!+($Q$47^2)/2)*$Q$51)/($Q$47*SQRT($Q$51))))*$EY62)*100*$B$53,0)</f>
        <v>0</v>
      </c>
      <c r="FP62" s="120">
        <f ca="1">IFERROR((NORMSDIST(-(((LN($EY62/$C$54)+(#REF!+($Q$47^2)/2)*$Q$51)/($Q$47*SQRT($Q$51)))-$Q$47*SQRT($Q$51)))*$C$54*EXP(-#REF!*$Q$51)-NORMSDIST(-((LN($EY62/$C$54)+(#REF!+($Q$47^2)/2)*$Q$51)/($Q$47*SQRT($Q$51))))*$EY62)*100*$B$54,0)</f>
        <v>0</v>
      </c>
      <c r="FQ62" s="120">
        <f ca="1">IFERROR((NORMSDIST(-(((LN($EY62/$C$55)+(#REF!+($Q$47^2)/2)*$Q$51)/($Q$47*SQRT($Q$51)))-$Q$47*SQRT($Q$51)))*$C$55*EXP(-#REF!*$Q$51)-NORMSDIST(-((LN($EY62/$C$55)+(#REF!+($Q$47^2)/2)*$Q$51)/($Q$47*SQRT($Q$51))))*$EY62)*100*$B$55,0)</f>
        <v>0</v>
      </c>
      <c r="FR62" s="120">
        <f ca="1">IFERROR((NORMSDIST(-(((LN($EY62/$C$56)+(#REF!+($Q$47^2)/2)*$Q$51)/($Q$47*SQRT($Q$51)))-$Q$47*SQRT($Q$51)))*$C$56*EXP(-#REF!*$Q$51)-NORMSDIST(-((LN($EY62/$C$56)+(#REF!+($Q$47^2)/2)*$Q$51)/($Q$47*SQRT($Q$51))))*$EY62)*100*$B$56,0)</f>
        <v>0</v>
      </c>
      <c r="FS62" s="120">
        <f ca="1">IFERROR((NORMSDIST(-(((LN($EY62/$C$57)+(#REF!+($Q$47^2)/2)*$Q$51)/($Q$47*SQRT($Q$51)))-$Q$47*SQRT($Q$51)))*$C$57*EXP(-#REF!*$Q$51)-NORMSDIST(-((LN($EY62/$C$57)+(#REF!+($Q$47^2)/2)*$Q$51)/($Q$47*SQRT($Q$51))))*$EY62)*100*$B$57,0)</f>
        <v>0</v>
      </c>
      <c r="FT62" s="120">
        <f ca="1">IFERROR((NORMSDIST(-(((LN($EY62/$C$58)+(#REF!+($Q$47^2)/2)*$Q$51)/($Q$47*SQRT($Q$51)))-$Q$47*SQRT($Q$51)))*$C$58*EXP(-#REF!*$Q$51)-NORMSDIST(-((LN($EY62/$C$58)+(#REF!+($Q$47^2)/2)*$Q$51)/($Q$47*SQRT($Q$51))))*$EY62)*100*$B$58,0)</f>
        <v>0</v>
      </c>
      <c r="FU62" s="120">
        <f ca="1">IFERROR((NORMSDIST(-(((LN($EY62/$C$59)+(#REF!+($Q$47^2)/2)*$Q$51)/($Q$47*SQRT($Q$51)))-$Q$47*SQRT($Q$51)))*$C$59*EXP(-#REF!*$Q$51)-NORMSDIST(-((LN($EY62/$C$59)+(#REF!+($Q$47^2)/2)*$Q$51)/($Q$47*SQRT($Q$51))))*$EY62)*100*$B$59,0)</f>
        <v>0</v>
      </c>
      <c r="FV62" s="120">
        <f ca="1">IFERROR((NORMSDIST(-(((LN($EY62/$C$60)+(#REF!+($Q$47^2)/2)*$Q$51)/($Q$47*SQRT($Q$51)))-$Q$47*SQRT($Q$51)))*$C$60*EXP(-#REF!*$Q$51)-NORMSDIST(-((LN($EY62/$C$60)+(#REF!+($Q$47^2)/2)*$Q$51)/($Q$47*SQRT($Q$51))))*$EY62)*100*$B$60,0)</f>
        <v>0</v>
      </c>
      <c r="FW62" s="120">
        <f ca="1">IFERROR((NORMSDIST(-(((LN($EY62/$C$61)+(#REF!+($Q$47^2)/2)*$Q$51)/($Q$47*SQRT($Q$51)))-$Q$47*SQRT($Q$51)))*$C$61*EXP(-#REF!*$Q$51)-NORMSDIST(-((LN($EY62/$C$61)+(#REF!+($Q$47^2)/2)*$Q$51)/($Q$47*SQRT($Q$51))))*$EY62)*100*$B$61,0)</f>
        <v>0</v>
      </c>
      <c r="FX62" s="120">
        <f ca="1">IFERROR((NORMSDIST(-(((LN($EY62/$C$62)+(#REF!+($Q$47^2)/2)*$Q$51)/($Q$47*SQRT($Q$51)))-$Q$47*SQRT($Q$51)))*$C$62*EXP(-#REF!*$Q$51)-NORMSDIST(-((LN($EY62/$C$62)+(#REF!+($Q$47^2)/2)*$Q$51)/($Q$47*SQRT($Q$51))))*$EY62)*100*$B$62,0)</f>
        <v>0</v>
      </c>
      <c r="FY62" s="120">
        <f ca="1">IFERROR((NORMSDIST(-(((LN($EY62/$C$63)+(#REF!+($Q$47^2)/2)*$Q$51)/($Q$47*SQRT($Q$51)))-$Q$47*SQRT($Q$51)))*$C$63*EXP(-#REF!*$Q$51)-NORMSDIST(-((LN($EY62/$C$63)+(#REF!+($Q$47^2)/2)*$Q$51)/($Q$47*SQRT($Q$51))))*$EY62)*100*$B$63,0)</f>
        <v>0</v>
      </c>
      <c r="FZ62" s="120">
        <f ca="1">IFERROR((NORMSDIST(-(((LN($EY62/$C$64)+(#REF!+($Q$47^2)/2)*$Q$51)/($Q$47*SQRT($Q$51)))-$Q$47*SQRT($Q$51)))*$C$64*EXP(-#REF!*$Q$51)-NORMSDIST(-((LN($EY62/$C$64)+(#REF!+($Q$47^2)/2)*$Q$51)/($Q$47*SQRT($Q$51))))*$EY62)*100*$B$64,0)</f>
        <v>0</v>
      </c>
      <c r="GA62" s="120">
        <f ca="1">IFERROR((NORMSDIST(-(((LN($EY62/$C$65)+(#REF!+($Q$47^2)/2)*$Q$51)/($Q$47*SQRT($Q$51)))-$Q$47*SQRT($Q$51)))*$C$65*EXP(-#REF!*$Q$51)-NORMSDIST(-((LN($EY62/$C$65)+(#REF!+($Q$47^2)/2)*$Q$51)/($Q$47*SQRT($Q$51))))*$EY62)*100*$B$65,0)</f>
        <v>0</v>
      </c>
      <c r="GB62" s="120">
        <f ca="1">IFERROR((NORMSDIST(-(((LN($EY62/$C$66)+(#REF!+($Q$47^2)/2)*$Q$51)/($Q$47*SQRT($Q$51)))-$Q$47*SQRT($Q$51)))*$C$66*EXP(-#REF!*$Q$51)-NORMSDIST(-((LN($EY62/$C$66)+(#REF!+($Q$47^2)/2)*$Q$51)/($Q$47*SQRT($Q$51))))*$EY62)*100*$B$66,0)</f>
        <v>0</v>
      </c>
      <c r="GC62" s="120">
        <f ca="1">IFERROR((NORMSDIST(-(((LN($EY62/$C$67)+(#REF!+($Q$47^2)/2)*$Q$51)/($Q$47*SQRT($Q$51)))-$Q$47*SQRT($Q$51)))*$C$67*EXP(-#REF!*$Q$51)-NORMSDIST(-((LN($EY62/$C$67)+(#REF!+($Q$47^2)/2)*$Q$51)/($Q$47*SQRT($Q$51))))*$EY62)*100*$B$67,0)</f>
        <v>0</v>
      </c>
      <c r="GD62" s="120">
        <f ca="1">IFERROR((NORMSDIST(-(((LN($EY62/$C$68)+(#REF!+($Q$47^2)/2)*$Q$51)/($Q$47*SQRT($Q$51)))-$Q$47*SQRT($Q$51)))*$C$68*EXP(-#REF!*$Q$51)-NORMSDIST(-((LN($EY62/$C$68)+(#REF!+($Q$47^2)/2)*$Q$51)/($Q$47*SQRT($Q$51))))*$EY62)*100*$B$68,0)</f>
        <v>0</v>
      </c>
      <c r="GE62" s="120">
        <f ca="1">IFERROR((NORMSDIST(-(((LN($EY62/$C$69)+(#REF!+($Q$47^2)/2)*$Q$51)/($Q$47*SQRT($Q$51)))-$Q$47*SQRT($Q$51)))*$C$69*EXP(-#REF!*$Q$51)-NORMSDIST(-((LN($EY62/$C$69)+(#REF!+($Q$47^2)/2)*$Q$51)/($Q$47*SQRT($Q$51))))*$EY62)*100*$B$69,0)</f>
        <v>0</v>
      </c>
      <c r="GF62" s="120">
        <f ca="1">IFERROR((NORMSDIST(-(((LN($EY62/$C$70)+(#REF!+($Q$47^2)/2)*$Q$51)/($Q$47*SQRT($Q$51)))-$Q$47*SQRT($Q$51)))*$C$70*EXP(-#REF!*$Q$51)-NORMSDIST(-((LN($EY62/$C$70)+(#REF!+($Q$47^2)/2)*$Q$51)/($Q$47*SQRT($Q$51))))*$EY62)*100*$B$70,0)</f>
        <v>0</v>
      </c>
      <c r="GG62" s="120">
        <f ca="1">IFERROR((NORMSDIST(-(((LN($EY62/$C$71)+(#REF!+($Q$47^2)/2)*$Q$51)/($Q$47*SQRT($Q$51)))-$Q$47*SQRT($Q$51)))*$C$71*EXP(-#REF!*$Q$51)-NORMSDIST(-((LN($EY62/$C$71)+(#REF!+($Q$47^2)/2)*$Q$51)/($Q$47*SQRT($Q$51))))*$EY62)*100*$B$71,0)</f>
        <v>0</v>
      </c>
      <c r="GH62" s="120">
        <f ca="1">IFERROR((NORMSDIST(-(((LN($EY62/$C$72)+(#REF!+($Q$47^2)/2)*$Q$51)/($Q$47*SQRT($Q$51)))-$Q$47*SQRT($Q$51)))*$C$72*EXP(-#REF!*$Q$51)-NORMSDIST(-((LN($EY62/$C$72)+(#REF!+($Q$47^2)/2)*$Q$51)/($Q$47*SQRT($Q$51))))*$EY62)*100*$B$72,0)</f>
        <v>0</v>
      </c>
      <c r="GI62" s="120">
        <f t="shared" si="123"/>
        <v>0</v>
      </c>
      <c r="GJ62" s="120">
        <f t="shared" si="124"/>
        <v>0</v>
      </c>
      <c r="GK62" s="120">
        <f t="shared" si="125"/>
        <v>0</v>
      </c>
      <c r="GL62" s="120">
        <f t="shared" si="126"/>
        <v>0</v>
      </c>
      <c r="GM62" s="121"/>
      <c r="GN62" s="162">
        <f t="shared" ca="1" si="127"/>
        <v>0</v>
      </c>
    </row>
    <row r="63" spans="1:196">
      <c r="A63" s="175" t="s">
        <v>410</v>
      </c>
      <c r="B63" s="169"/>
      <c r="C63" s="242"/>
      <c r="D63" s="243"/>
      <c r="E63" s="244">
        <f t="shared" si="0"/>
        <v>0</v>
      </c>
      <c r="F63" s="245">
        <f t="shared" si="1"/>
        <v>0</v>
      </c>
      <c r="G63" s="246" t="str">
        <f t="shared" si="129"/>
        <v/>
      </c>
      <c r="H63" s="247">
        <f t="shared" si="58"/>
        <v>0</v>
      </c>
      <c r="I63" s="248">
        <f t="shared" si="2"/>
        <v>0</v>
      </c>
      <c r="J63" s="127" t="str">
        <f>IFERROR(D62/D63,"")</f>
        <v/>
      </c>
      <c r="K63" s="128" t="str">
        <f>IFERROR(G62/G63,"")</f>
        <v/>
      </c>
      <c r="L63" s="129" t="str">
        <f t="shared" si="128"/>
        <v/>
      </c>
      <c r="M63" s="130">
        <f>I63+I62</f>
        <v>0</v>
      </c>
      <c r="N63" s="62"/>
      <c r="O63" s="187"/>
      <c r="P63" s="187"/>
      <c r="Q63" s="187"/>
      <c r="R63" s="187"/>
      <c r="S63" s="186"/>
      <c r="T63" s="187"/>
      <c r="U63" s="188"/>
      <c r="V63" s="187"/>
      <c r="W63" s="187"/>
      <c r="X63" s="187"/>
      <c r="Y63" s="187"/>
      <c r="Z63" s="187"/>
      <c r="AA63" s="187"/>
      <c r="AB63" s="187"/>
      <c r="AC63" s="187"/>
      <c r="AD63" s="187"/>
      <c r="AE63" s="186"/>
      <c r="AF63" s="187"/>
      <c r="AG63" s="188"/>
      <c r="AH63" s="194"/>
      <c r="AI63" s="194"/>
      <c r="AJ63" s="194"/>
      <c r="AK63" s="194"/>
      <c r="AL63" s="194"/>
      <c r="AM63" s="194"/>
      <c r="AN63" s="194"/>
      <c r="AO63" s="194"/>
      <c r="AP63" s="194"/>
      <c r="AQ63" s="66"/>
      <c r="AR63" s="66"/>
      <c r="AS63" s="66"/>
      <c r="AT63" s="66"/>
      <c r="AU63" s="66"/>
      <c r="AV63" s="171"/>
      <c r="AW63" s="172" t="s">
        <v>354</v>
      </c>
      <c r="AX63" s="114"/>
      <c r="AY63" s="136"/>
      <c r="AZ63" s="137"/>
      <c r="BA63" s="285">
        <f t="shared" si="10"/>
        <v>0</v>
      </c>
      <c r="BB63" s="286">
        <f t="shared" si="11"/>
        <v>0</v>
      </c>
      <c r="BC63" s="173" t="s">
        <v>408</v>
      </c>
      <c r="BD63" s="114"/>
      <c r="BE63" s="139"/>
      <c r="BF63" s="117"/>
      <c r="BG63" s="287">
        <f t="shared" si="12"/>
        <v>0</v>
      </c>
      <c r="BH63" s="289">
        <f t="shared" si="13"/>
        <v>0</v>
      </c>
      <c r="BI63" s="174" t="s">
        <v>409</v>
      </c>
      <c r="BJ63" s="114"/>
      <c r="BK63" s="117"/>
      <c r="BL63" s="290">
        <f t="shared" si="14"/>
        <v>0</v>
      </c>
      <c r="BM63" s="291">
        <f t="shared" si="15"/>
        <v>0</v>
      </c>
      <c r="DH63" s="119">
        <f t="shared" si="81"/>
        <v>4184.3452396315633</v>
      </c>
      <c r="DI63" s="120">
        <f t="shared" si="82"/>
        <v>0</v>
      </c>
      <c r="DJ63" s="120">
        <f t="shared" si="83"/>
        <v>0</v>
      </c>
      <c r="DK63" s="120">
        <f t="shared" si="84"/>
        <v>0</v>
      </c>
      <c r="DL63" s="120">
        <f t="shared" si="85"/>
        <v>0</v>
      </c>
      <c r="DM63" s="120">
        <f t="shared" si="86"/>
        <v>0</v>
      </c>
      <c r="DN63" s="120">
        <f t="shared" si="87"/>
        <v>0</v>
      </c>
      <c r="DO63" s="120">
        <f t="shared" si="88"/>
        <v>0</v>
      </c>
      <c r="DP63" s="120">
        <f t="shared" si="89"/>
        <v>0</v>
      </c>
      <c r="DQ63" s="120">
        <f t="shared" si="90"/>
        <v>0</v>
      </c>
      <c r="DR63" s="120">
        <f t="shared" si="91"/>
        <v>0</v>
      </c>
      <c r="DS63" s="120">
        <f t="shared" si="92"/>
        <v>0</v>
      </c>
      <c r="DT63" s="120">
        <f t="shared" si="93"/>
        <v>0</v>
      </c>
      <c r="DU63" s="120">
        <f t="shared" si="94"/>
        <v>0</v>
      </c>
      <c r="DV63" s="120">
        <f t="shared" si="95"/>
        <v>0</v>
      </c>
      <c r="DW63" s="120">
        <f t="shared" si="96"/>
        <v>0</v>
      </c>
      <c r="DX63" s="120">
        <f t="shared" si="97"/>
        <v>0</v>
      </c>
      <c r="DY63" s="120">
        <f t="shared" si="98"/>
        <v>0</v>
      </c>
      <c r="DZ63" s="120">
        <f t="shared" si="99"/>
        <v>0</v>
      </c>
      <c r="EA63" s="120">
        <f t="shared" si="100"/>
        <v>0</v>
      </c>
      <c r="EB63" s="120">
        <f t="shared" si="101"/>
        <v>0</v>
      </c>
      <c r="EC63" s="120">
        <f t="shared" si="102"/>
        <v>0</v>
      </c>
      <c r="ED63" s="120">
        <f t="shared" si="103"/>
        <v>0</v>
      </c>
      <c r="EE63" s="120">
        <f t="shared" si="104"/>
        <v>0</v>
      </c>
      <c r="EF63" s="120">
        <f t="shared" si="105"/>
        <v>0</v>
      </c>
      <c r="EG63" s="120">
        <f t="shared" si="106"/>
        <v>0</v>
      </c>
      <c r="EH63" s="120">
        <f t="shared" si="107"/>
        <v>0</v>
      </c>
      <c r="EI63" s="120">
        <f t="shared" si="108"/>
        <v>0</v>
      </c>
      <c r="EJ63" s="120">
        <f t="shared" si="109"/>
        <v>0</v>
      </c>
      <c r="EK63" s="120">
        <f t="shared" si="110"/>
        <v>0</v>
      </c>
      <c r="EL63" s="120">
        <f t="shared" si="111"/>
        <v>0</v>
      </c>
      <c r="EM63" s="120">
        <f t="shared" si="112"/>
        <v>0</v>
      </c>
      <c r="EN63" s="120">
        <f t="shared" si="113"/>
        <v>0</v>
      </c>
      <c r="EO63" s="120">
        <f t="shared" si="114"/>
        <v>0</v>
      </c>
      <c r="EP63" s="120">
        <f t="shared" si="115"/>
        <v>0</v>
      </c>
      <c r="EQ63" s="120">
        <f t="shared" si="116"/>
        <v>0</v>
      </c>
      <c r="ER63" s="120">
        <f t="shared" si="117"/>
        <v>0</v>
      </c>
      <c r="ES63" s="120">
        <f t="shared" si="118"/>
        <v>0</v>
      </c>
      <c r="ET63" s="120">
        <f t="shared" si="119"/>
        <v>0</v>
      </c>
      <c r="EU63" s="120">
        <f t="shared" si="120"/>
        <v>0</v>
      </c>
      <c r="EV63" s="121"/>
      <c r="EW63" s="162">
        <f t="shared" si="121"/>
        <v>0</v>
      </c>
      <c r="EX63" s="72"/>
      <c r="EY63" s="119">
        <f t="shared" si="122"/>
        <v>4184.3452396315633</v>
      </c>
      <c r="EZ63" s="120">
        <f ca="1">IFERROR((NORMSDIST(-(((LN($EY63/$C$38)+(#REF!+($Q$47^2)/2)*$Q$51)/($Q$47*SQRT($Q$51)))-$Q$47*SQRT($Q$51)))*$C$38*EXP(-#REF!*$Q$51)-NORMSDIST(-((LN($EY63/$C$38)+(#REF!+($Q$47^2)/2)*$Q$51)/($Q$47*SQRT($Q$51))))*$EY63)*100*$B$38,0)</f>
        <v>0</v>
      </c>
      <c r="FA63" s="120">
        <f ca="1">IFERROR((NORMSDIST(-(((LN($EY63/$C$39)+(#REF!+($Q$47^2)/2)*$Q$51)/($Q$47*SQRT($Q$51)))-$Q$47*SQRT($Q$51)))*$C$39*EXP(-#REF!*$Q$51)-NORMSDIST(-((LN($EY63/$C$39)+(#REF!+($Q$47^2)/2)*$Q$51)/($Q$47*SQRT($Q$51))))*$EY63)*100*$B$39,0)</f>
        <v>0</v>
      </c>
      <c r="FB63" s="120">
        <f ca="1">IFERROR((NORMSDIST(-(((LN($EY63/$C$40)+(#REF!+($Q$47^2)/2)*$Q$51)/($Q$47*SQRT($Q$51)))-$Q$47*SQRT($Q$51)))*$C$40*EXP(-#REF!*$Q$51)-NORMSDIST(-((LN($EY63/$C$40)+(#REF!+($Q$47^2)/2)*$Q$51)/($Q$47*SQRT($Q$51))))*$EY63)*100*$B$40,0)</f>
        <v>0</v>
      </c>
      <c r="FC63" s="120">
        <f ca="1">IFERROR((NORMSDIST(-(((LN($EY63/$C$41)+(#REF!+($Q$47^2)/2)*$Q$51)/($Q$47*SQRT($Q$51)))-$Q$47*SQRT($Q$51)))*$C$41*EXP(-#REF!*$Q$51)-NORMSDIST(-((LN($EY63/$C$41)+(#REF!+($Q$47^2)/2)*$Q$51)/($Q$47*SQRT($Q$51))))*$EY63)*100*$B$41,0)</f>
        <v>0</v>
      </c>
      <c r="FD63" s="120">
        <f ca="1">IFERROR((NORMSDIST(-(((LN($EY63/$C$42)+(#REF!+($Q$47^2)/2)*$Q$51)/($Q$47*SQRT($Q$51)))-$Q$47*SQRT($Q$51)))*$C$42*EXP(-#REF!*$Q$51)-NORMSDIST(-((LN($EY63/$C$42)+(#REF!+($Q$47^2)/2)*$Q$51)/($Q$47*SQRT($Q$51))))*$EY63)*100*$B$42,0)</f>
        <v>0</v>
      </c>
      <c r="FE63" s="120">
        <f ca="1">IFERROR((NORMSDIST(-(((LN($EY63/$C$43)+(#REF!+($Q$47^2)/2)*$Q$51)/($Q$47*SQRT($Q$51)))-$Q$47*SQRT($Q$51)))*$C$43*EXP(-#REF!*$Q$51)-NORMSDIST(-((LN($EY63/$C$43)+(#REF!+($Q$47^2)/2)*$Q$51)/($Q$47*SQRT($Q$51))))*$EY63)*100*$B$43,0)</f>
        <v>0</v>
      </c>
      <c r="FF63" s="120">
        <f ca="1">IFERROR((NORMSDIST(-(((LN($EY63/$C$44)+(#REF!+($Q$47^2)/2)*$Q$51)/($Q$47*SQRT($Q$51)))-$Q$47*SQRT($Q$51)))*$C$44*EXP(-#REF!*$Q$51)-NORMSDIST(-((LN($EY63/$C$44)+(#REF!+($Q$47^2)/2)*$Q$51)/($Q$47*SQRT($Q$51))))*$EY63)*100*$B$44,0)</f>
        <v>0</v>
      </c>
      <c r="FG63" s="120">
        <f ca="1">IFERROR((NORMSDIST(-(((LN($EY63/$C$45)+(#REF!+($Q$47^2)/2)*$Q$51)/($Q$47*SQRT($Q$51)))-$Q$47*SQRT($Q$51)))*$C$45*EXP(-#REF!*$Q$51)-NORMSDIST(-((LN($EY63/$C$45)+(#REF!+($Q$47^2)/2)*$Q$51)/($Q$47*SQRT($Q$51))))*$EY63)*100*$B$45,0)</f>
        <v>0</v>
      </c>
      <c r="FH63" s="120">
        <f ca="1">IFERROR((NORMSDIST(-(((LN($EY63/$C$46)+(#REF!+($Q$47^2)/2)*$Q$51)/($Q$47*SQRT($Q$51)))-$Q$47*SQRT($Q$51)))*$C$46*EXP(-#REF!*$Q$51)-NORMSDIST(-((LN($EY63/$C$46)+(#REF!+($Q$47^2)/2)*$Q$51)/($Q$47*SQRT($Q$51))))*$EY63)*100*$B$46,0)</f>
        <v>0</v>
      </c>
      <c r="FI63" s="120">
        <f ca="1">IFERROR((NORMSDIST(-(((LN($EY63/$C$47)+(#REF!+($Q$47^2)/2)*$Q$51)/($Q$47*SQRT($Q$51)))-$Q$47*SQRT($Q$51)))*$C$47*EXP(-#REF!*$Q$51)-NORMSDIST(-((LN($EY63/$C$47)+(#REF!+($Q$47^2)/2)*$Q$51)/($Q$47*SQRT($Q$51))))*$EY63)*100*$B$47,0)</f>
        <v>0</v>
      </c>
      <c r="FJ63" s="120">
        <f ca="1">IFERROR((NORMSDIST(-(((LN($EY63/$C$48)+(#REF!+($Q$47^2)/2)*$Q$51)/($Q$47*SQRT($Q$51)))-$Q$47*SQRT($Q$51)))*$C$48*EXP(-#REF!*$Q$51)-NORMSDIST(-((LN($EY63/$C$48)+(#REF!+($Q$47^2)/2)*$Q$51)/($Q$47*SQRT($Q$51))))*$EY63)*100*$B$48,0)</f>
        <v>0</v>
      </c>
      <c r="FK63" s="120">
        <f ca="1">IFERROR((NORMSDIST(-(((LN($EY63/$C$49)+(#REF!+($Q$47^2)/2)*$Q$51)/($Q$47*SQRT($Q$51)))-$Q$47*SQRT($Q$51)))*$C$49*EXP(-#REF!*$Q$51)-NORMSDIST(-((LN($EY63/$C$49)+(#REF!+($Q$47^2)/2)*$Q$51)/($Q$47*SQRT($Q$51))))*$EY63)*100*$B$49,0)</f>
        <v>0</v>
      </c>
      <c r="FL63" s="120">
        <f ca="1">IFERROR((NORMSDIST(-(((LN($EY63/$C$50)+(#REF!+($Q$47^2)/2)*$Q$51)/($Q$47*SQRT($Q$51)))-$Q$47*SQRT($Q$51)))*$C$50*EXP(-#REF!*$Q$51)-NORMSDIST(-((LN($EY63/$C$50)+(#REF!+($Q$47^2)/2)*$Q$51)/($Q$47*SQRT($Q$51))))*$EY63)*100*$B$50,0)</f>
        <v>0</v>
      </c>
      <c r="FM63" s="120">
        <f ca="1">IFERROR((NORMSDIST(-(((LN($EY63/$C$51)+(#REF!+($Q$47^2)/2)*$Q$51)/($Q$47*SQRT($Q$51)))-$Q$47*SQRT($Q$51)))*$C$51*EXP(-#REF!*$Q$51)-NORMSDIST(-((LN($EY63/$C$51)+(#REF!+($Q$47^2)/2)*$Q$51)/($Q$47*SQRT($Q$51))))*$EY63)*100*$B$51,0)</f>
        <v>0</v>
      </c>
      <c r="FN63" s="120">
        <f ca="1">IFERROR((NORMSDIST(-(((LN($EY63/$C$52)+(#REF!+($Q$47^2)/2)*$Q$51)/($Q$47*SQRT($Q$51)))-$Q$47*SQRT($Q$51)))*$C$52*EXP(-#REF!*$Q$51)-NORMSDIST(-((LN($EY63/$C$52)+(#REF!+($Q$47^2)/2)*$Q$51)/($Q$47*SQRT($Q$51))))*$EY63)*100*$B$52,0)</f>
        <v>0</v>
      </c>
      <c r="FO63" s="120">
        <f ca="1">IFERROR((NORMSDIST(-(((LN($EY63/$C$53)+(#REF!+($Q$47^2)/2)*$Q$51)/($Q$47*SQRT($Q$51)))-$Q$47*SQRT($Q$51)))*$C$53*EXP(-#REF!*$Q$51)-NORMSDIST(-((LN($EY63/$C$53)+(#REF!+($Q$47^2)/2)*$Q$51)/($Q$47*SQRT($Q$51))))*$EY63)*100*$B$53,0)</f>
        <v>0</v>
      </c>
      <c r="FP63" s="120">
        <f ca="1">IFERROR((NORMSDIST(-(((LN($EY63/$C$54)+(#REF!+($Q$47^2)/2)*$Q$51)/($Q$47*SQRT($Q$51)))-$Q$47*SQRT($Q$51)))*$C$54*EXP(-#REF!*$Q$51)-NORMSDIST(-((LN($EY63/$C$54)+(#REF!+($Q$47^2)/2)*$Q$51)/($Q$47*SQRT($Q$51))))*$EY63)*100*$B$54,0)</f>
        <v>0</v>
      </c>
      <c r="FQ63" s="120">
        <f ca="1">IFERROR((NORMSDIST(-(((LN($EY63/$C$55)+(#REF!+($Q$47^2)/2)*$Q$51)/($Q$47*SQRT($Q$51)))-$Q$47*SQRT($Q$51)))*$C$55*EXP(-#REF!*$Q$51)-NORMSDIST(-((LN($EY63/$C$55)+(#REF!+($Q$47^2)/2)*$Q$51)/($Q$47*SQRT($Q$51))))*$EY63)*100*$B$55,0)</f>
        <v>0</v>
      </c>
      <c r="FR63" s="120">
        <f ca="1">IFERROR((NORMSDIST(-(((LN($EY63/$C$56)+(#REF!+($Q$47^2)/2)*$Q$51)/($Q$47*SQRT($Q$51)))-$Q$47*SQRT($Q$51)))*$C$56*EXP(-#REF!*$Q$51)-NORMSDIST(-((LN($EY63/$C$56)+(#REF!+($Q$47^2)/2)*$Q$51)/($Q$47*SQRT($Q$51))))*$EY63)*100*$B$56,0)</f>
        <v>0</v>
      </c>
      <c r="FS63" s="120">
        <f ca="1">IFERROR((NORMSDIST(-(((LN($EY63/$C$57)+(#REF!+($Q$47^2)/2)*$Q$51)/($Q$47*SQRT($Q$51)))-$Q$47*SQRT($Q$51)))*$C$57*EXP(-#REF!*$Q$51)-NORMSDIST(-((LN($EY63/$C$57)+(#REF!+($Q$47^2)/2)*$Q$51)/($Q$47*SQRT($Q$51))))*$EY63)*100*$B$57,0)</f>
        <v>0</v>
      </c>
      <c r="FT63" s="120">
        <f ca="1">IFERROR((NORMSDIST(-(((LN($EY63/$C$58)+(#REF!+($Q$47^2)/2)*$Q$51)/($Q$47*SQRT($Q$51)))-$Q$47*SQRT($Q$51)))*$C$58*EXP(-#REF!*$Q$51)-NORMSDIST(-((LN($EY63/$C$58)+(#REF!+($Q$47^2)/2)*$Q$51)/($Q$47*SQRT($Q$51))))*$EY63)*100*$B$58,0)</f>
        <v>0</v>
      </c>
      <c r="FU63" s="120">
        <f ca="1">IFERROR((NORMSDIST(-(((LN($EY63/$C$59)+(#REF!+($Q$47^2)/2)*$Q$51)/($Q$47*SQRT($Q$51)))-$Q$47*SQRT($Q$51)))*$C$59*EXP(-#REF!*$Q$51)-NORMSDIST(-((LN($EY63/$C$59)+(#REF!+($Q$47^2)/2)*$Q$51)/($Q$47*SQRT($Q$51))))*$EY63)*100*$B$59,0)</f>
        <v>0</v>
      </c>
      <c r="FV63" s="120">
        <f ca="1">IFERROR((NORMSDIST(-(((LN($EY63/$C$60)+(#REF!+($Q$47^2)/2)*$Q$51)/($Q$47*SQRT($Q$51)))-$Q$47*SQRT($Q$51)))*$C$60*EXP(-#REF!*$Q$51)-NORMSDIST(-((LN($EY63/$C$60)+(#REF!+($Q$47^2)/2)*$Q$51)/($Q$47*SQRT($Q$51))))*$EY63)*100*$B$60,0)</f>
        <v>0</v>
      </c>
      <c r="FW63" s="120">
        <f ca="1">IFERROR((NORMSDIST(-(((LN($EY63/$C$61)+(#REF!+($Q$47^2)/2)*$Q$51)/($Q$47*SQRT($Q$51)))-$Q$47*SQRT($Q$51)))*$C$61*EXP(-#REF!*$Q$51)-NORMSDIST(-((LN($EY63/$C$61)+(#REF!+($Q$47^2)/2)*$Q$51)/($Q$47*SQRT($Q$51))))*$EY63)*100*$B$61,0)</f>
        <v>0</v>
      </c>
      <c r="FX63" s="120">
        <f ca="1">IFERROR((NORMSDIST(-(((LN($EY63/$C$62)+(#REF!+($Q$47^2)/2)*$Q$51)/($Q$47*SQRT($Q$51)))-$Q$47*SQRT($Q$51)))*$C$62*EXP(-#REF!*$Q$51)-NORMSDIST(-((LN($EY63/$C$62)+(#REF!+($Q$47^2)/2)*$Q$51)/($Q$47*SQRT($Q$51))))*$EY63)*100*$B$62,0)</f>
        <v>0</v>
      </c>
      <c r="FY63" s="120">
        <f ca="1">IFERROR((NORMSDIST(-(((LN($EY63/$C$63)+(#REF!+($Q$47^2)/2)*$Q$51)/($Q$47*SQRT($Q$51)))-$Q$47*SQRT($Q$51)))*$C$63*EXP(-#REF!*$Q$51)-NORMSDIST(-((LN($EY63/$C$63)+(#REF!+($Q$47^2)/2)*$Q$51)/($Q$47*SQRT($Q$51))))*$EY63)*100*$B$63,0)</f>
        <v>0</v>
      </c>
      <c r="FZ63" s="120">
        <f ca="1">IFERROR((NORMSDIST(-(((LN($EY63/$C$64)+(#REF!+($Q$47^2)/2)*$Q$51)/($Q$47*SQRT($Q$51)))-$Q$47*SQRT($Q$51)))*$C$64*EXP(-#REF!*$Q$51)-NORMSDIST(-((LN($EY63/$C$64)+(#REF!+($Q$47^2)/2)*$Q$51)/($Q$47*SQRT($Q$51))))*$EY63)*100*$B$64,0)</f>
        <v>0</v>
      </c>
      <c r="GA63" s="120">
        <f ca="1">IFERROR((NORMSDIST(-(((LN($EY63/$C$65)+(#REF!+($Q$47^2)/2)*$Q$51)/($Q$47*SQRT($Q$51)))-$Q$47*SQRT($Q$51)))*$C$65*EXP(-#REF!*$Q$51)-NORMSDIST(-((LN($EY63/$C$65)+(#REF!+($Q$47^2)/2)*$Q$51)/($Q$47*SQRT($Q$51))))*$EY63)*100*$B$65,0)</f>
        <v>0</v>
      </c>
      <c r="GB63" s="120">
        <f ca="1">IFERROR((NORMSDIST(-(((LN($EY63/$C$66)+(#REF!+($Q$47^2)/2)*$Q$51)/($Q$47*SQRT($Q$51)))-$Q$47*SQRT($Q$51)))*$C$66*EXP(-#REF!*$Q$51)-NORMSDIST(-((LN($EY63/$C$66)+(#REF!+($Q$47^2)/2)*$Q$51)/($Q$47*SQRT($Q$51))))*$EY63)*100*$B$66,0)</f>
        <v>0</v>
      </c>
      <c r="GC63" s="120">
        <f ca="1">IFERROR((NORMSDIST(-(((LN($EY63/$C$67)+(#REF!+($Q$47^2)/2)*$Q$51)/($Q$47*SQRT($Q$51)))-$Q$47*SQRT($Q$51)))*$C$67*EXP(-#REF!*$Q$51)-NORMSDIST(-((LN($EY63/$C$67)+(#REF!+($Q$47^2)/2)*$Q$51)/($Q$47*SQRT($Q$51))))*$EY63)*100*$B$67,0)</f>
        <v>0</v>
      </c>
      <c r="GD63" s="120">
        <f ca="1">IFERROR((NORMSDIST(-(((LN($EY63/$C$68)+(#REF!+($Q$47^2)/2)*$Q$51)/($Q$47*SQRT($Q$51)))-$Q$47*SQRT($Q$51)))*$C$68*EXP(-#REF!*$Q$51)-NORMSDIST(-((LN($EY63/$C$68)+(#REF!+($Q$47^2)/2)*$Q$51)/($Q$47*SQRT($Q$51))))*$EY63)*100*$B$68,0)</f>
        <v>0</v>
      </c>
      <c r="GE63" s="120">
        <f ca="1">IFERROR((NORMSDIST(-(((LN($EY63/$C$69)+(#REF!+($Q$47^2)/2)*$Q$51)/($Q$47*SQRT($Q$51)))-$Q$47*SQRT($Q$51)))*$C$69*EXP(-#REF!*$Q$51)-NORMSDIST(-((LN($EY63/$C$69)+(#REF!+($Q$47^2)/2)*$Q$51)/($Q$47*SQRT($Q$51))))*$EY63)*100*$B$69,0)</f>
        <v>0</v>
      </c>
      <c r="GF63" s="120">
        <f ca="1">IFERROR((NORMSDIST(-(((LN($EY63/$C$70)+(#REF!+($Q$47^2)/2)*$Q$51)/($Q$47*SQRT($Q$51)))-$Q$47*SQRT($Q$51)))*$C$70*EXP(-#REF!*$Q$51)-NORMSDIST(-((LN($EY63/$C$70)+(#REF!+($Q$47^2)/2)*$Q$51)/($Q$47*SQRT($Q$51))))*$EY63)*100*$B$70,0)</f>
        <v>0</v>
      </c>
      <c r="GG63" s="120">
        <f ca="1">IFERROR((NORMSDIST(-(((LN($EY63/$C$71)+(#REF!+($Q$47^2)/2)*$Q$51)/($Q$47*SQRT($Q$51)))-$Q$47*SQRT($Q$51)))*$C$71*EXP(-#REF!*$Q$51)-NORMSDIST(-((LN($EY63/$C$71)+(#REF!+($Q$47^2)/2)*$Q$51)/($Q$47*SQRT($Q$51))))*$EY63)*100*$B$71,0)</f>
        <v>0</v>
      </c>
      <c r="GH63" s="120">
        <f ca="1">IFERROR((NORMSDIST(-(((LN($EY63/$C$72)+(#REF!+($Q$47^2)/2)*$Q$51)/($Q$47*SQRT($Q$51)))-$Q$47*SQRT($Q$51)))*$C$72*EXP(-#REF!*$Q$51)-NORMSDIST(-((LN($EY63/$C$72)+(#REF!+($Q$47^2)/2)*$Q$51)/($Q$47*SQRT($Q$51))))*$EY63)*100*$B$72,0)</f>
        <v>0</v>
      </c>
      <c r="GI63" s="120">
        <f t="shared" si="123"/>
        <v>0</v>
      </c>
      <c r="GJ63" s="120">
        <f t="shared" si="124"/>
        <v>0</v>
      </c>
      <c r="GK63" s="120">
        <f t="shared" si="125"/>
        <v>0</v>
      </c>
      <c r="GL63" s="120">
        <f t="shared" si="126"/>
        <v>0</v>
      </c>
      <c r="GM63" s="121"/>
      <c r="GN63" s="162">
        <f t="shared" ca="1" si="127"/>
        <v>0</v>
      </c>
    </row>
    <row r="64" spans="1:196">
      <c r="A64" s="177" t="s">
        <v>411</v>
      </c>
      <c r="B64" s="169"/>
      <c r="C64" s="242"/>
      <c r="D64" s="243"/>
      <c r="E64" s="244">
        <f t="shared" si="0"/>
        <v>0</v>
      </c>
      <c r="F64" s="245">
        <f t="shared" si="1"/>
        <v>0</v>
      </c>
      <c r="G64" s="246" t="str">
        <f t="shared" si="129"/>
        <v/>
      </c>
      <c r="H64" s="247">
        <f t="shared" si="58"/>
        <v>0</v>
      </c>
      <c r="I64" s="248">
        <f t="shared" si="2"/>
        <v>0</v>
      </c>
      <c r="J64" s="69"/>
      <c r="K64" s="69"/>
      <c r="L64" s="69"/>
      <c r="M64" s="69"/>
      <c r="N64" s="62"/>
      <c r="O64" s="187"/>
      <c r="P64" s="187"/>
      <c r="Q64" s="187"/>
      <c r="R64" s="187"/>
      <c r="S64" s="186"/>
      <c r="T64" s="187"/>
      <c r="U64" s="188"/>
      <c r="V64" s="187"/>
      <c r="W64" s="187"/>
      <c r="X64" s="187"/>
      <c r="Y64" s="187"/>
      <c r="Z64" s="187"/>
      <c r="AA64" s="187"/>
      <c r="AB64" s="187"/>
      <c r="AC64" s="187"/>
      <c r="AD64" s="187"/>
      <c r="AE64" s="186"/>
      <c r="AF64" s="187"/>
      <c r="AG64" s="188"/>
      <c r="AH64" s="194"/>
      <c r="AI64" s="194"/>
      <c r="AJ64" s="194"/>
      <c r="AK64" s="194"/>
      <c r="AL64" s="194"/>
      <c r="AM64" s="194"/>
      <c r="AN64" s="194"/>
      <c r="AO64" s="194"/>
      <c r="AP64" s="194"/>
      <c r="AQ64" s="66"/>
      <c r="AR64" s="66"/>
      <c r="AS64" s="66"/>
      <c r="AT64" s="66"/>
      <c r="AU64" s="66"/>
      <c r="AV64" s="171"/>
      <c r="AW64" s="172" t="s">
        <v>354</v>
      </c>
      <c r="AX64" s="114"/>
      <c r="AY64" s="136"/>
      <c r="AZ64" s="137"/>
      <c r="BA64" s="285">
        <f t="shared" si="10"/>
        <v>0</v>
      </c>
      <c r="BB64" s="286">
        <f t="shared" si="11"/>
        <v>0</v>
      </c>
      <c r="BC64" s="173" t="s">
        <v>408</v>
      </c>
      <c r="BD64" s="114"/>
      <c r="BE64" s="139"/>
      <c r="BF64" s="117"/>
      <c r="BG64" s="287">
        <f t="shared" si="12"/>
        <v>0</v>
      </c>
      <c r="BH64" s="289">
        <f t="shared" si="13"/>
        <v>0</v>
      </c>
      <c r="BI64" s="174" t="s">
        <v>409</v>
      </c>
      <c r="BJ64" s="114"/>
      <c r="BK64" s="117"/>
      <c r="BL64" s="290">
        <f t="shared" si="14"/>
        <v>0</v>
      </c>
      <c r="BM64" s="291">
        <f t="shared" si="15"/>
        <v>0</v>
      </c>
      <c r="DH64" s="119">
        <f t="shared" si="81"/>
        <v>4393.5625016131416</v>
      </c>
      <c r="DI64" s="120">
        <f t="shared" si="82"/>
        <v>0</v>
      </c>
      <c r="DJ64" s="120">
        <f t="shared" si="83"/>
        <v>0</v>
      </c>
      <c r="DK64" s="120">
        <f t="shared" si="84"/>
        <v>0</v>
      </c>
      <c r="DL64" s="120">
        <f t="shared" si="85"/>
        <v>0</v>
      </c>
      <c r="DM64" s="120">
        <f t="shared" si="86"/>
        <v>0</v>
      </c>
      <c r="DN64" s="120">
        <f t="shared" si="87"/>
        <v>0</v>
      </c>
      <c r="DO64" s="120">
        <f t="shared" si="88"/>
        <v>0</v>
      </c>
      <c r="DP64" s="120">
        <f t="shared" si="89"/>
        <v>0</v>
      </c>
      <c r="DQ64" s="120">
        <f t="shared" si="90"/>
        <v>0</v>
      </c>
      <c r="DR64" s="120">
        <f t="shared" si="91"/>
        <v>0</v>
      </c>
      <c r="DS64" s="120">
        <f t="shared" si="92"/>
        <v>0</v>
      </c>
      <c r="DT64" s="120">
        <f t="shared" si="93"/>
        <v>0</v>
      </c>
      <c r="DU64" s="120">
        <f t="shared" si="94"/>
        <v>0</v>
      </c>
      <c r="DV64" s="120">
        <f t="shared" si="95"/>
        <v>0</v>
      </c>
      <c r="DW64" s="120">
        <f t="shared" si="96"/>
        <v>0</v>
      </c>
      <c r="DX64" s="120">
        <f t="shared" si="97"/>
        <v>0</v>
      </c>
      <c r="DY64" s="120">
        <f t="shared" si="98"/>
        <v>0</v>
      </c>
      <c r="DZ64" s="120">
        <f t="shared" si="99"/>
        <v>0</v>
      </c>
      <c r="EA64" s="120">
        <f t="shared" si="100"/>
        <v>0</v>
      </c>
      <c r="EB64" s="120">
        <f t="shared" si="101"/>
        <v>0</v>
      </c>
      <c r="EC64" s="120">
        <f t="shared" si="102"/>
        <v>0</v>
      </c>
      <c r="ED64" s="120">
        <f t="shared" si="103"/>
        <v>0</v>
      </c>
      <c r="EE64" s="120">
        <f t="shared" si="104"/>
        <v>0</v>
      </c>
      <c r="EF64" s="120">
        <f t="shared" si="105"/>
        <v>0</v>
      </c>
      <c r="EG64" s="120">
        <f t="shared" si="106"/>
        <v>0</v>
      </c>
      <c r="EH64" s="120">
        <f t="shared" si="107"/>
        <v>0</v>
      </c>
      <c r="EI64" s="120">
        <f t="shared" si="108"/>
        <v>0</v>
      </c>
      <c r="EJ64" s="120">
        <f t="shared" si="109"/>
        <v>0</v>
      </c>
      <c r="EK64" s="120">
        <f t="shared" si="110"/>
        <v>0</v>
      </c>
      <c r="EL64" s="120">
        <f t="shared" si="111"/>
        <v>0</v>
      </c>
      <c r="EM64" s="120">
        <f t="shared" si="112"/>
        <v>0</v>
      </c>
      <c r="EN64" s="120">
        <f t="shared" si="113"/>
        <v>0</v>
      </c>
      <c r="EO64" s="120">
        <f t="shared" si="114"/>
        <v>0</v>
      </c>
      <c r="EP64" s="120">
        <f t="shared" si="115"/>
        <v>0</v>
      </c>
      <c r="EQ64" s="120">
        <f t="shared" si="116"/>
        <v>0</v>
      </c>
      <c r="ER64" s="120">
        <f t="shared" si="117"/>
        <v>0</v>
      </c>
      <c r="ES64" s="120">
        <f t="shared" si="118"/>
        <v>0</v>
      </c>
      <c r="ET64" s="120">
        <f t="shared" si="119"/>
        <v>0</v>
      </c>
      <c r="EU64" s="120">
        <f t="shared" si="120"/>
        <v>0</v>
      </c>
      <c r="EV64" s="121"/>
      <c r="EW64" s="162">
        <f t="shared" si="121"/>
        <v>0</v>
      </c>
      <c r="EX64" s="72"/>
      <c r="EY64" s="119">
        <f t="shared" si="122"/>
        <v>4393.5625016131416</v>
      </c>
      <c r="EZ64" s="120">
        <f ca="1">IFERROR((NORMSDIST(-(((LN($EY64/$C$38)+(#REF!+($Q$47^2)/2)*$Q$51)/($Q$47*SQRT($Q$51)))-$Q$47*SQRT($Q$51)))*$C$38*EXP(-#REF!*$Q$51)-NORMSDIST(-((LN($EY64/$C$38)+(#REF!+($Q$47^2)/2)*$Q$51)/($Q$47*SQRT($Q$51))))*$EY64)*100*$B$38,0)</f>
        <v>0</v>
      </c>
      <c r="FA64" s="120">
        <f ca="1">IFERROR((NORMSDIST(-(((LN($EY64/$C$39)+(#REF!+($Q$47^2)/2)*$Q$51)/($Q$47*SQRT($Q$51)))-$Q$47*SQRT($Q$51)))*$C$39*EXP(-#REF!*$Q$51)-NORMSDIST(-((LN($EY64/$C$39)+(#REF!+($Q$47^2)/2)*$Q$51)/($Q$47*SQRT($Q$51))))*$EY64)*100*$B$39,0)</f>
        <v>0</v>
      </c>
      <c r="FB64" s="120">
        <f ca="1">IFERROR((NORMSDIST(-(((LN($EY64/$C$40)+(#REF!+($Q$47^2)/2)*$Q$51)/($Q$47*SQRT($Q$51)))-$Q$47*SQRT($Q$51)))*$C$40*EXP(-#REF!*$Q$51)-NORMSDIST(-((LN($EY64/$C$40)+(#REF!+($Q$47^2)/2)*$Q$51)/($Q$47*SQRT($Q$51))))*$EY64)*100*$B$40,0)</f>
        <v>0</v>
      </c>
      <c r="FC64" s="120">
        <f ca="1">IFERROR((NORMSDIST(-(((LN($EY64/$C$41)+(#REF!+($Q$47^2)/2)*$Q$51)/($Q$47*SQRT($Q$51)))-$Q$47*SQRT($Q$51)))*$C$41*EXP(-#REF!*$Q$51)-NORMSDIST(-((LN($EY64/$C$41)+(#REF!+($Q$47^2)/2)*$Q$51)/($Q$47*SQRT($Q$51))))*$EY64)*100*$B$41,0)</f>
        <v>0</v>
      </c>
      <c r="FD64" s="120">
        <f ca="1">IFERROR((NORMSDIST(-(((LN($EY64/$C$42)+(#REF!+($Q$47^2)/2)*$Q$51)/($Q$47*SQRT($Q$51)))-$Q$47*SQRT($Q$51)))*$C$42*EXP(-#REF!*$Q$51)-NORMSDIST(-((LN($EY64/$C$42)+(#REF!+($Q$47^2)/2)*$Q$51)/($Q$47*SQRT($Q$51))))*$EY64)*100*$B$42,0)</f>
        <v>0</v>
      </c>
      <c r="FE64" s="120">
        <f ca="1">IFERROR((NORMSDIST(-(((LN($EY64/$C$43)+(#REF!+($Q$47^2)/2)*$Q$51)/($Q$47*SQRT($Q$51)))-$Q$47*SQRT($Q$51)))*$C$43*EXP(-#REF!*$Q$51)-NORMSDIST(-((LN($EY64/$C$43)+(#REF!+($Q$47^2)/2)*$Q$51)/($Q$47*SQRT($Q$51))))*$EY64)*100*$B$43,0)</f>
        <v>0</v>
      </c>
      <c r="FF64" s="120">
        <f ca="1">IFERROR((NORMSDIST(-(((LN($EY64/$C$44)+(#REF!+($Q$47^2)/2)*$Q$51)/($Q$47*SQRT($Q$51)))-$Q$47*SQRT($Q$51)))*$C$44*EXP(-#REF!*$Q$51)-NORMSDIST(-((LN($EY64/$C$44)+(#REF!+($Q$47^2)/2)*$Q$51)/($Q$47*SQRT($Q$51))))*$EY64)*100*$B$44,0)</f>
        <v>0</v>
      </c>
      <c r="FG64" s="120">
        <f ca="1">IFERROR((NORMSDIST(-(((LN($EY64/$C$45)+(#REF!+($Q$47^2)/2)*$Q$51)/($Q$47*SQRT($Q$51)))-$Q$47*SQRT($Q$51)))*$C$45*EXP(-#REF!*$Q$51)-NORMSDIST(-((LN($EY64/$C$45)+(#REF!+($Q$47^2)/2)*$Q$51)/($Q$47*SQRT($Q$51))))*$EY64)*100*$B$45,0)</f>
        <v>0</v>
      </c>
      <c r="FH64" s="120">
        <f ca="1">IFERROR((NORMSDIST(-(((LN($EY64/$C$46)+(#REF!+($Q$47^2)/2)*$Q$51)/($Q$47*SQRT($Q$51)))-$Q$47*SQRT($Q$51)))*$C$46*EXP(-#REF!*$Q$51)-NORMSDIST(-((LN($EY64/$C$46)+(#REF!+($Q$47^2)/2)*$Q$51)/($Q$47*SQRT($Q$51))))*$EY64)*100*$B$46,0)</f>
        <v>0</v>
      </c>
      <c r="FI64" s="120">
        <f ca="1">IFERROR((NORMSDIST(-(((LN($EY64/$C$47)+(#REF!+($Q$47^2)/2)*$Q$51)/($Q$47*SQRT($Q$51)))-$Q$47*SQRT($Q$51)))*$C$47*EXP(-#REF!*$Q$51)-NORMSDIST(-((LN($EY64/$C$47)+(#REF!+($Q$47^2)/2)*$Q$51)/($Q$47*SQRT($Q$51))))*$EY64)*100*$B$47,0)</f>
        <v>0</v>
      </c>
      <c r="FJ64" s="120">
        <f ca="1">IFERROR((NORMSDIST(-(((LN($EY64/$C$48)+(#REF!+($Q$47^2)/2)*$Q$51)/($Q$47*SQRT($Q$51)))-$Q$47*SQRT($Q$51)))*$C$48*EXP(-#REF!*$Q$51)-NORMSDIST(-((LN($EY64/$C$48)+(#REF!+($Q$47^2)/2)*$Q$51)/($Q$47*SQRT($Q$51))))*$EY64)*100*$B$48,0)</f>
        <v>0</v>
      </c>
      <c r="FK64" s="120">
        <f ca="1">IFERROR((NORMSDIST(-(((LN($EY64/$C$49)+(#REF!+($Q$47^2)/2)*$Q$51)/($Q$47*SQRT($Q$51)))-$Q$47*SQRT($Q$51)))*$C$49*EXP(-#REF!*$Q$51)-NORMSDIST(-((LN($EY64/$C$49)+(#REF!+($Q$47^2)/2)*$Q$51)/($Q$47*SQRT($Q$51))))*$EY64)*100*$B$49,0)</f>
        <v>0</v>
      </c>
      <c r="FL64" s="120">
        <f ca="1">IFERROR((NORMSDIST(-(((LN($EY64/$C$50)+(#REF!+($Q$47^2)/2)*$Q$51)/($Q$47*SQRT($Q$51)))-$Q$47*SQRT($Q$51)))*$C$50*EXP(-#REF!*$Q$51)-NORMSDIST(-((LN($EY64/$C$50)+(#REF!+($Q$47^2)/2)*$Q$51)/($Q$47*SQRT($Q$51))))*$EY64)*100*$B$50,0)</f>
        <v>0</v>
      </c>
      <c r="FM64" s="120">
        <f ca="1">IFERROR((NORMSDIST(-(((LN($EY64/$C$51)+(#REF!+($Q$47^2)/2)*$Q$51)/($Q$47*SQRT($Q$51)))-$Q$47*SQRT($Q$51)))*$C$51*EXP(-#REF!*$Q$51)-NORMSDIST(-((LN($EY64/$C$51)+(#REF!+($Q$47^2)/2)*$Q$51)/($Q$47*SQRT($Q$51))))*$EY64)*100*$B$51,0)</f>
        <v>0</v>
      </c>
      <c r="FN64" s="120">
        <f ca="1">IFERROR((NORMSDIST(-(((LN($EY64/$C$52)+(#REF!+($Q$47^2)/2)*$Q$51)/($Q$47*SQRT($Q$51)))-$Q$47*SQRT($Q$51)))*$C$52*EXP(-#REF!*$Q$51)-NORMSDIST(-((LN($EY64/$C$52)+(#REF!+($Q$47^2)/2)*$Q$51)/($Q$47*SQRT($Q$51))))*$EY64)*100*$B$52,0)</f>
        <v>0</v>
      </c>
      <c r="FO64" s="120">
        <f ca="1">IFERROR((NORMSDIST(-(((LN($EY64/$C$53)+(#REF!+($Q$47^2)/2)*$Q$51)/($Q$47*SQRT($Q$51)))-$Q$47*SQRT($Q$51)))*$C$53*EXP(-#REF!*$Q$51)-NORMSDIST(-((LN($EY64/$C$53)+(#REF!+($Q$47^2)/2)*$Q$51)/($Q$47*SQRT($Q$51))))*$EY64)*100*$B$53,0)</f>
        <v>0</v>
      </c>
      <c r="FP64" s="120">
        <f ca="1">IFERROR((NORMSDIST(-(((LN($EY64/$C$54)+(#REF!+($Q$47^2)/2)*$Q$51)/($Q$47*SQRT($Q$51)))-$Q$47*SQRT($Q$51)))*$C$54*EXP(-#REF!*$Q$51)-NORMSDIST(-((LN($EY64/$C$54)+(#REF!+($Q$47^2)/2)*$Q$51)/($Q$47*SQRT($Q$51))))*$EY64)*100*$B$54,0)</f>
        <v>0</v>
      </c>
      <c r="FQ64" s="120">
        <f ca="1">IFERROR((NORMSDIST(-(((LN($EY64/$C$55)+(#REF!+($Q$47^2)/2)*$Q$51)/($Q$47*SQRT($Q$51)))-$Q$47*SQRT($Q$51)))*$C$55*EXP(-#REF!*$Q$51)-NORMSDIST(-((LN($EY64/$C$55)+(#REF!+($Q$47^2)/2)*$Q$51)/($Q$47*SQRT($Q$51))))*$EY64)*100*$B$55,0)</f>
        <v>0</v>
      </c>
      <c r="FR64" s="120">
        <f ca="1">IFERROR((NORMSDIST(-(((LN($EY64/$C$56)+(#REF!+($Q$47^2)/2)*$Q$51)/($Q$47*SQRT($Q$51)))-$Q$47*SQRT($Q$51)))*$C$56*EXP(-#REF!*$Q$51)-NORMSDIST(-((LN($EY64/$C$56)+(#REF!+($Q$47^2)/2)*$Q$51)/($Q$47*SQRT($Q$51))))*$EY64)*100*$B$56,0)</f>
        <v>0</v>
      </c>
      <c r="FS64" s="120">
        <f ca="1">IFERROR((NORMSDIST(-(((LN($EY64/$C$57)+(#REF!+($Q$47^2)/2)*$Q$51)/($Q$47*SQRT($Q$51)))-$Q$47*SQRT($Q$51)))*$C$57*EXP(-#REF!*$Q$51)-NORMSDIST(-((LN($EY64/$C$57)+(#REF!+($Q$47^2)/2)*$Q$51)/($Q$47*SQRT($Q$51))))*$EY64)*100*$B$57,0)</f>
        <v>0</v>
      </c>
      <c r="FT64" s="120">
        <f ca="1">IFERROR((NORMSDIST(-(((LN($EY64/$C$58)+(#REF!+($Q$47^2)/2)*$Q$51)/($Q$47*SQRT($Q$51)))-$Q$47*SQRT($Q$51)))*$C$58*EXP(-#REF!*$Q$51)-NORMSDIST(-((LN($EY64/$C$58)+(#REF!+($Q$47^2)/2)*$Q$51)/($Q$47*SQRT($Q$51))))*$EY64)*100*$B$58,0)</f>
        <v>0</v>
      </c>
      <c r="FU64" s="120">
        <f ca="1">IFERROR((NORMSDIST(-(((LN($EY64/$C$59)+(#REF!+($Q$47^2)/2)*$Q$51)/($Q$47*SQRT($Q$51)))-$Q$47*SQRT($Q$51)))*$C$59*EXP(-#REF!*$Q$51)-NORMSDIST(-((LN($EY64/$C$59)+(#REF!+($Q$47^2)/2)*$Q$51)/($Q$47*SQRT($Q$51))))*$EY64)*100*$B$59,0)</f>
        <v>0</v>
      </c>
      <c r="FV64" s="120">
        <f ca="1">IFERROR((NORMSDIST(-(((LN($EY64/$C$60)+(#REF!+($Q$47^2)/2)*$Q$51)/($Q$47*SQRT($Q$51)))-$Q$47*SQRT($Q$51)))*$C$60*EXP(-#REF!*$Q$51)-NORMSDIST(-((LN($EY64/$C$60)+(#REF!+($Q$47^2)/2)*$Q$51)/($Q$47*SQRT($Q$51))))*$EY64)*100*$B$60,0)</f>
        <v>0</v>
      </c>
      <c r="FW64" s="120">
        <f ca="1">IFERROR((NORMSDIST(-(((LN($EY64/$C$61)+(#REF!+($Q$47^2)/2)*$Q$51)/($Q$47*SQRT($Q$51)))-$Q$47*SQRT($Q$51)))*$C$61*EXP(-#REF!*$Q$51)-NORMSDIST(-((LN($EY64/$C$61)+(#REF!+($Q$47^2)/2)*$Q$51)/($Q$47*SQRT($Q$51))))*$EY64)*100*$B$61,0)</f>
        <v>0</v>
      </c>
      <c r="FX64" s="120">
        <f ca="1">IFERROR((NORMSDIST(-(((LN($EY64/$C$62)+(#REF!+($Q$47^2)/2)*$Q$51)/($Q$47*SQRT($Q$51)))-$Q$47*SQRT($Q$51)))*$C$62*EXP(-#REF!*$Q$51)-NORMSDIST(-((LN($EY64/$C$62)+(#REF!+($Q$47^2)/2)*$Q$51)/($Q$47*SQRT($Q$51))))*$EY64)*100*$B$62,0)</f>
        <v>0</v>
      </c>
      <c r="FY64" s="120">
        <f ca="1">IFERROR((NORMSDIST(-(((LN($EY64/$C$63)+(#REF!+($Q$47^2)/2)*$Q$51)/($Q$47*SQRT($Q$51)))-$Q$47*SQRT($Q$51)))*$C$63*EXP(-#REF!*$Q$51)-NORMSDIST(-((LN($EY64/$C$63)+(#REF!+($Q$47^2)/2)*$Q$51)/($Q$47*SQRT($Q$51))))*$EY64)*100*$B$63,0)</f>
        <v>0</v>
      </c>
      <c r="FZ64" s="120">
        <f ca="1">IFERROR((NORMSDIST(-(((LN($EY64/$C$64)+(#REF!+($Q$47^2)/2)*$Q$51)/($Q$47*SQRT($Q$51)))-$Q$47*SQRT($Q$51)))*$C$64*EXP(-#REF!*$Q$51)-NORMSDIST(-((LN($EY64/$C$64)+(#REF!+($Q$47^2)/2)*$Q$51)/($Q$47*SQRT($Q$51))))*$EY64)*100*$B$64,0)</f>
        <v>0</v>
      </c>
      <c r="GA64" s="120">
        <f ca="1">IFERROR((NORMSDIST(-(((LN($EY64/$C$65)+(#REF!+($Q$47^2)/2)*$Q$51)/($Q$47*SQRT($Q$51)))-$Q$47*SQRT($Q$51)))*$C$65*EXP(-#REF!*$Q$51)-NORMSDIST(-((LN($EY64/$C$65)+(#REF!+($Q$47^2)/2)*$Q$51)/($Q$47*SQRT($Q$51))))*$EY64)*100*$B$65,0)</f>
        <v>0</v>
      </c>
      <c r="GB64" s="120">
        <f ca="1">IFERROR((NORMSDIST(-(((LN($EY64/$C$66)+(#REF!+($Q$47^2)/2)*$Q$51)/($Q$47*SQRT($Q$51)))-$Q$47*SQRT($Q$51)))*$C$66*EXP(-#REF!*$Q$51)-NORMSDIST(-((LN($EY64/$C$66)+(#REF!+($Q$47^2)/2)*$Q$51)/($Q$47*SQRT($Q$51))))*$EY64)*100*$B$66,0)</f>
        <v>0</v>
      </c>
      <c r="GC64" s="120">
        <f ca="1">IFERROR((NORMSDIST(-(((LN($EY64/$C$67)+(#REF!+($Q$47^2)/2)*$Q$51)/($Q$47*SQRT($Q$51)))-$Q$47*SQRT($Q$51)))*$C$67*EXP(-#REF!*$Q$51)-NORMSDIST(-((LN($EY64/$C$67)+(#REF!+($Q$47^2)/2)*$Q$51)/($Q$47*SQRT($Q$51))))*$EY64)*100*$B$67,0)</f>
        <v>0</v>
      </c>
      <c r="GD64" s="120">
        <f ca="1">IFERROR((NORMSDIST(-(((LN($EY64/$C$68)+(#REF!+($Q$47^2)/2)*$Q$51)/($Q$47*SQRT($Q$51)))-$Q$47*SQRT($Q$51)))*$C$68*EXP(-#REF!*$Q$51)-NORMSDIST(-((LN($EY64/$C$68)+(#REF!+($Q$47^2)/2)*$Q$51)/($Q$47*SQRT($Q$51))))*$EY64)*100*$B$68,0)</f>
        <v>0</v>
      </c>
      <c r="GE64" s="120">
        <f ca="1">IFERROR((NORMSDIST(-(((LN($EY64/$C$69)+(#REF!+($Q$47^2)/2)*$Q$51)/($Q$47*SQRT($Q$51)))-$Q$47*SQRT($Q$51)))*$C$69*EXP(-#REF!*$Q$51)-NORMSDIST(-((LN($EY64/$C$69)+(#REF!+($Q$47^2)/2)*$Q$51)/($Q$47*SQRT($Q$51))))*$EY64)*100*$B$69,0)</f>
        <v>0</v>
      </c>
      <c r="GF64" s="120">
        <f ca="1">IFERROR((NORMSDIST(-(((LN($EY64/$C$70)+(#REF!+($Q$47^2)/2)*$Q$51)/($Q$47*SQRT($Q$51)))-$Q$47*SQRT($Q$51)))*$C$70*EXP(-#REF!*$Q$51)-NORMSDIST(-((LN($EY64/$C$70)+(#REF!+($Q$47^2)/2)*$Q$51)/($Q$47*SQRT($Q$51))))*$EY64)*100*$B$70,0)</f>
        <v>0</v>
      </c>
      <c r="GG64" s="120">
        <f ca="1">IFERROR((NORMSDIST(-(((LN($EY64/$C$71)+(#REF!+($Q$47^2)/2)*$Q$51)/($Q$47*SQRT($Q$51)))-$Q$47*SQRT($Q$51)))*$C$71*EXP(-#REF!*$Q$51)-NORMSDIST(-((LN($EY64/$C$71)+(#REF!+($Q$47^2)/2)*$Q$51)/($Q$47*SQRT($Q$51))))*$EY64)*100*$B$71,0)</f>
        <v>0</v>
      </c>
      <c r="GH64" s="120">
        <f ca="1">IFERROR((NORMSDIST(-(((LN($EY64/$C$72)+(#REF!+($Q$47^2)/2)*$Q$51)/($Q$47*SQRT($Q$51)))-$Q$47*SQRT($Q$51)))*$C$72*EXP(-#REF!*$Q$51)-NORMSDIST(-((LN($EY64/$C$72)+(#REF!+($Q$47^2)/2)*$Q$51)/($Q$47*SQRT($Q$51))))*$EY64)*100*$B$72,0)</f>
        <v>0</v>
      </c>
      <c r="GI64" s="120">
        <f t="shared" si="123"/>
        <v>0</v>
      </c>
      <c r="GJ64" s="120">
        <f t="shared" si="124"/>
        <v>0</v>
      </c>
      <c r="GK64" s="120">
        <f t="shared" si="125"/>
        <v>0</v>
      </c>
      <c r="GL64" s="120">
        <f t="shared" si="126"/>
        <v>0</v>
      </c>
      <c r="GM64" s="121"/>
      <c r="GN64" s="162">
        <f t="shared" ca="1" si="127"/>
        <v>0</v>
      </c>
    </row>
    <row r="65" spans="1:196">
      <c r="A65" s="168" t="s">
        <v>407</v>
      </c>
      <c r="B65" s="169"/>
      <c r="C65" s="242"/>
      <c r="D65" s="243"/>
      <c r="E65" s="244">
        <f t="shared" si="0"/>
        <v>0</v>
      </c>
      <c r="F65" s="245">
        <f t="shared" si="1"/>
        <v>0</v>
      </c>
      <c r="G65" s="246" t="str">
        <f t="shared" si="129"/>
        <v/>
      </c>
      <c r="H65" s="247">
        <f t="shared" si="58"/>
        <v>0</v>
      </c>
      <c r="I65" s="248">
        <f t="shared" si="2"/>
        <v>0</v>
      </c>
      <c r="J65" s="127" t="str">
        <f>IFERROR(D64/D65,"")</f>
        <v/>
      </c>
      <c r="K65" s="128" t="str">
        <f>IFERROR(G64/G65,"")</f>
        <v/>
      </c>
      <c r="L65" s="129" t="str">
        <f t="shared" si="128"/>
        <v/>
      </c>
      <c r="M65" s="130">
        <f>I65+I64</f>
        <v>0</v>
      </c>
      <c r="N65" s="62"/>
      <c r="O65" s="187"/>
      <c r="P65" s="187"/>
      <c r="Q65" s="187"/>
      <c r="R65" s="187"/>
      <c r="S65" s="186"/>
      <c r="T65" s="187"/>
      <c r="U65" s="188"/>
      <c r="V65" s="187"/>
      <c r="W65" s="187"/>
      <c r="X65" s="187"/>
      <c r="Y65" s="187"/>
      <c r="Z65" s="187"/>
      <c r="AA65" s="187"/>
      <c r="AB65" s="187"/>
      <c r="AC65" s="187"/>
      <c r="AD65" s="187"/>
      <c r="AE65" s="186"/>
      <c r="AF65" s="187"/>
      <c r="AG65" s="188"/>
      <c r="AH65" s="194"/>
      <c r="AI65" s="194"/>
      <c r="AJ65" s="194"/>
      <c r="AK65" s="194"/>
      <c r="AL65" s="194"/>
      <c r="AM65" s="194"/>
      <c r="AN65" s="194"/>
      <c r="AO65" s="194"/>
      <c r="AP65" s="194"/>
      <c r="AQ65" s="66"/>
      <c r="AR65" s="66"/>
      <c r="AS65" s="66"/>
      <c r="AT65" s="66"/>
      <c r="AU65" s="66"/>
      <c r="AV65" s="171"/>
      <c r="AW65" s="172" t="s">
        <v>354</v>
      </c>
      <c r="AX65" s="114"/>
      <c r="AY65" s="136"/>
      <c r="AZ65" s="137"/>
      <c r="BA65" s="285">
        <f t="shared" si="10"/>
        <v>0</v>
      </c>
      <c r="BB65" s="286">
        <f t="shared" si="11"/>
        <v>0</v>
      </c>
      <c r="BC65" s="173" t="s">
        <v>408</v>
      </c>
      <c r="BD65" s="114"/>
      <c r="BE65" s="139"/>
      <c r="BF65" s="117"/>
      <c r="BG65" s="287">
        <f t="shared" si="12"/>
        <v>0</v>
      </c>
      <c r="BH65" s="289">
        <f t="shared" si="13"/>
        <v>0</v>
      </c>
      <c r="BI65" s="174" t="s">
        <v>409</v>
      </c>
      <c r="BJ65" s="114"/>
      <c r="BK65" s="117"/>
      <c r="BL65" s="290">
        <f t="shared" si="14"/>
        <v>0</v>
      </c>
      <c r="BM65" s="291">
        <f t="shared" si="15"/>
        <v>0</v>
      </c>
      <c r="DH65" s="119">
        <f t="shared" si="81"/>
        <v>4613.2406266937987</v>
      </c>
      <c r="DI65" s="120">
        <f t="shared" si="82"/>
        <v>0</v>
      </c>
      <c r="DJ65" s="120">
        <f t="shared" si="83"/>
        <v>0</v>
      </c>
      <c r="DK65" s="120">
        <f t="shared" si="84"/>
        <v>0</v>
      </c>
      <c r="DL65" s="120">
        <f t="shared" si="85"/>
        <v>0</v>
      </c>
      <c r="DM65" s="120">
        <f t="shared" si="86"/>
        <v>0</v>
      </c>
      <c r="DN65" s="120">
        <f t="shared" si="87"/>
        <v>0</v>
      </c>
      <c r="DO65" s="120">
        <f t="shared" si="88"/>
        <v>0</v>
      </c>
      <c r="DP65" s="120">
        <f t="shared" si="89"/>
        <v>0</v>
      </c>
      <c r="DQ65" s="120">
        <f t="shared" si="90"/>
        <v>0</v>
      </c>
      <c r="DR65" s="120">
        <f t="shared" si="91"/>
        <v>0</v>
      </c>
      <c r="DS65" s="120">
        <f t="shared" si="92"/>
        <v>0</v>
      </c>
      <c r="DT65" s="120">
        <f t="shared" si="93"/>
        <v>0</v>
      </c>
      <c r="DU65" s="120">
        <f t="shared" si="94"/>
        <v>0</v>
      </c>
      <c r="DV65" s="120">
        <f t="shared" si="95"/>
        <v>0</v>
      </c>
      <c r="DW65" s="120">
        <f t="shared" si="96"/>
        <v>0</v>
      </c>
      <c r="DX65" s="120">
        <f t="shared" si="97"/>
        <v>0</v>
      </c>
      <c r="DY65" s="120">
        <f t="shared" si="98"/>
        <v>0</v>
      </c>
      <c r="DZ65" s="120">
        <f t="shared" si="99"/>
        <v>0</v>
      </c>
      <c r="EA65" s="120">
        <f t="shared" si="100"/>
        <v>0</v>
      </c>
      <c r="EB65" s="120">
        <f t="shared" si="101"/>
        <v>0</v>
      </c>
      <c r="EC65" s="120">
        <f t="shared" si="102"/>
        <v>0</v>
      </c>
      <c r="ED65" s="120">
        <f t="shared" si="103"/>
        <v>0</v>
      </c>
      <c r="EE65" s="120">
        <f t="shared" si="104"/>
        <v>0</v>
      </c>
      <c r="EF65" s="120">
        <f t="shared" si="105"/>
        <v>0</v>
      </c>
      <c r="EG65" s="120">
        <f t="shared" si="106"/>
        <v>0</v>
      </c>
      <c r="EH65" s="120">
        <f t="shared" si="107"/>
        <v>0</v>
      </c>
      <c r="EI65" s="120">
        <f t="shared" si="108"/>
        <v>0</v>
      </c>
      <c r="EJ65" s="120">
        <f t="shared" si="109"/>
        <v>0</v>
      </c>
      <c r="EK65" s="120">
        <f t="shared" si="110"/>
        <v>0</v>
      </c>
      <c r="EL65" s="120">
        <f t="shared" si="111"/>
        <v>0</v>
      </c>
      <c r="EM65" s="120">
        <f t="shared" si="112"/>
        <v>0</v>
      </c>
      <c r="EN65" s="120">
        <f t="shared" si="113"/>
        <v>0</v>
      </c>
      <c r="EO65" s="120">
        <f t="shared" si="114"/>
        <v>0</v>
      </c>
      <c r="EP65" s="120">
        <f t="shared" si="115"/>
        <v>0</v>
      </c>
      <c r="EQ65" s="120">
        <f t="shared" si="116"/>
        <v>0</v>
      </c>
      <c r="ER65" s="120">
        <f t="shared" si="117"/>
        <v>0</v>
      </c>
      <c r="ES65" s="120">
        <f t="shared" si="118"/>
        <v>0</v>
      </c>
      <c r="ET65" s="120">
        <f t="shared" si="119"/>
        <v>0</v>
      </c>
      <c r="EU65" s="120">
        <f t="shared" si="120"/>
        <v>0</v>
      </c>
      <c r="EV65" s="121"/>
      <c r="EW65" s="162">
        <f t="shared" si="121"/>
        <v>0</v>
      </c>
      <c r="EX65" s="72"/>
      <c r="EY65" s="119">
        <f t="shared" si="122"/>
        <v>4613.2406266937987</v>
      </c>
      <c r="EZ65" s="120">
        <f ca="1">IFERROR((NORMSDIST(-(((LN($EY65/$C$38)+(#REF!+($Q$47^2)/2)*$Q$51)/($Q$47*SQRT($Q$51)))-$Q$47*SQRT($Q$51)))*$C$38*EXP(-#REF!*$Q$51)-NORMSDIST(-((LN($EY65/$C$38)+(#REF!+($Q$47^2)/2)*$Q$51)/($Q$47*SQRT($Q$51))))*$EY65)*100*$B$38,0)</f>
        <v>0</v>
      </c>
      <c r="FA65" s="120">
        <f ca="1">IFERROR((NORMSDIST(-(((LN($EY65/$C$39)+(#REF!+($Q$47^2)/2)*$Q$51)/($Q$47*SQRT($Q$51)))-$Q$47*SQRT($Q$51)))*$C$39*EXP(-#REF!*$Q$51)-NORMSDIST(-((LN($EY65/$C$39)+(#REF!+($Q$47^2)/2)*$Q$51)/($Q$47*SQRT($Q$51))))*$EY65)*100*$B$39,0)</f>
        <v>0</v>
      </c>
      <c r="FB65" s="120">
        <f ca="1">IFERROR((NORMSDIST(-(((LN($EY65/$C$40)+(#REF!+($Q$47^2)/2)*$Q$51)/($Q$47*SQRT($Q$51)))-$Q$47*SQRT($Q$51)))*$C$40*EXP(-#REF!*$Q$51)-NORMSDIST(-((LN($EY65/$C$40)+(#REF!+($Q$47^2)/2)*$Q$51)/($Q$47*SQRT($Q$51))))*$EY65)*100*$B$40,0)</f>
        <v>0</v>
      </c>
      <c r="FC65" s="120">
        <f ca="1">IFERROR((NORMSDIST(-(((LN($EY65/$C$41)+(#REF!+($Q$47^2)/2)*$Q$51)/($Q$47*SQRT($Q$51)))-$Q$47*SQRT($Q$51)))*$C$41*EXP(-#REF!*$Q$51)-NORMSDIST(-((LN($EY65/$C$41)+(#REF!+($Q$47^2)/2)*$Q$51)/($Q$47*SQRT($Q$51))))*$EY65)*100*$B$41,0)</f>
        <v>0</v>
      </c>
      <c r="FD65" s="120">
        <f ca="1">IFERROR((NORMSDIST(-(((LN($EY65/$C$42)+(#REF!+($Q$47^2)/2)*$Q$51)/($Q$47*SQRT($Q$51)))-$Q$47*SQRT($Q$51)))*$C$42*EXP(-#REF!*$Q$51)-NORMSDIST(-((LN($EY65/$C$42)+(#REF!+($Q$47^2)/2)*$Q$51)/($Q$47*SQRT($Q$51))))*$EY65)*100*$B$42,0)</f>
        <v>0</v>
      </c>
      <c r="FE65" s="120">
        <f ca="1">IFERROR((NORMSDIST(-(((LN($EY65/$C$43)+(#REF!+($Q$47^2)/2)*$Q$51)/($Q$47*SQRT($Q$51)))-$Q$47*SQRT($Q$51)))*$C$43*EXP(-#REF!*$Q$51)-NORMSDIST(-((LN($EY65/$C$43)+(#REF!+($Q$47^2)/2)*$Q$51)/($Q$47*SQRT($Q$51))))*$EY65)*100*$B$43,0)</f>
        <v>0</v>
      </c>
      <c r="FF65" s="120">
        <f ca="1">IFERROR((NORMSDIST(-(((LN($EY65/$C$44)+(#REF!+($Q$47^2)/2)*$Q$51)/($Q$47*SQRT($Q$51)))-$Q$47*SQRT($Q$51)))*$C$44*EXP(-#REF!*$Q$51)-NORMSDIST(-((LN($EY65/$C$44)+(#REF!+($Q$47^2)/2)*$Q$51)/($Q$47*SQRT($Q$51))))*$EY65)*100*$B$44,0)</f>
        <v>0</v>
      </c>
      <c r="FG65" s="120">
        <f ca="1">IFERROR((NORMSDIST(-(((LN($EY65/$C$45)+(#REF!+($Q$47^2)/2)*$Q$51)/($Q$47*SQRT($Q$51)))-$Q$47*SQRT($Q$51)))*$C$45*EXP(-#REF!*$Q$51)-NORMSDIST(-((LN($EY65/$C$45)+(#REF!+($Q$47^2)/2)*$Q$51)/($Q$47*SQRT($Q$51))))*$EY65)*100*$B$45,0)</f>
        <v>0</v>
      </c>
      <c r="FH65" s="120">
        <f ca="1">IFERROR((NORMSDIST(-(((LN($EY65/$C$46)+(#REF!+($Q$47^2)/2)*$Q$51)/($Q$47*SQRT($Q$51)))-$Q$47*SQRT($Q$51)))*$C$46*EXP(-#REF!*$Q$51)-NORMSDIST(-((LN($EY65/$C$46)+(#REF!+($Q$47^2)/2)*$Q$51)/($Q$47*SQRT($Q$51))))*$EY65)*100*$B$46,0)</f>
        <v>0</v>
      </c>
      <c r="FI65" s="120">
        <f ca="1">IFERROR((NORMSDIST(-(((LN($EY65/$C$47)+(#REF!+($Q$47^2)/2)*$Q$51)/($Q$47*SQRT($Q$51)))-$Q$47*SQRT($Q$51)))*$C$47*EXP(-#REF!*$Q$51)-NORMSDIST(-((LN($EY65/$C$47)+(#REF!+($Q$47^2)/2)*$Q$51)/($Q$47*SQRT($Q$51))))*$EY65)*100*$B$47,0)</f>
        <v>0</v>
      </c>
      <c r="FJ65" s="120">
        <f ca="1">IFERROR((NORMSDIST(-(((LN($EY65/$C$48)+(#REF!+($Q$47^2)/2)*$Q$51)/($Q$47*SQRT($Q$51)))-$Q$47*SQRT($Q$51)))*$C$48*EXP(-#REF!*$Q$51)-NORMSDIST(-((LN($EY65/$C$48)+(#REF!+($Q$47^2)/2)*$Q$51)/($Q$47*SQRT($Q$51))))*$EY65)*100*$B$48,0)</f>
        <v>0</v>
      </c>
      <c r="FK65" s="120">
        <f ca="1">IFERROR((NORMSDIST(-(((LN($EY65/$C$49)+(#REF!+($Q$47^2)/2)*$Q$51)/($Q$47*SQRT($Q$51)))-$Q$47*SQRT($Q$51)))*$C$49*EXP(-#REF!*$Q$51)-NORMSDIST(-((LN($EY65/$C$49)+(#REF!+($Q$47^2)/2)*$Q$51)/($Q$47*SQRT($Q$51))))*$EY65)*100*$B$49,0)</f>
        <v>0</v>
      </c>
      <c r="FL65" s="120">
        <f ca="1">IFERROR((NORMSDIST(-(((LN($EY65/$C$50)+(#REF!+($Q$47^2)/2)*$Q$51)/($Q$47*SQRT($Q$51)))-$Q$47*SQRT($Q$51)))*$C$50*EXP(-#REF!*$Q$51)-NORMSDIST(-((LN($EY65/$C$50)+(#REF!+($Q$47^2)/2)*$Q$51)/($Q$47*SQRT($Q$51))))*$EY65)*100*$B$50,0)</f>
        <v>0</v>
      </c>
      <c r="FM65" s="120">
        <f ca="1">IFERROR((NORMSDIST(-(((LN($EY65/$C$51)+(#REF!+($Q$47^2)/2)*$Q$51)/($Q$47*SQRT($Q$51)))-$Q$47*SQRT($Q$51)))*$C$51*EXP(-#REF!*$Q$51)-NORMSDIST(-((LN($EY65/$C$51)+(#REF!+($Q$47^2)/2)*$Q$51)/($Q$47*SQRT($Q$51))))*$EY65)*100*$B$51,0)</f>
        <v>0</v>
      </c>
      <c r="FN65" s="120">
        <f ca="1">IFERROR((NORMSDIST(-(((LN($EY65/$C$52)+(#REF!+($Q$47^2)/2)*$Q$51)/($Q$47*SQRT($Q$51)))-$Q$47*SQRT($Q$51)))*$C$52*EXP(-#REF!*$Q$51)-NORMSDIST(-((LN($EY65/$C$52)+(#REF!+($Q$47^2)/2)*$Q$51)/($Q$47*SQRT($Q$51))))*$EY65)*100*$B$52,0)</f>
        <v>0</v>
      </c>
      <c r="FO65" s="120">
        <f ca="1">IFERROR((NORMSDIST(-(((LN($EY65/$C$53)+(#REF!+($Q$47^2)/2)*$Q$51)/($Q$47*SQRT($Q$51)))-$Q$47*SQRT($Q$51)))*$C$53*EXP(-#REF!*$Q$51)-NORMSDIST(-((LN($EY65/$C$53)+(#REF!+($Q$47^2)/2)*$Q$51)/($Q$47*SQRT($Q$51))))*$EY65)*100*$B$53,0)</f>
        <v>0</v>
      </c>
      <c r="FP65" s="120">
        <f ca="1">IFERROR((NORMSDIST(-(((LN($EY65/$C$54)+(#REF!+($Q$47^2)/2)*$Q$51)/($Q$47*SQRT($Q$51)))-$Q$47*SQRT($Q$51)))*$C$54*EXP(-#REF!*$Q$51)-NORMSDIST(-((LN($EY65/$C$54)+(#REF!+($Q$47^2)/2)*$Q$51)/($Q$47*SQRT($Q$51))))*$EY65)*100*$B$54,0)</f>
        <v>0</v>
      </c>
      <c r="FQ65" s="120">
        <f ca="1">IFERROR((NORMSDIST(-(((LN($EY65/$C$55)+(#REF!+($Q$47^2)/2)*$Q$51)/($Q$47*SQRT($Q$51)))-$Q$47*SQRT($Q$51)))*$C$55*EXP(-#REF!*$Q$51)-NORMSDIST(-((LN($EY65/$C$55)+(#REF!+($Q$47^2)/2)*$Q$51)/($Q$47*SQRT($Q$51))))*$EY65)*100*$B$55,0)</f>
        <v>0</v>
      </c>
      <c r="FR65" s="120">
        <f ca="1">IFERROR((NORMSDIST(-(((LN($EY65/$C$56)+(#REF!+($Q$47^2)/2)*$Q$51)/($Q$47*SQRT($Q$51)))-$Q$47*SQRT($Q$51)))*$C$56*EXP(-#REF!*$Q$51)-NORMSDIST(-((LN($EY65/$C$56)+(#REF!+($Q$47^2)/2)*$Q$51)/($Q$47*SQRT($Q$51))))*$EY65)*100*$B$56,0)</f>
        <v>0</v>
      </c>
      <c r="FS65" s="120">
        <f ca="1">IFERROR((NORMSDIST(-(((LN($EY65/$C$57)+(#REF!+($Q$47^2)/2)*$Q$51)/($Q$47*SQRT($Q$51)))-$Q$47*SQRT($Q$51)))*$C$57*EXP(-#REF!*$Q$51)-NORMSDIST(-((LN($EY65/$C$57)+(#REF!+($Q$47^2)/2)*$Q$51)/($Q$47*SQRT($Q$51))))*$EY65)*100*$B$57,0)</f>
        <v>0</v>
      </c>
      <c r="FT65" s="120">
        <f ca="1">IFERROR((NORMSDIST(-(((LN($EY65/$C$58)+(#REF!+($Q$47^2)/2)*$Q$51)/($Q$47*SQRT($Q$51)))-$Q$47*SQRT($Q$51)))*$C$58*EXP(-#REF!*$Q$51)-NORMSDIST(-((LN($EY65/$C$58)+(#REF!+($Q$47^2)/2)*$Q$51)/($Q$47*SQRT($Q$51))))*$EY65)*100*$B$58,0)</f>
        <v>0</v>
      </c>
      <c r="FU65" s="120">
        <f ca="1">IFERROR((NORMSDIST(-(((LN($EY65/$C$59)+(#REF!+($Q$47^2)/2)*$Q$51)/($Q$47*SQRT($Q$51)))-$Q$47*SQRT($Q$51)))*$C$59*EXP(-#REF!*$Q$51)-NORMSDIST(-((LN($EY65/$C$59)+(#REF!+($Q$47^2)/2)*$Q$51)/($Q$47*SQRT($Q$51))))*$EY65)*100*$B$59,0)</f>
        <v>0</v>
      </c>
      <c r="FV65" s="120">
        <f ca="1">IFERROR((NORMSDIST(-(((LN($EY65/$C$60)+(#REF!+($Q$47^2)/2)*$Q$51)/($Q$47*SQRT($Q$51)))-$Q$47*SQRT($Q$51)))*$C$60*EXP(-#REF!*$Q$51)-NORMSDIST(-((LN($EY65/$C$60)+(#REF!+($Q$47^2)/2)*$Q$51)/($Q$47*SQRT($Q$51))))*$EY65)*100*$B$60,0)</f>
        <v>0</v>
      </c>
      <c r="FW65" s="120">
        <f ca="1">IFERROR((NORMSDIST(-(((LN($EY65/$C$61)+(#REF!+($Q$47^2)/2)*$Q$51)/($Q$47*SQRT($Q$51)))-$Q$47*SQRT($Q$51)))*$C$61*EXP(-#REF!*$Q$51)-NORMSDIST(-((LN($EY65/$C$61)+(#REF!+($Q$47^2)/2)*$Q$51)/($Q$47*SQRT($Q$51))))*$EY65)*100*$B$61,0)</f>
        <v>0</v>
      </c>
      <c r="FX65" s="120">
        <f ca="1">IFERROR((NORMSDIST(-(((LN($EY65/$C$62)+(#REF!+($Q$47^2)/2)*$Q$51)/($Q$47*SQRT($Q$51)))-$Q$47*SQRT($Q$51)))*$C$62*EXP(-#REF!*$Q$51)-NORMSDIST(-((LN($EY65/$C$62)+(#REF!+($Q$47^2)/2)*$Q$51)/($Q$47*SQRT($Q$51))))*$EY65)*100*$B$62,0)</f>
        <v>0</v>
      </c>
      <c r="FY65" s="120">
        <f ca="1">IFERROR((NORMSDIST(-(((LN($EY65/$C$63)+(#REF!+($Q$47^2)/2)*$Q$51)/($Q$47*SQRT($Q$51)))-$Q$47*SQRT($Q$51)))*$C$63*EXP(-#REF!*$Q$51)-NORMSDIST(-((LN($EY65/$C$63)+(#REF!+($Q$47^2)/2)*$Q$51)/($Q$47*SQRT($Q$51))))*$EY65)*100*$B$63,0)</f>
        <v>0</v>
      </c>
      <c r="FZ65" s="120">
        <f ca="1">IFERROR((NORMSDIST(-(((LN($EY65/$C$64)+(#REF!+($Q$47^2)/2)*$Q$51)/($Q$47*SQRT($Q$51)))-$Q$47*SQRT($Q$51)))*$C$64*EXP(-#REF!*$Q$51)-NORMSDIST(-((LN($EY65/$C$64)+(#REF!+($Q$47^2)/2)*$Q$51)/($Q$47*SQRT($Q$51))))*$EY65)*100*$B$64,0)</f>
        <v>0</v>
      </c>
      <c r="GA65" s="120">
        <f ca="1">IFERROR((NORMSDIST(-(((LN($EY65/$C$65)+(#REF!+($Q$47^2)/2)*$Q$51)/($Q$47*SQRT($Q$51)))-$Q$47*SQRT($Q$51)))*$C$65*EXP(-#REF!*$Q$51)-NORMSDIST(-((LN($EY65/$C$65)+(#REF!+($Q$47^2)/2)*$Q$51)/($Q$47*SQRT($Q$51))))*$EY65)*100*$B$65,0)</f>
        <v>0</v>
      </c>
      <c r="GB65" s="120">
        <f ca="1">IFERROR((NORMSDIST(-(((LN($EY65/$C$66)+(#REF!+($Q$47^2)/2)*$Q$51)/($Q$47*SQRT($Q$51)))-$Q$47*SQRT($Q$51)))*$C$66*EXP(-#REF!*$Q$51)-NORMSDIST(-((LN($EY65/$C$66)+(#REF!+($Q$47^2)/2)*$Q$51)/($Q$47*SQRT($Q$51))))*$EY65)*100*$B$66,0)</f>
        <v>0</v>
      </c>
      <c r="GC65" s="120">
        <f ca="1">IFERROR((NORMSDIST(-(((LN($EY65/$C$67)+(#REF!+($Q$47^2)/2)*$Q$51)/($Q$47*SQRT($Q$51)))-$Q$47*SQRT($Q$51)))*$C$67*EXP(-#REF!*$Q$51)-NORMSDIST(-((LN($EY65/$C$67)+(#REF!+($Q$47^2)/2)*$Q$51)/($Q$47*SQRT($Q$51))))*$EY65)*100*$B$67,0)</f>
        <v>0</v>
      </c>
      <c r="GD65" s="120">
        <f ca="1">IFERROR((NORMSDIST(-(((LN($EY65/$C$68)+(#REF!+($Q$47^2)/2)*$Q$51)/($Q$47*SQRT($Q$51)))-$Q$47*SQRT($Q$51)))*$C$68*EXP(-#REF!*$Q$51)-NORMSDIST(-((LN($EY65/$C$68)+(#REF!+($Q$47^2)/2)*$Q$51)/($Q$47*SQRT($Q$51))))*$EY65)*100*$B$68,0)</f>
        <v>0</v>
      </c>
      <c r="GE65" s="120">
        <f ca="1">IFERROR((NORMSDIST(-(((LN($EY65/$C$69)+(#REF!+($Q$47^2)/2)*$Q$51)/($Q$47*SQRT($Q$51)))-$Q$47*SQRT($Q$51)))*$C$69*EXP(-#REF!*$Q$51)-NORMSDIST(-((LN($EY65/$C$69)+(#REF!+($Q$47^2)/2)*$Q$51)/($Q$47*SQRT($Q$51))))*$EY65)*100*$B$69,0)</f>
        <v>0</v>
      </c>
      <c r="GF65" s="120">
        <f ca="1">IFERROR((NORMSDIST(-(((LN($EY65/$C$70)+(#REF!+($Q$47^2)/2)*$Q$51)/($Q$47*SQRT($Q$51)))-$Q$47*SQRT($Q$51)))*$C$70*EXP(-#REF!*$Q$51)-NORMSDIST(-((LN($EY65/$C$70)+(#REF!+($Q$47^2)/2)*$Q$51)/($Q$47*SQRT($Q$51))))*$EY65)*100*$B$70,0)</f>
        <v>0</v>
      </c>
      <c r="GG65" s="120">
        <f ca="1">IFERROR((NORMSDIST(-(((LN($EY65/$C$71)+(#REF!+($Q$47^2)/2)*$Q$51)/($Q$47*SQRT($Q$51)))-$Q$47*SQRT($Q$51)))*$C$71*EXP(-#REF!*$Q$51)-NORMSDIST(-((LN($EY65/$C$71)+(#REF!+($Q$47^2)/2)*$Q$51)/($Q$47*SQRT($Q$51))))*$EY65)*100*$B$71,0)</f>
        <v>0</v>
      </c>
      <c r="GH65" s="120">
        <f ca="1">IFERROR((NORMSDIST(-(((LN($EY65/$C$72)+(#REF!+($Q$47^2)/2)*$Q$51)/($Q$47*SQRT($Q$51)))-$Q$47*SQRT($Q$51)))*$C$72*EXP(-#REF!*$Q$51)-NORMSDIST(-((LN($EY65/$C$72)+(#REF!+($Q$47^2)/2)*$Q$51)/($Q$47*SQRT($Q$51))))*$EY65)*100*$B$72,0)</f>
        <v>0</v>
      </c>
      <c r="GI65" s="120">
        <f t="shared" si="123"/>
        <v>0</v>
      </c>
      <c r="GJ65" s="120">
        <f t="shared" si="124"/>
        <v>0</v>
      </c>
      <c r="GK65" s="120">
        <f t="shared" si="125"/>
        <v>0</v>
      </c>
      <c r="GL65" s="120">
        <f t="shared" si="126"/>
        <v>0</v>
      </c>
      <c r="GM65" s="121"/>
      <c r="GN65" s="162">
        <f t="shared" ca="1" si="127"/>
        <v>0</v>
      </c>
    </row>
    <row r="66" spans="1:196">
      <c r="A66" s="175" t="s">
        <v>410</v>
      </c>
      <c r="B66" s="169"/>
      <c r="C66" s="242"/>
      <c r="D66" s="243"/>
      <c r="E66" s="244">
        <f t="shared" si="0"/>
        <v>0</v>
      </c>
      <c r="F66" s="245">
        <f t="shared" si="1"/>
        <v>0</v>
      </c>
      <c r="G66" s="246" t="str">
        <f t="shared" si="129"/>
        <v/>
      </c>
      <c r="H66" s="247">
        <f t="shared" si="58"/>
        <v>0</v>
      </c>
      <c r="I66" s="248">
        <f t="shared" si="2"/>
        <v>0</v>
      </c>
      <c r="J66" s="69"/>
      <c r="K66" s="69"/>
      <c r="L66" s="69"/>
      <c r="M66" s="69"/>
      <c r="N66" s="62"/>
      <c r="O66" s="187"/>
      <c r="P66" s="187"/>
      <c r="Q66" s="187"/>
      <c r="R66" s="187"/>
      <c r="S66" s="186"/>
      <c r="T66" s="187"/>
      <c r="U66" s="188"/>
      <c r="V66" s="187"/>
      <c r="W66" s="187"/>
      <c r="X66" s="187"/>
      <c r="Y66" s="187"/>
      <c r="Z66" s="187"/>
      <c r="AA66" s="187"/>
      <c r="AB66" s="187"/>
      <c r="AC66" s="187"/>
      <c r="AD66" s="187"/>
      <c r="AE66" s="186"/>
      <c r="AF66" s="187"/>
      <c r="AG66" s="188"/>
      <c r="AH66" s="194"/>
      <c r="AI66" s="194"/>
      <c r="AJ66" s="194"/>
      <c r="AK66" s="194"/>
      <c r="AL66" s="194"/>
      <c r="AM66" s="194"/>
      <c r="AN66" s="194"/>
      <c r="AO66" s="194"/>
      <c r="AP66" s="194"/>
      <c r="AQ66" s="66"/>
      <c r="AR66" s="66"/>
      <c r="AS66" s="66"/>
      <c r="AT66" s="66"/>
      <c r="AU66" s="66"/>
      <c r="AV66" s="171"/>
      <c r="AW66" s="172" t="s">
        <v>354</v>
      </c>
      <c r="AX66" s="114"/>
      <c r="AY66" s="136"/>
      <c r="AZ66" s="137"/>
      <c r="BA66" s="285">
        <f t="shared" si="10"/>
        <v>0</v>
      </c>
      <c r="BB66" s="286">
        <f t="shared" si="11"/>
        <v>0</v>
      </c>
      <c r="BC66" s="173" t="s">
        <v>408</v>
      </c>
      <c r="BD66" s="114"/>
      <c r="BE66" s="139"/>
      <c r="BF66" s="117"/>
      <c r="BG66" s="287">
        <f t="shared" si="12"/>
        <v>0</v>
      </c>
      <c r="BH66" s="289">
        <f t="shared" si="13"/>
        <v>0</v>
      </c>
      <c r="BI66" s="174" t="s">
        <v>409</v>
      </c>
      <c r="BJ66" s="114"/>
      <c r="BK66" s="117"/>
      <c r="BL66" s="290">
        <f t="shared" si="14"/>
        <v>0</v>
      </c>
      <c r="BM66" s="291">
        <f t="shared" si="15"/>
        <v>0</v>
      </c>
      <c r="DH66" s="119">
        <f t="shared" si="81"/>
        <v>4843.902658028489</v>
      </c>
      <c r="DI66" s="120">
        <f t="shared" si="82"/>
        <v>0</v>
      </c>
      <c r="DJ66" s="120">
        <f t="shared" si="83"/>
        <v>0</v>
      </c>
      <c r="DK66" s="120">
        <f t="shared" si="84"/>
        <v>0</v>
      </c>
      <c r="DL66" s="120">
        <f t="shared" si="85"/>
        <v>0</v>
      </c>
      <c r="DM66" s="120">
        <f t="shared" si="86"/>
        <v>0</v>
      </c>
      <c r="DN66" s="120">
        <f t="shared" si="87"/>
        <v>0</v>
      </c>
      <c r="DO66" s="120">
        <f t="shared" si="88"/>
        <v>0</v>
      </c>
      <c r="DP66" s="120">
        <f t="shared" si="89"/>
        <v>0</v>
      </c>
      <c r="DQ66" s="120">
        <f t="shared" si="90"/>
        <v>0</v>
      </c>
      <c r="DR66" s="120">
        <f t="shared" si="91"/>
        <v>0</v>
      </c>
      <c r="DS66" s="120">
        <f t="shared" si="92"/>
        <v>0</v>
      </c>
      <c r="DT66" s="120">
        <f t="shared" si="93"/>
        <v>0</v>
      </c>
      <c r="DU66" s="120">
        <f t="shared" si="94"/>
        <v>0</v>
      </c>
      <c r="DV66" s="120">
        <f t="shared" si="95"/>
        <v>0</v>
      </c>
      <c r="DW66" s="120">
        <f t="shared" si="96"/>
        <v>0</v>
      </c>
      <c r="DX66" s="120">
        <f t="shared" si="97"/>
        <v>0</v>
      </c>
      <c r="DY66" s="120">
        <f t="shared" si="98"/>
        <v>0</v>
      </c>
      <c r="DZ66" s="120">
        <f t="shared" si="99"/>
        <v>0</v>
      </c>
      <c r="EA66" s="120">
        <f t="shared" si="100"/>
        <v>0</v>
      </c>
      <c r="EB66" s="120">
        <f t="shared" si="101"/>
        <v>0</v>
      </c>
      <c r="EC66" s="120">
        <f t="shared" si="102"/>
        <v>0</v>
      </c>
      <c r="ED66" s="120">
        <f t="shared" si="103"/>
        <v>0</v>
      </c>
      <c r="EE66" s="120">
        <f t="shared" si="104"/>
        <v>0</v>
      </c>
      <c r="EF66" s="120">
        <f t="shared" si="105"/>
        <v>0</v>
      </c>
      <c r="EG66" s="120">
        <f t="shared" si="106"/>
        <v>0</v>
      </c>
      <c r="EH66" s="120">
        <f t="shared" si="107"/>
        <v>0</v>
      </c>
      <c r="EI66" s="120">
        <f t="shared" si="108"/>
        <v>0</v>
      </c>
      <c r="EJ66" s="120">
        <f t="shared" si="109"/>
        <v>0</v>
      </c>
      <c r="EK66" s="120">
        <f t="shared" si="110"/>
        <v>0</v>
      </c>
      <c r="EL66" s="120">
        <f t="shared" si="111"/>
        <v>0</v>
      </c>
      <c r="EM66" s="120">
        <f t="shared" si="112"/>
        <v>0</v>
      </c>
      <c r="EN66" s="120">
        <f t="shared" si="113"/>
        <v>0</v>
      </c>
      <c r="EO66" s="120">
        <f t="shared" si="114"/>
        <v>0</v>
      </c>
      <c r="EP66" s="120">
        <f t="shared" si="115"/>
        <v>0</v>
      </c>
      <c r="EQ66" s="120">
        <f t="shared" si="116"/>
        <v>0</v>
      </c>
      <c r="ER66" s="120">
        <f t="shared" si="117"/>
        <v>0</v>
      </c>
      <c r="ES66" s="120">
        <f t="shared" si="118"/>
        <v>0</v>
      </c>
      <c r="ET66" s="120">
        <f t="shared" si="119"/>
        <v>0</v>
      </c>
      <c r="EU66" s="120">
        <f t="shared" si="120"/>
        <v>0</v>
      </c>
      <c r="EV66" s="121"/>
      <c r="EW66" s="162">
        <f t="shared" si="121"/>
        <v>0</v>
      </c>
      <c r="EX66" s="72"/>
      <c r="EY66" s="119">
        <f t="shared" si="122"/>
        <v>4843.902658028489</v>
      </c>
      <c r="EZ66" s="120">
        <f ca="1">IFERROR((NORMSDIST(-(((LN($EY66/$C$38)+(#REF!+($Q$47^2)/2)*$Q$51)/($Q$47*SQRT($Q$51)))-$Q$47*SQRT($Q$51)))*$C$38*EXP(-#REF!*$Q$51)-NORMSDIST(-((LN($EY66/$C$38)+(#REF!+($Q$47^2)/2)*$Q$51)/($Q$47*SQRT($Q$51))))*$EY66)*100*$B$38,0)</f>
        <v>0</v>
      </c>
      <c r="FA66" s="120">
        <f ca="1">IFERROR((NORMSDIST(-(((LN($EY66/$C$39)+(#REF!+($Q$47^2)/2)*$Q$51)/($Q$47*SQRT($Q$51)))-$Q$47*SQRT($Q$51)))*$C$39*EXP(-#REF!*$Q$51)-NORMSDIST(-((LN($EY66/$C$39)+(#REF!+($Q$47^2)/2)*$Q$51)/($Q$47*SQRT($Q$51))))*$EY66)*100*$B$39,0)</f>
        <v>0</v>
      </c>
      <c r="FB66" s="120">
        <f ca="1">IFERROR((NORMSDIST(-(((LN($EY66/$C$40)+(#REF!+($Q$47^2)/2)*$Q$51)/($Q$47*SQRT($Q$51)))-$Q$47*SQRT($Q$51)))*$C$40*EXP(-#REF!*$Q$51)-NORMSDIST(-((LN($EY66/$C$40)+(#REF!+($Q$47^2)/2)*$Q$51)/($Q$47*SQRT($Q$51))))*$EY66)*100*$B$40,0)</f>
        <v>0</v>
      </c>
      <c r="FC66" s="120">
        <f ca="1">IFERROR((NORMSDIST(-(((LN($EY66/$C$41)+(#REF!+($Q$47^2)/2)*$Q$51)/($Q$47*SQRT($Q$51)))-$Q$47*SQRT($Q$51)))*$C$41*EXP(-#REF!*$Q$51)-NORMSDIST(-((LN($EY66/$C$41)+(#REF!+($Q$47^2)/2)*$Q$51)/($Q$47*SQRT($Q$51))))*$EY66)*100*$B$41,0)</f>
        <v>0</v>
      </c>
      <c r="FD66" s="120">
        <f ca="1">IFERROR((NORMSDIST(-(((LN($EY66/$C$42)+(#REF!+($Q$47^2)/2)*$Q$51)/($Q$47*SQRT($Q$51)))-$Q$47*SQRT($Q$51)))*$C$42*EXP(-#REF!*$Q$51)-NORMSDIST(-((LN($EY66/$C$42)+(#REF!+($Q$47^2)/2)*$Q$51)/($Q$47*SQRT($Q$51))))*$EY66)*100*$B$42,0)</f>
        <v>0</v>
      </c>
      <c r="FE66" s="120">
        <f ca="1">IFERROR((NORMSDIST(-(((LN($EY66/$C$43)+(#REF!+($Q$47^2)/2)*$Q$51)/($Q$47*SQRT($Q$51)))-$Q$47*SQRT($Q$51)))*$C$43*EXP(-#REF!*$Q$51)-NORMSDIST(-((LN($EY66/$C$43)+(#REF!+($Q$47^2)/2)*$Q$51)/($Q$47*SQRT($Q$51))))*$EY66)*100*$B$43,0)</f>
        <v>0</v>
      </c>
      <c r="FF66" s="120">
        <f ca="1">IFERROR((NORMSDIST(-(((LN($EY66/$C$44)+(#REF!+($Q$47^2)/2)*$Q$51)/($Q$47*SQRT($Q$51)))-$Q$47*SQRT($Q$51)))*$C$44*EXP(-#REF!*$Q$51)-NORMSDIST(-((LN($EY66/$C$44)+(#REF!+($Q$47^2)/2)*$Q$51)/($Q$47*SQRT($Q$51))))*$EY66)*100*$B$44,0)</f>
        <v>0</v>
      </c>
      <c r="FG66" s="120">
        <f ca="1">IFERROR((NORMSDIST(-(((LN($EY66/$C$45)+(#REF!+($Q$47^2)/2)*$Q$51)/($Q$47*SQRT($Q$51)))-$Q$47*SQRT($Q$51)))*$C$45*EXP(-#REF!*$Q$51)-NORMSDIST(-((LN($EY66/$C$45)+(#REF!+($Q$47^2)/2)*$Q$51)/($Q$47*SQRT($Q$51))))*$EY66)*100*$B$45,0)</f>
        <v>0</v>
      </c>
      <c r="FH66" s="120">
        <f ca="1">IFERROR((NORMSDIST(-(((LN($EY66/$C$46)+(#REF!+($Q$47^2)/2)*$Q$51)/($Q$47*SQRT($Q$51)))-$Q$47*SQRT($Q$51)))*$C$46*EXP(-#REF!*$Q$51)-NORMSDIST(-((LN($EY66/$C$46)+(#REF!+($Q$47^2)/2)*$Q$51)/($Q$47*SQRT($Q$51))))*$EY66)*100*$B$46,0)</f>
        <v>0</v>
      </c>
      <c r="FI66" s="120">
        <f ca="1">IFERROR((NORMSDIST(-(((LN($EY66/$C$47)+(#REF!+($Q$47^2)/2)*$Q$51)/($Q$47*SQRT($Q$51)))-$Q$47*SQRT($Q$51)))*$C$47*EXP(-#REF!*$Q$51)-NORMSDIST(-((LN($EY66/$C$47)+(#REF!+($Q$47^2)/2)*$Q$51)/($Q$47*SQRT($Q$51))))*$EY66)*100*$B$47,0)</f>
        <v>0</v>
      </c>
      <c r="FJ66" s="120">
        <f ca="1">IFERROR((NORMSDIST(-(((LN($EY66/$C$48)+(#REF!+($Q$47^2)/2)*$Q$51)/($Q$47*SQRT($Q$51)))-$Q$47*SQRT($Q$51)))*$C$48*EXP(-#REF!*$Q$51)-NORMSDIST(-((LN($EY66/$C$48)+(#REF!+($Q$47^2)/2)*$Q$51)/($Q$47*SQRT($Q$51))))*$EY66)*100*$B$48,0)</f>
        <v>0</v>
      </c>
      <c r="FK66" s="120">
        <f ca="1">IFERROR((NORMSDIST(-(((LN($EY66/$C$49)+(#REF!+($Q$47^2)/2)*$Q$51)/($Q$47*SQRT($Q$51)))-$Q$47*SQRT($Q$51)))*$C$49*EXP(-#REF!*$Q$51)-NORMSDIST(-((LN($EY66/$C$49)+(#REF!+($Q$47^2)/2)*$Q$51)/($Q$47*SQRT($Q$51))))*$EY66)*100*$B$49,0)</f>
        <v>0</v>
      </c>
      <c r="FL66" s="120">
        <f ca="1">IFERROR((NORMSDIST(-(((LN($EY66/$C$50)+(#REF!+($Q$47^2)/2)*$Q$51)/($Q$47*SQRT($Q$51)))-$Q$47*SQRT($Q$51)))*$C$50*EXP(-#REF!*$Q$51)-NORMSDIST(-((LN($EY66/$C$50)+(#REF!+($Q$47^2)/2)*$Q$51)/($Q$47*SQRT($Q$51))))*$EY66)*100*$B$50,0)</f>
        <v>0</v>
      </c>
      <c r="FM66" s="120">
        <f ca="1">IFERROR((NORMSDIST(-(((LN($EY66/$C$51)+(#REF!+($Q$47^2)/2)*$Q$51)/($Q$47*SQRT($Q$51)))-$Q$47*SQRT($Q$51)))*$C$51*EXP(-#REF!*$Q$51)-NORMSDIST(-((LN($EY66/$C$51)+(#REF!+($Q$47^2)/2)*$Q$51)/($Q$47*SQRT($Q$51))))*$EY66)*100*$B$51,0)</f>
        <v>0</v>
      </c>
      <c r="FN66" s="120">
        <f ca="1">IFERROR((NORMSDIST(-(((LN($EY66/$C$52)+(#REF!+($Q$47^2)/2)*$Q$51)/($Q$47*SQRT($Q$51)))-$Q$47*SQRT($Q$51)))*$C$52*EXP(-#REF!*$Q$51)-NORMSDIST(-((LN($EY66/$C$52)+(#REF!+($Q$47^2)/2)*$Q$51)/($Q$47*SQRT($Q$51))))*$EY66)*100*$B$52,0)</f>
        <v>0</v>
      </c>
      <c r="FO66" s="120">
        <f ca="1">IFERROR((NORMSDIST(-(((LN($EY66/$C$53)+(#REF!+($Q$47^2)/2)*$Q$51)/($Q$47*SQRT($Q$51)))-$Q$47*SQRT($Q$51)))*$C$53*EXP(-#REF!*$Q$51)-NORMSDIST(-((LN($EY66/$C$53)+(#REF!+($Q$47^2)/2)*$Q$51)/($Q$47*SQRT($Q$51))))*$EY66)*100*$B$53,0)</f>
        <v>0</v>
      </c>
      <c r="FP66" s="120">
        <f ca="1">IFERROR((NORMSDIST(-(((LN($EY66/$C$54)+(#REF!+($Q$47^2)/2)*$Q$51)/($Q$47*SQRT($Q$51)))-$Q$47*SQRT($Q$51)))*$C$54*EXP(-#REF!*$Q$51)-NORMSDIST(-((LN($EY66/$C$54)+(#REF!+($Q$47^2)/2)*$Q$51)/($Q$47*SQRT($Q$51))))*$EY66)*100*$B$54,0)</f>
        <v>0</v>
      </c>
      <c r="FQ66" s="120">
        <f ca="1">IFERROR((NORMSDIST(-(((LN($EY66/$C$55)+(#REF!+($Q$47^2)/2)*$Q$51)/($Q$47*SQRT($Q$51)))-$Q$47*SQRT($Q$51)))*$C$55*EXP(-#REF!*$Q$51)-NORMSDIST(-((LN($EY66/$C$55)+(#REF!+($Q$47^2)/2)*$Q$51)/($Q$47*SQRT($Q$51))))*$EY66)*100*$B$55,0)</f>
        <v>0</v>
      </c>
      <c r="FR66" s="120">
        <f ca="1">IFERROR((NORMSDIST(-(((LN($EY66/$C$56)+(#REF!+($Q$47^2)/2)*$Q$51)/($Q$47*SQRT($Q$51)))-$Q$47*SQRT($Q$51)))*$C$56*EXP(-#REF!*$Q$51)-NORMSDIST(-((LN($EY66/$C$56)+(#REF!+($Q$47^2)/2)*$Q$51)/($Q$47*SQRT($Q$51))))*$EY66)*100*$B$56,0)</f>
        <v>0</v>
      </c>
      <c r="FS66" s="120">
        <f ca="1">IFERROR((NORMSDIST(-(((LN($EY66/$C$57)+(#REF!+($Q$47^2)/2)*$Q$51)/($Q$47*SQRT($Q$51)))-$Q$47*SQRT($Q$51)))*$C$57*EXP(-#REF!*$Q$51)-NORMSDIST(-((LN($EY66/$C$57)+(#REF!+($Q$47^2)/2)*$Q$51)/($Q$47*SQRT($Q$51))))*$EY66)*100*$B$57,0)</f>
        <v>0</v>
      </c>
      <c r="FT66" s="120">
        <f ca="1">IFERROR((NORMSDIST(-(((LN($EY66/$C$58)+(#REF!+($Q$47^2)/2)*$Q$51)/($Q$47*SQRT($Q$51)))-$Q$47*SQRT($Q$51)))*$C$58*EXP(-#REF!*$Q$51)-NORMSDIST(-((LN($EY66/$C$58)+(#REF!+($Q$47^2)/2)*$Q$51)/($Q$47*SQRT($Q$51))))*$EY66)*100*$B$58,0)</f>
        <v>0</v>
      </c>
      <c r="FU66" s="120">
        <f ca="1">IFERROR((NORMSDIST(-(((LN($EY66/$C$59)+(#REF!+($Q$47^2)/2)*$Q$51)/($Q$47*SQRT($Q$51)))-$Q$47*SQRT($Q$51)))*$C$59*EXP(-#REF!*$Q$51)-NORMSDIST(-((LN($EY66/$C$59)+(#REF!+($Q$47^2)/2)*$Q$51)/($Q$47*SQRT($Q$51))))*$EY66)*100*$B$59,0)</f>
        <v>0</v>
      </c>
      <c r="FV66" s="120">
        <f ca="1">IFERROR((NORMSDIST(-(((LN($EY66/$C$60)+(#REF!+($Q$47^2)/2)*$Q$51)/($Q$47*SQRT($Q$51)))-$Q$47*SQRT($Q$51)))*$C$60*EXP(-#REF!*$Q$51)-NORMSDIST(-((LN($EY66/$C$60)+(#REF!+($Q$47^2)/2)*$Q$51)/($Q$47*SQRT($Q$51))))*$EY66)*100*$B$60,0)</f>
        <v>0</v>
      </c>
      <c r="FW66" s="120">
        <f ca="1">IFERROR((NORMSDIST(-(((LN($EY66/$C$61)+(#REF!+($Q$47^2)/2)*$Q$51)/($Q$47*SQRT($Q$51)))-$Q$47*SQRT($Q$51)))*$C$61*EXP(-#REF!*$Q$51)-NORMSDIST(-((LN($EY66/$C$61)+(#REF!+($Q$47^2)/2)*$Q$51)/($Q$47*SQRT($Q$51))))*$EY66)*100*$B$61,0)</f>
        <v>0</v>
      </c>
      <c r="FX66" s="120">
        <f ca="1">IFERROR((NORMSDIST(-(((LN($EY66/$C$62)+(#REF!+($Q$47^2)/2)*$Q$51)/($Q$47*SQRT($Q$51)))-$Q$47*SQRT($Q$51)))*$C$62*EXP(-#REF!*$Q$51)-NORMSDIST(-((LN($EY66/$C$62)+(#REF!+($Q$47^2)/2)*$Q$51)/($Q$47*SQRT($Q$51))))*$EY66)*100*$B$62,0)</f>
        <v>0</v>
      </c>
      <c r="FY66" s="120">
        <f ca="1">IFERROR((NORMSDIST(-(((LN($EY66/$C$63)+(#REF!+($Q$47^2)/2)*$Q$51)/($Q$47*SQRT($Q$51)))-$Q$47*SQRT($Q$51)))*$C$63*EXP(-#REF!*$Q$51)-NORMSDIST(-((LN($EY66/$C$63)+(#REF!+($Q$47^2)/2)*$Q$51)/($Q$47*SQRT($Q$51))))*$EY66)*100*$B$63,0)</f>
        <v>0</v>
      </c>
      <c r="FZ66" s="120">
        <f ca="1">IFERROR((NORMSDIST(-(((LN($EY66/$C$64)+(#REF!+($Q$47^2)/2)*$Q$51)/($Q$47*SQRT($Q$51)))-$Q$47*SQRT($Q$51)))*$C$64*EXP(-#REF!*$Q$51)-NORMSDIST(-((LN($EY66/$C$64)+(#REF!+($Q$47^2)/2)*$Q$51)/($Q$47*SQRT($Q$51))))*$EY66)*100*$B$64,0)</f>
        <v>0</v>
      </c>
      <c r="GA66" s="120">
        <f ca="1">IFERROR((NORMSDIST(-(((LN($EY66/$C$65)+(#REF!+($Q$47^2)/2)*$Q$51)/($Q$47*SQRT($Q$51)))-$Q$47*SQRT($Q$51)))*$C$65*EXP(-#REF!*$Q$51)-NORMSDIST(-((LN($EY66/$C$65)+(#REF!+($Q$47^2)/2)*$Q$51)/($Q$47*SQRT($Q$51))))*$EY66)*100*$B$65,0)</f>
        <v>0</v>
      </c>
      <c r="GB66" s="120">
        <f ca="1">IFERROR((NORMSDIST(-(((LN($EY66/$C$66)+(#REF!+($Q$47^2)/2)*$Q$51)/($Q$47*SQRT($Q$51)))-$Q$47*SQRT($Q$51)))*$C$66*EXP(-#REF!*$Q$51)-NORMSDIST(-((LN($EY66/$C$66)+(#REF!+($Q$47^2)/2)*$Q$51)/($Q$47*SQRT($Q$51))))*$EY66)*100*$B$66,0)</f>
        <v>0</v>
      </c>
      <c r="GC66" s="120">
        <f ca="1">IFERROR((NORMSDIST(-(((LN($EY66/$C$67)+(#REF!+($Q$47^2)/2)*$Q$51)/($Q$47*SQRT($Q$51)))-$Q$47*SQRT($Q$51)))*$C$67*EXP(-#REF!*$Q$51)-NORMSDIST(-((LN($EY66/$C$67)+(#REF!+($Q$47^2)/2)*$Q$51)/($Q$47*SQRT($Q$51))))*$EY66)*100*$B$67,0)</f>
        <v>0</v>
      </c>
      <c r="GD66" s="120">
        <f ca="1">IFERROR((NORMSDIST(-(((LN($EY66/$C$68)+(#REF!+($Q$47^2)/2)*$Q$51)/($Q$47*SQRT($Q$51)))-$Q$47*SQRT($Q$51)))*$C$68*EXP(-#REF!*$Q$51)-NORMSDIST(-((LN($EY66/$C$68)+(#REF!+($Q$47^2)/2)*$Q$51)/($Q$47*SQRT($Q$51))))*$EY66)*100*$B$68,0)</f>
        <v>0</v>
      </c>
      <c r="GE66" s="120">
        <f ca="1">IFERROR((NORMSDIST(-(((LN($EY66/$C$69)+(#REF!+($Q$47^2)/2)*$Q$51)/($Q$47*SQRT($Q$51)))-$Q$47*SQRT($Q$51)))*$C$69*EXP(-#REF!*$Q$51)-NORMSDIST(-((LN($EY66/$C$69)+(#REF!+($Q$47^2)/2)*$Q$51)/($Q$47*SQRT($Q$51))))*$EY66)*100*$B$69,0)</f>
        <v>0</v>
      </c>
      <c r="GF66" s="120">
        <f ca="1">IFERROR((NORMSDIST(-(((LN($EY66/$C$70)+(#REF!+($Q$47^2)/2)*$Q$51)/($Q$47*SQRT($Q$51)))-$Q$47*SQRT($Q$51)))*$C$70*EXP(-#REF!*$Q$51)-NORMSDIST(-((LN($EY66/$C$70)+(#REF!+($Q$47^2)/2)*$Q$51)/($Q$47*SQRT($Q$51))))*$EY66)*100*$B$70,0)</f>
        <v>0</v>
      </c>
      <c r="GG66" s="120">
        <f ca="1">IFERROR((NORMSDIST(-(((LN($EY66/$C$71)+(#REF!+($Q$47^2)/2)*$Q$51)/($Q$47*SQRT($Q$51)))-$Q$47*SQRT($Q$51)))*$C$71*EXP(-#REF!*$Q$51)-NORMSDIST(-((LN($EY66/$C$71)+(#REF!+($Q$47^2)/2)*$Q$51)/($Q$47*SQRT($Q$51))))*$EY66)*100*$B$71,0)</f>
        <v>0</v>
      </c>
      <c r="GH66" s="120">
        <f ca="1">IFERROR((NORMSDIST(-(((LN($EY66/$C$72)+(#REF!+($Q$47^2)/2)*$Q$51)/($Q$47*SQRT($Q$51)))-$Q$47*SQRT($Q$51)))*$C$72*EXP(-#REF!*$Q$51)-NORMSDIST(-((LN($EY66/$C$72)+(#REF!+($Q$47^2)/2)*$Q$51)/($Q$47*SQRT($Q$51))))*$EY66)*100*$B$72,0)</f>
        <v>0</v>
      </c>
      <c r="GI66" s="120">
        <f t="shared" si="123"/>
        <v>0</v>
      </c>
      <c r="GJ66" s="120">
        <f t="shared" si="124"/>
        <v>0</v>
      </c>
      <c r="GK66" s="120">
        <f t="shared" si="125"/>
        <v>0</v>
      </c>
      <c r="GL66" s="120">
        <f t="shared" si="126"/>
        <v>0</v>
      </c>
      <c r="GM66" s="121"/>
      <c r="GN66" s="162">
        <f t="shared" ca="1" si="127"/>
        <v>0</v>
      </c>
    </row>
    <row r="67" spans="1:196">
      <c r="A67" s="177" t="s">
        <v>411</v>
      </c>
      <c r="B67" s="169"/>
      <c r="C67" s="242"/>
      <c r="D67" s="243"/>
      <c r="E67" s="244">
        <f t="shared" si="0"/>
        <v>0</v>
      </c>
      <c r="F67" s="245">
        <f t="shared" ref="F67:F72" si="130">IF(B67&gt;0,+B67*D67*(1+($Q$53+0.002)*1.21)*-100,B67*D67*(1-($Q$53+0.002)*1.21)*-100)</f>
        <v>0</v>
      </c>
      <c r="G67" s="246" t="str">
        <f t="shared" si="129"/>
        <v/>
      </c>
      <c r="H67" s="247">
        <f t="shared" si="58"/>
        <v>0</v>
      </c>
      <c r="I67" s="248">
        <f t="shared" si="2"/>
        <v>0</v>
      </c>
      <c r="J67" s="127" t="str">
        <f>IFERROR(D66/D67,"")</f>
        <v/>
      </c>
      <c r="K67" s="128" t="str">
        <f>IFERROR(G66/G67,"")</f>
        <v/>
      </c>
      <c r="L67" s="129" t="str">
        <f t="shared" si="128"/>
        <v/>
      </c>
      <c r="M67" s="130">
        <f>I67+I66</f>
        <v>0</v>
      </c>
      <c r="N67" s="62"/>
      <c r="O67" s="187"/>
      <c r="P67" s="187"/>
      <c r="Q67" s="187"/>
      <c r="R67" s="187"/>
      <c r="S67" s="186"/>
      <c r="T67" s="187"/>
      <c r="U67" s="188"/>
      <c r="V67" s="187"/>
      <c r="W67" s="187"/>
      <c r="X67" s="187"/>
      <c r="Y67" s="187"/>
      <c r="Z67" s="187"/>
      <c r="AA67" s="187"/>
      <c r="AB67" s="187"/>
      <c r="AC67" s="187"/>
      <c r="AD67" s="187"/>
      <c r="AE67" s="186"/>
      <c r="AF67" s="187"/>
      <c r="AG67" s="188"/>
      <c r="AH67" s="194"/>
      <c r="AI67" s="194"/>
      <c r="AJ67" s="194"/>
      <c r="AK67" s="194"/>
      <c r="AL67" s="194"/>
      <c r="AM67" s="194"/>
      <c r="AN67" s="194"/>
      <c r="AO67" s="194"/>
      <c r="AP67" s="194"/>
      <c r="AQ67" s="66"/>
      <c r="AR67" s="66"/>
      <c r="AS67" s="66"/>
      <c r="AT67" s="66"/>
      <c r="AU67" s="66"/>
      <c r="AV67" s="171"/>
      <c r="AW67" s="172" t="s">
        <v>354</v>
      </c>
      <c r="AX67" s="114"/>
      <c r="AY67" s="136"/>
      <c r="AZ67" s="137"/>
      <c r="BA67" s="285">
        <f t="shared" si="10"/>
        <v>0</v>
      </c>
      <c r="BB67" s="286">
        <f t="shared" si="11"/>
        <v>0</v>
      </c>
      <c r="BC67" s="173" t="s">
        <v>408</v>
      </c>
      <c r="BD67" s="114"/>
      <c r="BE67" s="139"/>
      <c r="BF67" s="117"/>
      <c r="BG67" s="287">
        <f t="shared" si="12"/>
        <v>0</v>
      </c>
      <c r="BH67" s="289">
        <f t="shared" si="13"/>
        <v>0</v>
      </c>
      <c r="BI67" s="174" t="s">
        <v>409</v>
      </c>
      <c r="BJ67" s="114"/>
      <c r="BK67" s="117"/>
      <c r="BL67" s="290">
        <f t="shared" si="14"/>
        <v>0</v>
      </c>
      <c r="BM67" s="291">
        <f t="shared" si="15"/>
        <v>0</v>
      </c>
      <c r="DH67" s="195">
        <f t="shared" si="81"/>
        <v>5086.0977909299136</v>
      </c>
      <c r="DI67" s="196">
        <f t="shared" si="82"/>
        <v>0</v>
      </c>
      <c r="DJ67" s="196">
        <f t="shared" si="83"/>
        <v>0</v>
      </c>
      <c r="DK67" s="196">
        <f t="shared" si="84"/>
        <v>0</v>
      </c>
      <c r="DL67" s="196">
        <f t="shared" si="85"/>
        <v>0</v>
      </c>
      <c r="DM67" s="196">
        <f t="shared" si="86"/>
        <v>0</v>
      </c>
      <c r="DN67" s="196">
        <f t="shared" si="87"/>
        <v>0</v>
      </c>
      <c r="DO67" s="196">
        <f t="shared" si="88"/>
        <v>0</v>
      </c>
      <c r="DP67" s="196">
        <f t="shared" si="89"/>
        <v>0</v>
      </c>
      <c r="DQ67" s="196">
        <f t="shared" si="90"/>
        <v>0</v>
      </c>
      <c r="DR67" s="196">
        <f t="shared" si="91"/>
        <v>0</v>
      </c>
      <c r="DS67" s="196">
        <f t="shared" si="92"/>
        <v>0</v>
      </c>
      <c r="DT67" s="196">
        <f t="shared" si="93"/>
        <v>0</v>
      </c>
      <c r="DU67" s="196">
        <f t="shared" si="94"/>
        <v>0</v>
      </c>
      <c r="DV67" s="196">
        <f t="shared" si="95"/>
        <v>0</v>
      </c>
      <c r="DW67" s="196">
        <f t="shared" si="96"/>
        <v>0</v>
      </c>
      <c r="DX67" s="196">
        <f t="shared" si="97"/>
        <v>0</v>
      </c>
      <c r="DY67" s="196">
        <f t="shared" si="98"/>
        <v>0</v>
      </c>
      <c r="DZ67" s="196">
        <f t="shared" si="99"/>
        <v>0</v>
      </c>
      <c r="EA67" s="196">
        <f t="shared" si="100"/>
        <v>0</v>
      </c>
      <c r="EB67" s="196">
        <f t="shared" si="101"/>
        <v>0</v>
      </c>
      <c r="EC67" s="196">
        <f t="shared" si="102"/>
        <v>0</v>
      </c>
      <c r="ED67" s="196">
        <f t="shared" si="103"/>
        <v>0</v>
      </c>
      <c r="EE67" s="196">
        <f t="shared" si="104"/>
        <v>0</v>
      </c>
      <c r="EF67" s="196">
        <f t="shared" si="105"/>
        <v>0</v>
      </c>
      <c r="EG67" s="196">
        <f t="shared" si="106"/>
        <v>0</v>
      </c>
      <c r="EH67" s="196">
        <f t="shared" si="107"/>
        <v>0</v>
      </c>
      <c r="EI67" s="196">
        <f t="shared" si="108"/>
        <v>0</v>
      </c>
      <c r="EJ67" s="196">
        <f t="shared" si="109"/>
        <v>0</v>
      </c>
      <c r="EK67" s="196">
        <f t="shared" si="110"/>
        <v>0</v>
      </c>
      <c r="EL67" s="196">
        <f t="shared" si="111"/>
        <v>0</v>
      </c>
      <c r="EM67" s="196">
        <f t="shared" si="112"/>
        <v>0</v>
      </c>
      <c r="EN67" s="196">
        <f t="shared" si="113"/>
        <v>0</v>
      </c>
      <c r="EO67" s="196">
        <f t="shared" si="114"/>
        <v>0</v>
      </c>
      <c r="EP67" s="196">
        <f t="shared" si="115"/>
        <v>0</v>
      </c>
      <c r="EQ67" s="196">
        <f t="shared" si="116"/>
        <v>0</v>
      </c>
      <c r="ER67" s="196">
        <f t="shared" si="117"/>
        <v>0</v>
      </c>
      <c r="ES67" s="196">
        <f t="shared" si="118"/>
        <v>0</v>
      </c>
      <c r="ET67" s="196">
        <f t="shared" si="119"/>
        <v>0</v>
      </c>
      <c r="EU67" s="196">
        <f t="shared" si="120"/>
        <v>0</v>
      </c>
      <c r="EV67" s="197"/>
      <c r="EW67" s="198">
        <f t="shared" si="121"/>
        <v>0</v>
      </c>
      <c r="EX67" s="72"/>
      <c r="EY67" s="195">
        <f t="shared" si="122"/>
        <v>5086.0977909299136</v>
      </c>
      <c r="EZ67" s="196">
        <f ca="1">IFERROR((NORMSDIST(-(((LN($EY67/$C$38)+(#REF!+($Q$47^2)/2)*$Q$51)/($Q$47*SQRT($Q$51)))-$Q$47*SQRT($Q$51)))*$C$38*EXP(-#REF!*$Q$51)-NORMSDIST(-((LN($EY67/$C$38)+(#REF!+($Q$47^2)/2)*$Q$51)/($Q$47*SQRT($Q$51))))*$EY67)*100*$B$38,0)</f>
        <v>0</v>
      </c>
      <c r="FA67" s="196">
        <f ca="1">IFERROR((NORMSDIST(-(((LN($EY67/$C$39)+(#REF!+($Q$47^2)/2)*$Q$51)/($Q$47*SQRT($Q$51)))-$Q$47*SQRT($Q$51)))*$C$39*EXP(-#REF!*$Q$51)-NORMSDIST(-((LN($EY67/$C$39)+(#REF!+($Q$47^2)/2)*$Q$51)/($Q$47*SQRT($Q$51))))*$EY67)*100*$B$39,0)</f>
        <v>0</v>
      </c>
      <c r="FB67" s="196">
        <f ca="1">IFERROR((NORMSDIST(-(((LN($EY67/$C$40)+(#REF!+($Q$47^2)/2)*$Q$51)/($Q$47*SQRT($Q$51)))-$Q$47*SQRT($Q$51)))*$C$40*EXP(-#REF!*$Q$51)-NORMSDIST(-((LN($EY67/$C$40)+(#REF!+($Q$47^2)/2)*$Q$51)/($Q$47*SQRT($Q$51))))*$EY67)*100*$B$40,0)</f>
        <v>0</v>
      </c>
      <c r="FC67" s="196">
        <f ca="1">IFERROR((NORMSDIST(-(((LN($EY67/$C$41)+(#REF!+($Q$47^2)/2)*$Q$51)/($Q$47*SQRT($Q$51)))-$Q$47*SQRT($Q$51)))*$C$41*EXP(-#REF!*$Q$51)-NORMSDIST(-((LN($EY67/$C$41)+(#REF!+($Q$47^2)/2)*$Q$51)/($Q$47*SQRT($Q$51))))*$EY67)*100*$B$41,0)</f>
        <v>0</v>
      </c>
      <c r="FD67" s="196">
        <f ca="1">IFERROR((NORMSDIST(-(((LN($EY67/$C$42)+(#REF!+($Q$47^2)/2)*$Q$51)/($Q$47*SQRT($Q$51)))-$Q$47*SQRT($Q$51)))*$C$42*EXP(-#REF!*$Q$51)-NORMSDIST(-((LN($EY67/$C$42)+(#REF!+($Q$47^2)/2)*$Q$51)/($Q$47*SQRT($Q$51))))*$EY67)*100*$B$42,0)</f>
        <v>0</v>
      </c>
      <c r="FE67" s="196">
        <f ca="1">IFERROR((NORMSDIST(-(((LN($EY67/$C$43)+(#REF!+($Q$47^2)/2)*$Q$51)/($Q$47*SQRT($Q$51)))-$Q$47*SQRT($Q$51)))*$C$43*EXP(-#REF!*$Q$51)-NORMSDIST(-((LN($EY67/$C$43)+(#REF!+($Q$47^2)/2)*$Q$51)/($Q$47*SQRT($Q$51))))*$EY67)*100*$B$43,0)</f>
        <v>0</v>
      </c>
      <c r="FF67" s="196">
        <f ca="1">IFERROR((NORMSDIST(-(((LN($EY67/$C$44)+(#REF!+($Q$47^2)/2)*$Q$51)/($Q$47*SQRT($Q$51)))-$Q$47*SQRT($Q$51)))*$C$44*EXP(-#REF!*$Q$51)-NORMSDIST(-((LN($EY67/$C$44)+(#REF!+($Q$47^2)/2)*$Q$51)/($Q$47*SQRT($Q$51))))*$EY67)*100*$B$44,0)</f>
        <v>0</v>
      </c>
      <c r="FG67" s="196">
        <f ca="1">IFERROR((NORMSDIST(-(((LN($EY67/$C$45)+(#REF!+($Q$47^2)/2)*$Q$51)/($Q$47*SQRT($Q$51)))-$Q$47*SQRT($Q$51)))*$C$45*EXP(-#REF!*$Q$51)-NORMSDIST(-((LN($EY67/$C$45)+(#REF!+($Q$47^2)/2)*$Q$51)/($Q$47*SQRT($Q$51))))*$EY67)*100*$B$45,0)</f>
        <v>0</v>
      </c>
      <c r="FH67" s="196">
        <f ca="1">IFERROR((NORMSDIST(-(((LN($EY67/$C$46)+(#REF!+($Q$47^2)/2)*$Q$51)/($Q$47*SQRT($Q$51)))-$Q$47*SQRT($Q$51)))*$C$46*EXP(-#REF!*$Q$51)-NORMSDIST(-((LN($EY67/$C$46)+(#REF!+($Q$47^2)/2)*$Q$51)/($Q$47*SQRT($Q$51))))*$EY67)*100*$B$46,0)</f>
        <v>0</v>
      </c>
      <c r="FI67" s="196">
        <f ca="1">IFERROR((NORMSDIST(-(((LN($EY67/$C$47)+(#REF!+($Q$47^2)/2)*$Q$51)/($Q$47*SQRT($Q$51)))-$Q$47*SQRT($Q$51)))*$C$47*EXP(-#REF!*$Q$51)-NORMSDIST(-((LN($EY67/$C$47)+(#REF!+($Q$47^2)/2)*$Q$51)/($Q$47*SQRT($Q$51))))*$EY67)*100*$B$47,0)</f>
        <v>0</v>
      </c>
      <c r="FJ67" s="196">
        <f ca="1">IFERROR((NORMSDIST(-(((LN($EY67/$C$48)+(#REF!+($Q$47^2)/2)*$Q$51)/($Q$47*SQRT($Q$51)))-$Q$47*SQRT($Q$51)))*$C$48*EXP(-#REF!*$Q$51)-NORMSDIST(-((LN($EY67/$C$48)+(#REF!+($Q$47^2)/2)*$Q$51)/($Q$47*SQRT($Q$51))))*$EY67)*100*$B$48,0)</f>
        <v>0</v>
      </c>
      <c r="FK67" s="196">
        <f ca="1">IFERROR((NORMSDIST(-(((LN($EY67/$C$49)+(#REF!+($Q$47^2)/2)*$Q$51)/($Q$47*SQRT($Q$51)))-$Q$47*SQRT($Q$51)))*$C$49*EXP(-#REF!*$Q$51)-NORMSDIST(-((LN($EY67/$C$49)+(#REF!+($Q$47^2)/2)*$Q$51)/($Q$47*SQRT($Q$51))))*$EY67)*100*$B$49,0)</f>
        <v>0</v>
      </c>
      <c r="FL67" s="196">
        <f ca="1">IFERROR((NORMSDIST(-(((LN($EY67/$C$50)+(#REF!+($Q$47^2)/2)*$Q$51)/($Q$47*SQRT($Q$51)))-$Q$47*SQRT($Q$51)))*$C$50*EXP(-#REF!*$Q$51)-NORMSDIST(-((LN($EY67/$C$50)+(#REF!+($Q$47^2)/2)*$Q$51)/($Q$47*SQRT($Q$51))))*$EY67)*100*$B$50,0)</f>
        <v>0</v>
      </c>
      <c r="FM67" s="196">
        <f ca="1">IFERROR((NORMSDIST(-(((LN($EY67/$C$51)+(#REF!+($Q$47^2)/2)*$Q$51)/($Q$47*SQRT($Q$51)))-$Q$47*SQRT($Q$51)))*$C$51*EXP(-#REF!*$Q$51)-NORMSDIST(-((LN($EY67/$C$51)+(#REF!+($Q$47^2)/2)*$Q$51)/($Q$47*SQRT($Q$51))))*$EY67)*100*$B$51,0)</f>
        <v>0</v>
      </c>
      <c r="FN67" s="196">
        <f ca="1">IFERROR((NORMSDIST(-(((LN($EY67/$C$52)+(#REF!+($Q$47^2)/2)*$Q$51)/($Q$47*SQRT($Q$51)))-$Q$47*SQRT($Q$51)))*$C$52*EXP(-#REF!*$Q$51)-NORMSDIST(-((LN($EY67/$C$52)+(#REF!+($Q$47^2)/2)*$Q$51)/($Q$47*SQRT($Q$51))))*$EY67)*100*$B$52,0)</f>
        <v>0</v>
      </c>
      <c r="FO67" s="196">
        <f ca="1">IFERROR((NORMSDIST(-(((LN($EY67/$C$53)+(#REF!+($Q$47^2)/2)*$Q$51)/($Q$47*SQRT($Q$51)))-$Q$47*SQRT($Q$51)))*$C$53*EXP(-#REF!*$Q$51)-NORMSDIST(-((LN($EY67/$C$53)+(#REF!+($Q$47^2)/2)*$Q$51)/($Q$47*SQRT($Q$51))))*$EY67)*100*$B$53,0)</f>
        <v>0</v>
      </c>
      <c r="FP67" s="196">
        <f ca="1">IFERROR((NORMSDIST(-(((LN($EY67/$C$54)+(#REF!+($Q$47^2)/2)*$Q$51)/($Q$47*SQRT($Q$51)))-$Q$47*SQRT($Q$51)))*$C$54*EXP(-#REF!*$Q$51)-NORMSDIST(-((LN($EY67/$C$54)+(#REF!+($Q$47^2)/2)*$Q$51)/($Q$47*SQRT($Q$51))))*$EY67)*100*$B$54,0)</f>
        <v>0</v>
      </c>
      <c r="FQ67" s="196">
        <f ca="1">IFERROR((NORMSDIST(-(((LN($EY67/$C$55)+(#REF!+($Q$47^2)/2)*$Q$51)/($Q$47*SQRT($Q$51)))-$Q$47*SQRT($Q$51)))*$C$55*EXP(-#REF!*$Q$51)-NORMSDIST(-((LN($EY67/$C$55)+(#REF!+($Q$47^2)/2)*$Q$51)/($Q$47*SQRT($Q$51))))*$EY67)*100*$B$55,0)</f>
        <v>0</v>
      </c>
      <c r="FR67" s="196">
        <f ca="1">IFERROR((NORMSDIST(-(((LN($EY67/$C$56)+(#REF!+($Q$47^2)/2)*$Q$51)/($Q$47*SQRT($Q$51)))-$Q$47*SQRT($Q$51)))*$C$56*EXP(-#REF!*$Q$51)-NORMSDIST(-((LN($EY67/$C$56)+(#REF!+($Q$47^2)/2)*$Q$51)/($Q$47*SQRT($Q$51))))*$EY67)*100*$B$56,0)</f>
        <v>0</v>
      </c>
      <c r="FS67" s="196">
        <f ca="1">IFERROR((NORMSDIST(-(((LN($EY67/$C$57)+(#REF!+($Q$47^2)/2)*$Q$51)/($Q$47*SQRT($Q$51)))-$Q$47*SQRT($Q$51)))*$C$57*EXP(-#REF!*$Q$51)-NORMSDIST(-((LN($EY67/$C$57)+(#REF!+($Q$47^2)/2)*$Q$51)/($Q$47*SQRT($Q$51))))*$EY67)*100*$B$57,0)</f>
        <v>0</v>
      </c>
      <c r="FT67" s="196">
        <f ca="1">IFERROR((NORMSDIST(-(((LN($EY67/$C$58)+(#REF!+($Q$47^2)/2)*$Q$51)/($Q$47*SQRT($Q$51)))-$Q$47*SQRT($Q$51)))*$C$58*EXP(-#REF!*$Q$51)-NORMSDIST(-((LN($EY67/$C$58)+(#REF!+($Q$47^2)/2)*$Q$51)/($Q$47*SQRT($Q$51))))*$EY67)*100*$B$58,0)</f>
        <v>0</v>
      </c>
      <c r="FU67" s="196">
        <f ca="1">IFERROR((NORMSDIST(-(((LN($EY67/$C$59)+(#REF!+($Q$47^2)/2)*$Q$51)/($Q$47*SQRT($Q$51)))-$Q$47*SQRT($Q$51)))*$C$59*EXP(-#REF!*$Q$51)-NORMSDIST(-((LN($EY67/$C$59)+(#REF!+($Q$47^2)/2)*$Q$51)/($Q$47*SQRT($Q$51))))*$EY67)*100*$B$59,0)</f>
        <v>0</v>
      </c>
      <c r="FV67" s="196">
        <f ca="1">IFERROR((NORMSDIST(-(((LN($EY67/$C$60)+(#REF!+($Q$47^2)/2)*$Q$51)/($Q$47*SQRT($Q$51)))-$Q$47*SQRT($Q$51)))*$C$60*EXP(-#REF!*$Q$51)-NORMSDIST(-((LN($EY67/$C$60)+(#REF!+($Q$47^2)/2)*$Q$51)/($Q$47*SQRT($Q$51))))*$EY67)*100*$B$60,0)</f>
        <v>0</v>
      </c>
      <c r="FW67" s="196">
        <f ca="1">IFERROR((NORMSDIST(-(((LN($EY67/$C$61)+(#REF!+($Q$47^2)/2)*$Q$51)/($Q$47*SQRT($Q$51)))-$Q$47*SQRT($Q$51)))*$C$61*EXP(-#REF!*$Q$51)-NORMSDIST(-((LN($EY67/$C$61)+(#REF!+($Q$47^2)/2)*$Q$51)/($Q$47*SQRT($Q$51))))*$EY67)*100*$B$61,0)</f>
        <v>0</v>
      </c>
      <c r="FX67" s="196">
        <f ca="1">IFERROR((NORMSDIST(-(((LN($EY67/$C$62)+(#REF!+($Q$47^2)/2)*$Q$51)/($Q$47*SQRT($Q$51)))-$Q$47*SQRT($Q$51)))*$C$62*EXP(-#REF!*$Q$51)-NORMSDIST(-((LN($EY67/$C$62)+(#REF!+($Q$47^2)/2)*$Q$51)/($Q$47*SQRT($Q$51))))*$EY67)*100*$B$62,0)</f>
        <v>0</v>
      </c>
      <c r="FY67" s="196">
        <f ca="1">IFERROR((NORMSDIST(-(((LN($EY67/$C$63)+(#REF!+($Q$47^2)/2)*$Q$51)/($Q$47*SQRT($Q$51)))-$Q$47*SQRT($Q$51)))*$C$63*EXP(-#REF!*$Q$51)-NORMSDIST(-((LN($EY67/$C$63)+(#REF!+($Q$47^2)/2)*$Q$51)/($Q$47*SQRT($Q$51))))*$EY67)*100*$B$63,0)</f>
        <v>0</v>
      </c>
      <c r="FZ67" s="196">
        <f ca="1">IFERROR((NORMSDIST(-(((LN($EY67/$C$64)+(#REF!+($Q$47^2)/2)*$Q$51)/($Q$47*SQRT($Q$51)))-$Q$47*SQRT($Q$51)))*$C$64*EXP(-#REF!*$Q$51)-NORMSDIST(-((LN($EY67/$C$64)+(#REF!+($Q$47^2)/2)*$Q$51)/($Q$47*SQRT($Q$51))))*$EY67)*100*$B$64,0)</f>
        <v>0</v>
      </c>
      <c r="GA67" s="196">
        <f ca="1">IFERROR((NORMSDIST(-(((LN($EY67/$C$65)+(#REF!+($Q$47^2)/2)*$Q$51)/($Q$47*SQRT($Q$51)))-$Q$47*SQRT($Q$51)))*$C$65*EXP(-#REF!*$Q$51)-NORMSDIST(-((LN($EY67/$C$65)+(#REF!+($Q$47^2)/2)*$Q$51)/($Q$47*SQRT($Q$51))))*$EY67)*100*$B$65,0)</f>
        <v>0</v>
      </c>
      <c r="GB67" s="196">
        <f ca="1">IFERROR((NORMSDIST(-(((LN($EY67/$C$66)+(#REF!+($Q$47^2)/2)*$Q$51)/($Q$47*SQRT($Q$51)))-$Q$47*SQRT($Q$51)))*$C$66*EXP(-#REF!*$Q$51)-NORMSDIST(-((LN($EY67/$C$66)+(#REF!+($Q$47^2)/2)*$Q$51)/($Q$47*SQRT($Q$51))))*$EY67)*100*$B$66,0)</f>
        <v>0</v>
      </c>
      <c r="GC67" s="196">
        <f ca="1">IFERROR((NORMSDIST(-(((LN($EY67/$C$67)+(#REF!+($Q$47^2)/2)*$Q$51)/($Q$47*SQRT($Q$51)))-$Q$47*SQRT($Q$51)))*$C$67*EXP(-#REF!*$Q$51)-NORMSDIST(-((LN($EY67/$C$67)+(#REF!+($Q$47^2)/2)*$Q$51)/($Q$47*SQRT($Q$51))))*$EY67)*100*$B$67,0)</f>
        <v>0</v>
      </c>
      <c r="GD67" s="196">
        <f ca="1">IFERROR((NORMSDIST(-(((LN($EY67/$C$68)+(#REF!+($Q$47^2)/2)*$Q$51)/($Q$47*SQRT($Q$51)))-$Q$47*SQRT($Q$51)))*$C$68*EXP(-#REF!*$Q$51)-NORMSDIST(-((LN($EY67/$C$68)+(#REF!+($Q$47^2)/2)*$Q$51)/($Q$47*SQRT($Q$51))))*$EY67)*100*$B$68,0)</f>
        <v>0</v>
      </c>
      <c r="GE67" s="196">
        <f ca="1">IFERROR((NORMSDIST(-(((LN($EY67/$C$69)+(#REF!+($Q$47^2)/2)*$Q$51)/($Q$47*SQRT($Q$51)))-$Q$47*SQRT($Q$51)))*$C$69*EXP(-#REF!*$Q$51)-NORMSDIST(-((LN($EY67/$C$69)+(#REF!+($Q$47^2)/2)*$Q$51)/($Q$47*SQRT($Q$51))))*$EY67)*100*$B$69,0)</f>
        <v>0</v>
      </c>
      <c r="GF67" s="196">
        <f ca="1">IFERROR((NORMSDIST(-(((LN($EY67/$C$70)+(#REF!+($Q$47^2)/2)*$Q$51)/($Q$47*SQRT($Q$51)))-$Q$47*SQRT($Q$51)))*$C$70*EXP(-#REF!*$Q$51)-NORMSDIST(-((LN($EY67/$C$70)+(#REF!+($Q$47^2)/2)*$Q$51)/($Q$47*SQRT($Q$51))))*$EY67)*100*$B$70,0)</f>
        <v>0</v>
      </c>
      <c r="GG67" s="196">
        <f ca="1">IFERROR((NORMSDIST(-(((LN($EY67/$C$71)+(#REF!+($Q$47^2)/2)*$Q$51)/($Q$47*SQRT($Q$51)))-$Q$47*SQRT($Q$51)))*$C$71*EXP(-#REF!*$Q$51)-NORMSDIST(-((LN($EY67/$C$71)+(#REF!+($Q$47^2)/2)*$Q$51)/($Q$47*SQRT($Q$51))))*$EY67)*100*$B$71,0)</f>
        <v>0</v>
      </c>
      <c r="GH67" s="196">
        <f ca="1">IFERROR((NORMSDIST(-(((LN($EY67/$C$72)+(#REF!+($Q$47^2)/2)*$Q$51)/($Q$47*SQRT($Q$51)))-$Q$47*SQRT($Q$51)))*$C$72*EXP(-#REF!*$Q$51)-NORMSDIST(-((LN($EY67/$C$72)+(#REF!+($Q$47^2)/2)*$Q$51)/($Q$47*SQRT($Q$51))))*$EY67)*100*$B$72,0)</f>
        <v>0</v>
      </c>
      <c r="GI67" s="196">
        <f t="shared" si="123"/>
        <v>0</v>
      </c>
      <c r="GJ67" s="196">
        <f t="shared" si="124"/>
        <v>0</v>
      </c>
      <c r="GK67" s="196">
        <f t="shared" si="125"/>
        <v>0</v>
      </c>
      <c r="GL67" s="196">
        <f t="shared" si="126"/>
        <v>0</v>
      </c>
      <c r="GM67" s="197"/>
      <c r="GN67" s="198">
        <f t="shared" ca="1" si="127"/>
        <v>0</v>
      </c>
    </row>
    <row r="68" spans="1:196">
      <c r="A68" s="168" t="s">
        <v>407</v>
      </c>
      <c r="B68" s="169"/>
      <c r="C68" s="242"/>
      <c r="D68" s="243"/>
      <c r="E68" s="244">
        <f t="shared" si="0"/>
        <v>0</v>
      </c>
      <c r="F68" s="245">
        <f t="shared" si="130"/>
        <v>0</v>
      </c>
      <c r="G68" s="246" t="str">
        <f t="shared" si="129"/>
        <v/>
      </c>
      <c r="H68" s="247">
        <f>IFERROR(+G68*B68*-100,0)</f>
        <v>0</v>
      </c>
      <c r="I68" s="248">
        <f t="shared" si="2"/>
        <v>0</v>
      </c>
      <c r="J68" s="69"/>
      <c r="K68" s="69"/>
      <c r="L68" s="69"/>
      <c r="M68" s="69"/>
      <c r="N68" s="62"/>
      <c r="O68" s="187"/>
      <c r="P68" s="187"/>
      <c r="Q68" s="187"/>
      <c r="R68" s="187"/>
      <c r="S68" s="186"/>
      <c r="T68" s="187"/>
      <c r="U68" s="188"/>
      <c r="V68" s="187"/>
      <c r="W68" s="187"/>
      <c r="X68" s="187"/>
      <c r="Y68" s="187"/>
      <c r="Z68" s="187"/>
      <c r="AA68" s="187"/>
      <c r="AB68" s="187"/>
      <c r="AC68" s="187"/>
      <c r="AD68" s="187"/>
      <c r="AE68" s="186"/>
      <c r="AF68" s="187"/>
      <c r="AG68" s="188"/>
      <c r="AH68" s="194"/>
      <c r="AI68" s="194"/>
      <c r="AJ68" s="194"/>
      <c r="AK68" s="194"/>
      <c r="AL68" s="194"/>
      <c r="AM68" s="194"/>
      <c r="AN68" s="194"/>
      <c r="AO68" s="194"/>
      <c r="AP68" s="194"/>
      <c r="AQ68" s="66"/>
      <c r="AR68" s="66"/>
      <c r="AS68" s="66"/>
      <c r="AT68" s="66"/>
      <c r="AU68" s="66"/>
      <c r="AV68" s="171"/>
      <c r="AW68" s="172" t="s">
        <v>354</v>
      </c>
      <c r="AX68" s="114"/>
      <c r="AY68" s="136"/>
      <c r="AZ68" s="137"/>
      <c r="BA68" s="285">
        <f t="shared" si="10"/>
        <v>0</v>
      </c>
      <c r="BB68" s="286">
        <f t="shared" si="11"/>
        <v>0</v>
      </c>
      <c r="BC68" s="173" t="s">
        <v>408</v>
      </c>
      <c r="BD68" s="114"/>
      <c r="BE68" s="139"/>
      <c r="BF68" s="117"/>
      <c r="BG68" s="287">
        <f t="shared" si="12"/>
        <v>0</v>
      </c>
      <c r="BH68" s="289">
        <f t="shared" si="13"/>
        <v>0</v>
      </c>
      <c r="BI68" s="174" t="s">
        <v>409</v>
      </c>
      <c r="BJ68" s="114"/>
      <c r="BK68" s="117"/>
      <c r="BL68" s="290">
        <f t="shared" si="14"/>
        <v>0</v>
      </c>
      <c r="BM68" s="291">
        <f t="shared" si="15"/>
        <v>0</v>
      </c>
      <c r="DH68" s="199"/>
      <c r="DI68" s="199"/>
      <c r="DJ68" s="199"/>
      <c r="DK68" s="199"/>
      <c r="DL68" s="199"/>
      <c r="DM68" s="199"/>
      <c r="DN68" s="199"/>
      <c r="DO68" s="199"/>
      <c r="DP68" s="199"/>
      <c r="DQ68" s="199"/>
      <c r="DR68" s="199"/>
      <c r="DS68" s="199"/>
      <c r="DT68" s="199"/>
      <c r="DU68" s="199"/>
      <c r="DV68" s="199"/>
      <c r="DW68" s="199"/>
      <c r="DX68" s="199"/>
      <c r="DY68" s="199"/>
      <c r="DZ68" s="199"/>
      <c r="EA68" s="199"/>
      <c r="EB68" s="199"/>
      <c r="EC68" s="199"/>
      <c r="ED68" s="199"/>
      <c r="EE68" s="199"/>
      <c r="EF68" s="199"/>
      <c r="EG68" s="199"/>
      <c r="EH68" s="199"/>
      <c r="EI68" s="199"/>
      <c r="EJ68" s="199"/>
      <c r="EK68" s="199"/>
      <c r="EL68" s="199"/>
      <c r="EM68" s="199"/>
      <c r="EN68" s="199"/>
      <c r="EO68" s="199"/>
      <c r="EP68" s="199"/>
      <c r="EQ68" s="199"/>
      <c r="ER68" s="199"/>
      <c r="ES68" s="199"/>
      <c r="ET68" s="199"/>
      <c r="EU68" s="199"/>
      <c r="EV68" s="199"/>
      <c r="EW68" s="199"/>
      <c r="EX68" s="72"/>
      <c r="EY68" s="199"/>
      <c r="EZ68" s="199"/>
      <c r="FA68" s="199"/>
      <c r="FB68" s="199"/>
      <c r="FC68" s="199"/>
      <c r="FD68" s="199"/>
      <c r="FE68" s="199"/>
      <c r="FF68" s="199"/>
      <c r="FG68" s="199"/>
      <c r="FH68" s="199"/>
      <c r="FI68" s="199"/>
      <c r="FJ68" s="199"/>
      <c r="FK68" s="199"/>
      <c r="FL68" s="199"/>
      <c r="FM68" s="199"/>
      <c r="FN68" s="199"/>
      <c r="FO68" s="199"/>
      <c r="FP68" s="199"/>
      <c r="FQ68" s="199"/>
      <c r="FR68" s="199"/>
      <c r="FS68" s="199"/>
      <c r="FT68" s="199"/>
      <c r="FU68" s="199"/>
      <c r="FV68" s="199"/>
      <c r="FW68" s="199"/>
      <c r="FX68" s="199"/>
      <c r="FY68" s="199"/>
      <c r="FZ68" s="199"/>
      <c r="GA68" s="199"/>
      <c r="GB68" s="199"/>
      <c r="GC68" s="199"/>
      <c r="GD68" s="199"/>
      <c r="GE68" s="199"/>
      <c r="GF68" s="199"/>
      <c r="GG68" s="199"/>
      <c r="GH68" s="199"/>
      <c r="GI68" s="199"/>
      <c r="GJ68" s="199"/>
      <c r="GK68" s="199"/>
      <c r="GL68" s="199"/>
      <c r="GM68" s="199"/>
      <c r="GN68" s="199"/>
    </row>
    <row r="69" spans="1:196">
      <c r="A69" s="175" t="s">
        <v>410</v>
      </c>
      <c r="B69" s="169"/>
      <c r="C69" s="242"/>
      <c r="D69" s="243"/>
      <c r="E69" s="244">
        <f t="shared" si="0"/>
        <v>0</v>
      </c>
      <c r="F69" s="245">
        <f t="shared" si="130"/>
        <v>0</v>
      </c>
      <c r="G69" s="246" t="str">
        <f t="shared" si="129"/>
        <v/>
      </c>
      <c r="H69" s="247">
        <f>IFERROR(+G69*B69*-100,0)</f>
        <v>0</v>
      </c>
      <c r="I69" s="248">
        <f t="shared" si="2"/>
        <v>0</v>
      </c>
      <c r="J69" s="127" t="str">
        <f>IFERROR(D68/D69,"")</f>
        <v/>
      </c>
      <c r="K69" s="128" t="str">
        <f>IFERROR(G68/G69,"")</f>
        <v/>
      </c>
      <c r="L69" s="129" t="str">
        <f t="shared" si="128"/>
        <v/>
      </c>
      <c r="M69" s="130">
        <f>I69+I68</f>
        <v>0</v>
      </c>
      <c r="N69" s="62"/>
      <c r="O69" s="187"/>
      <c r="P69" s="187"/>
      <c r="Q69" s="187"/>
      <c r="R69" s="187"/>
      <c r="S69" s="186"/>
      <c r="T69" s="187"/>
      <c r="U69" s="188"/>
      <c r="V69" s="187"/>
      <c r="W69" s="187"/>
      <c r="X69" s="187"/>
      <c r="Y69" s="187"/>
      <c r="Z69" s="187"/>
      <c r="AA69" s="187"/>
      <c r="AB69" s="187"/>
      <c r="AC69" s="187"/>
      <c r="AD69" s="187"/>
      <c r="AE69" s="186"/>
      <c r="AF69" s="187"/>
      <c r="AG69" s="188"/>
      <c r="AH69" s="194"/>
      <c r="AI69" s="194"/>
      <c r="AJ69" s="194"/>
      <c r="AK69" s="194"/>
      <c r="AL69" s="194"/>
      <c r="AM69" s="194"/>
      <c r="AN69" s="194"/>
      <c r="AO69" s="194"/>
      <c r="AP69" s="194"/>
      <c r="AQ69" s="66"/>
      <c r="AR69" s="66"/>
      <c r="AS69" s="66"/>
      <c r="AT69" s="66"/>
      <c r="AU69" s="66"/>
      <c r="AV69" s="171"/>
      <c r="AW69" s="172" t="s">
        <v>354</v>
      </c>
      <c r="AX69" s="114"/>
      <c r="AY69" s="136"/>
      <c r="AZ69" s="137"/>
      <c r="BA69" s="285">
        <f t="shared" si="10"/>
        <v>0</v>
      </c>
      <c r="BB69" s="286">
        <f t="shared" si="11"/>
        <v>0</v>
      </c>
      <c r="BC69" s="173" t="s">
        <v>408</v>
      </c>
      <c r="BD69" s="114"/>
      <c r="BE69" s="139"/>
      <c r="BF69" s="117"/>
      <c r="BG69" s="287">
        <f t="shared" si="12"/>
        <v>0</v>
      </c>
      <c r="BH69" s="289">
        <f t="shared" si="13"/>
        <v>0</v>
      </c>
      <c r="BI69" s="174" t="s">
        <v>409</v>
      </c>
      <c r="BJ69" s="114"/>
      <c r="BK69" s="117"/>
      <c r="BL69" s="290">
        <f t="shared" si="14"/>
        <v>0</v>
      </c>
      <c r="BM69" s="291">
        <f t="shared" si="15"/>
        <v>0</v>
      </c>
      <c r="DH69" s="200" t="s">
        <v>351</v>
      </c>
      <c r="DI69" s="201" t="s">
        <v>370</v>
      </c>
      <c r="DJ69" s="201" t="s">
        <v>371</v>
      </c>
      <c r="DK69" s="201" t="s">
        <v>372</v>
      </c>
      <c r="DL69" s="201" t="s">
        <v>373</v>
      </c>
      <c r="DM69" s="201" t="s">
        <v>374</v>
      </c>
      <c r="DN69" s="201" t="s">
        <v>375</v>
      </c>
      <c r="DO69" s="201" t="s">
        <v>376</v>
      </c>
      <c r="DP69" s="201" t="s">
        <v>377</v>
      </c>
      <c r="DQ69" s="201" t="s">
        <v>378</v>
      </c>
      <c r="DR69" s="201" t="s">
        <v>379</v>
      </c>
      <c r="DS69" s="201" t="s">
        <v>380</v>
      </c>
      <c r="DT69" s="201" t="s">
        <v>381</v>
      </c>
      <c r="DU69" s="201" t="s">
        <v>382</v>
      </c>
      <c r="DV69" s="201" t="s">
        <v>383</v>
      </c>
      <c r="DW69" s="201" t="s">
        <v>384</v>
      </c>
      <c r="DX69" s="201" t="s">
        <v>385</v>
      </c>
      <c r="DY69" s="201" t="s">
        <v>386</v>
      </c>
      <c r="DZ69" s="202" t="s">
        <v>387</v>
      </c>
      <c r="EA69" s="202" t="s">
        <v>388</v>
      </c>
      <c r="EB69" s="202" t="s">
        <v>389</v>
      </c>
      <c r="EC69" s="201" t="s">
        <v>390</v>
      </c>
      <c r="ED69" s="201" t="s">
        <v>391</v>
      </c>
      <c r="EE69" s="201" t="s">
        <v>392</v>
      </c>
      <c r="EF69" s="201" t="s">
        <v>393</v>
      </c>
      <c r="EG69" s="201" t="s">
        <v>394</v>
      </c>
      <c r="EH69" s="201" t="s">
        <v>395</v>
      </c>
      <c r="EI69" s="201" t="s">
        <v>396</v>
      </c>
      <c r="EJ69" s="201" t="s">
        <v>397</v>
      </c>
      <c r="EK69" s="201" t="s">
        <v>398</v>
      </c>
      <c r="EL69" s="201" t="s">
        <v>399</v>
      </c>
      <c r="EM69" s="201" t="s">
        <v>400</v>
      </c>
      <c r="EN69" s="201" t="s">
        <v>401</v>
      </c>
      <c r="EO69" s="201" t="s">
        <v>402</v>
      </c>
      <c r="EP69" s="201" t="s">
        <v>403</v>
      </c>
      <c r="EQ69" s="201" t="s">
        <v>404</v>
      </c>
      <c r="ER69" s="201" t="s">
        <v>412</v>
      </c>
      <c r="ES69" s="201" t="s">
        <v>413</v>
      </c>
      <c r="ET69" s="201" t="s">
        <v>414</v>
      </c>
      <c r="EU69" s="201" t="s">
        <v>415</v>
      </c>
      <c r="EV69" s="201" t="s">
        <v>416</v>
      </c>
      <c r="EW69" s="203" t="s">
        <v>405</v>
      </c>
      <c r="EX69" s="72"/>
      <c r="EY69" s="200" t="s">
        <v>351</v>
      </c>
      <c r="EZ69" s="201" t="s">
        <v>370</v>
      </c>
      <c r="FA69" s="201" t="s">
        <v>371</v>
      </c>
      <c r="FB69" s="201" t="s">
        <v>372</v>
      </c>
      <c r="FC69" s="201" t="s">
        <v>373</v>
      </c>
      <c r="FD69" s="201" t="s">
        <v>374</v>
      </c>
      <c r="FE69" s="201" t="s">
        <v>375</v>
      </c>
      <c r="FF69" s="201" t="s">
        <v>376</v>
      </c>
      <c r="FG69" s="201" t="s">
        <v>377</v>
      </c>
      <c r="FH69" s="201" t="s">
        <v>378</v>
      </c>
      <c r="FI69" s="201" t="s">
        <v>379</v>
      </c>
      <c r="FJ69" s="201" t="s">
        <v>380</v>
      </c>
      <c r="FK69" s="201" t="s">
        <v>381</v>
      </c>
      <c r="FL69" s="201" t="s">
        <v>382</v>
      </c>
      <c r="FM69" s="201" t="s">
        <v>383</v>
      </c>
      <c r="FN69" s="201" t="s">
        <v>384</v>
      </c>
      <c r="FO69" s="201" t="s">
        <v>385</v>
      </c>
      <c r="FP69" s="201" t="s">
        <v>386</v>
      </c>
      <c r="FQ69" s="202" t="s">
        <v>387</v>
      </c>
      <c r="FR69" s="202" t="s">
        <v>388</v>
      </c>
      <c r="FS69" s="202" t="s">
        <v>389</v>
      </c>
      <c r="FT69" s="201" t="s">
        <v>390</v>
      </c>
      <c r="FU69" s="201" t="s">
        <v>391</v>
      </c>
      <c r="FV69" s="201" t="s">
        <v>392</v>
      </c>
      <c r="FW69" s="201" t="s">
        <v>393</v>
      </c>
      <c r="FX69" s="201" t="s">
        <v>394</v>
      </c>
      <c r="FY69" s="201" t="s">
        <v>395</v>
      </c>
      <c r="FZ69" s="201" t="s">
        <v>396</v>
      </c>
      <c r="GA69" s="201" t="s">
        <v>397</v>
      </c>
      <c r="GB69" s="201" t="s">
        <v>398</v>
      </c>
      <c r="GC69" s="201" t="s">
        <v>399</v>
      </c>
      <c r="GD69" s="201" t="s">
        <v>400</v>
      </c>
      <c r="GE69" s="201" t="s">
        <v>401</v>
      </c>
      <c r="GF69" s="201" t="s">
        <v>402</v>
      </c>
      <c r="GG69" s="201" t="s">
        <v>403</v>
      </c>
      <c r="GH69" s="201" t="s">
        <v>404</v>
      </c>
      <c r="GI69" s="201" t="s">
        <v>412</v>
      </c>
      <c r="GJ69" s="201" t="s">
        <v>413</v>
      </c>
      <c r="GK69" s="201" t="s">
        <v>414</v>
      </c>
      <c r="GL69" s="201" t="s">
        <v>415</v>
      </c>
      <c r="GM69" s="201" t="s">
        <v>416</v>
      </c>
      <c r="GN69" s="203" t="s">
        <v>405</v>
      </c>
    </row>
    <row r="70" spans="1:196">
      <c r="A70" s="177" t="s">
        <v>411</v>
      </c>
      <c r="B70" s="169"/>
      <c r="C70" s="242"/>
      <c r="D70" s="243"/>
      <c r="E70" s="244">
        <f t="shared" si="0"/>
        <v>0</v>
      </c>
      <c r="F70" s="245">
        <f t="shared" si="130"/>
        <v>0</v>
      </c>
      <c r="G70" s="246" t="str">
        <f t="shared" si="129"/>
        <v/>
      </c>
      <c r="H70" s="247">
        <f>IFERROR(+G70*B70*-100,0)</f>
        <v>0</v>
      </c>
      <c r="I70" s="248">
        <f t="shared" si="2"/>
        <v>0</v>
      </c>
      <c r="J70" s="69"/>
      <c r="K70" s="69"/>
      <c r="L70" s="69"/>
      <c r="M70" s="69"/>
      <c r="N70" s="62"/>
      <c r="O70" s="187"/>
      <c r="P70" s="187"/>
      <c r="Q70" s="187"/>
      <c r="R70" s="187"/>
      <c r="S70" s="186"/>
      <c r="T70" s="187"/>
      <c r="U70" s="188"/>
      <c r="V70" s="187"/>
      <c r="W70" s="187"/>
      <c r="X70" s="187"/>
      <c r="Y70" s="187"/>
      <c r="Z70" s="187"/>
      <c r="AA70" s="187"/>
      <c r="AB70" s="187"/>
      <c r="AC70" s="187"/>
      <c r="AD70" s="187"/>
      <c r="AE70" s="186"/>
      <c r="AF70" s="194"/>
      <c r="AG70" s="204"/>
      <c r="AH70" s="194"/>
      <c r="AI70" s="194"/>
      <c r="AJ70" s="194"/>
      <c r="AK70" s="194"/>
      <c r="AL70" s="194"/>
      <c r="AM70" s="194"/>
      <c r="AN70" s="194"/>
      <c r="AO70" s="194"/>
      <c r="AP70" s="194"/>
      <c r="AQ70" s="66"/>
      <c r="AR70" s="66"/>
      <c r="AS70" s="66"/>
      <c r="AT70" s="66"/>
      <c r="AU70" s="66"/>
      <c r="AV70" s="171"/>
      <c r="AW70" s="172" t="s">
        <v>354</v>
      </c>
      <c r="AX70" s="114"/>
      <c r="AY70" s="136"/>
      <c r="AZ70" s="137"/>
      <c r="BA70" s="285">
        <f t="shared" si="10"/>
        <v>0</v>
      </c>
      <c r="BB70" s="286">
        <f t="shared" si="11"/>
        <v>0</v>
      </c>
      <c r="BC70" s="173" t="s">
        <v>408</v>
      </c>
      <c r="BD70" s="114"/>
      <c r="BE70" s="139"/>
      <c r="BF70" s="117"/>
      <c r="BG70" s="287">
        <f t="shared" si="12"/>
        <v>0</v>
      </c>
      <c r="BH70" s="289">
        <f t="shared" si="13"/>
        <v>0</v>
      </c>
      <c r="BI70" s="174" t="s">
        <v>409</v>
      </c>
      <c r="BJ70" s="114"/>
      <c r="BK70" s="117"/>
      <c r="BL70" s="290">
        <f t="shared" si="14"/>
        <v>0</v>
      </c>
      <c r="BM70" s="291">
        <f t="shared" si="15"/>
        <v>0</v>
      </c>
      <c r="DH70" s="119">
        <f t="shared" ref="DH70:DH101" si="131">DH3</f>
        <v>1079.4685662722245</v>
      </c>
      <c r="DI70" s="120">
        <f t="shared" ref="DI70:DI101" si="132">IF($DH70&gt;$U$3,$T$3*100*($DH70-$U$3),0)</f>
        <v>0</v>
      </c>
      <c r="DJ70" s="120">
        <f t="shared" ref="DJ70:DJ101" si="133">IF($DH70&gt;$U$4,$T$4*100*($DH70-$U$4),0)</f>
        <v>0</v>
      </c>
      <c r="DK70" s="120">
        <f t="shared" ref="DK70:DK101" si="134">IF($DH70&gt;$U$5,$T$5*100*($DH70-$U$5),0)</f>
        <v>0</v>
      </c>
      <c r="DL70" s="120">
        <f t="shared" ref="DL70:DL101" si="135">IF($DH70&gt;$U$6,$T$6*100*($DH70-$U$6),0)</f>
        <v>0</v>
      </c>
      <c r="DM70" s="120">
        <f t="shared" ref="DM70:DM101" si="136">IF($DH70&gt;$U$7,$T$7*100*($DH70-$U$7),0)</f>
        <v>0</v>
      </c>
      <c r="DN70" s="120">
        <f t="shared" ref="DN70:DN101" si="137">IF($DH70&gt;$U$8,$T$8*100*($DH70-$U$8),0)</f>
        <v>0</v>
      </c>
      <c r="DO70" s="120">
        <f t="shared" ref="DO70:DO101" si="138">IF($DH70&gt;$U$9,$T$9*100*($DH70-$U$9),0)</f>
        <v>0</v>
      </c>
      <c r="DP70" s="120">
        <f t="shared" ref="DP70:DP101" si="139">IF($DH70&gt;$U$10,$T$10*100*($DH70-$U$10),0)</f>
        <v>0</v>
      </c>
      <c r="DQ70" s="120">
        <f t="shared" ref="DQ70:DQ101" si="140">IF($DH70&gt;$U$11,$T$11*100*($DH70-$U$11),0)</f>
        <v>0</v>
      </c>
      <c r="DR70" s="120">
        <f t="shared" ref="DR70:DR101" si="141">IF($DH70&gt;$U$12,$T$12*100*($DH70-$U$12),0)</f>
        <v>0</v>
      </c>
      <c r="DS70" s="120">
        <f t="shared" ref="DS70:DS101" si="142">IF($DH70&gt;$U$13,$T$13*100*($DH70-$U$13),0)</f>
        <v>0</v>
      </c>
      <c r="DT70" s="120">
        <f t="shared" ref="DT70:DT101" si="143">IF($DH70&gt;$U$14,$T$14*100*($DH70-$U$14),0)</f>
        <v>0</v>
      </c>
      <c r="DU70" s="120">
        <f t="shared" ref="DU70:DU101" si="144">IF($DH70&gt;$U$15,$T$15*100*($DH70-$U$15),0)</f>
        <v>0</v>
      </c>
      <c r="DV70" s="120">
        <f t="shared" ref="DV70:DV101" si="145">IF($DH70&gt;$U$16,$T$16*100*($DH70-$U$16),0)</f>
        <v>0</v>
      </c>
      <c r="DW70" s="120">
        <f t="shared" ref="DW70:DW101" si="146">IF($DH70&gt;$U$17,$T$17*100*($DH70-$U$17),0)</f>
        <v>0</v>
      </c>
      <c r="DX70" s="120">
        <f t="shared" ref="DX70:DX101" si="147">IF($DH70&gt;$U$18,$T$18*100*($DH70-$U$18),0)</f>
        <v>0</v>
      </c>
      <c r="DY70" s="120">
        <f t="shared" ref="DY70:DY101" si="148">IF($DH70&gt;$U$19,$T$19*100*($DH70-$U$19),0)</f>
        <v>0</v>
      </c>
      <c r="DZ70" s="120">
        <f t="shared" ref="DZ70:DZ101" si="149">IF($DH70&gt;$U$20,$T$20*100*($DH70-$U$20),0)</f>
        <v>0</v>
      </c>
      <c r="EA70" s="120">
        <f t="shared" ref="EA70:EA101" si="150">IF($DH70&gt;$U$21,$T$21*100*($DH70-$U$21),0)</f>
        <v>0</v>
      </c>
      <c r="EB70" s="120">
        <f t="shared" ref="EB70:EB101" si="151">IF($DH70&gt;$U$22,$T$22*100*($DH70-$U$22),0)</f>
        <v>0</v>
      </c>
      <c r="EC70" s="120">
        <f t="shared" ref="EC70:EC101" si="152">IF($DH70&gt;$U$23,$T$23*100*($DH70-$U$23),0)</f>
        <v>0</v>
      </c>
      <c r="ED70" s="120">
        <f t="shared" ref="ED70:ED101" si="153">IF($DH70&gt;$U$24,$T$24*100*($DH70-$U$24),0)</f>
        <v>0</v>
      </c>
      <c r="EE70" s="120">
        <f t="shared" ref="EE70:EE101" si="154">IF($DH70&gt;$U$25,$T$25*100*($DH70-$U$25),0)</f>
        <v>0</v>
      </c>
      <c r="EF70" s="120">
        <f t="shared" ref="EF70:EF101" si="155">IF($DH70&gt;$U$26,$T$26*100*($DH70-$U$26),0)</f>
        <v>0</v>
      </c>
      <c r="EG70" s="120">
        <f t="shared" ref="EG70:EG101" si="156">IF($DH70&gt;$U$27,$T$27*100*($DH70-$U$27),0)</f>
        <v>0</v>
      </c>
      <c r="EH70" s="120">
        <f t="shared" ref="EH70:EH101" si="157">IF($DH70&gt;$U$28,$T$28*100*($DH70-$U$28),0)</f>
        <v>0</v>
      </c>
      <c r="EI70" s="120">
        <f t="shared" ref="EI70:EI101" si="158">IF($DH70&gt;$U$29,$T$29*100*($DH70-$U$29),0)</f>
        <v>0</v>
      </c>
      <c r="EJ70" s="120">
        <f t="shared" ref="EJ70:EJ101" si="159">IF($DH70&gt;$U$30,$T$30*100*($DH70-$U$30),0)</f>
        <v>0</v>
      </c>
      <c r="EK70" s="120">
        <f t="shared" ref="EK70:EK101" si="160">IF($DH70&gt;$U$31,$T$31*100*($DH70-$U$31),0)</f>
        <v>0</v>
      </c>
      <c r="EL70" s="120">
        <f t="shared" ref="EL70:EL101" si="161">IF($DH70&gt;$U$32,$T$32*100*($DH70-$U$32),0)</f>
        <v>0</v>
      </c>
      <c r="EM70" s="120">
        <f t="shared" ref="EM70:EM101" si="162">IF($DH70&gt;$U$33,$T$33*100*($DH70-$U$33),0)</f>
        <v>0</v>
      </c>
      <c r="EN70" s="120">
        <f t="shared" ref="EN70:EN101" si="163">IF($DH70&gt;$U$34,$T$34*100*($DH70-$U$34),0)</f>
        <v>0</v>
      </c>
      <c r="EO70" s="120">
        <f t="shared" ref="EO70:EO101" si="164">IF($DH70&gt;$U$35,$T$35*100*($DH70-$U$35),0)</f>
        <v>0</v>
      </c>
      <c r="EP70" s="120">
        <f t="shared" ref="EP70:EP101" si="165">IF($DH70&gt;$U$36,$T$36*100*($DH70-$U$36),0)</f>
        <v>0</v>
      </c>
      <c r="EQ70" s="120">
        <f t="shared" ref="EQ70:EQ101" si="166">IF($DH70&gt;$U$37,$T$37*100*($DH70-$U$37),0)</f>
        <v>0</v>
      </c>
      <c r="ER70" s="120">
        <f t="shared" ref="ER70:ER101" si="167">IF($DH70&gt;$U$38,$T$38*100*($DH70-$U$38),0)</f>
        <v>0</v>
      </c>
      <c r="ES70" s="120">
        <f t="shared" ref="ES70:ES101" si="168">IF($DH70&gt;$U$39,$T$39*100*($DH70-$U$39),0)</f>
        <v>0</v>
      </c>
      <c r="ET70" s="120">
        <f t="shared" ref="ET70:ET101" si="169">IF($DH70&gt;$U$40,$T$40*100*($DH70-$U$40),0)</f>
        <v>0</v>
      </c>
      <c r="EU70" s="120">
        <f t="shared" ref="EU70:EU101" si="170">IF($DH70&gt;$U$41,$T$41*100*($DH70-$U$41),0)</f>
        <v>0</v>
      </c>
      <c r="EV70" s="120">
        <f t="shared" ref="EV70:EV101" si="171">IF($DH70&gt;$U$42,$T$42*100*($DH70-$U$42),0)</f>
        <v>0</v>
      </c>
      <c r="EW70" s="205">
        <f t="shared" ref="EW70:EW101" si="172">SUM(DI70:EV70)</f>
        <v>0</v>
      </c>
      <c r="EX70" s="72"/>
      <c r="EY70" s="119">
        <f t="shared" ref="EY70:EY101" si="173">EY3</f>
        <v>1079.4685662722245</v>
      </c>
      <c r="EZ70" s="120">
        <f ca="1">IFERROR((NORMSDIST(((LN($EY70/$U$3)+(#REF!+($Q$46^2)/2)*$Q$51)/($Q$46*SQRT($Q$51))))*$EY70-NORMSDIST((((LN($EY70/$U$3)+(#REF!+($Q$46^2)/2)*$Q$51)/($Q$46*SQRT($Q$51)))-$Q$46*SQRT(($Q$51))))*$U$3*EXP(-#REF!*$Q$51))*$T$3*100,0)</f>
        <v>0</v>
      </c>
      <c r="FA70" s="120">
        <f ca="1">IFERROR((NORMSDIST(((LN($EY70/$U$4)+(#REF!+($Q$46^2)/2)*$Q$51)/($Q$46*SQRT($Q$51))))*$EY70-NORMSDIST((((LN($EY70/$U$4)+(#REF!+($Q$46^2)/2)*$Q$51)/($Q$46*SQRT($Q$51)))-$Q$46*SQRT(($Q$51))))*$U$4*EXP(-#REF!*$Q$51))*$T$4*100,0)</f>
        <v>0</v>
      </c>
      <c r="FB70" s="120">
        <f ca="1">IFERROR((NORMSDIST(((LN($EY70/$U$5)+(#REF!+($Q$46^2)/2)*$Q$51)/($Q$46*SQRT($Q$51))))*$EY70-NORMSDIST((((LN($EY70/$U$5)+(#REF!+($Q$46^2)/2)*$Q$51)/($Q$46*SQRT($Q$51)))-$Q$46*SQRT(($Q$51))))*$U$5*EXP(-#REF!*$Q$51))*$T$5*100,0)</f>
        <v>0</v>
      </c>
      <c r="FC70" s="120">
        <f ca="1">IFERROR((NORMSDIST(((LN($EY70/$U$6)+(#REF!+($Q$46^2)/2)*$Q$51)/($Q$46*SQRT($Q$51))))*$EY70-NORMSDIST((((LN($EY70/$U$6)+(#REF!+($Q$46^2)/2)*$Q$51)/($Q$46*SQRT($Q$51)))-$Q$46*SQRT(($Q$51))))*$U$6*EXP(-#REF!*$Q$51))*$T$6*100,0)</f>
        <v>0</v>
      </c>
      <c r="FD70" s="120">
        <f ca="1">IFERROR((NORMSDIST(((LN($EY70/$U$7)+(#REF!+($Q$46^2)/2)*$Q$51)/($Q$46*SQRT($Q$51))))*$EY70-NORMSDIST((((LN($EY70/$U$7)+(#REF!+($Q$46^2)/2)*$Q$51)/($Q$46*SQRT($Q$51)))-$Q$46*SQRT(($Q$51))))*$U$7*EXP(-#REF!*$Q$51))*$T$7*100,0)</f>
        <v>0</v>
      </c>
      <c r="FE70" s="120">
        <f ca="1">IFERROR((NORMSDIST(((LN($EY70/$U$8)+(#REF!+($Q$46^2)/2)*$Q$51)/($Q$46*SQRT($Q$51))))*$EY70-NORMSDIST((((LN($EY70/$U$8)+(#REF!+($Q$46^2)/2)*$Q$51)/($Q$46*SQRT($Q$51)))-$Q$46*SQRT(($Q$51))))*$U$8*EXP(-#REF!*$Q$51))*$T$8*100,0)</f>
        <v>0</v>
      </c>
      <c r="FF70" s="120">
        <f ca="1">IFERROR((NORMSDIST(((LN($EY70/$U$9)+(#REF!+($Q$46^2)/2)*$Q$51)/($Q$46*SQRT($Q$51))))*$EY70-NORMSDIST((((LN($EY70/$U$9)+(#REF!+($Q$46^2)/2)*$Q$51)/($Q$46*SQRT($Q$51)))-$Q$46*SQRT(($Q$51))))*$U$9*EXP(-#REF!*$Q$51))*$T$9*100,0)</f>
        <v>0</v>
      </c>
      <c r="FG70" s="120">
        <f ca="1">IFERROR((NORMSDIST(((LN($EY70/$U$10)+(#REF!+($Q$46^2)/2)*$Q$51)/($Q$46*SQRT($Q$51))))*$EY70-NORMSDIST((((LN($EY70/$U$10)+(#REF!+($Q$46^2)/2)*$Q$51)/($Q$46*SQRT($Q$51)))-$Q$46*SQRT(($Q$51))))*$U$10*EXP(-#REF!*$Q$51))*$T$10*100,0)</f>
        <v>0</v>
      </c>
      <c r="FH70" s="120">
        <f ca="1">IFERROR((NORMSDIST(((LN($EY70/$U$11)+(#REF!+($Q$46^2)/2)*$Q$51)/($Q$46*SQRT($Q$51))))*$EY70-NORMSDIST((((LN($EY70/$U$11)+(#REF!+($Q$46^2)/2)*$Q$51)/($Q$46*SQRT($Q$51)))-$Q$46*SQRT(($Q$51))))*$U$11*EXP(-#REF!*$Q$51))*$T$11*100,0)</f>
        <v>0</v>
      </c>
      <c r="FI70" s="120">
        <f ca="1">IFERROR((NORMSDIST(((LN($EY70/$U$12)+(#REF!+($Q$46^2)/2)*$Q$51)/($Q$46*SQRT($Q$51))))*$EY70-NORMSDIST((((LN($EY70/$U$12)+(#REF!+($Q$46^2)/2)*$Q$51)/($Q$46*SQRT($Q$51)))-$Q$46*SQRT(($Q$51))))*$U$12*EXP(-#REF!*$Q$51))*$T$12*100,0)</f>
        <v>0</v>
      </c>
      <c r="FJ70" s="120">
        <f ca="1">IFERROR((NORMSDIST(((LN($EY70/$U$13)+(#REF!+($Q$46^2)/2)*$Q$51)/($Q$46*SQRT($Q$51))))*$EY70-NORMSDIST((((LN($EY70/$U$13)+(#REF!+($Q$46^2)/2)*$Q$51)/($Q$46*SQRT($Q$51)))-$Q$46*SQRT(($Q$51))))*$U$13*EXP(-#REF!*$Q$51))*$T$13*100,0)</f>
        <v>0</v>
      </c>
      <c r="FK70" s="120">
        <f ca="1">IFERROR((NORMSDIST(((LN($EY70/$U$14)+(#REF!+($Q$46^2)/2)*$Q$51)/($Q$46*SQRT($Q$51))))*$EY70-NORMSDIST((((LN($EY70/$U$14)+(#REF!+($Q$46^2)/2)*$Q$51)/($Q$46*SQRT($Q$51)))-$Q$46*SQRT(($Q$51))))*$U$14*EXP(-#REF!*$Q$51))*$T$14*100,0)</f>
        <v>0</v>
      </c>
      <c r="FL70" s="120">
        <f ca="1">IFERROR((NORMSDIST(((LN($EY70/$U$15)+(#REF!+($Q$46^2)/2)*$Q$51)/($Q$46*SQRT($Q$51))))*$EY70-NORMSDIST((((LN($EY70/$U$15)+(#REF!+($Q$46^2)/2)*$Q$51)/($Q$46*SQRT($Q$51)))-$Q$46*SQRT(($Q$51))))*$U$15*EXP(-#REF!*$Q$51))*$T$15*100,0)</f>
        <v>0</v>
      </c>
      <c r="FM70" s="120">
        <f ca="1">IFERROR((NORMSDIST(((LN($EY70/$U$16)+(#REF!+($Q$46^2)/2)*$Q$51)/($Q$46*SQRT($Q$51))))*$EY70-NORMSDIST((((LN($EY70/$U$16)+(#REF!+($Q$46^2)/2)*$Q$51)/($Q$46*SQRT($Q$51)))-$Q$46*SQRT(($Q$51))))*$U$16*EXP(-#REF!*$Q$51))*$T$16*100,0)</f>
        <v>0</v>
      </c>
      <c r="FN70" s="120">
        <f ca="1">IFERROR((NORMSDIST(((LN($EY70/$U$17)+(#REF!+($Q$46^2)/2)*$Q$51)/($Q$46*SQRT($Q$51))))*$EY70-NORMSDIST((((LN($EY70/$U$17)+(#REF!+($Q$46^2)/2)*$Q$51)/($Q$46*SQRT($Q$51)))-$Q$46*SQRT(($Q$51))))*$U$17*EXP(-#REF!*$Q$51))*$T$17*100,0)</f>
        <v>0</v>
      </c>
      <c r="FO70" s="120">
        <f ca="1">IFERROR((NORMSDIST(((LN($EY70/$U$18)+(#REF!+($Q$46^2)/2)*$Q$51)/($Q$46*SQRT($Q$51))))*$EY70-NORMSDIST((((LN($EY70/$U$18)+(#REF!+($Q$46^2)/2)*$Q$51)/($Q$46*SQRT($Q$51)))-$Q$46*SQRT(($Q$51))))*$U$18*EXP(-#REF!*$Q$51))*$T$18*100,0)</f>
        <v>0</v>
      </c>
      <c r="FP70" s="120">
        <f ca="1">IFERROR((NORMSDIST(((LN($EY70/$U$19)+(#REF!+($Q$46^2)/2)*$Q$51)/($Q$46*SQRT($Q$51))))*$EY70-NORMSDIST((((LN($EY70/$U$19)+(#REF!+($Q$46^2)/2)*$Q$51)/($Q$46*SQRT($Q$51)))-$Q$46*SQRT(($Q$51))))*$U$19*EXP(-#REF!*$Q$51))*$T$19*100,0)</f>
        <v>0</v>
      </c>
      <c r="FQ70" s="120">
        <f ca="1">IFERROR((NORMSDIST(((LN($EY70/$U$20)+(#REF!+($Q$46^2)/2)*$Q$51)/($Q$46*SQRT($Q$51))))*$EY70-NORMSDIST((((LN($EY70/$U$20)+(#REF!+($Q$46^2)/2)*$Q$51)/($Q$46*SQRT($Q$51)))-$Q$46*SQRT(($Q$51))))*$U$20*EXP(-#REF!*$Q$51))*$T$20*100,0)</f>
        <v>0</v>
      </c>
      <c r="FR70" s="120">
        <f ca="1">IFERROR((NORMSDIST(((LN($EY70/$U$21)+(#REF!+($Q$46^2)/2)*$Q$51)/($Q$46*SQRT($Q$51))))*$EY70-NORMSDIST((((LN($EY70/$U$21)+(#REF!+($Q$46^2)/2)*$Q$51)/($Q$46*SQRT($Q$51)))-$Q$46*SQRT(($Q$51))))*$U$21*EXP(-#REF!*$Q$51))*$T$21*100,0)</f>
        <v>0</v>
      </c>
      <c r="FS70" s="120">
        <f ca="1">IFERROR((NORMSDIST(((LN($EY70/$U$22)+(#REF!+($Q$46^2)/2)*$Q$51)/($Q$46*SQRT($Q$51))))*$EY70-NORMSDIST((((LN($EY70/$U$22)+(#REF!+($Q$46^2)/2)*$Q$51)/($Q$46*SQRT($Q$51)))-$Q$46*SQRT(($Q$51))))*$U$22*EXP(-#REF!*$Q$51))*$T$22*100,0)</f>
        <v>0</v>
      </c>
      <c r="FT70" s="120">
        <f ca="1">IFERROR((NORMSDIST(((LN($EY70/$U$23)+(#REF!+($Q$46^2)/2)*$Q$51)/($Q$46*SQRT($Q$51))))*$EY70-NORMSDIST((((LN($EY70/$U$23)+(#REF!+($Q$46^2)/2)*$Q$51)/($Q$46*SQRT($Q$51)))-$Q$46*SQRT(($Q$51))))*$U$23*EXP(-#REF!*$Q$51))*$T$23*100,0)</f>
        <v>0</v>
      </c>
      <c r="FU70" s="120">
        <f ca="1">IFERROR((NORMSDIST(((LN($EY70/$U$24)+(#REF!+($Q$46^2)/2)*$Q$51)/($Q$46*SQRT($Q$51))))*$EY70-NORMSDIST((((LN($EY70/$U$24)+(#REF!+($Q$46^2)/2)*$Q$51)/($Q$46*SQRT($Q$51)))-$Q$46*SQRT(($Q$51))))*$U$24*EXP(-#REF!*$Q$51))*$T$24*100,0)</f>
        <v>0</v>
      </c>
      <c r="FV70" s="120">
        <f ca="1">IFERROR((NORMSDIST(((LN($EY70/$U$25)+(#REF!+($Q$46^2)/2)*$Q$51)/($Q$46*SQRT($Q$51))))*$EY70-NORMSDIST((((LN($EY70/$U$25)+(#REF!+($Q$46^2)/2)*$Q$51)/($Q$46*SQRT($Q$51)))-$Q$46*SQRT(($Q$51))))*$U$25*EXP(-#REF!*$Q$51))*$T$25*100,0)</f>
        <v>0</v>
      </c>
      <c r="FW70" s="120">
        <f ca="1">IFERROR((NORMSDIST(((LN($EY70/$U$26)+(#REF!+($Q$46^2)/2)*$Q$51)/($Q$46*SQRT($Q$51))))*$EY70-NORMSDIST((((LN($EY70/$U$26)+(#REF!+($Q$46^2)/2)*$Q$51)/($Q$46*SQRT($Q$51)))-$Q$46*SQRT(($Q$51))))*$U$26*EXP(-#REF!*$Q$51))*$T$26*100,0)</f>
        <v>0</v>
      </c>
      <c r="FX70" s="120">
        <f ca="1">IFERROR((NORMSDIST(((LN($EY70/$U$27)+(#REF!+($Q$46^2)/2)*$Q$51)/($Q$46*SQRT($Q$51))))*$EY70-NORMSDIST((((LN($EY70/$U$27)+(#REF!+($Q$46^2)/2)*$Q$51)/($Q$46*SQRT($Q$51)))-$Q$46*SQRT(($Q$51))))*$U$27*EXP(-#REF!*$Q$51))*$T$27*100,0)</f>
        <v>0</v>
      </c>
      <c r="FY70" s="120">
        <f ca="1">IFERROR((NORMSDIST(((LN($EY70/$U$28)+(#REF!+($Q$46^2)/2)*$Q$51)/($Q$46*SQRT($Q$51))))*$EY70-NORMSDIST((((LN($EY70/$U$28)+(#REF!+($Q$46^2)/2)*$Q$51)/($Q$46*SQRT($Q$51)))-$Q$46*SQRT(($Q$51))))*$U$28*EXP(-#REF!*$Q$51))*$T$28*100,0)</f>
        <v>0</v>
      </c>
      <c r="FZ70" s="120">
        <f ca="1">IFERROR((NORMSDIST(((LN($EY70/$U$29)+(#REF!+($Q$46^2)/2)*$Q$51)/($Q$46*SQRT($Q$51))))*$EY70-NORMSDIST((((LN($EY70/$U$29)+(#REF!+($Q$46^2)/2)*$Q$51)/($Q$46*SQRT($Q$51)))-$Q$46*SQRT(($Q$51))))*$U$29*EXP(-#REF!*$Q$51))*$T$29*100,0)</f>
        <v>0</v>
      </c>
      <c r="GA70" s="120">
        <f ca="1">IFERROR((NORMSDIST(((LN($EY70/$U$30)+(#REF!+($Q$46^2)/2)*$Q$51)/($Q$46*SQRT($Q$51))))*$EY70-NORMSDIST((((LN($EY70/$U$30)+(#REF!+($Q$46^2)/2)*$Q$51)/($Q$46*SQRT($Q$51)))-$Q$46*SQRT(($Q$51))))*$U$30*EXP(-#REF!*$Q$51))*$T$30*100,0)</f>
        <v>0</v>
      </c>
      <c r="GB70" s="120">
        <f ca="1">IFERROR((NORMSDIST(((LN($EY70/$U$31)+(#REF!+($Q$46^2)/2)*$Q$51)/($Q$46*SQRT($Q$51))))*$EY70-NORMSDIST((((LN($EY70/$U$31)+(#REF!+($Q$46^2)/2)*$Q$51)/($Q$46*SQRT($Q$51)))-$Q$46*SQRT(($Q$51))))*$U$31*EXP(-#REF!*$Q$51))*$T$31*100,0)</f>
        <v>0</v>
      </c>
      <c r="GC70" s="120">
        <f ca="1">IFERROR((NORMSDIST(((LN($EY70/$U$32)+(#REF!+($Q$46^2)/2)*$Q$51)/($Q$46*SQRT($Q$51))))*$EY70-NORMSDIST((((LN($EY70/$U$32)+(#REF!+($Q$46^2)/2)*$Q$51)/($Q$46*SQRT($Q$51)))-$Q$46*SQRT(($Q$51))))*$U$32*EXP(-#REF!*$Q$51))*$T$32*100,0)</f>
        <v>0</v>
      </c>
      <c r="GD70" s="120">
        <f ca="1">IFERROR((NORMSDIST(((LN($EY70/$U$33)+(#REF!+($Q$46^2)/2)*$Q$51)/($Q$46*SQRT($Q$51))))*$EY70-NORMSDIST((((LN($EY70/$U$33)+(#REF!+($Q$46^2)/2)*$Q$51)/($Q$46*SQRT($Q$51)))-$Q$46*SQRT(($Q$51))))*$U$33*EXP(-#REF!*$Q$51))*$T$33*100,0)</f>
        <v>0</v>
      </c>
      <c r="GE70" s="120">
        <f ca="1">IFERROR((NORMSDIST(((LN($EY70/$U$34)+(#REF!+($Q$46^2)/2)*$Q$51)/($Q$46*SQRT($Q$51))))*$EY70-NORMSDIST((((LN($EY70/$U$34)+(#REF!+($Q$46^2)/2)*$Q$51)/($Q$46*SQRT($Q$51)))-$Q$46*SQRT(($Q$51))))*$U$34*EXP(-#REF!*$Q$51))*$T$34*100,0)</f>
        <v>0</v>
      </c>
      <c r="GF70" s="120">
        <f ca="1">IFERROR((NORMSDIST(((LN($EY70/$U$35)+(#REF!+($Q$46^2)/2)*$Q$51)/($Q$46*SQRT($Q$51))))*$EY70-NORMSDIST((((LN($EY70/$U$35)+(#REF!+($Q$46^2)/2)*$Q$51)/($Q$46*SQRT($Q$51)))-$Q$46*SQRT(($Q$51))))*$U$35*EXP(-#REF!*$Q$51))*$T$35*100,0)</f>
        <v>0</v>
      </c>
      <c r="GG70" s="120">
        <f ca="1">IFERROR((NORMSDIST(((LN($EY70/$U$36)+(#REF!+($Q$46^2)/2)*$Q$51)/($Q$46*SQRT($Q$51))))*$EY70-NORMSDIST((((LN($EY70/$U$36)+(#REF!+($Q$46^2)/2)*$Q$51)/($Q$46*SQRT($Q$51)))-$Q$46*SQRT(($Q$51))))*$U$36*EXP(-#REF!*$Q$51))*$T$36*100,0)</f>
        <v>0</v>
      </c>
      <c r="GH70" s="120">
        <f ca="1">IFERROR((NORMSDIST(((LN($EY70/$U$37)+(#REF!+($Q$46^2)/2)*$Q$51)/($Q$46*SQRT($Q$51))))*$EY70-NORMSDIST((((LN($EY70/$U$37)+(#REF!+($Q$46^2)/2)*$Q$51)/($Q$46*SQRT($Q$51)))-$Q$46*SQRT(($Q$51))))*$U$37*EXP(-#REF!*$Q$51))*$T$37*100,0)</f>
        <v>0</v>
      </c>
      <c r="GI70" s="120">
        <f ca="1">IFERROR((NORMSDIST(((LN($EY70/$U$38)+(#REF!+($Q$46^2)/2)*$Q$51)/($Q$46*SQRT($Q$51))))*$EY70-NORMSDIST((((LN($EY70/$U$38)+(#REF!+($Q$46^2)/2)*$Q$51)/($Q$46*SQRT($Q$51)))-$Q$46*SQRT(($Q$51))))*$U$38*EXP(-#REF!*$Q$51))*$T$38*100,0)</f>
        <v>0</v>
      </c>
      <c r="GJ70" s="120">
        <f ca="1">IFERROR((NORMSDIST(((LN($EY70/$U$39)+(#REF!+($Q$46^2)/2)*$Q$51)/($Q$46*SQRT($Q$51))))*$EY70-NORMSDIST((((LN($EY70/$U$39)+(#REF!+($Q$46^2)/2)*$Q$51)/($Q$46*SQRT($Q$51)))-$Q$46*SQRT(($Q$51))))*$U$39*EXP(-#REF!*$Q$51))*$T$39*100,0)</f>
        <v>0</v>
      </c>
      <c r="GK70" s="120">
        <f ca="1">IFERROR((NORMSDIST(((LN($EY70/$U$40)+(#REF!+($Q$46^2)/2)*$Q$51)/($Q$46*SQRT($Q$51))))*$EY70-NORMSDIST((((LN($EY70/$U$40)+(#REF!+($Q$46^2)/2)*$Q$51)/($Q$46*SQRT($Q$51)))-$Q$46*SQRT(($Q$51))))*$U$40*EXP(-#REF!*$Q$51))*$T$40*100,0)</f>
        <v>0</v>
      </c>
      <c r="GL70" s="120">
        <f ca="1">IFERROR((NORMSDIST(((LN($EY70/$U$41)+(#REF!+($Q$46^2)/2)*$Q$51)/($Q$46*SQRT($Q$51))))*$EY70-NORMSDIST((((LN($EY70/$U$41)+(#REF!+($Q$46^2)/2)*$Q$51)/($Q$46*SQRT($Q$51)))-$Q$46*SQRT(($Q$51))))*$U$41*EXP(-#REF!*$Q$51))*$T$41*100,0)</f>
        <v>0</v>
      </c>
      <c r="GM70" s="120">
        <f ca="1">IFERROR((NORMSDIST(((LN($EY70/$U$42)+(#REF!+($Q$46^2)/2)*$Q$51)/($Q$46*SQRT($Q$51))))*$EY70-NORMSDIST((((LN($EY70/$U$42)+(#REF!+($Q$46^2)/2)*$Q$51)/($Q$46*SQRT($Q$51)))-$Q$46*SQRT(($Q$51))))*$U$42*EXP(-#REF!*$Q$51))*$T$42*100,0)</f>
        <v>0</v>
      </c>
      <c r="GN70" s="205">
        <f t="shared" ref="GN70:GN101" ca="1" si="174">SUM(EZ70:GM70)</f>
        <v>0</v>
      </c>
    </row>
    <row r="71" spans="1:196">
      <c r="A71" s="168"/>
      <c r="B71" s="169"/>
      <c r="C71" s="242"/>
      <c r="D71" s="243"/>
      <c r="E71" s="244">
        <f t="shared" si="0"/>
        <v>0</v>
      </c>
      <c r="F71" s="245">
        <f t="shared" si="130"/>
        <v>0</v>
      </c>
      <c r="G71" s="246" t="str">
        <f t="shared" si="129"/>
        <v/>
      </c>
      <c r="H71" s="247">
        <f>IFERROR(+G71*B71*-100,0)</f>
        <v>0</v>
      </c>
      <c r="I71" s="248">
        <f t="shared" si="2"/>
        <v>0</v>
      </c>
      <c r="J71" s="127" t="str">
        <f>IFERROR(D70/D71,"")</f>
        <v/>
      </c>
      <c r="K71" s="128" t="str">
        <f>IFERROR(G70/G71,"")</f>
        <v/>
      </c>
      <c r="L71" s="129" t="str">
        <f t="shared" si="128"/>
        <v/>
      </c>
      <c r="M71" s="130">
        <f>I71+I70</f>
        <v>0</v>
      </c>
      <c r="N71" s="62"/>
      <c r="O71" s="187"/>
      <c r="P71" s="187"/>
      <c r="Q71" s="187"/>
      <c r="R71" s="187"/>
      <c r="S71" s="186"/>
      <c r="T71" s="187"/>
      <c r="U71" s="188"/>
      <c r="V71" s="187"/>
      <c r="W71" s="187"/>
      <c r="X71" s="187"/>
      <c r="Y71" s="187"/>
      <c r="Z71" s="187"/>
      <c r="AA71" s="187"/>
      <c r="AB71" s="187"/>
      <c r="AC71" s="187"/>
      <c r="AD71" s="187"/>
      <c r="AE71" s="186"/>
      <c r="AF71" s="187"/>
      <c r="AG71" s="188"/>
      <c r="AH71" s="187"/>
      <c r="AI71" s="187"/>
      <c r="AJ71" s="187"/>
      <c r="AK71" s="187"/>
      <c r="AL71" s="187"/>
      <c r="AM71" s="187"/>
      <c r="AN71" s="187"/>
      <c r="AO71" s="187"/>
      <c r="AP71" s="187"/>
      <c r="AQ71" s="62"/>
      <c r="AR71" s="62"/>
      <c r="AS71" s="62"/>
      <c r="AT71" s="62"/>
      <c r="AU71" s="62"/>
      <c r="AV71" s="171"/>
      <c r="AW71" s="172" t="s">
        <v>354</v>
      </c>
      <c r="AX71" s="114"/>
      <c r="AY71" s="136"/>
      <c r="AZ71" s="137"/>
      <c r="BA71" s="285">
        <f t="shared" si="10"/>
        <v>0</v>
      </c>
      <c r="BB71" s="286">
        <f t="shared" si="11"/>
        <v>0</v>
      </c>
      <c r="BC71" s="173" t="s">
        <v>408</v>
      </c>
      <c r="BD71" s="114"/>
      <c r="BE71" s="139"/>
      <c r="BF71" s="117"/>
      <c r="BG71" s="287">
        <f t="shared" si="12"/>
        <v>0</v>
      </c>
      <c r="BH71" s="289">
        <f t="shared" si="13"/>
        <v>0</v>
      </c>
      <c r="BI71" s="174" t="s">
        <v>409</v>
      </c>
      <c r="BJ71" s="114"/>
      <c r="BK71" s="117"/>
      <c r="BL71" s="290">
        <f t="shared" si="14"/>
        <v>0</v>
      </c>
      <c r="BM71" s="291">
        <f t="shared" si="15"/>
        <v>0</v>
      </c>
      <c r="DH71" s="119">
        <f t="shared" si="131"/>
        <v>1136.2827013391839</v>
      </c>
      <c r="DI71" s="120">
        <f t="shared" si="132"/>
        <v>0</v>
      </c>
      <c r="DJ71" s="120">
        <f t="shared" si="133"/>
        <v>0</v>
      </c>
      <c r="DK71" s="120">
        <f t="shared" si="134"/>
        <v>0</v>
      </c>
      <c r="DL71" s="120">
        <f t="shared" si="135"/>
        <v>0</v>
      </c>
      <c r="DM71" s="120">
        <f t="shared" si="136"/>
        <v>0</v>
      </c>
      <c r="DN71" s="120">
        <f t="shared" si="137"/>
        <v>0</v>
      </c>
      <c r="DO71" s="120">
        <f t="shared" si="138"/>
        <v>0</v>
      </c>
      <c r="DP71" s="120">
        <f t="shared" si="139"/>
        <v>0</v>
      </c>
      <c r="DQ71" s="120">
        <f t="shared" si="140"/>
        <v>0</v>
      </c>
      <c r="DR71" s="120">
        <f t="shared" si="141"/>
        <v>0</v>
      </c>
      <c r="DS71" s="120">
        <f t="shared" si="142"/>
        <v>0</v>
      </c>
      <c r="DT71" s="120">
        <f t="shared" si="143"/>
        <v>0</v>
      </c>
      <c r="DU71" s="120">
        <f t="shared" si="144"/>
        <v>0</v>
      </c>
      <c r="DV71" s="120">
        <f t="shared" si="145"/>
        <v>0</v>
      </c>
      <c r="DW71" s="120">
        <f t="shared" si="146"/>
        <v>0</v>
      </c>
      <c r="DX71" s="120">
        <f t="shared" si="147"/>
        <v>0</v>
      </c>
      <c r="DY71" s="120">
        <f t="shared" si="148"/>
        <v>0</v>
      </c>
      <c r="DZ71" s="120">
        <f t="shared" si="149"/>
        <v>0</v>
      </c>
      <c r="EA71" s="120">
        <f t="shared" si="150"/>
        <v>0</v>
      </c>
      <c r="EB71" s="120">
        <f t="shared" si="151"/>
        <v>0</v>
      </c>
      <c r="EC71" s="120">
        <f t="shared" si="152"/>
        <v>0</v>
      </c>
      <c r="ED71" s="120">
        <f t="shared" si="153"/>
        <v>0</v>
      </c>
      <c r="EE71" s="120">
        <f t="shared" si="154"/>
        <v>0</v>
      </c>
      <c r="EF71" s="120">
        <f t="shared" si="155"/>
        <v>0</v>
      </c>
      <c r="EG71" s="120">
        <f t="shared" si="156"/>
        <v>0</v>
      </c>
      <c r="EH71" s="120">
        <f t="shared" si="157"/>
        <v>0</v>
      </c>
      <c r="EI71" s="120">
        <f t="shared" si="158"/>
        <v>0</v>
      </c>
      <c r="EJ71" s="120">
        <f t="shared" si="159"/>
        <v>0</v>
      </c>
      <c r="EK71" s="120">
        <f t="shared" si="160"/>
        <v>0</v>
      </c>
      <c r="EL71" s="120">
        <f t="shared" si="161"/>
        <v>0</v>
      </c>
      <c r="EM71" s="120">
        <f t="shared" si="162"/>
        <v>0</v>
      </c>
      <c r="EN71" s="120">
        <f t="shared" si="163"/>
        <v>0</v>
      </c>
      <c r="EO71" s="120">
        <f t="shared" si="164"/>
        <v>0</v>
      </c>
      <c r="EP71" s="120">
        <f t="shared" si="165"/>
        <v>0</v>
      </c>
      <c r="EQ71" s="120">
        <f t="shared" si="166"/>
        <v>0</v>
      </c>
      <c r="ER71" s="120">
        <f t="shared" si="167"/>
        <v>0</v>
      </c>
      <c r="ES71" s="120">
        <f t="shared" si="168"/>
        <v>0</v>
      </c>
      <c r="ET71" s="120">
        <f t="shared" si="169"/>
        <v>0</v>
      </c>
      <c r="EU71" s="120">
        <f t="shared" si="170"/>
        <v>0</v>
      </c>
      <c r="EV71" s="120">
        <f t="shared" si="171"/>
        <v>0</v>
      </c>
      <c r="EW71" s="205">
        <f t="shared" si="172"/>
        <v>0</v>
      </c>
      <c r="EX71" s="72"/>
      <c r="EY71" s="119">
        <f t="shared" si="173"/>
        <v>1136.2827013391839</v>
      </c>
      <c r="EZ71" s="120">
        <f ca="1">IFERROR((NORMSDIST(((LN($EY71/$U$3)+(#REF!+($Q$46^2)/2)*$Q$51)/($Q$46*SQRT($Q$51))))*$EY71-NORMSDIST((((LN($EY71/$U$3)+(#REF!+($Q$46^2)/2)*$Q$51)/($Q$46*SQRT($Q$51)))-$Q$46*SQRT(($Q$51))))*$U$3*EXP(-#REF!*$Q$51))*$T$3*100,0)</f>
        <v>0</v>
      </c>
      <c r="FA71" s="120">
        <f ca="1">IFERROR((NORMSDIST(((LN($EY71/$U$4)+(#REF!+($Q$46^2)/2)*$Q$51)/($Q$46*SQRT($Q$51))))*$EY71-NORMSDIST((((LN($EY71/$U$4)+(#REF!+($Q$46^2)/2)*$Q$51)/($Q$46*SQRT($Q$51)))-$Q$46*SQRT(($Q$51))))*$U$4*EXP(-#REF!*$Q$51))*$T$4*100,0)</f>
        <v>0</v>
      </c>
      <c r="FB71" s="120">
        <f ca="1">IFERROR((NORMSDIST(((LN($EY71/$U$5)+(#REF!+($Q$46^2)/2)*$Q$51)/($Q$46*SQRT($Q$51))))*$EY71-NORMSDIST((((LN($EY71/$U$5)+(#REF!+($Q$46^2)/2)*$Q$51)/($Q$46*SQRT($Q$51)))-$Q$46*SQRT(($Q$51))))*$U$5*EXP(-#REF!*$Q$51))*$T$5*100,0)</f>
        <v>0</v>
      </c>
      <c r="FC71" s="120">
        <f ca="1">IFERROR((NORMSDIST(((LN($EY71/$U$6)+(#REF!+($Q$46^2)/2)*$Q$51)/($Q$46*SQRT($Q$51))))*$EY71-NORMSDIST((((LN($EY71/$U$6)+(#REF!+($Q$46^2)/2)*$Q$51)/($Q$46*SQRT($Q$51)))-$Q$46*SQRT(($Q$51))))*$U$6*EXP(-#REF!*$Q$51))*$T$6*100,0)</f>
        <v>0</v>
      </c>
      <c r="FD71" s="120">
        <f ca="1">IFERROR((NORMSDIST(((LN($EY71/$U$7)+(#REF!+($Q$46^2)/2)*$Q$51)/($Q$46*SQRT($Q$51))))*$EY71-NORMSDIST((((LN($EY71/$U$7)+(#REF!+($Q$46^2)/2)*$Q$51)/($Q$46*SQRT($Q$51)))-$Q$46*SQRT(($Q$51))))*$U$7*EXP(-#REF!*$Q$51))*$T$7*100,0)</f>
        <v>0</v>
      </c>
      <c r="FE71" s="120">
        <f ca="1">IFERROR((NORMSDIST(((LN($EY71/$U$8)+(#REF!+($Q$46^2)/2)*$Q$51)/($Q$46*SQRT($Q$51))))*$EY71-NORMSDIST((((LN($EY71/$U$8)+(#REF!+($Q$46^2)/2)*$Q$51)/($Q$46*SQRT($Q$51)))-$Q$46*SQRT(($Q$51))))*$U$8*EXP(-#REF!*$Q$51))*$T$8*100,0)</f>
        <v>0</v>
      </c>
      <c r="FF71" s="120">
        <f ca="1">IFERROR((NORMSDIST(((LN($EY71/$U$9)+(#REF!+($Q$46^2)/2)*$Q$51)/($Q$46*SQRT($Q$51))))*$EY71-NORMSDIST((((LN($EY71/$U$9)+(#REF!+($Q$46^2)/2)*$Q$51)/($Q$46*SQRT($Q$51)))-$Q$46*SQRT(($Q$51))))*$U$9*EXP(-#REF!*$Q$51))*$T$9*100,0)</f>
        <v>0</v>
      </c>
      <c r="FG71" s="120">
        <f ca="1">IFERROR((NORMSDIST(((LN($EY71/$U$10)+(#REF!+($Q$46^2)/2)*$Q$51)/($Q$46*SQRT($Q$51))))*$EY71-NORMSDIST((((LN($EY71/$U$10)+(#REF!+($Q$46^2)/2)*$Q$51)/($Q$46*SQRT($Q$51)))-$Q$46*SQRT(($Q$51))))*$U$10*EXP(-#REF!*$Q$51))*$T$10*100,0)</f>
        <v>0</v>
      </c>
      <c r="FH71" s="120">
        <f ca="1">IFERROR((NORMSDIST(((LN($EY71/$U$11)+(#REF!+($Q$46^2)/2)*$Q$51)/($Q$46*SQRT($Q$51))))*$EY71-NORMSDIST((((LN($EY71/$U$11)+(#REF!+($Q$46^2)/2)*$Q$51)/($Q$46*SQRT($Q$51)))-$Q$46*SQRT(($Q$51))))*$U$11*EXP(-#REF!*$Q$51))*$T$11*100,0)</f>
        <v>0</v>
      </c>
      <c r="FI71" s="120">
        <f ca="1">IFERROR((NORMSDIST(((LN($EY71/$U$12)+(#REF!+($Q$46^2)/2)*$Q$51)/($Q$46*SQRT($Q$51))))*$EY71-NORMSDIST((((LN($EY71/$U$12)+(#REF!+($Q$46^2)/2)*$Q$51)/($Q$46*SQRT($Q$51)))-$Q$46*SQRT(($Q$51))))*$U$12*EXP(-#REF!*$Q$51))*$T$12*100,0)</f>
        <v>0</v>
      </c>
      <c r="FJ71" s="120">
        <f ca="1">IFERROR((NORMSDIST(((LN($EY71/$U$13)+(#REF!+($Q$46^2)/2)*$Q$51)/($Q$46*SQRT($Q$51))))*$EY71-NORMSDIST((((LN($EY71/$U$13)+(#REF!+($Q$46^2)/2)*$Q$51)/($Q$46*SQRT($Q$51)))-$Q$46*SQRT(($Q$51))))*$U$13*EXP(-#REF!*$Q$51))*$T$13*100,0)</f>
        <v>0</v>
      </c>
      <c r="FK71" s="120">
        <f ca="1">IFERROR((NORMSDIST(((LN($EY71/$U$14)+(#REF!+($Q$46^2)/2)*$Q$51)/($Q$46*SQRT($Q$51))))*$EY71-NORMSDIST((((LN($EY71/$U$14)+(#REF!+($Q$46^2)/2)*$Q$51)/($Q$46*SQRT($Q$51)))-$Q$46*SQRT(($Q$51))))*$U$14*EXP(-#REF!*$Q$51))*$T$14*100,0)</f>
        <v>0</v>
      </c>
      <c r="FL71" s="120">
        <f ca="1">IFERROR((NORMSDIST(((LN($EY71/$U$15)+(#REF!+($Q$46^2)/2)*$Q$51)/($Q$46*SQRT($Q$51))))*$EY71-NORMSDIST((((LN($EY71/$U$15)+(#REF!+($Q$46^2)/2)*$Q$51)/($Q$46*SQRT($Q$51)))-$Q$46*SQRT(($Q$51))))*$U$15*EXP(-#REF!*$Q$51))*$T$15*100,0)</f>
        <v>0</v>
      </c>
      <c r="FM71" s="120">
        <f ca="1">IFERROR((NORMSDIST(((LN($EY71/$U$16)+(#REF!+($Q$46^2)/2)*$Q$51)/($Q$46*SQRT($Q$51))))*$EY71-NORMSDIST((((LN($EY71/$U$16)+(#REF!+($Q$46^2)/2)*$Q$51)/($Q$46*SQRT($Q$51)))-$Q$46*SQRT(($Q$51))))*$U$16*EXP(-#REF!*$Q$51))*$T$16*100,0)</f>
        <v>0</v>
      </c>
      <c r="FN71" s="120">
        <f ca="1">IFERROR((NORMSDIST(((LN($EY71/$U$17)+(#REF!+($Q$46^2)/2)*$Q$51)/($Q$46*SQRT($Q$51))))*$EY71-NORMSDIST((((LN($EY71/$U$17)+(#REF!+($Q$46^2)/2)*$Q$51)/($Q$46*SQRT($Q$51)))-$Q$46*SQRT(($Q$51))))*$U$17*EXP(-#REF!*$Q$51))*$T$17*100,0)</f>
        <v>0</v>
      </c>
      <c r="FO71" s="120">
        <f ca="1">IFERROR((NORMSDIST(((LN($EY71/$U$18)+(#REF!+($Q$46^2)/2)*$Q$51)/($Q$46*SQRT($Q$51))))*$EY71-NORMSDIST((((LN($EY71/$U$18)+(#REF!+($Q$46^2)/2)*$Q$51)/($Q$46*SQRT($Q$51)))-$Q$46*SQRT(($Q$51))))*$U$18*EXP(-#REF!*$Q$51))*$T$18*100,0)</f>
        <v>0</v>
      </c>
      <c r="FP71" s="120">
        <f ca="1">IFERROR((NORMSDIST(((LN($EY71/$U$19)+(#REF!+($Q$46^2)/2)*$Q$51)/($Q$46*SQRT($Q$51))))*$EY71-NORMSDIST((((LN($EY71/$U$19)+(#REF!+($Q$46^2)/2)*$Q$51)/($Q$46*SQRT($Q$51)))-$Q$46*SQRT(($Q$51))))*$U$19*EXP(-#REF!*$Q$51))*$T$19*100,0)</f>
        <v>0</v>
      </c>
      <c r="FQ71" s="120">
        <f ca="1">IFERROR((NORMSDIST(((LN($EY71/$U$20)+(#REF!+($Q$46^2)/2)*$Q$51)/($Q$46*SQRT($Q$51))))*$EY71-NORMSDIST((((LN($EY71/$U$20)+(#REF!+($Q$46^2)/2)*$Q$51)/($Q$46*SQRT($Q$51)))-$Q$46*SQRT(($Q$51))))*$U$20*EXP(-#REF!*$Q$51))*$T$20*100,0)</f>
        <v>0</v>
      </c>
      <c r="FR71" s="120">
        <f ca="1">IFERROR((NORMSDIST(((LN($EY71/$U$21)+(#REF!+($Q$46^2)/2)*$Q$51)/($Q$46*SQRT($Q$51))))*$EY71-NORMSDIST((((LN($EY71/$U$21)+(#REF!+($Q$46^2)/2)*$Q$51)/($Q$46*SQRT($Q$51)))-$Q$46*SQRT(($Q$51))))*$U$21*EXP(-#REF!*$Q$51))*$T$21*100,0)</f>
        <v>0</v>
      </c>
      <c r="FS71" s="120">
        <f ca="1">IFERROR((NORMSDIST(((LN($EY71/$U$22)+(#REF!+($Q$46^2)/2)*$Q$51)/($Q$46*SQRT($Q$51))))*$EY71-NORMSDIST((((LN($EY71/$U$22)+(#REF!+($Q$46^2)/2)*$Q$51)/($Q$46*SQRT($Q$51)))-$Q$46*SQRT(($Q$51))))*$U$22*EXP(-#REF!*$Q$51))*$T$22*100,0)</f>
        <v>0</v>
      </c>
      <c r="FT71" s="120">
        <f ca="1">IFERROR((NORMSDIST(((LN($EY71/$U$23)+(#REF!+($Q$46^2)/2)*$Q$51)/($Q$46*SQRT($Q$51))))*$EY71-NORMSDIST((((LN($EY71/$U$23)+(#REF!+($Q$46^2)/2)*$Q$51)/($Q$46*SQRT($Q$51)))-$Q$46*SQRT(($Q$51))))*$U$23*EXP(-#REF!*$Q$51))*$T$23*100,0)</f>
        <v>0</v>
      </c>
      <c r="FU71" s="120">
        <f ca="1">IFERROR((NORMSDIST(((LN($EY71/$U$24)+(#REF!+($Q$46^2)/2)*$Q$51)/($Q$46*SQRT($Q$51))))*$EY71-NORMSDIST((((LN($EY71/$U$24)+(#REF!+($Q$46^2)/2)*$Q$51)/($Q$46*SQRT($Q$51)))-$Q$46*SQRT(($Q$51))))*$U$24*EXP(-#REF!*$Q$51))*$T$24*100,0)</f>
        <v>0</v>
      </c>
      <c r="FV71" s="120">
        <f ca="1">IFERROR((NORMSDIST(((LN($EY71/$U$25)+(#REF!+($Q$46^2)/2)*$Q$51)/($Q$46*SQRT($Q$51))))*$EY71-NORMSDIST((((LN($EY71/$U$25)+(#REF!+($Q$46^2)/2)*$Q$51)/($Q$46*SQRT($Q$51)))-$Q$46*SQRT(($Q$51))))*$U$25*EXP(-#REF!*$Q$51))*$T$25*100,0)</f>
        <v>0</v>
      </c>
      <c r="FW71" s="120">
        <f ca="1">IFERROR((NORMSDIST(((LN($EY71/$U$26)+(#REF!+($Q$46^2)/2)*$Q$51)/($Q$46*SQRT($Q$51))))*$EY71-NORMSDIST((((LN($EY71/$U$26)+(#REF!+($Q$46^2)/2)*$Q$51)/($Q$46*SQRT($Q$51)))-$Q$46*SQRT(($Q$51))))*$U$26*EXP(-#REF!*$Q$51))*$T$26*100,0)</f>
        <v>0</v>
      </c>
      <c r="FX71" s="120">
        <f ca="1">IFERROR((NORMSDIST(((LN($EY71/$U$27)+(#REF!+($Q$46^2)/2)*$Q$51)/($Q$46*SQRT($Q$51))))*$EY71-NORMSDIST((((LN($EY71/$U$27)+(#REF!+($Q$46^2)/2)*$Q$51)/($Q$46*SQRT($Q$51)))-$Q$46*SQRT(($Q$51))))*$U$27*EXP(-#REF!*$Q$51))*$T$27*100,0)</f>
        <v>0</v>
      </c>
      <c r="FY71" s="120">
        <f ca="1">IFERROR((NORMSDIST(((LN($EY71/$U$28)+(#REF!+($Q$46^2)/2)*$Q$51)/($Q$46*SQRT($Q$51))))*$EY71-NORMSDIST((((LN($EY71/$U$28)+(#REF!+($Q$46^2)/2)*$Q$51)/($Q$46*SQRT($Q$51)))-$Q$46*SQRT(($Q$51))))*$U$28*EXP(-#REF!*$Q$51))*$T$28*100,0)</f>
        <v>0</v>
      </c>
      <c r="FZ71" s="120">
        <f ca="1">IFERROR((NORMSDIST(((LN($EY71/$U$29)+(#REF!+($Q$46^2)/2)*$Q$51)/($Q$46*SQRT($Q$51))))*$EY71-NORMSDIST((((LN($EY71/$U$29)+(#REF!+($Q$46^2)/2)*$Q$51)/($Q$46*SQRT($Q$51)))-$Q$46*SQRT(($Q$51))))*$U$29*EXP(-#REF!*$Q$51))*$T$29*100,0)</f>
        <v>0</v>
      </c>
      <c r="GA71" s="120">
        <f ca="1">IFERROR((NORMSDIST(((LN($EY71/$U$30)+(#REF!+($Q$46^2)/2)*$Q$51)/($Q$46*SQRT($Q$51))))*$EY71-NORMSDIST((((LN($EY71/$U$30)+(#REF!+($Q$46^2)/2)*$Q$51)/($Q$46*SQRT($Q$51)))-$Q$46*SQRT(($Q$51))))*$U$30*EXP(-#REF!*$Q$51))*$T$30*100,0)</f>
        <v>0</v>
      </c>
      <c r="GB71" s="120">
        <f ca="1">IFERROR((NORMSDIST(((LN($EY71/$U$31)+(#REF!+($Q$46^2)/2)*$Q$51)/($Q$46*SQRT($Q$51))))*$EY71-NORMSDIST((((LN($EY71/$U$31)+(#REF!+($Q$46^2)/2)*$Q$51)/($Q$46*SQRT($Q$51)))-$Q$46*SQRT(($Q$51))))*$U$31*EXP(-#REF!*$Q$51))*$T$31*100,0)</f>
        <v>0</v>
      </c>
      <c r="GC71" s="120">
        <f ca="1">IFERROR((NORMSDIST(((LN($EY71/$U$32)+(#REF!+($Q$46^2)/2)*$Q$51)/($Q$46*SQRT($Q$51))))*$EY71-NORMSDIST((((LN($EY71/$U$32)+(#REF!+($Q$46^2)/2)*$Q$51)/($Q$46*SQRT($Q$51)))-$Q$46*SQRT(($Q$51))))*$U$32*EXP(-#REF!*$Q$51))*$T$32*100,0)</f>
        <v>0</v>
      </c>
      <c r="GD71" s="120">
        <f ca="1">IFERROR((NORMSDIST(((LN($EY71/$U$33)+(#REF!+($Q$46^2)/2)*$Q$51)/($Q$46*SQRT($Q$51))))*$EY71-NORMSDIST((((LN($EY71/$U$33)+(#REF!+($Q$46^2)/2)*$Q$51)/($Q$46*SQRT($Q$51)))-$Q$46*SQRT(($Q$51))))*$U$33*EXP(-#REF!*$Q$51))*$T$33*100,0)</f>
        <v>0</v>
      </c>
      <c r="GE71" s="120">
        <f ca="1">IFERROR((NORMSDIST(((LN($EY71/$U$34)+(#REF!+($Q$46^2)/2)*$Q$51)/($Q$46*SQRT($Q$51))))*$EY71-NORMSDIST((((LN($EY71/$U$34)+(#REF!+($Q$46^2)/2)*$Q$51)/($Q$46*SQRT($Q$51)))-$Q$46*SQRT(($Q$51))))*$U$34*EXP(-#REF!*$Q$51))*$T$34*100,0)</f>
        <v>0</v>
      </c>
      <c r="GF71" s="120">
        <f ca="1">IFERROR((NORMSDIST(((LN($EY71/$U$35)+(#REF!+($Q$46^2)/2)*$Q$51)/($Q$46*SQRT($Q$51))))*$EY71-NORMSDIST((((LN($EY71/$U$35)+(#REF!+($Q$46^2)/2)*$Q$51)/($Q$46*SQRT($Q$51)))-$Q$46*SQRT(($Q$51))))*$U$35*EXP(-#REF!*$Q$51))*$T$35*100,0)</f>
        <v>0</v>
      </c>
      <c r="GG71" s="120">
        <f ca="1">IFERROR((NORMSDIST(((LN($EY71/$U$36)+(#REF!+($Q$46^2)/2)*$Q$51)/($Q$46*SQRT($Q$51))))*$EY71-NORMSDIST((((LN($EY71/$U$36)+(#REF!+($Q$46^2)/2)*$Q$51)/($Q$46*SQRT($Q$51)))-$Q$46*SQRT(($Q$51))))*$U$36*EXP(-#REF!*$Q$51))*$T$36*100,0)</f>
        <v>0</v>
      </c>
      <c r="GH71" s="120">
        <f ca="1">IFERROR((NORMSDIST(((LN($EY71/$U$37)+(#REF!+($Q$46^2)/2)*$Q$51)/($Q$46*SQRT($Q$51))))*$EY71-NORMSDIST((((LN($EY71/$U$37)+(#REF!+($Q$46^2)/2)*$Q$51)/($Q$46*SQRT($Q$51)))-$Q$46*SQRT(($Q$51))))*$U$37*EXP(-#REF!*$Q$51))*$T$37*100,0)</f>
        <v>0</v>
      </c>
      <c r="GI71" s="120">
        <f ca="1">IFERROR((NORMSDIST(((LN($EY71/$U$38)+(#REF!+($Q$46^2)/2)*$Q$51)/($Q$46*SQRT($Q$51))))*$EY71-NORMSDIST((((LN($EY71/$U$38)+(#REF!+($Q$46^2)/2)*$Q$51)/($Q$46*SQRT($Q$51)))-$Q$46*SQRT(($Q$51))))*$U$38*EXP(-#REF!*$Q$51))*$T$38*100,0)</f>
        <v>0</v>
      </c>
      <c r="GJ71" s="120">
        <f ca="1">IFERROR((NORMSDIST(((LN($EY71/$U$39)+(#REF!+($Q$46^2)/2)*$Q$51)/($Q$46*SQRT($Q$51))))*$EY71-NORMSDIST((((LN($EY71/$U$39)+(#REF!+($Q$46^2)/2)*$Q$51)/($Q$46*SQRT($Q$51)))-$Q$46*SQRT(($Q$51))))*$U$39*EXP(-#REF!*$Q$51))*$T$39*100,0)</f>
        <v>0</v>
      </c>
      <c r="GK71" s="120">
        <f ca="1">IFERROR((NORMSDIST(((LN($EY71/$U$40)+(#REF!+($Q$46^2)/2)*$Q$51)/($Q$46*SQRT($Q$51))))*$EY71-NORMSDIST((((LN($EY71/$U$40)+(#REF!+($Q$46^2)/2)*$Q$51)/($Q$46*SQRT($Q$51)))-$Q$46*SQRT(($Q$51))))*$U$40*EXP(-#REF!*$Q$51))*$T$40*100,0)</f>
        <v>0</v>
      </c>
      <c r="GL71" s="120">
        <f ca="1">IFERROR((NORMSDIST(((LN($EY71/$U$41)+(#REF!+($Q$46^2)/2)*$Q$51)/($Q$46*SQRT($Q$51))))*$EY71-NORMSDIST((((LN($EY71/$U$41)+(#REF!+($Q$46^2)/2)*$Q$51)/($Q$46*SQRT($Q$51)))-$Q$46*SQRT(($Q$51))))*$U$41*EXP(-#REF!*$Q$51))*$T$41*100,0)</f>
        <v>0</v>
      </c>
      <c r="GM71" s="120">
        <f ca="1">IFERROR((NORMSDIST(((LN($EY71/$U$42)+(#REF!+($Q$46^2)/2)*$Q$51)/($Q$46*SQRT($Q$51))))*$EY71-NORMSDIST((((LN($EY71/$U$42)+(#REF!+($Q$46^2)/2)*$Q$51)/($Q$46*SQRT($Q$51)))-$Q$46*SQRT(($Q$51))))*$U$42*EXP(-#REF!*$Q$51))*$T$42*100,0)</f>
        <v>0</v>
      </c>
      <c r="GN71" s="205">
        <f t="shared" ca="1" si="174"/>
        <v>0</v>
      </c>
    </row>
    <row r="72" spans="1:196" ht="13.5" thickBot="1">
      <c r="A72" s="175"/>
      <c r="B72" s="206"/>
      <c r="C72" s="263"/>
      <c r="D72" s="264"/>
      <c r="E72" s="265">
        <f t="shared" si="0"/>
        <v>0</v>
      </c>
      <c r="F72" s="266">
        <f t="shared" si="130"/>
        <v>0</v>
      </c>
      <c r="G72" s="261" t="str">
        <f t="shared" si="129"/>
        <v/>
      </c>
      <c r="H72" s="267">
        <f>IFERROR(+G72*B72*-100,0)</f>
        <v>0</v>
      </c>
      <c r="I72" s="268">
        <f t="shared" si="2"/>
        <v>0</v>
      </c>
      <c r="J72" s="69"/>
      <c r="K72" s="69"/>
      <c r="L72" s="69"/>
      <c r="M72" s="69"/>
      <c r="N72" s="62"/>
      <c r="O72" s="187"/>
      <c r="P72" s="187"/>
      <c r="Q72" s="187"/>
      <c r="R72" s="187"/>
      <c r="S72" s="186"/>
      <c r="T72" s="187"/>
      <c r="U72" s="188"/>
      <c r="V72" s="187"/>
      <c r="W72" s="187"/>
      <c r="X72" s="187"/>
      <c r="Y72" s="187"/>
      <c r="Z72" s="187"/>
      <c r="AA72" s="187"/>
      <c r="AB72" s="187"/>
      <c r="AC72" s="187"/>
      <c r="AD72" s="187"/>
      <c r="AE72" s="186"/>
      <c r="AF72" s="187"/>
      <c r="AG72" s="188"/>
      <c r="AH72" s="187"/>
      <c r="AI72" s="187"/>
      <c r="AJ72" s="187"/>
      <c r="AK72" s="187"/>
      <c r="AL72" s="187"/>
      <c r="AM72" s="187"/>
      <c r="AN72" s="187"/>
      <c r="AO72" s="187"/>
      <c r="AP72" s="187"/>
      <c r="AQ72" s="62"/>
      <c r="AR72" s="62"/>
      <c r="AS72" s="62"/>
      <c r="AT72" s="62"/>
      <c r="AU72" s="62"/>
      <c r="AV72" s="171"/>
      <c r="AW72" s="172" t="s">
        <v>354</v>
      </c>
      <c r="AX72" s="114"/>
      <c r="AY72" s="136"/>
      <c r="AZ72" s="137"/>
      <c r="BA72" s="285">
        <f t="shared" si="10"/>
        <v>0</v>
      </c>
      <c r="BB72" s="286">
        <f t="shared" si="11"/>
        <v>0</v>
      </c>
      <c r="BC72" s="173" t="s">
        <v>408</v>
      </c>
      <c r="BD72" s="114"/>
      <c r="BE72" s="139"/>
      <c r="BF72" s="117"/>
      <c r="BG72" s="287">
        <f t="shared" si="12"/>
        <v>0</v>
      </c>
      <c r="BH72" s="289">
        <f t="shared" si="13"/>
        <v>0</v>
      </c>
      <c r="BI72" s="174" t="s">
        <v>409</v>
      </c>
      <c r="BJ72" s="114"/>
      <c r="BK72" s="117"/>
      <c r="BL72" s="290">
        <f t="shared" si="14"/>
        <v>0</v>
      </c>
      <c r="BM72" s="291">
        <f t="shared" si="15"/>
        <v>0</v>
      </c>
      <c r="DH72" s="119">
        <f t="shared" si="131"/>
        <v>1196.0870540412461</v>
      </c>
      <c r="DI72" s="120">
        <f t="shared" si="132"/>
        <v>0</v>
      </c>
      <c r="DJ72" s="120">
        <f t="shared" si="133"/>
        <v>0</v>
      </c>
      <c r="DK72" s="120">
        <f t="shared" si="134"/>
        <v>0</v>
      </c>
      <c r="DL72" s="120">
        <f t="shared" si="135"/>
        <v>0</v>
      </c>
      <c r="DM72" s="120">
        <f t="shared" si="136"/>
        <v>0</v>
      </c>
      <c r="DN72" s="120">
        <f t="shared" si="137"/>
        <v>0</v>
      </c>
      <c r="DO72" s="120">
        <f t="shared" si="138"/>
        <v>0</v>
      </c>
      <c r="DP72" s="120">
        <f t="shared" si="139"/>
        <v>0</v>
      </c>
      <c r="DQ72" s="120">
        <f t="shared" si="140"/>
        <v>0</v>
      </c>
      <c r="DR72" s="120">
        <f t="shared" si="141"/>
        <v>0</v>
      </c>
      <c r="DS72" s="120">
        <f t="shared" si="142"/>
        <v>0</v>
      </c>
      <c r="DT72" s="120">
        <f t="shared" si="143"/>
        <v>0</v>
      </c>
      <c r="DU72" s="120">
        <f t="shared" si="144"/>
        <v>0</v>
      </c>
      <c r="DV72" s="120">
        <f t="shared" si="145"/>
        <v>0</v>
      </c>
      <c r="DW72" s="120">
        <f t="shared" si="146"/>
        <v>0</v>
      </c>
      <c r="DX72" s="120">
        <f t="shared" si="147"/>
        <v>0</v>
      </c>
      <c r="DY72" s="120">
        <f t="shared" si="148"/>
        <v>0</v>
      </c>
      <c r="DZ72" s="120">
        <f t="shared" si="149"/>
        <v>0</v>
      </c>
      <c r="EA72" s="120">
        <f t="shared" si="150"/>
        <v>0</v>
      </c>
      <c r="EB72" s="120">
        <f t="shared" si="151"/>
        <v>0</v>
      </c>
      <c r="EC72" s="120">
        <f t="shared" si="152"/>
        <v>0</v>
      </c>
      <c r="ED72" s="120">
        <f t="shared" si="153"/>
        <v>0</v>
      </c>
      <c r="EE72" s="120">
        <f t="shared" si="154"/>
        <v>0</v>
      </c>
      <c r="EF72" s="120">
        <f t="shared" si="155"/>
        <v>0</v>
      </c>
      <c r="EG72" s="120">
        <f t="shared" si="156"/>
        <v>0</v>
      </c>
      <c r="EH72" s="120">
        <f t="shared" si="157"/>
        <v>0</v>
      </c>
      <c r="EI72" s="120">
        <f t="shared" si="158"/>
        <v>0</v>
      </c>
      <c r="EJ72" s="120">
        <f t="shared" si="159"/>
        <v>0</v>
      </c>
      <c r="EK72" s="120">
        <f t="shared" si="160"/>
        <v>0</v>
      </c>
      <c r="EL72" s="120">
        <f t="shared" si="161"/>
        <v>0</v>
      </c>
      <c r="EM72" s="120">
        <f t="shared" si="162"/>
        <v>0</v>
      </c>
      <c r="EN72" s="120">
        <f t="shared" si="163"/>
        <v>0</v>
      </c>
      <c r="EO72" s="120">
        <f t="shared" si="164"/>
        <v>0</v>
      </c>
      <c r="EP72" s="120">
        <f t="shared" si="165"/>
        <v>0</v>
      </c>
      <c r="EQ72" s="120">
        <f t="shared" si="166"/>
        <v>0</v>
      </c>
      <c r="ER72" s="120">
        <f t="shared" si="167"/>
        <v>0</v>
      </c>
      <c r="ES72" s="120">
        <f t="shared" si="168"/>
        <v>0</v>
      </c>
      <c r="ET72" s="120">
        <f t="shared" si="169"/>
        <v>0</v>
      </c>
      <c r="EU72" s="120">
        <f t="shared" si="170"/>
        <v>0</v>
      </c>
      <c r="EV72" s="120">
        <f t="shared" si="171"/>
        <v>0</v>
      </c>
      <c r="EW72" s="205">
        <f t="shared" si="172"/>
        <v>0</v>
      </c>
      <c r="EX72" s="72"/>
      <c r="EY72" s="119">
        <f t="shared" si="173"/>
        <v>1196.0870540412461</v>
      </c>
      <c r="EZ72" s="120">
        <f ca="1">IFERROR((NORMSDIST(((LN($EY72/$U$3)+(#REF!+($Q$46^2)/2)*$Q$51)/($Q$46*SQRT($Q$51))))*$EY72-NORMSDIST((((LN($EY72/$U$3)+(#REF!+($Q$46^2)/2)*$Q$51)/($Q$46*SQRT($Q$51)))-$Q$46*SQRT(($Q$51))))*$U$3*EXP(-#REF!*$Q$51))*$T$3*100,0)</f>
        <v>0</v>
      </c>
      <c r="FA72" s="120">
        <f ca="1">IFERROR((NORMSDIST(((LN($EY72/$U$4)+(#REF!+($Q$46^2)/2)*$Q$51)/($Q$46*SQRT($Q$51))))*$EY72-NORMSDIST((((LN($EY72/$U$4)+(#REF!+($Q$46^2)/2)*$Q$51)/($Q$46*SQRT($Q$51)))-$Q$46*SQRT(($Q$51))))*$U$4*EXP(-#REF!*$Q$51))*$T$4*100,0)</f>
        <v>0</v>
      </c>
      <c r="FB72" s="120">
        <f ca="1">IFERROR((NORMSDIST(((LN($EY72/$U$5)+(#REF!+($Q$46^2)/2)*$Q$51)/($Q$46*SQRT($Q$51))))*$EY72-NORMSDIST((((LN($EY72/$U$5)+(#REF!+($Q$46^2)/2)*$Q$51)/($Q$46*SQRT($Q$51)))-$Q$46*SQRT(($Q$51))))*$U$5*EXP(-#REF!*$Q$51))*$T$5*100,0)</f>
        <v>0</v>
      </c>
      <c r="FC72" s="120">
        <f ca="1">IFERROR((NORMSDIST(((LN($EY72/$U$6)+(#REF!+($Q$46^2)/2)*$Q$51)/($Q$46*SQRT($Q$51))))*$EY72-NORMSDIST((((LN($EY72/$U$6)+(#REF!+($Q$46^2)/2)*$Q$51)/($Q$46*SQRT($Q$51)))-$Q$46*SQRT(($Q$51))))*$U$6*EXP(-#REF!*$Q$51))*$T$6*100,0)</f>
        <v>0</v>
      </c>
      <c r="FD72" s="120">
        <f ca="1">IFERROR((NORMSDIST(((LN($EY72/$U$7)+(#REF!+($Q$46^2)/2)*$Q$51)/($Q$46*SQRT($Q$51))))*$EY72-NORMSDIST((((LN($EY72/$U$7)+(#REF!+($Q$46^2)/2)*$Q$51)/($Q$46*SQRT($Q$51)))-$Q$46*SQRT(($Q$51))))*$U$7*EXP(-#REF!*$Q$51))*$T$7*100,0)</f>
        <v>0</v>
      </c>
      <c r="FE72" s="120">
        <f ca="1">IFERROR((NORMSDIST(((LN($EY72/$U$8)+(#REF!+($Q$46^2)/2)*$Q$51)/($Q$46*SQRT($Q$51))))*$EY72-NORMSDIST((((LN($EY72/$U$8)+(#REF!+($Q$46^2)/2)*$Q$51)/($Q$46*SQRT($Q$51)))-$Q$46*SQRT(($Q$51))))*$U$8*EXP(-#REF!*$Q$51))*$T$8*100,0)</f>
        <v>0</v>
      </c>
      <c r="FF72" s="120">
        <f ca="1">IFERROR((NORMSDIST(((LN($EY72/$U$9)+(#REF!+($Q$46^2)/2)*$Q$51)/($Q$46*SQRT($Q$51))))*$EY72-NORMSDIST((((LN($EY72/$U$9)+(#REF!+($Q$46^2)/2)*$Q$51)/($Q$46*SQRT($Q$51)))-$Q$46*SQRT(($Q$51))))*$U$9*EXP(-#REF!*$Q$51))*$T$9*100,0)</f>
        <v>0</v>
      </c>
      <c r="FG72" s="120">
        <f ca="1">IFERROR((NORMSDIST(((LN($EY72/$U$10)+(#REF!+($Q$46^2)/2)*$Q$51)/($Q$46*SQRT($Q$51))))*$EY72-NORMSDIST((((LN($EY72/$U$10)+(#REF!+($Q$46^2)/2)*$Q$51)/($Q$46*SQRT($Q$51)))-$Q$46*SQRT(($Q$51))))*$U$10*EXP(-#REF!*$Q$51))*$T$10*100,0)</f>
        <v>0</v>
      </c>
      <c r="FH72" s="120">
        <f ca="1">IFERROR((NORMSDIST(((LN($EY72/$U$11)+(#REF!+($Q$46^2)/2)*$Q$51)/($Q$46*SQRT($Q$51))))*$EY72-NORMSDIST((((LN($EY72/$U$11)+(#REF!+($Q$46^2)/2)*$Q$51)/($Q$46*SQRT($Q$51)))-$Q$46*SQRT(($Q$51))))*$U$11*EXP(-#REF!*$Q$51))*$T$11*100,0)</f>
        <v>0</v>
      </c>
      <c r="FI72" s="120">
        <f ca="1">IFERROR((NORMSDIST(((LN($EY72/$U$12)+(#REF!+($Q$46^2)/2)*$Q$51)/($Q$46*SQRT($Q$51))))*$EY72-NORMSDIST((((LN($EY72/$U$12)+(#REF!+($Q$46^2)/2)*$Q$51)/($Q$46*SQRT($Q$51)))-$Q$46*SQRT(($Q$51))))*$U$12*EXP(-#REF!*$Q$51))*$T$12*100,0)</f>
        <v>0</v>
      </c>
      <c r="FJ72" s="120">
        <f ca="1">IFERROR((NORMSDIST(((LN($EY72/$U$13)+(#REF!+($Q$46^2)/2)*$Q$51)/($Q$46*SQRT($Q$51))))*$EY72-NORMSDIST((((LN($EY72/$U$13)+(#REF!+($Q$46^2)/2)*$Q$51)/($Q$46*SQRT($Q$51)))-$Q$46*SQRT(($Q$51))))*$U$13*EXP(-#REF!*$Q$51))*$T$13*100,0)</f>
        <v>0</v>
      </c>
      <c r="FK72" s="120">
        <f ca="1">IFERROR((NORMSDIST(((LN($EY72/$U$14)+(#REF!+($Q$46^2)/2)*$Q$51)/($Q$46*SQRT($Q$51))))*$EY72-NORMSDIST((((LN($EY72/$U$14)+(#REF!+($Q$46^2)/2)*$Q$51)/($Q$46*SQRT($Q$51)))-$Q$46*SQRT(($Q$51))))*$U$14*EXP(-#REF!*$Q$51))*$T$14*100,0)</f>
        <v>0</v>
      </c>
      <c r="FL72" s="120">
        <f ca="1">IFERROR((NORMSDIST(((LN($EY72/$U$15)+(#REF!+($Q$46^2)/2)*$Q$51)/($Q$46*SQRT($Q$51))))*$EY72-NORMSDIST((((LN($EY72/$U$15)+(#REF!+($Q$46^2)/2)*$Q$51)/($Q$46*SQRT($Q$51)))-$Q$46*SQRT(($Q$51))))*$U$15*EXP(-#REF!*$Q$51))*$T$15*100,0)</f>
        <v>0</v>
      </c>
      <c r="FM72" s="120">
        <f ca="1">IFERROR((NORMSDIST(((LN($EY72/$U$16)+(#REF!+($Q$46^2)/2)*$Q$51)/($Q$46*SQRT($Q$51))))*$EY72-NORMSDIST((((LN($EY72/$U$16)+(#REF!+($Q$46^2)/2)*$Q$51)/($Q$46*SQRT($Q$51)))-$Q$46*SQRT(($Q$51))))*$U$16*EXP(-#REF!*$Q$51))*$T$16*100,0)</f>
        <v>0</v>
      </c>
      <c r="FN72" s="120">
        <f ca="1">IFERROR((NORMSDIST(((LN($EY72/$U$17)+(#REF!+($Q$46^2)/2)*$Q$51)/($Q$46*SQRT($Q$51))))*$EY72-NORMSDIST((((LN($EY72/$U$17)+(#REF!+($Q$46^2)/2)*$Q$51)/($Q$46*SQRT($Q$51)))-$Q$46*SQRT(($Q$51))))*$U$17*EXP(-#REF!*$Q$51))*$T$17*100,0)</f>
        <v>0</v>
      </c>
      <c r="FO72" s="120">
        <f ca="1">IFERROR((NORMSDIST(((LN($EY72/$U$18)+(#REF!+($Q$46^2)/2)*$Q$51)/($Q$46*SQRT($Q$51))))*$EY72-NORMSDIST((((LN($EY72/$U$18)+(#REF!+($Q$46^2)/2)*$Q$51)/($Q$46*SQRT($Q$51)))-$Q$46*SQRT(($Q$51))))*$U$18*EXP(-#REF!*$Q$51))*$T$18*100,0)</f>
        <v>0</v>
      </c>
      <c r="FP72" s="120">
        <f ca="1">IFERROR((NORMSDIST(((LN($EY72/$U$19)+(#REF!+($Q$46^2)/2)*$Q$51)/($Q$46*SQRT($Q$51))))*$EY72-NORMSDIST((((LN($EY72/$U$19)+(#REF!+($Q$46^2)/2)*$Q$51)/($Q$46*SQRT($Q$51)))-$Q$46*SQRT(($Q$51))))*$U$19*EXP(-#REF!*$Q$51))*$T$19*100,0)</f>
        <v>0</v>
      </c>
      <c r="FQ72" s="120">
        <f ca="1">IFERROR((NORMSDIST(((LN($EY72/$U$20)+(#REF!+($Q$46^2)/2)*$Q$51)/($Q$46*SQRT($Q$51))))*$EY72-NORMSDIST((((LN($EY72/$U$20)+(#REF!+($Q$46^2)/2)*$Q$51)/($Q$46*SQRT($Q$51)))-$Q$46*SQRT(($Q$51))))*$U$20*EXP(-#REF!*$Q$51))*$T$20*100,0)</f>
        <v>0</v>
      </c>
      <c r="FR72" s="120">
        <f ca="1">IFERROR((NORMSDIST(((LN($EY72/$U$21)+(#REF!+($Q$46^2)/2)*$Q$51)/($Q$46*SQRT($Q$51))))*$EY72-NORMSDIST((((LN($EY72/$U$21)+(#REF!+($Q$46^2)/2)*$Q$51)/($Q$46*SQRT($Q$51)))-$Q$46*SQRT(($Q$51))))*$U$21*EXP(-#REF!*$Q$51))*$T$21*100,0)</f>
        <v>0</v>
      </c>
      <c r="FS72" s="120">
        <f ca="1">IFERROR((NORMSDIST(((LN($EY72/$U$22)+(#REF!+($Q$46^2)/2)*$Q$51)/($Q$46*SQRT($Q$51))))*$EY72-NORMSDIST((((LN($EY72/$U$22)+(#REF!+($Q$46^2)/2)*$Q$51)/($Q$46*SQRT($Q$51)))-$Q$46*SQRT(($Q$51))))*$U$22*EXP(-#REF!*$Q$51))*$T$22*100,0)</f>
        <v>0</v>
      </c>
      <c r="FT72" s="120">
        <f ca="1">IFERROR((NORMSDIST(((LN($EY72/$U$23)+(#REF!+($Q$46^2)/2)*$Q$51)/($Q$46*SQRT($Q$51))))*$EY72-NORMSDIST((((LN($EY72/$U$23)+(#REF!+($Q$46^2)/2)*$Q$51)/($Q$46*SQRT($Q$51)))-$Q$46*SQRT(($Q$51))))*$U$23*EXP(-#REF!*$Q$51))*$T$23*100,0)</f>
        <v>0</v>
      </c>
      <c r="FU72" s="120">
        <f ca="1">IFERROR((NORMSDIST(((LN($EY72/$U$24)+(#REF!+($Q$46^2)/2)*$Q$51)/($Q$46*SQRT($Q$51))))*$EY72-NORMSDIST((((LN($EY72/$U$24)+(#REF!+($Q$46^2)/2)*$Q$51)/($Q$46*SQRT($Q$51)))-$Q$46*SQRT(($Q$51))))*$U$24*EXP(-#REF!*$Q$51))*$T$24*100,0)</f>
        <v>0</v>
      </c>
      <c r="FV72" s="120">
        <f ca="1">IFERROR((NORMSDIST(((LN($EY72/$U$25)+(#REF!+($Q$46^2)/2)*$Q$51)/($Q$46*SQRT($Q$51))))*$EY72-NORMSDIST((((LN($EY72/$U$25)+(#REF!+($Q$46^2)/2)*$Q$51)/($Q$46*SQRT($Q$51)))-$Q$46*SQRT(($Q$51))))*$U$25*EXP(-#REF!*$Q$51))*$T$25*100,0)</f>
        <v>0</v>
      </c>
      <c r="FW72" s="120">
        <f ca="1">IFERROR((NORMSDIST(((LN($EY72/$U$26)+(#REF!+($Q$46^2)/2)*$Q$51)/($Q$46*SQRT($Q$51))))*$EY72-NORMSDIST((((LN($EY72/$U$26)+(#REF!+($Q$46^2)/2)*$Q$51)/($Q$46*SQRT($Q$51)))-$Q$46*SQRT(($Q$51))))*$U$26*EXP(-#REF!*$Q$51))*$T$26*100,0)</f>
        <v>0</v>
      </c>
      <c r="FX72" s="120">
        <f ca="1">IFERROR((NORMSDIST(((LN($EY72/$U$27)+(#REF!+($Q$46^2)/2)*$Q$51)/($Q$46*SQRT($Q$51))))*$EY72-NORMSDIST((((LN($EY72/$U$27)+(#REF!+($Q$46^2)/2)*$Q$51)/($Q$46*SQRT($Q$51)))-$Q$46*SQRT(($Q$51))))*$U$27*EXP(-#REF!*$Q$51))*$T$27*100,0)</f>
        <v>0</v>
      </c>
      <c r="FY72" s="120">
        <f ca="1">IFERROR((NORMSDIST(((LN($EY72/$U$28)+(#REF!+($Q$46^2)/2)*$Q$51)/($Q$46*SQRT($Q$51))))*$EY72-NORMSDIST((((LN($EY72/$U$28)+(#REF!+($Q$46^2)/2)*$Q$51)/($Q$46*SQRT($Q$51)))-$Q$46*SQRT(($Q$51))))*$U$28*EXP(-#REF!*$Q$51))*$T$28*100,0)</f>
        <v>0</v>
      </c>
      <c r="FZ72" s="120">
        <f ca="1">IFERROR((NORMSDIST(((LN($EY72/$U$29)+(#REF!+($Q$46^2)/2)*$Q$51)/($Q$46*SQRT($Q$51))))*$EY72-NORMSDIST((((LN($EY72/$U$29)+(#REF!+($Q$46^2)/2)*$Q$51)/($Q$46*SQRT($Q$51)))-$Q$46*SQRT(($Q$51))))*$U$29*EXP(-#REF!*$Q$51))*$T$29*100,0)</f>
        <v>0</v>
      </c>
      <c r="GA72" s="120">
        <f ca="1">IFERROR((NORMSDIST(((LN($EY72/$U$30)+(#REF!+($Q$46^2)/2)*$Q$51)/($Q$46*SQRT($Q$51))))*$EY72-NORMSDIST((((LN($EY72/$U$30)+(#REF!+($Q$46^2)/2)*$Q$51)/($Q$46*SQRT($Q$51)))-$Q$46*SQRT(($Q$51))))*$U$30*EXP(-#REF!*$Q$51))*$T$30*100,0)</f>
        <v>0</v>
      </c>
      <c r="GB72" s="120">
        <f ca="1">IFERROR((NORMSDIST(((LN($EY72/$U$31)+(#REF!+($Q$46^2)/2)*$Q$51)/($Q$46*SQRT($Q$51))))*$EY72-NORMSDIST((((LN($EY72/$U$31)+(#REF!+($Q$46^2)/2)*$Q$51)/($Q$46*SQRT($Q$51)))-$Q$46*SQRT(($Q$51))))*$U$31*EXP(-#REF!*$Q$51))*$T$31*100,0)</f>
        <v>0</v>
      </c>
      <c r="GC72" s="120">
        <f ca="1">IFERROR((NORMSDIST(((LN($EY72/$U$32)+(#REF!+($Q$46^2)/2)*$Q$51)/($Q$46*SQRT($Q$51))))*$EY72-NORMSDIST((((LN($EY72/$U$32)+(#REF!+($Q$46^2)/2)*$Q$51)/($Q$46*SQRT($Q$51)))-$Q$46*SQRT(($Q$51))))*$U$32*EXP(-#REF!*$Q$51))*$T$32*100,0)</f>
        <v>0</v>
      </c>
      <c r="GD72" s="120">
        <f ca="1">IFERROR((NORMSDIST(((LN($EY72/$U$33)+(#REF!+($Q$46^2)/2)*$Q$51)/($Q$46*SQRT($Q$51))))*$EY72-NORMSDIST((((LN($EY72/$U$33)+(#REF!+($Q$46^2)/2)*$Q$51)/($Q$46*SQRT($Q$51)))-$Q$46*SQRT(($Q$51))))*$U$33*EXP(-#REF!*$Q$51))*$T$33*100,0)</f>
        <v>0</v>
      </c>
      <c r="GE72" s="120">
        <f ca="1">IFERROR((NORMSDIST(((LN($EY72/$U$34)+(#REF!+($Q$46^2)/2)*$Q$51)/($Q$46*SQRT($Q$51))))*$EY72-NORMSDIST((((LN($EY72/$U$34)+(#REF!+($Q$46^2)/2)*$Q$51)/($Q$46*SQRT($Q$51)))-$Q$46*SQRT(($Q$51))))*$U$34*EXP(-#REF!*$Q$51))*$T$34*100,0)</f>
        <v>0</v>
      </c>
      <c r="GF72" s="120">
        <f ca="1">IFERROR((NORMSDIST(((LN($EY72/$U$35)+(#REF!+($Q$46^2)/2)*$Q$51)/($Q$46*SQRT($Q$51))))*$EY72-NORMSDIST((((LN($EY72/$U$35)+(#REF!+($Q$46^2)/2)*$Q$51)/($Q$46*SQRT($Q$51)))-$Q$46*SQRT(($Q$51))))*$U$35*EXP(-#REF!*$Q$51))*$T$35*100,0)</f>
        <v>0</v>
      </c>
      <c r="GG72" s="120">
        <f ca="1">IFERROR((NORMSDIST(((LN($EY72/$U$36)+(#REF!+($Q$46^2)/2)*$Q$51)/($Q$46*SQRT($Q$51))))*$EY72-NORMSDIST((((LN($EY72/$U$36)+(#REF!+($Q$46^2)/2)*$Q$51)/($Q$46*SQRT($Q$51)))-$Q$46*SQRT(($Q$51))))*$U$36*EXP(-#REF!*$Q$51))*$T$36*100,0)</f>
        <v>0</v>
      </c>
      <c r="GH72" s="120">
        <f ca="1">IFERROR((NORMSDIST(((LN($EY72/$U$37)+(#REF!+($Q$46^2)/2)*$Q$51)/($Q$46*SQRT($Q$51))))*$EY72-NORMSDIST((((LN($EY72/$U$37)+(#REF!+($Q$46^2)/2)*$Q$51)/($Q$46*SQRT($Q$51)))-$Q$46*SQRT(($Q$51))))*$U$37*EXP(-#REF!*$Q$51))*$T$37*100,0)</f>
        <v>0</v>
      </c>
      <c r="GI72" s="120">
        <f ca="1">IFERROR((NORMSDIST(((LN($EY72/$U$38)+(#REF!+($Q$46^2)/2)*$Q$51)/($Q$46*SQRT($Q$51))))*$EY72-NORMSDIST((((LN($EY72/$U$38)+(#REF!+($Q$46^2)/2)*$Q$51)/($Q$46*SQRT($Q$51)))-$Q$46*SQRT(($Q$51))))*$U$38*EXP(-#REF!*$Q$51))*$T$38*100,0)</f>
        <v>0</v>
      </c>
      <c r="GJ72" s="120">
        <f ca="1">IFERROR((NORMSDIST(((LN($EY72/$U$39)+(#REF!+($Q$46^2)/2)*$Q$51)/($Q$46*SQRT($Q$51))))*$EY72-NORMSDIST((((LN($EY72/$U$39)+(#REF!+($Q$46^2)/2)*$Q$51)/($Q$46*SQRT($Q$51)))-$Q$46*SQRT(($Q$51))))*$U$39*EXP(-#REF!*$Q$51))*$T$39*100,0)</f>
        <v>0</v>
      </c>
      <c r="GK72" s="120">
        <f ca="1">IFERROR((NORMSDIST(((LN($EY72/$U$40)+(#REF!+($Q$46^2)/2)*$Q$51)/($Q$46*SQRT($Q$51))))*$EY72-NORMSDIST((((LN($EY72/$U$40)+(#REF!+($Q$46^2)/2)*$Q$51)/($Q$46*SQRT($Q$51)))-$Q$46*SQRT(($Q$51))))*$U$40*EXP(-#REF!*$Q$51))*$T$40*100,0)</f>
        <v>0</v>
      </c>
      <c r="GL72" s="120">
        <f ca="1">IFERROR((NORMSDIST(((LN($EY72/$U$41)+(#REF!+($Q$46^2)/2)*$Q$51)/($Q$46*SQRT($Q$51))))*$EY72-NORMSDIST((((LN($EY72/$U$41)+(#REF!+($Q$46^2)/2)*$Q$51)/($Q$46*SQRT($Q$51)))-$Q$46*SQRT(($Q$51))))*$U$41*EXP(-#REF!*$Q$51))*$T$41*100,0)</f>
        <v>0</v>
      </c>
      <c r="GM72" s="120">
        <f ca="1">IFERROR((NORMSDIST(((LN($EY72/$U$42)+(#REF!+($Q$46^2)/2)*$Q$51)/($Q$46*SQRT($Q$51))))*$EY72-NORMSDIST((((LN($EY72/$U$42)+(#REF!+($Q$46^2)/2)*$Q$51)/($Q$46*SQRT($Q$51)))-$Q$46*SQRT(($Q$51))))*$U$42*EXP(-#REF!*$Q$51))*$T$42*100,0)</f>
        <v>0</v>
      </c>
      <c r="GN72" s="205">
        <f t="shared" ca="1" si="174"/>
        <v>0</v>
      </c>
    </row>
    <row r="73" spans="1:196">
      <c r="A73" s="819" t="s">
        <v>409</v>
      </c>
      <c r="B73" s="207"/>
      <c r="C73" s="208"/>
      <c r="D73" s="209"/>
      <c r="E73" s="210">
        <f>-C73*B73</f>
        <v>0</v>
      </c>
      <c r="F73" s="211">
        <f>IF(B73&gt;0,-C73*(1+($Q$52+0.0008)*1.21)*B73,-C73*(1-($Q$52+0.0008)*1.21)*B73)</f>
        <v>0</v>
      </c>
      <c r="G73" s="273">
        <f>B76</f>
        <v>2330</v>
      </c>
      <c r="H73" s="212">
        <f>-G73*B73</f>
        <v>0</v>
      </c>
      <c r="I73" s="213">
        <f>F73-H73</f>
        <v>0</v>
      </c>
      <c r="J73" s="62"/>
      <c r="K73" s="62"/>
      <c r="L73" s="63"/>
      <c r="M73" s="63"/>
      <c r="N73" s="187"/>
      <c r="O73" s="187"/>
      <c r="P73" s="187"/>
      <c r="Q73" s="187"/>
      <c r="R73" s="187"/>
      <c r="S73" s="186"/>
      <c r="T73" s="187"/>
      <c r="U73" s="188"/>
      <c r="V73" s="187"/>
      <c r="W73" s="187"/>
      <c r="X73" s="187"/>
      <c r="Y73" s="187"/>
      <c r="Z73" s="187"/>
      <c r="AA73" s="187"/>
      <c r="AB73" s="187"/>
      <c r="AC73" s="187"/>
      <c r="AD73" s="187"/>
      <c r="AE73" s="186"/>
      <c r="AF73" s="187"/>
      <c r="AG73" s="188"/>
      <c r="AH73" s="187"/>
      <c r="AI73" s="187"/>
      <c r="AJ73" s="187"/>
      <c r="AK73" s="187"/>
      <c r="AL73" s="187"/>
      <c r="AM73" s="187"/>
      <c r="AN73" s="187"/>
      <c r="AO73" s="187"/>
      <c r="AP73" s="187"/>
      <c r="AQ73" s="62"/>
      <c r="AR73" s="62"/>
      <c r="AS73" s="62"/>
      <c r="AT73" s="62"/>
      <c r="AU73" s="62"/>
      <c r="AV73" s="171"/>
      <c r="AW73" s="172" t="s">
        <v>354</v>
      </c>
      <c r="AX73" s="114"/>
      <c r="AY73" s="136"/>
      <c r="AZ73" s="137"/>
      <c r="BA73" s="285">
        <f t="shared" si="10"/>
        <v>0</v>
      </c>
      <c r="BB73" s="286">
        <f t="shared" si="11"/>
        <v>0</v>
      </c>
      <c r="BC73" s="173" t="s">
        <v>408</v>
      </c>
      <c r="BD73" s="114"/>
      <c r="BE73" s="139"/>
      <c r="BF73" s="117"/>
      <c r="BG73" s="287">
        <f t="shared" si="12"/>
        <v>0</v>
      </c>
      <c r="BH73" s="289">
        <f t="shared" si="13"/>
        <v>0</v>
      </c>
      <c r="BI73" s="174" t="s">
        <v>409</v>
      </c>
      <c r="BJ73" s="114"/>
      <c r="BK73" s="117"/>
      <c r="BL73" s="290">
        <f t="shared" si="14"/>
        <v>0</v>
      </c>
      <c r="BM73" s="291">
        <f t="shared" si="15"/>
        <v>0</v>
      </c>
      <c r="DH73" s="119">
        <f t="shared" si="131"/>
        <v>1259.0390042539434</v>
      </c>
      <c r="DI73" s="120">
        <f t="shared" si="132"/>
        <v>0</v>
      </c>
      <c r="DJ73" s="120">
        <f t="shared" si="133"/>
        <v>0</v>
      </c>
      <c r="DK73" s="120">
        <f t="shared" si="134"/>
        <v>0</v>
      </c>
      <c r="DL73" s="120">
        <f t="shared" si="135"/>
        <v>0</v>
      </c>
      <c r="DM73" s="120">
        <f t="shared" si="136"/>
        <v>0</v>
      </c>
      <c r="DN73" s="120">
        <f t="shared" si="137"/>
        <v>0</v>
      </c>
      <c r="DO73" s="120">
        <f t="shared" si="138"/>
        <v>0</v>
      </c>
      <c r="DP73" s="120">
        <f t="shared" si="139"/>
        <v>0</v>
      </c>
      <c r="DQ73" s="120">
        <f t="shared" si="140"/>
        <v>0</v>
      </c>
      <c r="DR73" s="120">
        <f t="shared" si="141"/>
        <v>0</v>
      </c>
      <c r="DS73" s="120">
        <f t="shared" si="142"/>
        <v>0</v>
      </c>
      <c r="DT73" s="120">
        <f t="shared" si="143"/>
        <v>0</v>
      </c>
      <c r="DU73" s="120">
        <f t="shared" si="144"/>
        <v>0</v>
      </c>
      <c r="DV73" s="120">
        <f t="shared" si="145"/>
        <v>0</v>
      </c>
      <c r="DW73" s="120">
        <f t="shared" si="146"/>
        <v>0</v>
      </c>
      <c r="DX73" s="120">
        <f t="shared" si="147"/>
        <v>0</v>
      </c>
      <c r="DY73" s="120">
        <f t="shared" si="148"/>
        <v>0</v>
      </c>
      <c r="DZ73" s="120">
        <f t="shared" si="149"/>
        <v>0</v>
      </c>
      <c r="EA73" s="120">
        <f t="shared" si="150"/>
        <v>0</v>
      </c>
      <c r="EB73" s="120">
        <f t="shared" si="151"/>
        <v>0</v>
      </c>
      <c r="EC73" s="120">
        <f t="shared" si="152"/>
        <v>0</v>
      </c>
      <c r="ED73" s="120">
        <f t="shared" si="153"/>
        <v>0</v>
      </c>
      <c r="EE73" s="120">
        <f t="shared" si="154"/>
        <v>0</v>
      </c>
      <c r="EF73" s="120">
        <f t="shared" si="155"/>
        <v>0</v>
      </c>
      <c r="EG73" s="120">
        <f t="shared" si="156"/>
        <v>0</v>
      </c>
      <c r="EH73" s="120">
        <f t="shared" si="157"/>
        <v>0</v>
      </c>
      <c r="EI73" s="120">
        <f t="shared" si="158"/>
        <v>0</v>
      </c>
      <c r="EJ73" s="120">
        <f t="shared" si="159"/>
        <v>0</v>
      </c>
      <c r="EK73" s="120">
        <f t="shared" si="160"/>
        <v>0</v>
      </c>
      <c r="EL73" s="120">
        <f t="shared" si="161"/>
        <v>0</v>
      </c>
      <c r="EM73" s="120">
        <f t="shared" si="162"/>
        <v>0</v>
      </c>
      <c r="EN73" s="120">
        <f t="shared" si="163"/>
        <v>0</v>
      </c>
      <c r="EO73" s="120">
        <f t="shared" si="164"/>
        <v>0</v>
      </c>
      <c r="EP73" s="120">
        <f t="shared" si="165"/>
        <v>0</v>
      </c>
      <c r="EQ73" s="120">
        <f t="shared" si="166"/>
        <v>0</v>
      </c>
      <c r="ER73" s="120">
        <f t="shared" si="167"/>
        <v>0</v>
      </c>
      <c r="ES73" s="120">
        <f t="shared" si="168"/>
        <v>0</v>
      </c>
      <c r="ET73" s="120">
        <f t="shared" si="169"/>
        <v>0</v>
      </c>
      <c r="EU73" s="120">
        <f t="shared" si="170"/>
        <v>0</v>
      </c>
      <c r="EV73" s="120">
        <f t="shared" si="171"/>
        <v>0</v>
      </c>
      <c r="EW73" s="205">
        <f t="shared" si="172"/>
        <v>0</v>
      </c>
      <c r="EX73" s="72"/>
      <c r="EY73" s="119">
        <f t="shared" si="173"/>
        <v>1259.0390042539434</v>
      </c>
      <c r="EZ73" s="120">
        <f ca="1">IFERROR((NORMSDIST(((LN($EY73/$U$3)+(#REF!+($Q$46^2)/2)*$Q$51)/($Q$46*SQRT($Q$51))))*$EY73-NORMSDIST((((LN($EY73/$U$3)+(#REF!+($Q$46^2)/2)*$Q$51)/($Q$46*SQRT($Q$51)))-$Q$46*SQRT(($Q$51))))*$U$3*EXP(-#REF!*$Q$51))*$T$3*100,0)</f>
        <v>0</v>
      </c>
      <c r="FA73" s="120">
        <f ca="1">IFERROR((NORMSDIST(((LN($EY73/$U$4)+(#REF!+($Q$46^2)/2)*$Q$51)/($Q$46*SQRT($Q$51))))*$EY73-NORMSDIST((((LN($EY73/$U$4)+(#REF!+($Q$46^2)/2)*$Q$51)/($Q$46*SQRT($Q$51)))-$Q$46*SQRT(($Q$51))))*$U$4*EXP(-#REF!*$Q$51))*$T$4*100,0)</f>
        <v>0</v>
      </c>
      <c r="FB73" s="120">
        <f ca="1">IFERROR((NORMSDIST(((LN($EY73/$U$5)+(#REF!+($Q$46^2)/2)*$Q$51)/($Q$46*SQRT($Q$51))))*$EY73-NORMSDIST((((LN($EY73/$U$5)+(#REF!+($Q$46^2)/2)*$Q$51)/($Q$46*SQRT($Q$51)))-$Q$46*SQRT(($Q$51))))*$U$5*EXP(-#REF!*$Q$51))*$T$5*100,0)</f>
        <v>0</v>
      </c>
      <c r="FC73" s="120">
        <f ca="1">IFERROR((NORMSDIST(((LN($EY73/$U$6)+(#REF!+($Q$46^2)/2)*$Q$51)/($Q$46*SQRT($Q$51))))*$EY73-NORMSDIST((((LN($EY73/$U$6)+(#REF!+($Q$46^2)/2)*$Q$51)/($Q$46*SQRT($Q$51)))-$Q$46*SQRT(($Q$51))))*$U$6*EXP(-#REF!*$Q$51))*$T$6*100,0)</f>
        <v>0</v>
      </c>
      <c r="FD73" s="120">
        <f ca="1">IFERROR((NORMSDIST(((LN($EY73/$U$7)+(#REF!+($Q$46^2)/2)*$Q$51)/($Q$46*SQRT($Q$51))))*$EY73-NORMSDIST((((LN($EY73/$U$7)+(#REF!+($Q$46^2)/2)*$Q$51)/($Q$46*SQRT($Q$51)))-$Q$46*SQRT(($Q$51))))*$U$7*EXP(-#REF!*$Q$51))*$T$7*100,0)</f>
        <v>0</v>
      </c>
      <c r="FE73" s="120">
        <f ca="1">IFERROR((NORMSDIST(((LN($EY73/$U$8)+(#REF!+($Q$46^2)/2)*$Q$51)/($Q$46*SQRT($Q$51))))*$EY73-NORMSDIST((((LN($EY73/$U$8)+(#REF!+($Q$46^2)/2)*$Q$51)/($Q$46*SQRT($Q$51)))-$Q$46*SQRT(($Q$51))))*$U$8*EXP(-#REF!*$Q$51))*$T$8*100,0)</f>
        <v>0</v>
      </c>
      <c r="FF73" s="120">
        <f ca="1">IFERROR((NORMSDIST(((LN($EY73/$U$9)+(#REF!+($Q$46^2)/2)*$Q$51)/($Q$46*SQRT($Q$51))))*$EY73-NORMSDIST((((LN($EY73/$U$9)+(#REF!+($Q$46^2)/2)*$Q$51)/($Q$46*SQRT($Q$51)))-$Q$46*SQRT(($Q$51))))*$U$9*EXP(-#REF!*$Q$51))*$T$9*100,0)</f>
        <v>0</v>
      </c>
      <c r="FG73" s="120">
        <f ca="1">IFERROR((NORMSDIST(((LN($EY73/$U$10)+(#REF!+($Q$46^2)/2)*$Q$51)/($Q$46*SQRT($Q$51))))*$EY73-NORMSDIST((((LN($EY73/$U$10)+(#REF!+($Q$46^2)/2)*$Q$51)/($Q$46*SQRT($Q$51)))-$Q$46*SQRT(($Q$51))))*$U$10*EXP(-#REF!*$Q$51))*$T$10*100,0)</f>
        <v>0</v>
      </c>
      <c r="FH73" s="120">
        <f ca="1">IFERROR((NORMSDIST(((LN($EY73/$U$11)+(#REF!+($Q$46^2)/2)*$Q$51)/($Q$46*SQRT($Q$51))))*$EY73-NORMSDIST((((LN($EY73/$U$11)+(#REF!+($Q$46^2)/2)*$Q$51)/($Q$46*SQRT($Q$51)))-$Q$46*SQRT(($Q$51))))*$U$11*EXP(-#REF!*$Q$51))*$T$11*100,0)</f>
        <v>0</v>
      </c>
      <c r="FI73" s="120">
        <f ca="1">IFERROR((NORMSDIST(((LN($EY73/$U$12)+(#REF!+($Q$46^2)/2)*$Q$51)/($Q$46*SQRT($Q$51))))*$EY73-NORMSDIST((((LN($EY73/$U$12)+(#REF!+($Q$46^2)/2)*$Q$51)/($Q$46*SQRT($Q$51)))-$Q$46*SQRT(($Q$51))))*$U$12*EXP(-#REF!*$Q$51))*$T$12*100,0)</f>
        <v>0</v>
      </c>
      <c r="FJ73" s="120">
        <f ca="1">IFERROR((NORMSDIST(((LN($EY73/$U$13)+(#REF!+($Q$46^2)/2)*$Q$51)/($Q$46*SQRT($Q$51))))*$EY73-NORMSDIST((((LN($EY73/$U$13)+(#REF!+($Q$46^2)/2)*$Q$51)/($Q$46*SQRT($Q$51)))-$Q$46*SQRT(($Q$51))))*$U$13*EXP(-#REF!*$Q$51))*$T$13*100,0)</f>
        <v>0</v>
      </c>
      <c r="FK73" s="120">
        <f ca="1">IFERROR((NORMSDIST(((LN($EY73/$U$14)+(#REF!+($Q$46^2)/2)*$Q$51)/($Q$46*SQRT($Q$51))))*$EY73-NORMSDIST((((LN($EY73/$U$14)+(#REF!+($Q$46^2)/2)*$Q$51)/($Q$46*SQRT($Q$51)))-$Q$46*SQRT(($Q$51))))*$U$14*EXP(-#REF!*$Q$51))*$T$14*100,0)</f>
        <v>0</v>
      </c>
      <c r="FL73" s="120">
        <f ca="1">IFERROR((NORMSDIST(((LN($EY73/$U$15)+(#REF!+($Q$46^2)/2)*$Q$51)/($Q$46*SQRT($Q$51))))*$EY73-NORMSDIST((((LN($EY73/$U$15)+(#REF!+($Q$46^2)/2)*$Q$51)/($Q$46*SQRT($Q$51)))-$Q$46*SQRT(($Q$51))))*$U$15*EXP(-#REF!*$Q$51))*$T$15*100,0)</f>
        <v>0</v>
      </c>
      <c r="FM73" s="120">
        <f ca="1">IFERROR((NORMSDIST(((LN($EY73/$U$16)+(#REF!+($Q$46^2)/2)*$Q$51)/($Q$46*SQRT($Q$51))))*$EY73-NORMSDIST((((LN($EY73/$U$16)+(#REF!+($Q$46^2)/2)*$Q$51)/($Q$46*SQRT($Q$51)))-$Q$46*SQRT(($Q$51))))*$U$16*EXP(-#REF!*$Q$51))*$T$16*100,0)</f>
        <v>0</v>
      </c>
      <c r="FN73" s="120">
        <f ca="1">IFERROR((NORMSDIST(((LN($EY73/$U$17)+(#REF!+($Q$46^2)/2)*$Q$51)/($Q$46*SQRT($Q$51))))*$EY73-NORMSDIST((((LN($EY73/$U$17)+(#REF!+($Q$46^2)/2)*$Q$51)/($Q$46*SQRT($Q$51)))-$Q$46*SQRT(($Q$51))))*$U$17*EXP(-#REF!*$Q$51))*$T$17*100,0)</f>
        <v>0</v>
      </c>
      <c r="FO73" s="120">
        <f ca="1">IFERROR((NORMSDIST(((LN($EY73/$U$18)+(#REF!+($Q$46^2)/2)*$Q$51)/($Q$46*SQRT($Q$51))))*$EY73-NORMSDIST((((LN($EY73/$U$18)+(#REF!+($Q$46^2)/2)*$Q$51)/($Q$46*SQRT($Q$51)))-$Q$46*SQRT(($Q$51))))*$U$18*EXP(-#REF!*$Q$51))*$T$18*100,0)</f>
        <v>0</v>
      </c>
      <c r="FP73" s="120">
        <f ca="1">IFERROR((NORMSDIST(((LN($EY73/$U$19)+(#REF!+($Q$46^2)/2)*$Q$51)/($Q$46*SQRT($Q$51))))*$EY73-NORMSDIST((((LN($EY73/$U$19)+(#REF!+($Q$46^2)/2)*$Q$51)/($Q$46*SQRT($Q$51)))-$Q$46*SQRT(($Q$51))))*$U$19*EXP(-#REF!*$Q$51))*$T$19*100,0)</f>
        <v>0</v>
      </c>
      <c r="FQ73" s="120">
        <f ca="1">IFERROR((NORMSDIST(((LN($EY73/$U$20)+(#REF!+($Q$46^2)/2)*$Q$51)/($Q$46*SQRT($Q$51))))*$EY73-NORMSDIST((((LN($EY73/$U$20)+(#REF!+($Q$46^2)/2)*$Q$51)/($Q$46*SQRT($Q$51)))-$Q$46*SQRT(($Q$51))))*$U$20*EXP(-#REF!*$Q$51))*$T$20*100,0)</f>
        <v>0</v>
      </c>
      <c r="FR73" s="120">
        <f ca="1">IFERROR((NORMSDIST(((LN($EY73/$U$21)+(#REF!+($Q$46^2)/2)*$Q$51)/($Q$46*SQRT($Q$51))))*$EY73-NORMSDIST((((LN($EY73/$U$21)+(#REF!+($Q$46^2)/2)*$Q$51)/($Q$46*SQRT($Q$51)))-$Q$46*SQRT(($Q$51))))*$U$21*EXP(-#REF!*$Q$51))*$T$21*100,0)</f>
        <v>0</v>
      </c>
      <c r="FS73" s="120">
        <f ca="1">IFERROR((NORMSDIST(((LN($EY73/$U$22)+(#REF!+($Q$46^2)/2)*$Q$51)/($Q$46*SQRT($Q$51))))*$EY73-NORMSDIST((((LN($EY73/$U$22)+(#REF!+($Q$46^2)/2)*$Q$51)/($Q$46*SQRT($Q$51)))-$Q$46*SQRT(($Q$51))))*$U$22*EXP(-#REF!*$Q$51))*$T$22*100,0)</f>
        <v>0</v>
      </c>
      <c r="FT73" s="120">
        <f ca="1">IFERROR((NORMSDIST(((LN($EY73/$U$23)+(#REF!+($Q$46^2)/2)*$Q$51)/($Q$46*SQRT($Q$51))))*$EY73-NORMSDIST((((LN($EY73/$U$23)+(#REF!+($Q$46^2)/2)*$Q$51)/($Q$46*SQRT($Q$51)))-$Q$46*SQRT(($Q$51))))*$U$23*EXP(-#REF!*$Q$51))*$T$23*100,0)</f>
        <v>0</v>
      </c>
      <c r="FU73" s="120">
        <f ca="1">IFERROR((NORMSDIST(((LN($EY73/$U$24)+(#REF!+($Q$46^2)/2)*$Q$51)/($Q$46*SQRT($Q$51))))*$EY73-NORMSDIST((((LN($EY73/$U$24)+(#REF!+($Q$46^2)/2)*$Q$51)/($Q$46*SQRT($Q$51)))-$Q$46*SQRT(($Q$51))))*$U$24*EXP(-#REF!*$Q$51))*$T$24*100,0)</f>
        <v>0</v>
      </c>
      <c r="FV73" s="120">
        <f ca="1">IFERROR((NORMSDIST(((LN($EY73/$U$25)+(#REF!+($Q$46^2)/2)*$Q$51)/($Q$46*SQRT($Q$51))))*$EY73-NORMSDIST((((LN($EY73/$U$25)+(#REF!+($Q$46^2)/2)*$Q$51)/($Q$46*SQRT($Q$51)))-$Q$46*SQRT(($Q$51))))*$U$25*EXP(-#REF!*$Q$51))*$T$25*100,0)</f>
        <v>0</v>
      </c>
      <c r="FW73" s="120">
        <f ca="1">IFERROR((NORMSDIST(((LN($EY73/$U$26)+(#REF!+($Q$46^2)/2)*$Q$51)/($Q$46*SQRT($Q$51))))*$EY73-NORMSDIST((((LN($EY73/$U$26)+(#REF!+($Q$46^2)/2)*$Q$51)/($Q$46*SQRT($Q$51)))-$Q$46*SQRT(($Q$51))))*$U$26*EXP(-#REF!*$Q$51))*$T$26*100,0)</f>
        <v>0</v>
      </c>
      <c r="FX73" s="120">
        <f ca="1">IFERROR((NORMSDIST(((LN($EY73/$U$27)+(#REF!+($Q$46^2)/2)*$Q$51)/($Q$46*SQRT($Q$51))))*$EY73-NORMSDIST((((LN($EY73/$U$27)+(#REF!+($Q$46^2)/2)*$Q$51)/($Q$46*SQRT($Q$51)))-$Q$46*SQRT(($Q$51))))*$U$27*EXP(-#REF!*$Q$51))*$T$27*100,0)</f>
        <v>0</v>
      </c>
      <c r="FY73" s="120">
        <f ca="1">IFERROR((NORMSDIST(((LN($EY73/$U$28)+(#REF!+($Q$46^2)/2)*$Q$51)/($Q$46*SQRT($Q$51))))*$EY73-NORMSDIST((((LN($EY73/$U$28)+(#REF!+($Q$46^2)/2)*$Q$51)/($Q$46*SQRT($Q$51)))-$Q$46*SQRT(($Q$51))))*$U$28*EXP(-#REF!*$Q$51))*$T$28*100,0)</f>
        <v>0</v>
      </c>
      <c r="FZ73" s="120">
        <f ca="1">IFERROR((NORMSDIST(((LN($EY73/$U$29)+(#REF!+($Q$46^2)/2)*$Q$51)/($Q$46*SQRT($Q$51))))*$EY73-NORMSDIST((((LN($EY73/$U$29)+(#REF!+($Q$46^2)/2)*$Q$51)/($Q$46*SQRT($Q$51)))-$Q$46*SQRT(($Q$51))))*$U$29*EXP(-#REF!*$Q$51))*$T$29*100,0)</f>
        <v>0</v>
      </c>
      <c r="GA73" s="120">
        <f ca="1">IFERROR((NORMSDIST(((LN($EY73/$U$30)+(#REF!+($Q$46^2)/2)*$Q$51)/($Q$46*SQRT($Q$51))))*$EY73-NORMSDIST((((LN($EY73/$U$30)+(#REF!+($Q$46^2)/2)*$Q$51)/($Q$46*SQRT($Q$51)))-$Q$46*SQRT(($Q$51))))*$U$30*EXP(-#REF!*$Q$51))*$T$30*100,0)</f>
        <v>0</v>
      </c>
      <c r="GB73" s="120">
        <f ca="1">IFERROR((NORMSDIST(((LN($EY73/$U$31)+(#REF!+($Q$46^2)/2)*$Q$51)/($Q$46*SQRT($Q$51))))*$EY73-NORMSDIST((((LN($EY73/$U$31)+(#REF!+($Q$46^2)/2)*$Q$51)/($Q$46*SQRT($Q$51)))-$Q$46*SQRT(($Q$51))))*$U$31*EXP(-#REF!*$Q$51))*$T$31*100,0)</f>
        <v>0</v>
      </c>
      <c r="GC73" s="120">
        <f ca="1">IFERROR((NORMSDIST(((LN($EY73/$U$32)+(#REF!+($Q$46^2)/2)*$Q$51)/($Q$46*SQRT($Q$51))))*$EY73-NORMSDIST((((LN($EY73/$U$32)+(#REF!+($Q$46^2)/2)*$Q$51)/($Q$46*SQRT($Q$51)))-$Q$46*SQRT(($Q$51))))*$U$32*EXP(-#REF!*$Q$51))*$T$32*100,0)</f>
        <v>0</v>
      </c>
      <c r="GD73" s="120">
        <f ca="1">IFERROR((NORMSDIST(((LN($EY73/$U$33)+(#REF!+($Q$46^2)/2)*$Q$51)/($Q$46*SQRT($Q$51))))*$EY73-NORMSDIST((((LN($EY73/$U$33)+(#REF!+($Q$46^2)/2)*$Q$51)/($Q$46*SQRT($Q$51)))-$Q$46*SQRT(($Q$51))))*$U$33*EXP(-#REF!*$Q$51))*$T$33*100,0)</f>
        <v>0</v>
      </c>
      <c r="GE73" s="120">
        <f ca="1">IFERROR((NORMSDIST(((LN($EY73/$U$34)+(#REF!+($Q$46^2)/2)*$Q$51)/($Q$46*SQRT($Q$51))))*$EY73-NORMSDIST((((LN($EY73/$U$34)+(#REF!+($Q$46^2)/2)*$Q$51)/($Q$46*SQRT($Q$51)))-$Q$46*SQRT(($Q$51))))*$U$34*EXP(-#REF!*$Q$51))*$T$34*100,0)</f>
        <v>0</v>
      </c>
      <c r="GF73" s="120">
        <f ca="1">IFERROR((NORMSDIST(((LN($EY73/$U$35)+(#REF!+($Q$46^2)/2)*$Q$51)/($Q$46*SQRT($Q$51))))*$EY73-NORMSDIST((((LN($EY73/$U$35)+(#REF!+($Q$46^2)/2)*$Q$51)/($Q$46*SQRT($Q$51)))-$Q$46*SQRT(($Q$51))))*$U$35*EXP(-#REF!*$Q$51))*$T$35*100,0)</f>
        <v>0</v>
      </c>
      <c r="GG73" s="120">
        <f ca="1">IFERROR((NORMSDIST(((LN($EY73/$U$36)+(#REF!+($Q$46^2)/2)*$Q$51)/($Q$46*SQRT($Q$51))))*$EY73-NORMSDIST((((LN($EY73/$U$36)+(#REF!+($Q$46^2)/2)*$Q$51)/($Q$46*SQRT($Q$51)))-$Q$46*SQRT(($Q$51))))*$U$36*EXP(-#REF!*$Q$51))*$T$36*100,0)</f>
        <v>0</v>
      </c>
      <c r="GH73" s="120">
        <f ca="1">IFERROR((NORMSDIST(((LN($EY73/$U$37)+(#REF!+($Q$46^2)/2)*$Q$51)/($Q$46*SQRT($Q$51))))*$EY73-NORMSDIST((((LN($EY73/$U$37)+(#REF!+($Q$46^2)/2)*$Q$51)/($Q$46*SQRT($Q$51)))-$Q$46*SQRT(($Q$51))))*$U$37*EXP(-#REF!*$Q$51))*$T$37*100,0)</f>
        <v>0</v>
      </c>
      <c r="GI73" s="120">
        <f ca="1">IFERROR((NORMSDIST(((LN($EY73/$U$38)+(#REF!+($Q$46^2)/2)*$Q$51)/($Q$46*SQRT($Q$51))))*$EY73-NORMSDIST((((LN($EY73/$U$38)+(#REF!+($Q$46^2)/2)*$Q$51)/($Q$46*SQRT($Q$51)))-$Q$46*SQRT(($Q$51))))*$U$38*EXP(-#REF!*$Q$51))*$T$38*100,0)</f>
        <v>0</v>
      </c>
      <c r="GJ73" s="120">
        <f ca="1">IFERROR((NORMSDIST(((LN($EY73/$U$39)+(#REF!+($Q$46^2)/2)*$Q$51)/($Q$46*SQRT($Q$51))))*$EY73-NORMSDIST((((LN($EY73/$U$39)+(#REF!+($Q$46^2)/2)*$Q$51)/($Q$46*SQRT($Q$51)))-$Q$46*SQRT(($Q$51))))*$U$39*EXP(-#REF!*$Q$51))*$T$39*100,0)</f>
        <v>0</v>
      </c>
      <c r="GK73" s="120">
        <f ca="1">IFERROR((NORMSDIST(((LN($EY73/$U$40)+(#REF!+($Q$46^2)/2)*$Q$51)/($Q$46*SQRT($Q$51))))*$EY73-NORMSDIST((((LN($EY73/$U$40)+(#REF!+($Q$46^2)/2)*$Q$51)/($Q$46*SQRT($Q$51)))-$Q$46*SQRT(($Q$51))))*$U$40*EXP(-#REF!*$Q$51))*$T$40*100,0)</f>
        <v>0</v>
      </c>
      <c r="GL73" s="120">
        <f ca="1">IFERROR((NORMSDIST(((LN($EY73/$U$41)+(#REF!+($Q$46^2)/2)*$Q$51)/($Q$46*SQRT($Q$51))))*$EY73-NORMSDIST((((LN($EY73/$U$41)+(#REF!+($Q$46^2)/2)*$Q$51)/($Q$46*SQRT($Q$51)))-$Q$46*SQRT(($Q$51))))*$U$41*EXP(-#REF!*$Q$51))*$T$41*100,0)</f>
        <v>0</v>
      </c>
      <c r="GM73" s="120">
        <f ca="1">IFERROR((NORMSDIST(((LN($EY73/$U$42)+(#REF!+($Q$46^2)/2)*$Q$51)/($Q$46*SQRT($Q$51))))*$EY73-NORMSDIST((((LN($EY73/$U$42)+(#REF!+($Q$46^2)/2)*$Q$51)/($Q$46*SQRT($Q$51)))-$Q$46*SQRT(($Q$51))))*$U$42*EXP(-#REF!*$Q$51))*$T$42*100,0)</f>
        <v>0</v>
      </c>
      <c r="GN73" s="205">
        <f t="shared" ca="1" si="174"/>
        <v>0</v>
      </c>
    </row>
    <row r="74" spans="1:196">
      <c r="A74" s="820"/>
      <c r="B74" s="169"/>
      <c r="C74" s="133"/>
      <c r="D74" s="214"/>
      <c r="E74" s="215">
        <f>-C74*B74</f>
        <v>0</v>
      </c>
      <c r="F74" s="216">
        <f>IF(B74&gt;0,-C74*(1+($Q$52+0.0008)*1.21)*B74,-C74*(1-($Q$52+0.0008)*1.21)*B74)</f>
        <v>0</v>
      </c>
      <c r="G74" s="273">
        <f>G73</f>
        <v>2330</v>
      </c>
      <c r="H74" s="212">
        <f>-G74*B74</f>
        <v>0</v>
      </c>
      <c r="I74" s="213">
        <f>F74-H74</f>
        <v>0</v>
      </c>
      <c r="J74" s="62"/>
      <c r="K74" s="62"/>
      <c r="L74" s="63"/>
      <c r="M74" s="63"/>
      <c r="N74" s="62"/>
      <c r="O74" s="62"/>
      <c r="P74" s="62"/>
      <c r="Q74" s="62"/>
      <c r="R74" s="62"/>
      <c r="S74" s="63"/>
      <c r="T74" s="62"/>
      <c r="U74" s="67"/>
      <c r="V74" s="62"/>
      <c r="W74" s="62"/>
      <c r="X74" s="62"/>
      <c r="Y74" s="62"/>
      <c r="Z74" s="62"/>
      <c r="AA74" s="62"/>
      <c r="AB74" s="62"/>
      <c r="AC74" s="62"/>
      <c r="AD74" s="62"/>
      <c r="AE74" s="63"/>
      <c r="AF74" s="62"/>
      <c r="AG74" s="67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171"/>
      <c r="AW74" s="172" t="s">
        <v>354</v>
      </c>
      <c r="AX74" s="114"/>
      <c r="AY74" s="136"/>
      <c r="AZ74" s="137"/>
      <c r="BA74" s="285">
        <f t="shared" si="10"/>
        <v>0</v>
      </c>
      <c r="BB74" s="286">
        <f t="shared" si="11"/>
        <v>0</v>
      </c>
      <c r="BC74" s="173" t="s">
        <v>408</v>
      </c>
      <c r="BD74" s="114"/>
      <c r="BE74" s="139"/>
      <c r="BF74" s="117"/>
      <c r="BG74" s="287">
        <f t="shared" si="12"/>
        <v>0</v>
      </c>
      <c r="BH74" s="289">
        <f t="shared" si="13"/>
        <v>0</v>
      </c>
      <c r="BI74" s="174" t="s">
        <v>409</v>
      </c>
      <c r="BJ74" s="114"/>
      <c r="BK74" s="117"/>
      <c r="BL74" s="290">
        <f t="shared" si="14"/>
        <v>0</v>
      </c>
      <c r="BM74" s="291">
        <f t="shared" si="15"/>
        <v>0</v>
      </c>
      <c r="DH74" s="119">
        <f t="shared" si="131"/>
        <v>1325.304215004151</v>
      </c>
      <c r="DI74" s="120">
        <f t="shared" si="132"/>
        <v>0</v>
      </c>
      <c r="DJ74" s="120">
        <f t="shared" si="133"/>
        <v>0</v>
      </c>
      <c r="DK74" s="120">
        <f t="shared" si="134"/>
        <v>0</v>
      </c>
      <c r="DL74" s="120">
        <f t="shared" si="135"/>
        <v>0</v>
      </c>
      <c r="DM74" s="120">
        <f t="shared" si="136"/>
        <v>0</v>
      </c>
      <c r="DN74" s="120">
        <f t="shared" si="137"/>
        <v>0</v>
      </c>
      <c r="DO74" s="120">
        <f t="shared" si="138"/>
        <v>0</v>
      </c>
      <c r="DP74" s="120">
        <f t="shared" si="139"/>
        <v>0</v>
      </c>
      <c r="DQ74" s="120">
        <f t="shared" si="140"/>
        <v>0</v>
      </c>
      <c r="DR74" s="120">
        <f t="shared" si="141"/>
        <v>0</v>
      </c>
      <c r="DS74" s="120">
        <f t="shared" si="142"/>
        <v>0</v>
      </c>
      <c r="DT74" s="120">
        <f t="shared" si="143"/>
        <v>0</v>
      </c>
      <c r="DU74" s="120">
        <f t="shared" si="144"/>
        <v>0</v>
      </c>
      <c r="DV74" s="120">
        <f t="shared" si="145"/>
        <v>0</v>
      </c>
      <c r="DW74" s="120">
        <f t="shared" si="146"/>
        <v>0</v>
      </c>
      <c r="DX74" s="120">
        <f t="shared" si="147"/>
        <v>0</v>
      </c>
      <c r="DY74" s="120">
        <f t="shared" si="148"/>
        <v>0</v>
      </c>
      <c r="DZ74" s="120">
        <f t="shared" si="149"/>
        <v>0</v>
      </c>
      <c r="EA74" s="120">
        <f t="shared" si="150"/>
        <v>0</v>
      </c>
      <c r="EB74" s="120">
        <f t="shared" si="151"/>
        <v>0</v>
      </c>
      <c r="EC74" s="120">
        <f t="shared" si="152"/>
        <v>0</v>
      </c>
      <c r="ED74" s="120">
        <f t="shared" si="153"/>
        <v>0</v>
      </c>
      <c r="EE74" s="120">
        <f t="shared" si="154"/>
        <v>0</v>
      </c>
      <c r="EF74" s="120">
        <f t="shared" si="155"/>
        <v>0</v>
      </c>
      <c r="EG74" s="120">
        <f t="shared" si="156"/>
        <v>0</v>
      </c>
      <c r="EH74" s="120">
        <f t="shared" si="157"/>
        <v>0</v>
      </c>
      <c r="EI74" s="120">
        <f t="shared" si="158"/>
        <v>0</v>
      </c>
      <c r="EJ74" s="120">
        <f t="shared" si="159"/>
        <v>0</v>
      </c>
      <c r="EK74" s="120">
        <f t="shared" si="160"/>
        <v>0</v>
      </c>
      <c r="EL74" s="120">
        <f t="shared" si="161"/>
        <v>0</v>
      </c>
      <c r="EM74" s="120">
        <f t="shared" si="162"/>
        <v>0</v>
      </c>
      <c r="EN74" s="120">
        <f t="shared" si="163"/>
        <v>0</v>
      </c>
      <c r="EO74" s="120">
        <f t="shared" si="164"/>
        <v>0</v>
      </c>
      <c r="EP74" s="120">
        <f t="shared" si="165"/>
        <v>0</v>
      </c>
      <c r="EQ74" s="120">
        <f t="shared" si="166"/>
        <v>0</v>
      </c>
      <c r="ER74" s="120">
        <f t="shared" si="167"/>
        <v>0</v>
      </c>
      <c r="ES74" s="120">
        <f t="shared" si="168"/>
        <v>0</v>
      </c>
      <c r="ET74" s="120">
        <f t="shared" si="169"/>
        <v>0</v>
      </c>
      <c r="EU74" s="120">
        <f t="shared" si="170"/>
        <v>0</v>
      </c>
      <c r="EV74" s="120">
        <f t="shared" si="171"/>
        <v>0</v>
      </c>
      <c r="EW74" s="205">
        <f t="shared" si="172"/>
        <v>0</v>
      </c>
      <c r="EX74" s="72"/>
      <c r="EY74" s="119">
        <f t="shared" si="173"/>
        <v>1325.304215004151</v>
      </c>
      <c r="EZ74" s="120">
        <f ca="1">IFERROR((NORMSDIST(((LN($EY74/$U$3)+(#REF!+($Q$46^2)/2)*$Q$51)/($Q$46*SQRT($Q$51))))*$EY74-NORMSDIST((((LN($EY74/$U$3)+(#REF!+($Q$46^2)/2)*$Q$51)/($Q$46*SQRT($Q$51)))-$Q$46*SQRT(($Q$51))))*$U$3*EXP(-#REF!*$Q$51))*$T$3*100,0)</f>
        <v>0</v>
      </c>
      <c r="FA74" s="120">
        <f ca="1">IFERROR((NORMSDIST(((LN($EY74/$U$4)+(#REF!+($Q$46^2)/2)*$Q$51)/($Q$46*SQRT($Q$51))))*$EY74-NORMSDIST((((LN($EY74/$U$4)+(#REF!+($Q$46^2)/2)*$Q$51)/($Q$46*SQRT($Q$51)))-$Q$46*SQRT(($Q$51))))*$U$4*EXP(-#REF!*$Q$51))*$T$4*100,0)</f>
        <v>0</v>
      </c>
      <c r="FB74" s="120">
        <f ca="1">IFERROR((NORMSDIST(((LN($EY74/$U$5)+(#REF!+($Q$46^2)/2)*$Q$51)/($Q$46*SQRT($Q$51))))*$EY74-NORMSDIST((((LN($EY74/$U$5)+(#REF!+($Q$46^2)/2)*$Q$51)/($Q$46*SQRT($Q$51)))-$Q$46*SQRT(($Q$51))))*$U$5*EXP(-#REF!*$Q$51))*$T$5*100,0)</f>
        <v>0</v>
      </c>
      <c r="FC74" s="120">
        <f ca="1">IFERROR((NORMSDIST(((LN($EY74/$U$6)+(#REF!+($Q$46^2)/2)*$Q$51)/($Q$46*SQRT($Q$51))))*$EY74-NORMSDIST((((LN($EY74/$U$6)+(#REF!+($Q$46^2)/2)*$Q$51)/($Q$46*SQRT($Q$51)))-$Q$46*SQRT(($Q$51))))*$U$6*EXP(-#REF!*$Q$51))*$T$6*100,0)</f>
        <v>0</v>
      </c>
      <c r="FD74" s="120">
        <f ca="1">IFERROR((NORMSDIST(((LN($EY74/$U$7)+(#REF!+($Q$46^2)/2)*$Q$51)/($Q$46*SQRT($Q$51))))*$EY74-NORMSDIST((((LN($EY74/$U$7)+(#REF!+($Q$46^2)/2)*$Q$51)/($Q$46*SQRT($Q$51)))-$Q$46*SQRT(($Q$51))))*$U$7*EXP(-#REF!*$Q$51))*$T$7*100,0)</f>
        <v>0</v>
      </c>
      <c r="FE74" s="120">
        <f ca="1">IFERROR((NORMSDIST(((LN($EY74/$U$8)+(#REF!+($Q$46^2)/2)*$Q$51)/($Q$46*SQRT($Q$51))))*$EY74-NORMSDIST((((LN($EY74/$U$8)+(#REF!+($Q$46^2)/2)*$Q$51)/($Q$46*SQRT($Q$51)))-$Q$46*SQRT(($Q$51))))*$U$8*EXP(-#REF!*$Q$51))*$T$8*100,0)</f>
        <v>0</v>
      </c>
      <c r="FF74" s="120">
        <f ca="1">IFERROR((NORMSDIST(((LN($EY74/$U$9)+(#REF!+($Q$46^2)/2)*$Q$51)/($Q$46*SQRT($Q$51))))*$EY74-NORMSDIST((((LN($EY74/$U$9)+(#REF!+($Q$46^2)/2)*$Q$51)/($Q$46*SQRT($Q$51)))-$Q$46*SQRT(($Q$51))))*$U$9*EXP(-#REF!*$Q$51))*$T$9*100,0)</f>
        <v>0</v>
      </c>
      <c r="FG74" s="120">
        <f ca="1">IFERROR((NORMSDIST(((LN($EY74/$U$10)+(#REF!+($Q$46^2)/2)*$Q$51)/($Q$46*SQRT($Q$51))))*$EY74-NORMSDIST((((LN($EY74/$U$10)+(#REF!+($Q$46^2)/2)*$Q$51)/($Q$46*SQRT($Q$51)))-$Q$46*SQRT(($Q$51))))*$U$10*EXP(-#REF!*$Q$51))*$T$10*100,0)</f>
        <v>0</v>
      </c>
      <c r="FH74" s="120">
        <f ca="1">IFERROR((NORMSDIST(((LN($EY74/$U$11)+(#REF!+($Q$46^2)/2)*$Q$51)/($Q$46*SQRT($Q$51))))*$EY74-NORMSDIST((((LN($EY74/$U$11)+(#REF!+($Q$46^2)/2)*$Q$51)/($Q$46*SQRT($Q$51)))-$Q$46*SQRT(($Q$51))))*$U$11*EXP(-#REF!*$Q$51))*$T$11*100,0)</f>
        <v>0</v>
      </c>
      <c r="FI74" s="120">
        <f ca="1">IFERROR((NORMSDIST(((LN($EY74/$U$12)+(#REF!+($Q$46^2)/2)*$Q$51)/($Q$46*SQRT($Q$51))))*$EY74-NORMSDIST((((LN($EY74/$U$12)+(#REF!+($Q$46^2)/2)*$Q$51)/($Q$46*SQRT($Q$51)))-$Q$46*SQRT(($Q$51))))*$U$12*EXP(-#REF!*$Q$51))*$T$12*100,0)</f>
        <v>0</v>
      </c>
      <c r="FJ74" s="120">
        <f ca="1">IFERROR((NORMSDIST(((LN($EY74/$U$13)+(#REF!+($Q$46^2)/2)*$Q$51)/($Q$46*SQRT($Q$51))))*$EY74-NORMSDIST((((LN($EY74/$U$13)+(#REF!+($Q$46^2)/2)*$Q$51)/($Q$46*SQRT($Q$51)))-$Q$46*SQRT(($Q$51))))*$U$13*EXP(-#REF!*$Q$51))*$T$13*100,0)</f>
        <v>0</v>
      </c>
      <c r="FK74" s="120">
        <f ca="1">IFERROR((NORMSDIST(((LN($EY74/$U$14)+(#REF!+($Q$46^2)/2)*$Q$51)/($Q$46*SQRT($Q$51))))*$EY74-NORMSDIST((((LN($EY74/$U$14)+(#REF!+($Q$46^2)/2)*$Q$51)/($Q$46*SQRT($Q$51)))-$Q$46*SQRT(($Q$51))))*$U$14*EXP(-#REF!*$Q$51))*$T$14*100,0)</f>
        <v>0</v>
      </c>
      <c r="FL74" s="120">
        <f ca="1">IFERROR((NORMSDIST(((LN($EY74/$U$15)+(#REF!+($Q$46^2)/2)*$Q$51)/($Q$46*SQRT($Q$51))))*$EY74-NORMSDIST((((LN($EY74/$U$15)+(#REF!+($Q$46^2)/2)*$Q$51)/($Q$46*SQRT($Q$51)))-$Q$46*SQRT(($Q$51))))*$U$15*EXP(-#REF!*$Q$51))*$T$15*100,0)</f>
        <v>0</v>
      </c>
      <c r="FM74" s="120">
        <f ca="1">IFERROR((NORMSDIST(((LN($EY74/$U$16)+(#REF!+($Q$46^2)/2)*$Q$51)/($Q$46*SQRT($Q$51))))*$EY74-NORMSDIST((((LN($EY74/$U$16)+(#REF!+($Q$46^2)/2)*$Q$51)/($Q$46*SQRT($Q$51)))-$Q$46*SQRT(($Q$51))))*$U$16*EXP(-#REF!*$Q$51))*$T$16*100,0)</f>
        <v>0</v>
      </c>
      <c r="FN74" s="120">
        <f ca="1">IFERROR((NORMSDIST(((LN($EY74/$U$17)+(#REF!+($Q$46^2)/2)*$Q$51)/($Q$46*SQRT($Q$51))))*$EY74-NORMSDIST((((LN($EY74/$U$17)+(#REF!+($Q$46^2)/2)*$Q$51)/($Q$46*SQRT($Q$51)))-$Q$46*SQRT(($Q$51))))*$U$17*EXP(-#REF!*$Q$51))*$T$17*100,0)</f>
        <v>0</v>
      </c>
      <c r="FO74" s="120">
        <f ca="1">IFERROR((NORMSDIST(((LN($EY74/$U$18)+(#REF!+($Q$46^2)/2)*$Q$51)/($Q$46*SQRT($Q$51))))*$EY74-NORMSDIST((((LN($EY74/$U$18)+(#REF!+($Q$46^2)/2)*$Q$51)/($Q$46*SQRT($Q$51)))-$Q$46*SQRT(($Q$51))))*$U$18*EXP(-#REF!*$Q$51))*$T$18*100,0)</f>
        <v>0</v>
      </c>
      <c r="FP74" s="120">
        <f ca="1">IFERROR((NORMSDIST(((LN($EY74/$U$19)+(#REF!+($Q$46^2)/2)*$Q$51)/($Q$46*SQRT($Q$51))))*$EY74-NORMSDIST((((LN($EY74/$U$19)+(#REF!+($Q$46^2)/2)*$Q$51)/($Q$46*SQRT($Q$51)))-$Q$46*SQRT(($Q$51))))*$U$19*EXP(-#REF!*$Q$51))*$T$19*100,0)</f>
        <v>0</v>
      </c>
      <c r="FQ74" s="120">
        <f ca="1">IFERROR((NORMSDIST(((LN($EY74/$U$20)+(#REF!+($Q$46^2)/2)*$Q$51)/($Q$46*SQRT($Q$51))))*$EY74-NORMSDIST((((LN($EY74/$U$20)+(#REF!+($Q$46^2)/2)*$Q$51)/($Q$46*SQRT($Q$51)))-$Q$46*SQRT(($Q$51))))*$U$20*EXP(-#REF!*$Q$51))*$T$20*100,0)</f>
        <v>0</v>
      </c>
      <c r="FR74" s="120">
        <f ca="1">IFERROR((NORMSDIST(((LN($EY74/$U$21)+(#REF!+($Q$46^2)/2)*$Q$51)/($Q$46*SQRT($Q$51))))*$EY74-NORMSDIST((((LN($EY74/$U$21)+(#REF!+($Q$46^2)/2)*$Q$51)/($Q$46*SQRT($Q$51)))-$Q$46*SQRT(($Q$51))))*$U$21*EXP(-#REF!*$Q$51))*$T$21*100,0)</f>
        <v>0</v>
      </c>
      <c r="FS74" s="120">
        <f ca="1">IFERROR((NORMSDIST(((LN($EY74/$U$22)+(#REF!+($Q$46^2)/2)*$Q$51)/($Q$46*SQRT($Q$51))))*$EY74-NORMSDIST((((LN($EY74/$U$22)+(#REF!+($Q$46^2)/2)*$Q$51)/($Q$46*SQRT($Q$51)))-$Q$46*SQRT(($Q$51))))*$U$22*EXP(-#REF!*$Q$51))*$T$22*100,0)</f>
        <v>0</v>
      </c>
      <c r="FT74" s="120">
        <f ca="1">IFERROR((NORMSDIST(((LN($EY74/$U$23)+(#REF!+($Q$46^2)/2)*$Q$51)/($Q$46*SQRT($Q$51))))*$EY74-NORMSDIST((((LN($EY74/$U$23)+(#REF!+($Q$46^2)/2)*$Q$51)/($Q$46*SQRT($Q$51)))-$Q$46*SQRT(($Q$51))))*$U$23*EXP(-#REF!*$Q$51))*$T$23*100,0)</f>
        <v>0</v>
      </c>
      <c r="FU74" s="120">
        <f ca="1">IFERROR((NORMSDIST(((LN($EY74/$U$24)+(#REF!+($Q$46^2)/2)*$Q$51)/($Q$46*SQRT($Q$51))))*$EY74-NORMSDIST((((LN($EY74/$U$24)+(#REF!+($Q$46^2)/2)*$Q$51)/($Q$46*SQRT($Q$51)))-$Q$46*SQRT(($Q$51))))*$U$24*EXP(-#REF!*$Q$51))*$T$24*100,0)</f>
        <v>0</v>
      </c>
      <c r="FV74" s="120">
        <f ca="1">IFERROR((NORMSDIST(((LN($EY74/$U$25)+(#REF!+($Q$46^2)/2)*$Q$51)/($Q$46*SQRT($Q$51))))*$EY74-NORMSDIST((((LN($EY74/$U$25)+(#REF!+($Q$46^2)/2)*$Q$51)/($Q$46*SQRT($Q$51)))-$Q$46*SQRT(($Q$51))))*$U$25*EXP(-#REF!*$Q$51))*$T$25*100,0)</f>
        <v>0</v>
      </c>
      <c r="FW74" s="120">
        <f ca="1">IFERROR((NORMSDIST(((LN($EY74/$U$26)+(#REF!+($Q$46^2)/2)*$Q$51)/($Q$46*SQRT($Q$51))))*$EY74-NORMSDIST((((LN($EY74/$U$26)+(#REF!+($Q$46^2)/2)*$Q$51)/($Q$46*SQRT($Q$51)))-$Q$46*SQRT(($Q$51))))*$U$26*EXP(-#REF!*$Q$51))*$T$26*100,0)</f>
        <v>0</v>
      </c>
      <c r="FX74" s="120">
        <f ca="1">IFERROR((NORMSDIST(((LN($EY74/$U$27)+(#REF!+($Q$46^2)/2)*$Q$51)/($Q$46*SQRT($Q$51))))*$EY74-NORMSDIST((((LN($EY74/$U$27)+(#REF!+($Q$46^2)/2)*$Q$51)/($Q$46*SQRT($Q$51)))-$Q$46*SQRT(($Q$51))))*$U$27*EXP(-#REF!*$Q$51))*$T$27*100,0)</f>
        <v>0</v>
      </c>
      <c r="FY74" s="120">
        <f ca="1">IFERROR((NORMSDIST(((LN($EY74/$U$28)+(#REF!+($Q$46^2)/2)*$Q$51)/($Q$46*SQRT($Q$51))))*$EY74-NORMSDIST((((LN($EY74/$U$28)+(#REF!+($Q$46^2)/2)*$Q$51)/($Q$46*SQRT($Q$51)))-$Q$46*SQRT(($Q$51))))*$U$28*EXP(-#REF!*$Q$51))*$T$28*100,0)</f>
        <v>0</v>
      </c>
      <c r="FZ74" s="120">
        <f ca="1">IFERROR((NORMSDIST(((LN($EY74/$U$29)+(#REF!+($Q$46^2)/2)*$Q$51)/($Q$46*SQRT($Q$51))))*$EY74-NORMSDIST((((LN($EY74/$U$29)+(#REF!+($Q$46^2)/2)*$Q$51)/($Q$46*SQRT($Q$51)))-$Q$46*SQRT(($Q$51))))*$U$29*EXP(-#REF!*$Q$51))*$T$29*100,0)</f>
        <v>0</v>
      </c>
      <c r="GA74" s="120">
        <f ca="1">IFERROR((NORMSDIST(((LN($EY74/$U$30)+(#REF!+($Q$46^2)/2)*$Q$51)/($Q$46*SQRT($Q$51))))*$EY74-NORMSDIST((((LN($EY74/$U$30)+(#REF!+($Q$46^2)/2)*$Q$51)/($Q$46*SQRT($Q$51)))-$Q$46*SQRT(($Q$51))))*$U$30*EXP(-#REF!*$Q$51))*$T$30*100,0)</f>
        <v>0</v>
      </c>
      <c r="GB74" s="120">
        <f ca="1">IFERROR((NORMSDIST(((LN($EY74/$U$31)+(#REF!+($Q$46^2)/2)*$Q$51)/($Q$46*SQRT($Q$51))))*$EY74-NORMSDIST((((LN($EY74/$U$31)+(#REF!+($Q$46^2)/2)*$Q$51)/($Q$46*SQRT($Q$51)))-$Q$46*SQRT(($Q$51))))*$U$31*EXP(-#REF!*$Q$51))*$T$31*100,0)</f>
        <v>0</v>
      </c>
      <c r="GC74" s="120">
        <f ca="1">IFERROR((NORMSDIST(((LN($EY74/$U$32)+(#REF!+($Q$46^2)/2)*$Q$51)/($Q$46*SQRT($Q$51))))*$EY74-NORMSDIST((((LN($EY74/$U$32)+(#REF!+($Q$46^2)/2)*$Q$51)/($Q$46*SQRT($Q$51)))-$Q$46*SQRT(($Q$51))))*$U$32*EXP(-#REF!*$Q$51))*$T$32*100,0)</f>
        <v>0</v>
      </c>
      <c r="GD74" s="120">
        <f ca="1">IFERROR((NORMSDIST(((LN($EY74/$U$33)+(#REF!+($Q$46^2)/2)*$Q$51)/($Q$46*SQRT($Q$51))))*$EY74-NORMSDIST((((LN($EY74/$U$33)+(#REF!+($Q$46^2)/2)*$Q$51)/($Q$46*SQRT($Q$51)))-$Q$46*SQRT(($Q$51))))*$U$33*EXP(-#REF!*$Q$51))*$T$33*100,0)</f>
        <v>0</v>
      </c>
      <c r="GE74" s="120">
        <f ca="1">IFERROR((NORMSDIST(((LN($EY74/$U$34)+(#REF!+($Q$46^2)/2)*$Q$51)/($Q$46*SQRT($Q$51))))*$EY74-NORMSDIST((((LN($EY74/$U$34)+(#REF!+($Q$46^2)/2)*$Q$51)/($Q$46*SQRT($Q$51)))-$Q$46*SQRT(($Q$51))))*$U$34*EXP(-#REF!*$Q$51))*$T$34*100,0)</f>
        <v>0</v>
      </c>
      <c r="GF74" s="120">
        <f ca="1">IFERROR((NORMSDIST(((LN($EY74/$U$35)+(#REF!+($Q$46^2)/2)*$Q$51)/($Q$46*SQRT($Q$51))))*$EY74-NORMSDIST((((LN($EY74/$U$35)+(#REF!+($Q$46^2)/2)*$Q$51)/($Q$46*SQRT($Q$51)))-$Q$46*SQRT(($Q$51))))*$U$35*EXP(-#REF!*$Q$51))*$T$35*100,0)</f>
        <v>0</v>
      </c>
      <c r="GG74" s="120">
        <f ca="1">IFERROR((NORMSDIST(((LN($EY74/$U$36)+(#REF!+($Q$46^2)/2)*$Q$51)/($Q$46*SQRT($Q$51))))*$EY74-NORMSDIST((((LN($EY74/$U$36)+(#REF!+($Q$46^2)/2)*$Q$51)/($Q$46*SQRT($Q$51)))-$Q$46*SQRT(($Q$51))))*$U$36*EXP(-#REF!*$Q$51))*$T$36*100,0)</f>
        <v>0</v>
      </c>
      <c r="GH74" s="120">
        <f ca="1">IFERROR((NORMSDIST(((LN($EY74/$U$37)+(#REF!+($Q$46^2)/2)*$Q$51)/($Q$46*SQRT($Q$51))))*$EY74-NORMSDIST((((LN($EY74/$U$37)+(#REF!+($Q$46^2)/2)*$Q$51)/($Q$46*SQRT($Q$51)))-$Q$46*SQRT(($Q$51))))*$U$37*EXP(-#REF!*$Q$51))*$T$37*100,0)</f>
        <v>0</v>
      </c>
      <c r="GI74" s="120">
        <f ca="1">IFERROR((NORMSDIST(((LN($EY74/$U$38)+(#REF!+($Q$46^2)/2)*$Q$51)/($Q$46*SQRT($Q$51))))*$EY74-NORMSDIST((((LN($EY74/$U$38)+(#REF!+($Q$46^2)/2)*$Q$51)/($Q$46*SQRT($Q$51)))-$Q$46*SQRT(($Q$51))))*$U$38*EXP(-#REF!*$Q$51))*$T$38*100,0)</f>
        <v>0</v>
      </c>
      <c r="GJ74" s="120">
        <f ca="1">IFERROR((NORMSDIST(((LN($EY74/$U$39)+(#REF!+($Q$46^2)/2)*$Q$51)/($Q$46*SQRT($Q$51))))*$EY74-NORMSDIST((((LN($EY74/$U$39)+(#REF!+($Q$46^2)/2)*$Q$51)/($Q$46*SQRT($Q$51)))-$Q$46*SQRT(($Q$51))))*$U$39*EXP(-#REF!*$Q$51))*$T$39*100,0)</f>
        <v>0</v>
      </c>
      <c r="GK74" s="120">
        <f ca="1">IFERROR((NORMSDIST(((LN($EY74/$U$40)+(#REF!+($Q$46^2)/2)*$Q$51)/($Q$46*SQRT($Q$51))))*$EY74-NORMSDIST((((LN($EY74/$U$40)+(#REF!+($Q$46^2)/2)*$Q$51)/($Q$46*SQRT($Q$51)))-$Q$46*SQRT(($Q$51))))*$U$40*EXP(-#REF!*$Q$51))*$T$40*100,0)</f>
        <v>0</v>
      </c>
      <c r="GL74" s="120">
        <f ca="1">IFERROR((NORMSDIST(((LN($EY74/$U$41)+(#REF!+($Q$46^2)/2)*$Q$51)/($Q$46*SQRT($Q$51))))*$EY74-NORMSDIST((((LN($EY74/$U$41)+(#REF!+($Q$46^2)/2)*$Q$51)/($Q$46*SQRT($Q$51)))-$Q$46*SQRT(($Q$51))))*$U$41*EXP(-#REF!*$Q$51))*$T$41*100,0)</f>
        <v>0</v>
      </c>
      <c r="GM74" s="120">
        <f ca="1">IFERROR((NORMSDIST(((LN($EY74/$U$42)+(#REF!+($Q$46^2)/2)*$Q$51)/($Q$46*SQRT($Q$51))))*$EY74-NORMSDIST((((LN($EY74/$U$42)+(#REF!+($Q$46^2)/2)*$Q$51)/($Q$46*SQRT($Q$51)))-$Q$46*SQRT(($Q$51))))*$U$42*EXP(-#REF!*$Q$51))*$T$42*100,0)</f>
        <v>0</v>
      </c>
      <c r="GN74" s="205">
        <f t="shared" ca="1" si="174"/>
        <v>0</v>
      </c>
    </row>
    <row r="75" spans="1:196" ht="13.5" thickBot="1">
      <c r="A75" s="821"/>
      <c r="B75" s="206"/>
      <c r="C75" s="217"/>
      <c r="D75" s="218"/>
      <c r="E75" s="219">
        <f>-C75*B75</f>
        <v>0</v>
      </c>
      <c r="F75" s="220">
        <f>IF(B75&gt;0,-C75*(1+($Q$52+0.0008)*1.21)*B75,-C75*(1-($Q$52+0.0008)*1.21)*B75)</f>
        <v>0</v>
      </c>
      <c r="G75" s="274">
        <f>G74</f>
        <v>2330</v>
      </c>
      <c r="H75" s="221">
        <f>-G75*B75</f>
        <v>0</v>
      </c>
      <c r="I75" s="222">
        <f>F75-H75</f>
        <v>0</v>
      </c>
      <c r="J75" s="62"/>
      <c r="K75" s="62"/>
      <c r="L75" s="63"/>
      <c r="M75" s="63"/>
      <c r="N75" s="62"/>
      <c r="O75" s="62"/>
      <c r="P75" s="62"/>
      <c r="Q75" s="62"/>
      <c r="R75" s="62"/>
      <c r="S75" s="63"/>
      <c r="T75" s="62"/>
      <c r="U75" s="67"/>
      <c r="V75" s="62"/>
      <c r="W75" s="62"/>
      <c r="X75" s="62"/>
      <c r="Y75" s="62"/>
      <c r="Z75" s="62"/>
      <c r="AA75" s="62"/>
      <c r="AB75" s="62"/>
      <c r="AC75" s="62"/>
      <c r="AD75" s="62"/>
      <c r="AE75" s="63"/>
      <c r="AF75" s="62"/>
      <c r="AG75" s="67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171"/>
      <c r="AW75" s="172" t="s">
        <v>354</v>
      </c>
      <c r="AX75" s="114"/>
      <c r="AY75" s="136"/>
      <c r="AZ75" s="137"/>
      <c r="BA75" s="285">
        <f t="shared" si="10"/>
        <v>0</v>
      </c>
      <c r="BB75" s="286">
        <f t="shared" si="11"/>
        <v>0</v>
      </c>
      <c r="BC75" s="173" t="s">
        <v>408</v>
      </c>
      <c r="BD75" s="114"/>
      <c r="BE75" s="139"/>
      <c r="BF75" s="117"/>
      <c r="BG75" s="287">
        <f t="shared" si="12"/>
        <v>0</v>
      </c>
      <c r="BH75" s="289">
        <f t="shared" si="13"/>
        <v>0</v>
      </c>
      <c r="BI75" s="174" t="s">
        <v>409</v>
      </c>
      <c r="BJ75" s="114"/>
      <c r="BK75" s="117"/>
      <c r="BL75" s="290">
        <f t="shared" si="14"/>
        <v>0</v>
      </c>
      <c r="BM75" s="291">
        <f t="shared" si="15"/>
        <v>0</v>
      </c>
      <c r="DH75" s="119">
        <f t="shared" si="131"/>
        <v>1395.0570684254221</v>
      </c>
      <c r="DI75" s="120">
        <f t="shared" si="132"/>
        <v>0</v>
      </c>
      <c r="DJ75" s="120">
        <f t="shared" si="133"/>
        <v>0</v>
      </c>
      <c r="DK75" s="120">
        <f t="shared" si="134"/>
        <v>0</v>
      </c>
      <c r="DL75" s="120">
        <f t="shared" si="135"/>
        <v>0</v>
      </c>
      <c r="DM75" s="120">
        <f t="shared" si="136"/>
        <v>0</v>
      </c>
      <c r="DN75" s="120">
        <f t="shared" si="137"/>
        <v>0</v>
      </c>
      <c r="DO75" s="120">
        <f t="shared" si="138"/>
        <v>0</v>
      </c>
      <c r="DP75" s="120">
        <f t="shared" si="139"/>
        <v>0</v>
      </c>
      <c r="DQ75" s="120">
        <f t="shared" si="140"/>
        <v>0</v>
      </c>
      <c r="DR75" s="120">
        <f t="shared" si="141"/>
        <v>0</v>
      </c>
      <c r="DS75" s="120">
        <f t="shared" si="142"/>
        <v>0</v>
      </c>
      <c r="DT75" s="120">
        <f t="shared" si="143"/>
        <v>0</v>
      </c>
      <c r="DU75" s="120">
        <f t="shared" si="144"/>
        <v>0</v>
      </c>
      <c r="DV75" s="120">
        <f t="shared" si="145"/>
        <v>0</v>
      </c>
      <c r="DW75" s="120">
        <f t="shared" si="146"/>
        <v>0</v>
      </c>
      <c r="DX75" s="120">
        <f t="shared" si="147"/>
        <v>0</v>
      </c>
      <c r="DY75" s="120">
        <f t="shared" si="148"/>
        <v>0</v>
      </c>
      <c r="DZ75" s="120">
        <f t="shared" si="149"/>
        <v>0</v>
      </c>
      <c r="EA75" s="120">
        <f t="shared" si="150"/>
        <v>0</v>
      </c>
      <c r="EB75" s="120">
        <f t="shared" si="151"/>
        <v>0</v>
      </c>
      <c r="EC75" s="120">
        <f t="shared" si="152"/>
        <v>0</v>
      </c>
      <c r="ED75" s="120">
        <f t="shared" si="153"/>
        <v>0</v>
      </c>
      <c r="EE75" s="120">
        <f t="shared" si="154"/>
        <v>0</v>
      </c>
      <c r="EF75" s="120">
        <f t="shared" si="155"/>
        <v>0</v>
      </c>
      <c r="EG75" s="120">
        <f t="shared" si="156"/>
        <v>0</v>
      </c>
      <c r="EH75" s="120">
        <f t="shared" si="157"/>
        <v>0</v>
      </c>
      <c r="EI75" s="120">
        <f t="shared" si="158"/>
        <v>0</v>
      </c>
      <c r="EJ75" s="120">
        <f t="shared" si="159"/>
        <v>0</v>
      </c>
      <c r="EK75" s="120">
        <f t="shared" si="160"/>
        <v>0</v>
      </c>
      <c r="EL75" s="120">
        <f t="shared" si="161"/>
        <v>0</v>
      </c>
      <c r="EM75" s="120">
        <f t="shared" si="162"/>
        <v>0</v>
      </c>
      <c r="EN75" s="120">
        <f t="shared" si="163"/>
        <v>0</v>
      </c>
      <c r="EO75" s="120">
        <f t="shared" si="164"/>
        <v>0</v>
      </c>
      <c r="EP75" s="120">
        <f t="shared" si="165"/>
        <v>0</v>
      </c>
      <c r="EQ75" s="120">
        <f t="shared" si="166"/>
        <v>0</v>
      </c>
      <c r="ER75" s="120">
        <f t="shared" si="167"/>
        <v>0</v>
      </c>
      <c r="ES75" s="120">
        <f t="shared" si="168"/>
        <v>0</v>
      </c>
      <c r="ET75" s="120">
        <f t="shared" si="169"/>
        <v>0</v>
      </c>
      <c r="EU75" s="120">
        <f t="shared" si="170"/>
        <v>0</v>
      </c>
      <c r="EV75" s="120">
        <f t="shared" si="171"/>
        <v>0</v>
      </c>
      <c r="EW75" s="205">
        <f t="shared" si="172"/>
        <v>0</v>
      </c>
      <c r="EX75" s="72"/>
      <c r="EY75" s="119">
        <f t="shared" si="173"/>
        <v>1395.0570684254221</v>
      </c>
      <c r="EZ75" s="120">
        <f ca="1">IFERROR((NORMSDIST(((LN($EY75/$U$3)+(#REF!+($Q$46^2)/2)*$Q$51)/($Q$46*SQRT($Q$51))))*$EY75-NORMSDIST((((LN($EY75/$U$3)+(#REF!+($Q$46^2)/2)*$Q$51)/($Q$46*SQRT($Q$51)))-$Q$46*SQRT(($Q$51))))*$U$3*EXP(-#REF!*$Q$51))*$T$3*100,0)</f>
        <v>0</v>
      </c>
      <c r="FA75" s="120">
        <f ca="1">IFERROR((NORMSDIST(((LN($EY75/$U$4)+(#REF!+($Q$46^2)/2)*$Q$51)/($Q$46*SQRT($Q$51))))*$EY75-NORMSDIST((((LN($EY75/$U$4)+(#REF!+($Q$46^2)/2)*$Q$51)/($Q$46*SQRT($Q$51)))-$Q$46*SQRT(($Q$51))))*$U$4*EXP(-#REF!*$Q$51))*$T$4*100,0)</f>
        <v>0</v>
      </c>
      <c r="FB75" s="120">
        <f ca="1">IFERROR((NORMSDIST(((LN($EY75/$U$5)+(#REF!+($Q$46^2)/2)*$Q$51)/($Q$46*SQRT($Q$51))))*$EY75-NORMSDIST((((LN($EY75/$U$5)+(#REF!+($Q$46^2)/2)*$Q$51)/($Q$46*SQRT($Q$51)))-$Q$46*SQRT(($Q$51))))*$U$5*EXP(-#REF!*$Q$51))*$T$5*100,0)</f>
        <v>0</v>
      </c>
      <c r="FC75" s="120">
        <f ca="1">IFERROR((NORMSDIST(((LN($EY75/$U$6)+(#REF!+($Q$46^2)/2)*$Q$51)/($Q$46*SQRT($Q$51))))*$EY75-NORMSDIST((((LN($EY75/$U$6)+(#REF!+($Q$46^2)/2)*$Q$51)/($Q$46*SQRT($Q$51)))-$Q$46*SQRT(($Q$51))))*$U$6*EXP(-#REF!*$Q$51))*$T$6*100,0)</f>
        <v>0</v>
      </c>
      <c r="FD75" s="120">
        <f ca="1">IFERROR((NORMSDIST(((LN($EY75/$U$7)+(#REF!+($Q$46^2)/2)*$Q$51)/($Q$46*SQRT($Q$51))))*$EY75-NORMSDIST((((LN($EY75/$U$7)+(#REF!+($Q$46^2)/2)*$Q$51)/($Q$46*SQRT($Q$51)))-$Q$46*SQRT(($Q$51))))*$U$7*EXP(-#REF!*$Q$51))*$T$7*100,0)</f>
        <v>0</v>
      </c>
      <c r="FE75" s="120">
        <f ca="1">IFERROR((NORMSDIST(((LN($EY75/$U$8)+(#REF!+($Q$46^2)/2)*$Q$51)/($Q$46*SQRT($Q$51))))*$EY75-NORMSDIST((((LN($EY75/$U$8)+(#REF!+($Q$46^2)/2)*$Q$51)/($Q$46*SQRT($Q$51)))-$Q$46*SQRT(($Q$51))))*$U$8*EXP(-#REF!*$Q$51))*$T$8*100,0)</f>
        <v>0</v>
      </c>
      <c r="FF75" s="120">
        <f ca="1">IFERROR((NORMSDIST(((LN($EY75/$U$9)+(#REF!+($Q$46^2)/2)*$Q$51)/($Q$46*SQRT($Q$51))))*$EY75-NORMSDIST((((LN($EY75/$U$9)+(#REF!+($Q$46^2)/2)*$Q$51)/($Q$46*SQRT($Q$51)))-$Q$46*SQRT(($Q$51))))*$U$9*EXP(-#REF!*$Q$51))*$T$9*100,0)</f>
        <v>0</v>
      </c>
      <c r="FG75" s="120">
        <f ca="1">IFERROR((NORMSDIST(((LN($EY75/$U$10)+(#REF!+($Q$46^2)/2)*$Q$51)/($Q$46*SQRT($Q$51))))*$EY75-NORMSDIST((((LN($EY75/$U$10)+(#REF!+($Q$46^2)/2)*$Q$51)/($Q$46*SQRT($Q$51)))-$Q$46*SQRT(($Q$51))))*$U$10*EXP(-#REF!*$Q$51))*$T$10*100,0)</f>
        <v>0</v>
      </c>
      <c r="FH75" s="120">
        <f ca="1">IFERROR((NORMSDIST(((LN($EY75/$U$11)+(#REF!+($Q$46^2)/2)*$Q$51)/($Q$46*SQRT($Q$51))))*$EY75-NORMSDIST((((LN($EY75/$U$11)+(#REF!+($Q$46^2)/2)*$Q$51)/($Q$46*SQRT($Q$51)))-$Q$46*SQRT(($Q$51))))*$U$11*EXP(-#REF!*$Q$51))*$T$11*100,0)</f>
        <v>0</v>
      </c>
      <c r="FI75" s="120">
        <f ca="1">IFERROR((NORMSDIST(((LN($EY75/$U$12)+(#REF!+($Q$46^2)/2)*$Q$51)/($Q$46*SQRT($Q$51))))*$EY75-NORMSDIST((((LN($EY75/$U$12)+(#REF!+($Q$46^2)/2)*$Q$51)/($Q$46*SQRT($Q$51)))-$Q$46*SQRT(($Q$51))))*$U$12*EXP(-#REF!*$Q$51))*$T$12*100,0)</f>
        <v>0</v>
      </c>
      <c r="FJ75" s="120">
        <f ca="1">IFERROR((NORMSDIST(((LN($EY75/$U$13)+(#REF!+($Q$46^2)/2)*$Q$51)/($Q$46*SQRT($Q$51))))*$EY75-NORMSDIST((((LN($EY75/$U$13)+(#REF!+($Q$46^2)/2)*$Q$51)/($Q$46*SQRT($Q$51)))-$Q$46*SQRT(($Q$51))))*$U$13*EXP(-#REF!*$Q$51))*$T$13*100,0)</f>
        <v>0</v>
      </c>
      <c r="FK75" s="120">
        <f ca="1">IFERROR((NORMSDIST(((LN($EY75/$U$14)+(#REF!+($Q$46^2)/2)*$Q$51)/($Q$46*SQRT($Q$51))))*$EY75-NORMSDIST((((LN($EY75/$U$14)+(#REF!+($Q$46^2)/2)*$Q$51)/($Q$46*SQRT($Q$51)))-$Q$46*SQRT(($Q$51))))*$U$14*EXP(-#REF!*$Q$51))*$T$14*100,0)</f>
        <v>0</v>
      </c>
      <c r="FL75" s="120">
        <f ca="1">IFERROR((NORMSDIST(((LN($EY75/$U$15)+(#REF!+($Q$46^2)/2)*$Q$51)/($Q$46*SQRT($Q$51))))*$EY75-NORMSDIST((((LN($EY75/$U$15)+(#REF!+($Q$46^2)/2)*$Q$51)/($Q$46*SQRT($Q$51)))-$Q$46*SQRT(($Q$51))))*$U$15*EXP(-#REF!*$Q$51))*$T$15*100,0)</f>
        <v>0</v>
      </c>
      <c r="FM75" s="120">
        <f ca="1">IFERROR((NORMSDIST(((LN($EY75/$U$16)+(#REF!+($Q$46^2)/2)*$Q$51)/($Q$46*SQRT($Q$51))))*$EY75-NORMSDIST((((LN($EY75/$U$16)+(#REF!+($Q$46^2)/2)*$Q$51)/($Q$46*SQRT($Q$51)))-$Q$46*SQRT(($Q$51))))*$U$16*EXP(-#REF!*$Q$51))*$T$16*100,0)</f>
        <v>0</v>
      </c>
      <c r="FN75" s="120">
        <f ca="1">IFERROR((NORMSDIST(((LN($EY75/$U$17)+(#REF!+($Q$46^2)/2)*$Q$51)/($Q$46*SQRT($Q$51))))*$EY75-NORMSDIST((((LN($EY75/$U$17)+(#REF!+($Q$46^2)/2)*$Q$51)/($Q$46*SQRT($Q$51)))-$Q$46*SQRT(($Q$51))))*$U$17*EXP(-#REF!*$Q$51))*$T$17*100,0)</f>
        <v>0</v>
      </c>
      <c r="FO75" s="120">
        <f ca="1">IFERROR((NORMSDIST(((LN($EY75/$U$18)+(#REF!+($Q$46^2)/2)*$Q$51)/($Q$46*SQRT($Q$51))))*$EY75-NORMSDIST((((LN($EY75/$U$18)+(#REF!+($Q$46^2)/2)*$Q$51)/($Q$46*SQRT($Q$51)))-$Q$46*SQRT(($Q$51))))*$U$18*EXP(-#REF!*$Q$51))*$T$18*100,0)</f>
        <v>0</v>
      </c>
      <c r="FP75" s="120">
        <f ca="1">IFERROR((NORMSDIST(((LN($EY75/$U$19)+(#REF!+($Q$46^2)/2)*$Q$51)/($Q$46*SQRT($Q$51))))*$EY75-NORMSDIST((((LN($EY75/$U$19)+(#REF!+($Q$46^2)/2)*$Q$51)/($Q$46*SQRT($Q$51)))-$Q$46*SQRT(($Q$51))))*$U$19*EXP(-#REF!*$Q$51))*$T$19*100,0)</f>
        <v>0</v>
      </c>
      <c r="FQ75" s="120">
        <f ca="1">IFERROR((NORMSDIST(((LN($EY75/$U$20)+(#REF!+($Q$46^2)/2)*$Q$51)/($Q$46*SQRT($Q$51))))*$EY75-NORMSDIST((((LN($EY75/$U$20)+(#REF!+($Q$46^2)/2)*$Q$51)/($Q$46*SQRT($Q$51)))-$Q$46*SQRT(($Q$51))))*$U$20*EXP(-#REF!*$Q$51))*$T$20*100,0)</f>
        <v>0</v>
      </c>
      <c r="FR75" s="120">
        <f ca="1">IFERROR((NORMSDIST(((LN($EY75/$U$21)+(#REF!+($Q$46^2)/2)*$Q$51)/($Q$46*SQRT($Q$51))))*$EY75-NORMSDIST((((LN($EY75/$U$21)+(#REF!+($Q$46^2)/2)*$Q$51)/($Q$46*SQRT($Q$51)))-$Q$46*SQRT(($Q$51))))*$U$21*EXP(-#REF!*$Q$51))*$T$21*100,0)</f>
        <v>0</v>
      </c>
      <c r="FS75" s="120">
        <f ca="1">IFERROR((NORMSDIST(((LN($EY75/$U$22)+(#REF!+($Q$46^2)/2)*$Q$51)/($Q$46*SQRT($Q$51))))*$EY75-NORMSDIST((((LN($EY75/$U$22)+(#REF!+($Q$46^2)/2)*$Q$51)/($Q$46*SQRT($Q$51)))-$Q$46*SQRT(($Q$51))))*$U$22*EXP(-#REF!*$Q$51))*$T$22*100,0)</f>
        <v>0</v>
      </c>
      <c r="FT75" s="120">
        <f ca="1">IFERROR((NORMSDIST(((LN($EY75/$U$23)+(#REF!+($Q$46^2)/2)*$Q$51)/($Q$46*SQRT($Q$51))))*$EY75-NORMSDIST((((LN($EY75/$U$23)+(#REF!+($Q$46^2)/2)*$Q$51)/($Q$46*SQRT($Q$51)))-$Q$46*SQRT(($Q$51))))*$U$23*EXP(-#REF!*$Q$51))*$T$23*100,0)</f>
        <v>0</v>
      </c>
      <c r="FU75" s="120">
        <f ca="1">IFERROR((NORMSDIST(((LN($EY75/$U$24)+(#REF!+($Q$46^2)/2)*$Q$51)/($Q$46*SQRT($Q$51))))*$EY75-NORMSDIST((((LN($EY75/$U$24)+(#REF!+($Q$46^2)/2)*$Q$51)/($Q$46*SQRT($Q$51)))-$Q$46*SQRT(($Q$51))))*$U$24*EXP(-#REF!*$Q$51))*$T$24*100,0)</f>
        <v>0</v>
      </c>
      <c r="FV75" s="120">
        <f ca="1">IFERROR((NORMSDIST(((LN($EY75/$U$25)+(#REF!+($Q$46^2)/2)*$Q$51)/($Q$46*SQRT($Q$51))))*$EY75-NORMSDIST((((LN($EY75/$U$25)+(#REF!+($Q$46^2)/2)*$Q$51)/($Q$46*SQRT($Q$51)))-$Q$46*SQRT(($Q$51))))*$U$25*EXP(-#REF!*$Q$51))*$T$25*100,0)</f>
        <v>0</v>
      </c>
      <c r="FW75" s="120">
        <f ca="1">IFERROR((NORMSDIST(((LN($EY75/$U$26)+(#REF!+($Q$46^2)/2)*$Q$51)/($Q$46*SQRT($Q$51))))*$EY75-NORMSDIST((((LN($EY75/$U$26)+(#REF!+($Q$46^2)/2)*$Q$51)/($Q$46*SQRT($Q$51)))-$Q$46*SQRT(($Q$51))))*$U$26*EXP(-#REF!*$Q$51))*$T$26*100,0)</f>
        <v>0</v>
      </c>
      <c r="FX75" s="120">
        <f ca="1">IFERROR((NORMSDIST(((LN($EY75/$U$27)+(#REF!+($Q$46^2)/2)*$Q$51)/($Q$46*SQRT($Q$51))))*$EY75-NORMSDIST((((LN($EY75/$U$27)+(#REF!+($Q$46^2)/2)*$Q$51)/($Q$46*SQRT($Q$51)))-$Q$46*SQRT(($Q$51))))*$U$27*EXP(-#REF!*$Q$51))*$T$27*100,0)</f>
        <v>0</v>
      </c>
      <c r="FY75" s="120">
        <f ca="1">IFERROR((NORMSDIST(((LN($EY75/$U$28)+(#REF!+($Q$46^2)/2)*$Q$51)/($Q$46*SQRT($Q$51))))*$EY75-NORMSDIST((((LN($EY75/$U$28)+(#REF!+($Q$46^2)/2)*$Q$51)/($Q$46*SQRT($Q$51)))-$Q$46*SQRT(($Q$51))))*$U$28*EXP(-#REF!*$Q$51))*$T$28*100,0)</f>
        <v>0</v>
      </c>
      <c r="FZ75" s="120">
        <f ca="1">IFERROR((NORMSDIST(((LN($EY75/$U$29)+(#REF!+($Q$46^2)/2)*$Q$51)/($Q$46*SQRT($Q$51))))*$EY75-NORMSDIST((((LN($EY75/$U$29)+(#REF!+($Q$46^2)/2)*$Q$51)/($Q$46*SQRT($Q$51)))-$Q$46*SQRT(($Q$51))))*$U$29*EXP(-#REF!*$Q$51))*$T$29*100,0)</f>
        <v>0</v>
      </c>
      <c r="GA75" s="120">
        <f ca="1">IFERROR((NORMSDIST(((LN($EY75/$U$30)+(#REF!+($Q$46^2)/2)*$Q$51)/($Q$46*SQRT($Q$51))))*$EY75-NORMSDIST((((LN($EY75/$U$30)+(#REF!+($Q$46^2)/2)*$Q$51)/($Q$46*SQRT($Q$51)))-$Q$46*SQRT(($Q$51))))*$U$30*EXP(-#REF!*$Q$51))*$T$30*100,0)</f>
        <v>0</v>
      </c>
      <c r="GB75" s="120">
        <f ca="1">IFERROR((NORMSDIST(((LN($EY75/$U$31)+(#REF!+($Q$46^2)/2)*$Q$51)/($Q$46*SQRT($Q$51))))*$EY75-NORMSDIST((((LN($EY75/$U$31)+(#REF!+($Q$46^2)/2)*$Q$51)/($Q$46*SQRT($Q$51)))-$Q$46*SQRT(($Q$51))))*$U$31*EXP(-#REF!*$Q$51))*$T$31*100,0)</f>
        <v>0</v>
      </c>
      <c r="GC75" s="120">
        <f ca="1">IFERROR((NORMSDIST(((LN($EY75/$U$32)+(#REF!+($Q$46^2)/2)*$Q$51)/($Q$46*SQRT($Q$51))))*$EY75-NORMSDIST((((LN($EY75/$U$32)+(#REF!+($Q$46^2)/2)*$Q$51)/($Q$46*SQRT($Q$51)))-$Q$46*SQRT(($Q$51))))*$U$32*EXP(-#REF!*$Q$51))*$T$32*100,0)</f>
        <v>0</v>
      </c>
      <c r="GD75" s="120">
        <f ca="1">IFERROR((NORMSDIST(((LN($EY75/$U$33)+(#REF!+($Q$46^2)/2)*$Q$51)/($Q$46*SQRT($Q$51))))*$EY75-NORMSDIST((((LN($EY75/$U$33)+(#REF!+($Q$46^2)/2)*$Q$51)/($Q$46*SQRT($Q$51)))-$Q$46*SQRT(($Q$51))))*$U$33*EXP(-#REF!*$Q$51))*$T$33*100,0)</f>
        <v>0</v>
      </c>
      <c r="GE75" s="120">
        <f ca="1">IFERROR((NORMSDIST(((LN($EY75/$U$34)+(#REF!+($Q$46^2)/2)*$Q$51)/($Q$46*SQRT($Q$51))))*$EY75-NORMSDIST((((LN($EY75/$U$34)+(#REF!+($Q$46^2)/2)*$Q$51)/($Q$46*SQRT($Q$51)))-$Q$46*SQRT(($Q$51))))*$U$34*EXP(-#REF!*$Q$51))*$T$34*100,0)</f>
        <v>0</v>
      </c>
      <c r="GF75" s="120">
        <f ca="1">IFERROR((NORMSDIST(((LN($EY75/$U$35)+(#REF!+($Q$46^2)/2)*$Q$51)/($Q$46*SQRT($Q$51))))*$EY75-NORMSDIST((((LN($EY75/$U$35)+(#REF!+($Q$46^2)/2)*$Q$51)/($Q$46*SQRT($Q$51)))-$Q$46*SQRT(($Q$51))))*$U$35*EXP(-#REF!*$Q$51))*$T$35*100,0)</f>
        <v>0</v>
      </c>
      <c r="GG75" s="120">
        <f ca="1">IFERROR((NORMSDIST(((LN($EY75/$U$36)+(#REF!+($Q$46^2)/2)*$Q$51)/($Q$46*SQRT($Q$51))))*$EY75-NORMSDIST((((LN($EY75/$U$36)+(#REF!+($Q$46^2)/2)*$Q$51)/($Q$46*SQRT($Q$51)))-$Q$46*SQRT(($Q$51))))*$U$36*EXP(-#REF!*$Q$51))*$T$36*100,0)</f>
        <v>0</v>
      </c>
      <c r="GH75" s="120">
        <f ca="1">IFERROR((NORMSDIST(((LN($EY75/$U$37)+(#REF!+($Q$46^2)/2)*$Q$51)/($Q$46*SQRT($Q$51))))*$EY75-NORMSDIST((((LN($EY75/$U$37)+(#REF!+($Q$46^2)/2)*$Q$51)/($Q$46*SQRT($Q$51)))-$Q$46*SQRT(($Q$51))))*$U$37*EXP(-#REF!*$Q$51))*$T$37*100,0)</f>
        <v>0</v>
      </c>
      <c r="GI75" s="120">
        <f ca="1">IFERROR((NORMSDIST(((LN($EY75/$U$38)+(#REF!+($Q$46^2)/2)*$Q$51)/($Q$46*SQRT($Q$51))))*$EY75-NORMSDIST((((LN($EY75/$U$38)+(#REF!+($Q$46^2)/2)*$Q$51)/($Q$46*SQRT($Q$51)))-$Q$46*SQRT(($Q$51))))*$U$38*EXP(-#REF!*$Q$51))*$T$38*100,0)</f>
        <v>0</v>
      </c>
      <c r="GJ75" s="120">
        <f ca="1">IFERROR((NORMSDIST(((LN($EY75/$U$39)+(#REF!+($Q$46^2)/2)*$Q$51)/($Q$46*SQRT($Q$51))))*$EY75-NORMSDIST((((LN($EY75/$U$39)+(#REF!+($Q$46^2)/2)*$Q$51)/($Q$46*SQRT($Q$51)))-$Q$46*SQRT(($Q$51))))*$U$39*EXP(-#REF!*$Q$51))*$T$39*100,0)</f>
        <v>0</v>
      </c>
      <c r="GK75" s="120">
        <f ca="1">IFERROR((NORMSDIST(((LN($EY75/$U$40)+(#REF!+($Q$46^2)/2)*$Q$51)/($Q$46*SQRT($Q$51))))*$EY75-NORMSDIST((((LN($EY75/$U$40)+(#REF!+($Q$46^2)/2)*$Q$51)/($Q$46*SQRT($Q$51)))-$Q$46*SQRT(($Q$51))))*$U$40*EXP(-#REF!*$Q$51))*$T$40*100,0)</f>
        <v>0</v>
      </c>
      <c r="GL75" s="120">
        <f ca="1">IFERROR((NORMSDIST(((LN($EY75/$U$41)+(#REF!+($Q$46^2)/2)*$Q$51)/($Q$46*SQRT($Q$51))))*$EY75-NORMSDIST((((LN($EY75/$U$41)+(#REF!+($Q$46^2)/2)*$Q$51)/($Q$46*SQRT($Q$51)))-$Q$46*SQRT(($Q$51))))*$U$41*EXP(-#REF!*$Q$51))*$T$41*100,0)</f>
        <v>0</v>
      </c>
      <c r="GM75" s="120">
        <f ca="1">IFERROR((NORMSDIST(((LN($EY75/$U$42)+(#REF!+($Q$46^2)/2)*$Q$51)/($Q$46*SQRT($Q$51))))*$EY75-NORMSDIST((((LN($EY75/$U$42)+(#REF!+($Q$46^2)/2)*$Q$51)/($Q$46*SQRT($Q$51)))-$Q$46*SQRT(($Q$51))))*$U$42*EXP(-#REF!*$Q$51))*$T$42*100,0)</f>
        <v>0</v>
      </c>
      <c r="GN75" s="205">
        <f t="shared" ca="1" si="174"/>
        <v>0</v>
      </c>
    </row>
    <row r="76" spans="1:196" ht="13.5" thickBot="1">
      <c r="A76" s="223" t="s">
        <v>466</v>
      </c>
      <c r="B76" s="275">
        <f>IFERROR(VLOOKUP("GGAL - 48hs",HomeBroker!$A$22:$F$100,6,0),0)</f>
        <v>2330</v>
      </c>
      <c r="C76" s="224"/>
      <c r="D76" s="225" t="s">
        <v>467</v>
      </c>
      <c r="E76" s="226">
        <f>SUM(E3:E75)</f>
        <v>0</v>
      </c>
      <c r="F76" s="227">
        <f>SUM(F3:F75)</f>
        <v>0</v>
      </c>
      <c r="G76" s="228"/>
      <c r="H76" s="229"/>
      <c r="I76" s="230">
        <f>SUM(I3:I75)</f>
        <v>0</v>
      </c>
      <c r="J76" s="62"/>
      <c r="K76" s="62"/>
      <c r="L76" s="63"/>
      <c r="M76" s="63"/>
      <c r="N76" s="62"/>
      <c r="O76" s="62"/>
      <c r="P76" s="62"/>
      <c r="Q76" s="62"/>
      <c r="R76" s="62"/>
      <c r="S76" s="63"/>
      <c r="T76" s="62"/>
      <c r="U76" s="67"/>
      <c r="V76" s="62"/>
      <c r="W76" s="62"/>
      <c r="X76" s="62"/>
      <c r="Y76" s="62"/>
      <c r="Z76" s="62"/>
      <c r="AA76" s="62"/>
      <c r="AB76" s="62"/>
      <c r="AC76" s="62"/>
      <c r="AD76" s="62"/>
      <c r="AE76" s="63"/>
      <c r="AF76" s="62"/>
      <c r="AG76" s="67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171"/>
      <c r="AW76" s="172" t="s">
        <v>354</v>
      </c>
      <c r="AX76" s="114"/>
      <c r="AY76" s="136"/>
      <c r="AZ76" s="137"/>
      <c r="BA76" s="285">
        <f t="shared" si="10"/>
        <v>0</v>
      </c>
      <c r="BB76" s="286">
        <f t="shared" si="11"/>
        <v>0</v>
      </c>
      <c r="BC76" s="173" t="s">
        <v>408</v>
      </c>
      <c r="BD76" s="114"/>
      <c r="BE76" s="139"/>
      <c r="BF76" s="117"/>
      <c r="BG76" s="287">
        <f t="shared" si="12"/>
        <v>0</v>
      </c>
      <c r="BH76" s="289">
        <f t="shared" si="13"/>
        <v>0</v>
      </c>
      <c r="BI76" s="174" t="s">
        <v>409</v>
      </c>
      <c r="BJ76" s="114"/>
      <c r="BK76" s="117"/>
      <c r="BL76" s="290">
        <f t="shared" si="14"/>
        <v>0</v>
      </c>
      <c r="BM76" s="291">
        <f t="shared" si="15"/>
        <v>0</v>
      </c>
      <c r="DH76" s="119">
        <f t="shared" si="131"/>
        <v>1468.4811246583392</v>
      </c>
      <c r="DI76" s="120">
        <f t="shared" si="132"/>
        <v>0</v>
      </c>
      <c r="DJ76" s="120">
        <f t="shared" si="133"/>
        <v>0</v>
      </c>
      <c r="DK76" s="120">
        <f t="shared" si="134"/>
        <v>0</v>
      </c>
      <c r="DL76" s="120">
        <f t="shared" si="135"/>
        <v>0</v>
      </c>
      <c r="DM76" s="120">
        <f t="shared" si="136"/>
        <v>0</v>
      </c>
      <c r="DN76" s="120">
        <f t="shared" si="137"/>
        <v>0</v>
      </c>
      <c r="DO76" s="120">
        <f t="shared" si="138"/>
        <v>0</v>
      </c>
      <c r="DP76" s="120">
        <f t="shared" si="139"/>
        <v>0</v>
      </c>
      <c r="DQ76" s="120">
        <f t="shared" si="140"/>
        <v>0</v>
      </c>
      <c r="DR76" s="120">
        <f t="shared" si="141"/>
        <v>0</v>
      </c>
      <c r="DS76" s="120">
        <f t="shared" si="142"/>
        <v>0</v>
      </c>
      <c r="DT76" s="120">
        <f t="shared" si="143"/>
        <v>0</v>
      </c>
      <c r="DU76" s="120">
        <f t="shared" si="144"/>
        <v>0</v>
      </c>
      <c r="DV76" s="120">
        <f t="shared" si="145"/>
        <v>0</v>
      </c>
      <c r="DW76" s="120">
        <f t="shared" si="146"/>
        <v>0</v>
      </c>
      <c r="DX76" s="120">
        <f t="shared" si="147"/>
        <v>0</v>
      </c>
      <c r="DY76" s="120">
        <f t="shared" si="148"/>
        <v>0</v>
      </c>
      <c r="DZ76" s="120">
        <f t="shared" si="149"/>
        <v>0</v>
      </c>
      <c r="EA76" s="120">
        <f t="shared" si="150"/>
        <v>0</v>
      </c>
      <c r="EB76" s="120">
        <f t="shared" si="151"/>
        <v>0</v>
      </c>
      <c r="EC76" s="120">
        <f t="shared" si="152"/>
        <v>0</v>
      </c>
      <c r="ED76" s="120">
        <f t="shared" si="153"/>
        <v>0</v>
      </c>
      <c r="EE76" s="120">
        <f t="shared" si="154"/>
        <v>0</v>
      </c>
      <c r="EF76" s="120">
        <f t="shared" si="155"/>
        <v>0</v>
      </c>
      <c r="EG76" s="120">
        <f t="shared" si="156"/>
        <v>0</v>
      </c>
      <c r="EH76" s="120">
        <f t="shared" si="157"/>
        <v>0</v>
      </c>
      <c r="EI76" s="120">
        <f t="shared" si="158"/>
        <v>0</v>
      </c>
      <c r="EJ76" s="120">
        <f t="shared" si="159"/>
        <v>0</v>
      </c>
      <c r="EK76" s="120">
        <f t="shared" si="160"/>
        <v>0</v>
      </c>
      <c r="EL76" s="120">
        <f t="shared" si="161"/>
        <v>0</v>
      </c>
      <c r="EM76" s="120">
        <f t="shared" si="162"/>
        <v>0</v>
      </c>
      <c r="EN76" s="120">
        <f t="shared" si="163"/>
        <v>0</v>
      </c>
      <c r="EO76" s="120">
        <f t="shared" si="164"/>
        <v>0</v>
      </c>
      <c r="EP76" s="120">
        <f t="shared" si="165"/>
        <v>0</v>
      </c>
      <c r="EQ76" s="120">
        <f t="shared" si="166"/>
        <v>0</v>
      </c>
      <c r="ER76" s="120">
        <f t="shared" si="167"/>
        <v>0</v>
      </c>
      <c r="ES76" s="120">
        <f t="shared" si="168"/>
        <v>0</v>
      </c>
      <c r="ET76" s="120">
        <f t="shared" si="169"/>
        <v>0</v>
      </c>
      <c r="EU76" s="120">
        <f t="shared" si="170"/>
        <v>0</v>
      </c>
      <c r="EV76" s="120">
        <f t="shared" si="171"/>
        <v>0</v>
      </c>
      <c r="EW76" s="205">
        <f t="shared" si="172"/>
        <v>0</v>
      </c>
      <c r="EX76" s="72"/>
      <c r="EY76" s="119">
        <f t="shared" si="173"/>
        <v>1468.4811246583392</v>
      </c>
      <c r="EZ76" s="120">
        <f ca="1">IFERROR((NORMSDIST(((LN($EY76/$U$3)+(#REF!+($Q$46^2)/2)*$Q$51)/($Q$46*SQRT($Q$51))))*$EY76-NORMSDIST((((LN($EY76/$U$3)+(#REF!+($Q$46^2)/2)*$Q$51)/($Q$46*SQRT($Q$51)))-$Q$46*SQRT(($Q$51))))*$U$3*EXP(-#REF!*$Q$51))*$T$3*100,0)</f>
        <v>0</v>
      </c>
      <c r="FA76" s="120">
        <f ca="1">IFERROR((NORMSDIST(((LN($EY76/$U$4)+(#REF!+($Q$46^2)/2)*$Q$51)/($Q$46*SQRT($Q$51))))*$EY76-NORMSDIST((((LN($EY76/$U$4)+(#REF!+($Q$46^2)/2)*$Q$51)/($Q$46*SQRT($Q$51)))-$Q$46*SQRT(($Q$51))))*$U$4*EXP(-#REF!*$Q$51))*$T$4*100,0)</f>
        <v>0</v>
      </c>
      <c r="FB76" s="120">
        <f ca="1">IFERROR((NORMSDIST(((LN($EY76/$U$5)+(#REF!+($Q$46^2)/2)*$Q$51)/($Q$46*SQRT($Q$51))))*$EY76-NORMSDIST((((LN($EY76/$U$5)+(#REF!+($Q$46^2)/2)*$Q$51)/($Q$46*SQRT($Q$51)))-$Q$46*SQRT(($Q$51))))*$U$5*EXP(-#REF!*$Q$51))*$T$5*100,0)</f>
        <v>0</v>
      </c>
      <c r="FC76" s="120">
        <f ca="1">IFERROR((NORMSDIST(((LN($EY76/$U$6)+(#REF!+($Q$46^2)/2)*$Q$51)/($Q$46*SQRT($Q$51))))*$EY76-NORMSDIST((((LN($EY76/$U$6)+(#REF!+($Q$46^2)/2)*$Q$51)/($Q$46*SQRT($Q$51)))-$Q$46*SQRT(($Q$51))))*$U$6*EXP(-#REF!*$Q$51))*$T$6*100,0)</f>
        <v>0</v>
      </c>
      <c r="FD76" s="120">
        <f ca="1">IFERROR((NORMSDIST(((LN($EY76/$U$7)+(#REF!+($Q$46^2)/2)*$Q$51)/($Q$46*SQRT($Q$51))))*$EY76-NORMSDIST((((LN($EY76/$U$7)+(#REF!+($Q$46^2)/2)*$Q$51)/($Q$46*SQRT($Q$51)))-$Q$46*SQRT(($Q$51))))*$U$7*EXP(-#REF!*$Q$51))*$T$7*100,0)</f>
        <v>0</v>
      </c>
      <c r="FE76" s="120">
        <f ca="1">IFERROR((NORMSDIST(((LN($EY76/$U$8)+(#REF!+($Q$46^2)/2)*$Q$51)/($Q$46*SQRT($Q$51))))*$EY76-NORMSDIST((((LN($EY76/$U$8)+(#REF!+($Q$46^2)/2)*$Q$51)/($Q$46*SQRT($Q$51)))-$Q$46*SQRT(($Q$51))))*$U$8*EXP(-#REF!*$Q$51))*$T$8*100,0)</f>
        <v>0</v>
      </c>
      <c r="FF76" s="120">
        <f ca="1">IFERROR((NORMSDIST(((LN($EY76/$U$9)+(#REF!+($Q$46^2)/2)*$Q$51)/($Q$46*SQRT($Q$51))))*$EY76-NORMSDIST((((LN($EY76/$U$9)+(#REF!+($Q$46^2)/2)*$Q$51)/($Q$46*SQRT($Q$51)))-$Q$46*SQRT(($Q$51))))*$U$9*EXP(-#REF!*$Q$51))*$T$9*100,0)</f>
        <v>0</v>
      </c>
      <c r="FG76" s="120">
        <f ca="1">IFERROR((NORMSDIST(((LN($EY76/$U$10)+(#REF!+($Q$46^2)/2)*$Q$51)/($Q$46*SQRT($Q$51))))*$EY76-NORMSDIST((((LN($EY76/$U$10)+(#REF!+($Q$46^2)/2)*$Q$51)/($Q$46*SQRT($Q$51)))-$Q$46*SQRT(($Q$51))))*$U$10*EXP(-#REF!*$Q$51))*$T$10*100,0)</f>
        <v>0</v>
      </c>
      <c r="FH76" s="120">
        <f ca="1">IFERROR((NORMSDIST(((LN($EY76/$U$11)+(#REF!+($Q$46^2)/2)*$Q$51)/($Q$46*SQRT($Q$51))))*$EY76-NORMSDIST((((LN($EY76/$U$11)+(#REF!+($Q$46^2)/2)*$Q$51)/($Q$46*SQRT($Q$51)))-$Q$46*SQRT(($Q$51))))*$U$11*EXP(-#REF!*$Q$51))*$T$11*100,0)</f>
        <v>0</v>
      </c>
      <c r="FI76" s="120">
        <f ca="1">IFERROR((NORMSDIST(((LN($EY76/$U$12)+(#REF!+($Q$46^2)/2)*$Q$51)/($Q$46*SQRT($Q$51))))*$EY76-NORMSDIST((((LN($EY76/$U$12)+(#REF!+($Q$46^2)/2)*$Q$51)/($Q$46*SQRT($Q$51)))-$Q$46*SQRT(($Q$51))))*$U$12*EXP(-#REF!*$Q$51))*$T$12*100,0)</f>
        <v>0</v>
      </c>
      <c r="FJ76" s="120">
        <f ca="1">IFERROR((NORMSDIST(((LN($EY76/$U$13)+(#REF!+($Q$46^2)/2)*$Q$51)/($Q$46*SQRT($Q$51))))*$EY76-NORMSDIST((((LN($EY76/$U$13)+(#REF!+($Q$46^2)/2)*$Q$51)/($Q$46*SQRT($Q$51)))-$Q$46*SQRT(($Q$51))))*$U$13*EXP(-#REF!*$Q$51))*$T$13*100,0)</f>
        <v>0</v>
      </c>
      <c r="FK76" s="120">
        <f ca="1">IFERROR((NORMSDIST(((LN($EY76/$U$14)+(#REF!+($Q$46^2)/2)*$Q$51)/($Q$46*SQRT($Q$51))))*$EY76-NORMSDIST((((LN($EY76/$U$14)+(#REF!+($Q$46^2)/2)*$Q$51)/($Q$46*SQRT($Q$51)))-$Q$46*SQRT(($Q$51))))*$U$14*EXP(-#REF!*$Q$51))*$T$14*100,0)</f>
        <v>0</v>
      </c>
      <c r="FL76" s="120">
        <f ca="1">IFERROR((NORMSDIST(((LN($EY76/$U$15)+(#REF!+($Q$46^2)/2)*$Q$51)/($Q$46*SQRT($Q$51))))*$EY76-NORMSDIST((((LN($EY76/$U$15)+(#REF!+($Q$46^2)/2)*$Q$51)/($Q$46*SQRT($Q$51)))-$Q$46*SQRT(($Q$51))))*$U$15*EXP(-#REF!*$Q$51))*$T$15*100,0)</f>
        <v>0</v>
      </c>
      <c r="FM76" s="120">
        <f ca="1">IFERROR((NORMSDIST(((LN($EY76/$U$16)+(#REF!+($Q$46^2)/2)*$Q$51)/($Q$46*SQRT($Q$51))))*$EY76-NORMSDIST((((LN($EY76/$U$16)+(#REF!+($Q$46^2)/2)*$Q$51)/($Q$46*SQRT($Q$51)))-$Q$46*SQRT(($Q$51))))*$U$16*EXP(-#REF!*$Q$51))*$T$16*100,0)</f>
        <v>0</v>
      </c>
      <c r="FN76" s="120">
        <f ca="1">IFERROR((NORMSDIST(((LN($EY76/$U$17)+(#REF!+($Q$46^2)/2)*$Q$51)/($Q$46*SQRT($Q$51))))*$EY76-NORMSDIST((((LN($EY76/$U$17)+(#REF!+($Q$46^2)/2)*$Q$51)/($Q$46*SQRT($Q$51)))-$Q$46*SQRT(($Q$51))))*$U$17*EXP(-#REF!*$Q$51))*$T$17*100,0)</f>
        <v>0</v>
      </c>
      <c r="FO76" s="120">
        <f ca="1">IFERROR((NORMSDIST(((LN($EY76/$U$18)+(#REF!+($Q$46^2)/2)*$Q$51)/($Q$46*SQRT($Q$51))))*$EY76-NORMSDIST((((LN($EY76/$U$18)+(#REF!+($Q$46^2)/2)*$Q$51)/($Q$46*SQRT($Q$51)))-$Q$46*SQRT(($Q$51))))*$U$18*EXP(-#REF!*$Q$51))*$T$18*100,0)</f>
        <v>0</v>
      </c>
      <c r="FP76" s="120">
        <f ca="1">IFERROR((NORMSDIST(((LN($EY76/$U$19)+(#REF!+($Q$46^2)/2)*$Q$51)/($Q$46*SQRT($Q$51))))*$EY76-NORMSDIST((((LN($EY76/$U$19)+(#REF!+($Q$46^2)/2)*$Q$51)/($Q$46*SQRT($Q$51)))-$Q$46*SQRT(($Q$51))))*$U$19*EXP(-#REF!*$Q$51))*$T$19*100,0)</f>
        <v>0</v>
      </c>
      <c r="FQ76" s="120">
        <f ca="1">IFERROR((NORMSDIST(((LN($EY76/$U$20)+(#REF!+($Q$46^2)/2)*$Q$51)/($Q$46*SQRT($Q$51))))*$EY76-NORMSDIST((((LN($EY76/$U$20)+(#REF!+($Q$46^2)/2)*$Q$51)/($Q$46*SQRT($Q$51)))-$Q$46*SQRT(($Q$51))))*$U$20*EXP(-#REF!*$Q$51))*$T$20*100,0)</f>
        <v>0</v>
      </c>
      <c r="FR76" s="120">
        <f ca="1">IFERROR((NORMSDIST(((LN($EY76/$U$21)+(#REF!+($Q$46^2)/2)*$Q$51)/($Q$46*SQRT($Q$51))))*$EY76-NORMSDIST((((LN($EY76/$U$21)+(#REF!+($Q$46^2)/2)*$Q$51)/($Q$46*SQRT($Q$51)))-$Q$46*SQRT(($Q$51))))*$U$21*EXP(-#REF!*$Q$51))*$T$21*100,0)</f>
        <v>0</v>
      </c>
      <c r="FS76" s="120">
        <f ca="1">IFERROR((NORMSDIST(((LN($EY76/$U$22)+(#REF!+($Q$46^2)/2)*$Q$51)/($Q$46*SQRT($Q$51))))*$EY76-NORMSDIST((((LN($EY76/$U$22)+(#REF!+($Q$46^2)/2)*$Q$51)/($Q$46*SQRT($Q$51)))-$Q$46*SQRT(($Q$51))))*$U$22*EXP(-#REF!*$Q$51))*$T$22*100,0)</f>
        <v>0</v>
      </c>
      <c r="FT76" s="120">
        <f ca="1">IFERROR((NORMSDIST(((LN($EY76/$U$23)+(#REF!+($Q$46^2)/2)*$Q$51)/($Q$46*SQRT($Q$51))))*$EY76-NORMSDIST((((LN($EY76/$U$23)+(#REF!+($Q$46^2)/2)*$Q$51)/($Q$46*SQRT($Q$51)))-$Q$46*SQRT(($Q$51))))*$U$23*EXP(-#REF!*$Q$51))*$T$23*100,0)</f>
        <v>0</v>
      </c>
      <c r="FU76" s="120">
        <f ca="1">IFERROR((NORMSDIST(((LN($EY76/$U$24)+(#REF!+($Q$46^2)/2)*$Q$51)/($Q$46*SQRT($Q$51))))*$EY76-NORMSDIST((((LN($EY76/$U$24)+(#REF!+($Q$46^2)/2)*$Q$51)/($Q$46*SQRT($Q$51)))-$Q$46*SQRT(($Q$51))))*$U$24*EXP(-#REF!*$Q$51))*$T$24*100,0)</f>
        <v>0</v>
      </c>
      <c r="FV76" s="120">
        <f ca="1">IFERROR((NORMSDIST(((LN($EY76/$U$25)+(#REF!+($Q$46^2)/2)*$Q$51)/($Q$46*SQRT($Q$51))))*$EY76-NORMSDIST((((LN($EY76/$U$25)+(#REF!+($Q$46^2)/2)*$Q$51)/($Q$46*SQRT($Q$51)))-$Q$46*SQRT(($Q$51))))*$U$25*EXP(-#REF!*$Q$51))*$T$25*100,0)</f>
        <v>0</v>
      </c>
      <c r="FW76" s="120">
        <f ca="1">IFERROR((NORMSDIST(((LN($EY76/$U$26)+(#REF!+($Q$46^2)/2)*$Q$51)/($Q$46*SQRT($Q$51))))*$EY76-NORMSDIST((((LN($EY76/$U$26)+(#REF!+($Q$46^2)/2)*$Q$51)/($Q$46*SQRT($Q$51)))-$Q$46*SQRT(($Q$51))))*$U$26*EXP(-#REF!*$Q$51))*$T$26*100,0)</f>
        <v>0</v>
      </c>
      <c r="FX76" s="120">
        <f ca="1">IFERROR((NORMSDIST(((LN($EY76/$U$27)+(#REF!+($Q$46^2)/2)*$Q$51)/($Q$46*SQRT($Q$51))))*$EY76-NORMSDIST((((LN($EY76/$U$27)+(#REF!+($Q$46^2)/2)*$Q$51)/($Q$46*SQRT($Q$51)))-$Q$46*SQRT(($Q$51))))*$U$27*EXP(-#REF!*$Q$51))*$T$27*100,0)</f>
        <v>0</v>
      </c>
      <c r="FY76" s="120">
        <f ca="1">IFERROR((NORMSDIST(((LN($EY76/$U$28)+(#REF!+($Q$46^2)/2)*$Q$51)/($Q$46*SQRT($Q$51))))*$EY76-NORMSDIST((((LN($EY76/$U$28)+(#REF!+($Q$46^2)/2)*$Q$51)/($Q$46*SQRT($Q$51)))-$Q$46*SQRT(($Q$51))))*$U$28*EXP(-#REF!*$Q$51))*$T$28*100,0)</f>
        <v>0</v>
      </c>
      <c r="FZ76" s="120">
        <f ca="1">IFERROR((NORMSDIST(((LN($EY76/$U$29)+(#REF!+($Q$46^2)/2)*$Q$51)/($Q$46*SQRT($Q$51))))*$EY76-NORMSDIST((((LN($EY76/$U$29)+(#REF!+($Q$46^2)/2)*$Q$51)/($Q$46*SQRT($Q$51)))-$Q$46*SQRT(($Q$51))))*$U$29*EXP(-#REF!*$Q$51))*$T$29*100,0)</f>
        <v>0</v>
      </c>
      <c r="GA76" s="120">
        <f ca="1">IFERROR((NORMSDIST(((LN($EY76/$U$30)+(#REF!+($Q$46^2)/2)*$Q$51)/($Q$46*SQRT($Q$51))))*$EY76-NORMSDIST((((LN($EY76/$U$30)+(#REF!+($Q$46^2)/2)*$Q$51)/($Q$46*SQRT($Q$51)))-$Q$46*SQRT(($Q$51))))*$U$30*EXP(-#REF!*$Q$51))*$T$30*100,0)</f>
        <v>0</v>
      </c>
      <c r="GB76" s="120">
        <f ca="1">IFERROR((NORMSDIST(((LN($EY76/$U$31)+(#REF!+($Q$46^2)/2)*$Q$51)/($Q$46*SQRT($Q$51))))*$EY76-NORMSDIST((((LN($EY76/$U$31)+(#REF!+($Q$46^2)/2)*$Q$51)/($Q$46*SQRT($Q$51)))-$Q$46*SQRT(($Q$51))))*$U$31*EXP(-#REF!*$Q$51))*$T$31*100,0)</f>
        <v>0</v>
      </c>
      <c r="GC76" s="120">
        <f ca="1">IFERROR((NORMSDIST(((LN($EY76/$U$32)+(#REF!+($Q$46^2)/2)*$Q$51)/($Q$46*SQRT($Q$51))))*$EY76-NORMSDIST((((LN($EY76/$U$32)+(#REF!+($Q$46^2)/2)*$Q$51)/($Q$46*SQRT($Q$51)))-$Q$46*SQRT(($Q$51))))*$U$32*EXP(-#REF!*$Q$51))*$T$32*100,0)</f>
        <v>0</v>
      </c>
      <c r="GD76" s="120">
        <f ca="1">IFERROR((NORMSDIST(((LN($EY76/$U$33)+(#REF!+($Q$46^2)/2)*$Q$51)/($Q$46*SQRT($Q$51))))*$EY76-NORMSDIST((((LN($EY76/$U$33)+(#REF!+($Q$46^2)/2)*$Q$51)/($Q$46*SQRT($Q$51)))-$Q$46*SQRT(($Q$51))))*$U$33*EXP(-#REF!*$Q$51))*$T$33*100,0)</f>
        <v>0</v>
      </c>
      <c r="GE76" s="120">
        <f ca="1">IFERROR((NORMSDIST(((LN($EY76/$U$34)+(#REF!+($Q$46^2)/2)*$Q$51)/($Q$46*SQRT($Q$51))))*$EY76-NORMSDIST((((LN($EY76/$U$34)+(#REF!+($Q$46^2)/2)*$Q$51)/($Q$46*SQRT($Q$51)))-$Q$46*SQRT(($Q$51))))*$U$34*EXP(-#REF!*$Q$51))*$T$34*100,0)</f>
        <v>0</v>
      </c>
      <c r="GF76" s="120">
        <f ca="1">IFERROR((NORMSDIST(((LN($EY76/$U$35)+(#REF!+($Q$46^2)/2)*$Q$51)/($Q$46*SQRT($Q$51))))*$EY76-NORMSDIST((((LN($EY76/$U$35)+(#REF!+($Q$46^2)/2)*$Q$51)/($Q$46*SQRT($Q$51)))-$Q$46*SQRT(($Q$51))))*$U$35*EXP(-#REF!*$Q$51))*$T$35*100,0)</f>
        <v>0</v>
      </c>
      <c r="GG76" s="120">
        <f ca="1">IFERROR((NORMSDIST(((LN($EY76/$U$36)+(#REF!+($Q$46^2)/2)*$Q$51)/($Q$46*SQRT($Q$51))))*$EY76-NORMSDIST((((LN($EY76/$U$36)+(#REF!+($Q$46^2)/2)*$Q$51)/($Q$46*SQRT($Q$51)))-$Q$46*SQRT(($Q$51))))*$U$36*EXP(-#REF!*$Q$51))*$T$36*100,0)</f>
        <v>0</v>
      </c>
      <c r="GH76" s="120">
        <f ca="1">IFERROR((NORMSDIST(((LN($EY76/$U$37)+(#REF!+($Q$46^2)/2)*$Q$51)/($Q$46*SQRT($Q$51))))*$EY76-NORMSDIST((((LN($EY76/$U$37)+(#REF!+($Q$46^2)/2)*$Q$51)/($Q$46*SQRT($Q$51)))-$Q$46*SQRT(($Q$51))))*$U$37*EXP(-#REF!*$Q$51))*$T$37*100,0)</f>
        <v>0</v>
      </c>
      <c r="GI76" s="120">
        <f ca="1">IFERROR((NORMSDIST(((LN($EY76/$U$38)+(#REF!+($Q$46^2)/2)*$Q$51)/($Q$46*SQRT($Q$51))))*$EY76-NORMSDIST((((LN($EY76/$U$38)+(#REF!+($Q$46^2)/2)*$Q$51)/($Q$46*SQRT($Q$51)))-$Q$46*SQRT(($Q$51))))*$U$38*EXP(-#REF!*$Q$51))*$T$38*100,0)</f>
        <v>0</v>
      </c>
      <c r="GJ76" s="120">
        <f ca="1">IFERROR((NORMSDIST(((LN($EY76/$U$39)+(#REF!+($Q$46^2)/2)*$Q$51)/($Q$46*SQRT($Q$51))))*$EY76-NORMSDIST((((LN($EY76/$U$39)+(#REF!+($Q$46^2)/2)*$Q$51)/($Q$46*SQRT($Q$51)))-$Q$46*SQRT(($Q$51))))*$U$39*EXP(-#REF!*$Q$51))*$T$39*100,0)</f>
        <v>0</v>
      </c>
      <c r="GK76" s="120">
        <f ca="1">IFERROR((NORMSDIST(((LN($EY76/$U$40)+(#REF!+($Q$46^2)/2)*$Q$51)/($Q$46*SQRT($Q$51))))*$EY76-NORMSDIST((((LN($EY76/$U$40)+(#REF!+($Q$46^2)/2)*$Q$51)/($Q$46*SQRT($Q$51)))-$Q$46*SQRT(($Q$51))))*$U$40*EXP(-#REF!*$Q$51))*$T$40*100,0)</f>
        <v>0</v>
      </c>
      <c r="GL76" s="120">
        <f ca="1">IFERROR((NORMSDIST(((LN($EY76/$U$41)+(#REF!+($Q$46^2)/2)*$Q$51)/($Q$46*SQRT($Q$51))))*$EY76-NORMSDIST((((LN($EY76/$U$41)+(#REF!+($Q$46^2)/2)*$Q$51)/($Q$46*SQRT($Q$51)))-$Q$46*SQRT(($Q$51))))*$U$41*EXP(-#REF!*$Q$51))*$T$41*100,0)</f>
        <v>0</v>
      </c>
      <c r="GM76" s="120">
        <f ca="1">IFERROR((NORMSDIST(((LN($EY76/$U$42)+(#REF!+($Q$46^2)/2)*$Q$51)/($Q$46*SQRT($Q$51))))*$EY76-NORMSDIST((((LN($EY76/$U$42)+(#REF!+($Q$46^2)/2)*$Q$51)/($Q$46*SQRT($Q$51)))-$Q$46*SQRT(($Q$51))))*$U$42*EXP(-#REF!*$Q$51))*$T$42*100,0)</f>
        <v>0</v>
      </c>
      <c r="GN76" s="205">
        <f t="shared" ca="1" si="174"/>
        <v>0</v>
      </c>
    </row>
    <row r="77" spans="1:196">
      <c r="DH77" s="119">
        <f t="shared" si="131"/>
        <v>1545.7696049035151</v>
      </c>
      <c r="DI77" s="120">
        <f t="shared" si="132"/>
        <v>0</v>
      </c>
      <c r="DJ77" s="120">
        <f t="shared" si="133"/>
        <v>0</v>
      </c>
      <c r="DK77" s="120">
        <f t="shared" si="134"/>
        <v>0</v>
      </c>
      <c r="DL77" s="120">
        <f t="shared" si="135"/>
        <v>0</v>
      </c>
      <c r="DM77" s="120">
        <f t="shared" si="136"/>
        <v>0</v>
      </c>
      <c r="DN77" s="120">
        <f t="shared" si="137"/>
        <v>0</v>
      </c>
      <c r="DO77" s="120">
        <f t="shared" si="138"/>
        <v>0</v>
      </c>
      <c r="DP77" s="120">
        <f t="shared" si="139"/>
        <v>0</v>
      </c>
      <c r="DQ77" s="120">
        <f t="shared" si="140"/>
        <v>0</v>
      </c>
      <c r="DR77" s="120">
        <f t="shared" si="141"/>
        <v>0</v>
      </c>
      <c r="DS77" s="120">
        <f t="shared" si="142"/>
        <v>0</v>
      </c>
      <c r="DT77" s="120">
        <f t="shared" si="143"/>
        <v>0</v>
      </c>
      <c r="DU77" s="120">
        <f t="shared" si="144"/>
        <v>0</v>
      </c>
      <c r="DV77" s="120">
        <f t="shared" si="145"/>
        <v>0</v>
      </c>
      <c r="DW77" s="120">
        <f t="shared" si="146"/>
        <v>0</v>
      </c>
      <c r="DX77" s="120">
        <f t="shared" si="147"/>
        <v>0</v>
      </c>
      <c r="DY77" s="120">
        <f t="shared" si="148"/>
        <v>0</v>
      </c>
      <c r="DZ77" s="120">
        <f t="shared" si="149"/>
        <v>0</v>
      </c>
      <c r="EA77" s="120">
        <f t="shared" si="150"/>
        <v>0</v>
      </c>
      <c r="EB77" s="120">
        <f t="shared" si="151"/>
        <v>0</v>
      </c>
      <c r="EC77" s="120">
        <f t="shared" si="152"/>
        <v>0</v>
      </c>
      <c r="ED77" s="120">
        <f t="shared" si="153"/>
        <v>0</v>
      </c>
      <c r="EE77" s="120">
        <f t="shared" si="154"/>
        <v>0</v>
      </c>
      <c r="EF77" s="120">
        <f t="shared" si="155"/>
        <v>0</v>
      </c>
      <c r="EG77" s="120">
        <f t="shared" si="156"/>
        <v>0</v>
      </c>
      <c r="EH77" s="120">
        <f t="shared" si="157"/>
        <v>0</v>
      </c>
      <c r="EI77" s="120">
        <f t="shared" si="158"/>
        <v>0</v>
      </c>
      <c r="EJ77" s="120">
        <f t="shared" si="159"/>
        <v>0</v>
      </c>
      <c r="EK77" s="120">
        <f t="shared" si="160"/>
        <v>0</v>
      </c>
      <c r="EL77" s="120">
        <f t="shared" si="161"/>
        <v>0</v>
      </c>
      <c r="EM77" s="120">
        <f t="shared" si="162"/>
        <v>0</v>
      </c>
      <c r="EN77" s="120">
        <f t="shared" si="163"/>
        <v>0</v>
      </c>
      <c r="EO77" s="120">
        <f t="shared" si="164"/>
        <v>0</v>
      </c>
      <c r="EP77" s="120">
        <f t="shared" si="165"/>
        <v>0</v>
      </c>
      <c r="EQ77" s="120">
        <f t="shared" si="166"/>
        <v>0</v>
      </c>
      <c r="ER77" s="120">
        <f t="shared" si="167"/>
        <v>0</v>
      </c>
      <c r="ES77" s="120">
        <f t="shared" si="168"/>
        <v>0</v>
      </c>
      <c r="ET77" s="120">
        <f t="shared" si="169"/>
        <v>0</v>
      </c>
      <c r="EU77" s="120">
        <f t="shared" si="170"/>
        <v>0</v>
      </c>
      <c r="EV77" s="120">
        <f t="shared" si="171"/>
        <v>0</v>
      </c>
      <c r="EW77" s="205">
        <f t="shared" si="172"/>
        <v>0</v>
      </c>
      <c r="EX77" s="72"/>
      <c r="EY77" s="119">
        <f t="shared" si="173"/>
        <v>1545.7696049035151</v>
      </c>
      <c r="EZ77" s="120">
        <f ca="1">IFERROR((NORMSDIST(((LN($EY77/$U$3)+(#REF!+($Q$46^2)/2)*$Q$51)/($Q$46*SQRT($Q$51))))*$EY77-NORMSDIST((((LN($EY77/$U$3)+(#REF!+($Q$46^2)/2)*$Q$51)/($Q$46*SQRT($Q$51)))-$Q$46*SQRT(($Q$51))))*$U$3*EXP(-#REF!*$Q$51))*$T$3*100,0)</f>
        <v>0</v>
      </c>
      <c r="FA77" s="120">
        <f ca="1">IFERROR((NORMSDIST(((LN($EY77/$U$4)+(#REF!+($Q$46^2)/2)*$Q$51)/($Q$46*SQRT($Q$51))))*$EY77-NORMSDIST((((LN($EY77/$U$4)+(#REF!+($Q$46^2)/2)*$Q$51)/($Q$46*SQRT($Q$51)))-$Q$46*SQRT(($Q$51))))*$U$4*EXP(-#REF!*$Q$51))*$T$4*100,0)</f>
        <v>0</v>
      </c>
      <c r="FB77" s="120">
        <f ca="1">IFERROR((NORMSDIST(((LN($EY77/$U$5)+(#REF!+($Q$46^2)/2)*$Q$51)/($Q$46*SQRT($Q$51))))*$EY77-NORMSDIST((((LN($EY77/$U$5)+(#REF!+($Q$46^2)/2)*$Q$51)/($Q$46*SQRT($Q$51)))-$Q$46*SQRT(($Q$51))))*$U$5*EXP(-#REF!*$Q$51))*$T$5*100,0)</f>
        <v>0</v>
      </c>
      <c r="FC77" s="120">
        <f ca="1">IFERROR((NORMSDIST(((LN($EY77/$U$6)+(#REF!+($Q$46^2)/2)*$Q$51)/($Q$46*SQRT($Q$51))))*$EY77-NORMSDIST((((LN($EY77/$U$6)+(#REF!+($Q$46^2)/2)*$Q$51)/($Q$46*SQRT($Q$51)))-$Q$46*SQRT(($Q$51))))*$U$6*EXP(-#REF!*$Q$51))*$T$6*100,0)</f>
        <v>0</v>
      </c>
      <c r="FD77" s="120">
        <f ca="1">IFERROR((NORMSDIST(((LN($EY77/$U$7)+(#REF!+($Q$46^2)/2)*$Q$51)/($Q$46*SQRT($Q$51))))*$EY77-NORMSDIST((((LN($EY77/$U$7)+(#REF!+($Q$46^2)/2)*$Q$51)/($Q$46*SQRT($Q$51)))-$Q$46*SQRT(($Q$51))))*$U$7*EXP(-#REF!*$Q$51))*$T$7*100,0)</f>
        <v>0</v>
      </c>
      <c r="FE77" s="120">
        <f ca="1">IFERROR((NORMSDIST(((LN($EY77/$U$8)+(#REF!+($Q$46^2)/2)*$Q$51)/($Q$46*SQRT($Q$51))))*$EY77-NORMSDIST((((LN($EY77/$U$8)+(#REF!+($Q$46^2)/2)*$Q$51)/($Q$46*SQRT($Q$51)))-$Q$46*SQRT(($Q$51))))*$U$8*EXP(-#REF!*$Q$51))*$T$8*100,0)</f>
        <v>0</v>
      </c>
      <c r="FF77" s="120">
        <f ca="1">IFERROR((NORMSDIST(((LN($EY77/$U$9)+(#REF!+($Q$46^2)/2)*$Q$51)/($Q$46*SQRT($Q$51))))*$EY77-NORMSDIST((((LN($EY77/$U$9)+(#REF!+($Q$46^2)/2)*$Q$51)/($Q$46*SQRT($Q$51)))-$Q$46*SQRT(($Q$51))))*$U$9*EXP(-#REF!*$Q$51))*$T$9*100,0)</f>
        <v>0</v>
      </c>
      <c r="FG77" s="120">
        <f ca="1">IFERROR((NORMSDIST(((LN($EY77/$U$10)+(#REF!+($Q$46^2)/2)*$Q$51)/($Q$46*SQRT($Q$51))))*$EY77-NORMSDIST((((LN($EY77/$U$10)+(#REF!+($Q$46^2)/2)*$Q$51)/($Q$46*SQRT($Q$51)))-$Q$46*SQRT(($Q$51))))*$U$10*EXP(-#REF!*$Q$51))*$T$10*100,0)</f>
        <v>0</v>
      </c>
      <c r="FH77" s="120">
        <f ca="1">IFERROR((NORMSDIST(((LN($EY77/$U$11)+(#REF!+($Q$46^2)/2)*$Q$51)/($Q$46*SQRT($Q$51))))*$EY77-NORMSDIST((((LN($EY77/$U$11)+(#REF!+($Q$46^2)/2)*$Q$51)/($Q$46*SQRT($Q$51)))-$Q$46*SQRT(($Q$51))))*$U$11*EXP(-#REF!*$Q$51))*$T$11*100,0)</f>
        <v>0</v>
      </c>
      <c r="FI77" s="120">
        <f ca="1">IFERROR((NORMSDIST(((LN($EY77/$U$12)+(#REF!+($Q$46^2)/2)*$Q$51)/($Q$46*SQRT($Q$51))))*$EY77-NORMSDIST((((LN($EY77/$U$12)+(#REF!+($Q$46^2)/2)*$Q$51)/($Q$46*SQRT($Q$51)))-$Q$46*SQRT(($Q$51))))*$U$12*EXP(-#REF!*$Q$51))*$T$12*100,0)</f>
        <v>0</v>
      </c>
      <c r="FJ77" s="120">
        <f ca="1">IFERROR((NORMSDIST(((LN($EY77/$U$13)+(#REF!+($Q$46^2)/2)*$Q$51)/($Q$46*SQRT($Q$51))))*$EY77-NORMSDIST((((LN($EY77/$U$13)+(#REF!+($Q$46^2)/2)*$Q$51)/($Q$46*SQRT($Q$51)))-$Q$46*SQRT(($Q$51))))*$U$13*EXP(-#REF!*$Q$51))*$T$13*100,0)</f>
        <v>0</v>
      </c>
      <c r="FK77" s="120">
        <f ca="1">IFERROR((NORMSDIST(((LN($EY77/$U$14)+(#REF!+($Q$46^2)/2)*$Q$51)/($Q$46*SQRT($Q$51))))*$EY77-NORMSDIST((((LN($EY77/$U$14)+(#REF!+($Q$46^2)/2)*$Q$51)/($Q$46*SQRT($Q$51)))-$Q$46*SQRT(($Q$51))))*$U$14*EXP(-#REF!*$Q$51))*$T$14*100,0)</f>
        <v>0</v>
      </c>
      <c r="FL77" s="120">
        <f ca="1">IFERROR((NORMSDIST(((LN($EY77/$U$15)+(#REF!+($Q$46^2)/2)*$Q$51)/($Q$46*SQRT($Q$51))))*$EY77-NORMSDIST((((LN($EY77/$U$15)+(#REF!+($Q$46^2)/2)*$Q$51)/($Q$46*SQRT($Q$51)))-$Q$46*SQRT(($Q$51))))*$U$15*EXP(-#REF!*$Q$51))*$T$15*100,0)</f>
        <v>0</v>
      </c>
      <c r="FM77" s="120">
        <f ca="1">IFERROR((NORMSDIST(((LN($EY77/$U$16)+(#REF!+($Q$46^2)/2)*$Q$51)/($Q$46*SQRT($Q$51))))*$EY77-NORMSDIST((((LN($EY77/$U$16)+(#REF!+($Q$46^2)/2)*$Q$51)/($Q$46*SQRT($Q$51)))-$Q$46*SQRT(($Q$51))))*$U$16*EXP(-#REF!*$Q$51))*$T$16*100,0)</f>
        <v>0</v>
      </c>
      <c r="FN77" s="120">
        <f ca="1">IFERROR((NORMSDIST(((LN($EY77/$U$17)+(#REF!+($Q$46^2)/2)*$Q$51)/($Q$46*SQRT($Q$51))))*$EY77-NORMSDIST((((LN($EY77/$U$17)+(#REF!+($Q$46^2)/2)*$Q$51)/($Q$46*SQRT($Q$51)))-$Q$46*SQRT(($Q$51))))*$U$17*EXP(-#REF!*$Q$51))*$T$17*100,0)</f>
        <v>0</v>
      </c>
      <c r="FO77" s="120">
        <f ca="1">IFERROR((NORMSDIST(((LN($EY77/$U$18)+(#REF!+($Q$46^2)/2)*$Q$51)/($Q$46*SQRT($Q$51))))*$EY77-NORMSDIST((((LN($EY77/$U$18)+(#REF!+($Q$46^2)/2)*$Q$51)/($Q$46*SQRT($Q$51)))-$Q$46*SQRT(($Q$51))))*$U$18*EXP(-#REF!*$Q$51))*$T$18*100,0)</f>
        <v>0</v>
      </c>
      <c r="FP77" s="120">
        <f ca="1">IFERROR((NORMSDIST(((LN($EY77/$U$19)+(#REF!+($Q$46^2)/2)*$Q$51)/($Q$46*SQRT($Q$51))))*$EY77-NORMSDIST((((LN($EY77/$U$19)+(#REF!+($Q$46^2)/2)*$Q$51)/($Q$46*SQRT($Q$51)))-$Q$46*SQRT(($Q$51))))*$U$19*EXP(-#REF!*$Q$51))*$T$19*100,0)</f>
        <v>0</v>
      </c>
      <c r="FQ77" s="120">
        <f ca="1">IFERROR((NORMSDIST(((LN($EY77/$U$20)+(#REF!+($Q$46^2)/2)*$Q$51)/($Q$46*SQRT($Q$51))))*$EY77-NORMSDIST((((LN($EY77/$U$20)+(#REF!+($Q$46^2)/2)*$Q$51)/($Q$46*SQRT($Q$51)))-$Q$46*SQRT(($Q$51))))*$U$20*EXP(-#REF!*$Q$51))*$T$20*100,0)</f>
        <v>0</v>
      </c>
      <c r="FR77" s="120">
        <f ca="1">IFERROR((NORMSDIST(((LN($EY77/$U$21)+(#REF!+($Q$46^2)/2)*$Q$51)/($Q$46*SQRT($Q$51))))*$EY77-NORMSDIST((((LN($EY77/$U$21)+(#REF!+($Q$46^2)/2)*$Q$51)/($Q$46*SQRT($Q$51)))-$Q$46*SQRT(($Q$51))))*$U$21*EXP(-#REF!*$Q$51))*$T$21*100,0)</f>
        <v>0</v>
      </c>
      <c r="FS77" s="120">
        <f ca="1">IFERROR((NORMSDIST(((LN($EY77/$U$22)+(#REF!+($Q$46^2)/2)*$Q$51)/($Q$46*SQRT($Q$51))))*$EY77-NORMSDIST((((LN($EY77/$U$22)+(#REF!+($Q$46^2)/2)*$Q$51)/($Q$46*SQRT($Q$51)))-$Q$46*SQRT(($Q$51))))*$U$22*EXP(-#REF!*$Q$51))*$T$22*100,0)</f>
        <v>0</v>
      </c>
      <c r="FT77" s="120">
        <f ca="1">IFERROR((NORMSDIST(((LN($EY77/$U$23)+(#REF!+($Q$46^2)/2)*$Q$51)/($Q$46*SQRT($Q$51))))*$EY77-NORMSDIST((((LN($EY77/$U$23)+(#REF!+($Q$46^2)/2)*$Q$51)/($Q$46*SQRT($Q$51)))-$Q$46*SQRT(($Q$51))))*$U$23*EXP(-#REF!*$Q$51))*$T$23*100,0)</f>
        <v>0</v>
      </c>
      <c r="FU77" s="120">
        <f ca="1">IFERROR((NORMSDIST(((LN($EY77/$U$24)+(#REF!+($Q$46^2)/2)*$Q$51)/($Q$46*SQRT($Q$51))))*$EY77-NORMSDIST((((LN($EY77/$U$24)+(#REF!+($Q$46^2)/2)*$Q$51)/($Q$46*SQRT($Q$51)))-$Q$46*SQRT(($Q$51))))*$U$24*EXP(-#REF!*$Q$51))*$T$24*100,0)</f>
        <v>0</v>
      </c>
      <c r="FV77" s="120">
        <f ca="1">IFERROR((NORMSDIST(((LN($EY77/$U$25)+(#REF!+($Q$46^2)/2)*$Q$51)/($Q$46*SQRT($Q$51))))*$EY77-NORMSDIST((((LN($EY77/$U$25)+(#REF!+($Q$46^2)/2)*$Q$51)/($Q$46*SQRT($Q$51)))-$Q$46*SQRT(($Q$51))))*$U$25*EXP(-#REF!*$Q$51))*$T$25*100,0)</f>
        <v>0</v>
      </c>
      <c r="FW77" s="120">
        <f ca="1">IFERROR((NORMSDIST(((LN($EY77/$U$26)+(#REF!+($Q$46^2)/2)*$Q$51)/($Q$46*SQRT($Q$51))))*$EY77-NORMSDIST((((LN($EY77/$U$26)+(#REF!+($Q$46^2)/2)*$Q$51)/($Q$46*SQRT($Q$51)))-$Q$46*SQRT(($Q$51))))*$U$26*EXP(-#REF!*$Q$51))*$T$26*100,0)</f>
        <v>0</v>
      </c>
      <c r="FX77" s="120">
        <f ca="1">IFERROR((NORMSDIST(((LN($EY77/$U$27)+(#REF!+($Q$46^2)/2)*$Q$51)/($Q$46*SQRT($Q$51))))*$EY77-NORMSDIST((((LN($EY77/$U$27)+(#REF!+($Q$46^2)/2)*$Q$51)/($Q$46*SQRT($Q$51)))-$Q$46*SQRT(($Q$51))))*$U$27*EXP(-#REF!*$Q$51))*$T$27*100,0)</f>
        <v>0</v>
      </c>
      <c r="FY77" s="120">
        <f ca="1">IFERROR((NORMSDIST(((LN($EY77/$U$28)+(#REF!+($Q$46^2)/2)*$Q$51)/($Q$46*SQRT($Q$51))))*$EY77-NORMSDIST((((LN($EY77/$U$28)+(#REF!+($Q$46^2)/2)*$Q$51)/($Q$46*SQRT($Q$51)))-$Q$46*SQRT(($Q$51))))*$U$28*EXP(-#REF!*$Q$51))*$T$28*100,0)</f>
        <v>0</v>
      </c>
      <c r="FZ77" s="120">
        <f ca="1">IFERROR((NORMSDIST(((LN($EY77/$U$29)+(#REF!+($Q$46^2)/2)*$Q$51)/($Q$46*SQRT($Q$51))))*$EY77-NORMSDIST((((LN($EY77/$U$29)+(#REF!+($Q$46^2)/2)*$Q$51)/($Q$46*SQRT($Q$51)))-$Q$46*SQRT(($Q$51))))*$U$29*EXP(-#REF!*$Q$51))*$T$29*100,0)</f>
        <v>0</v>
      </c>
      <c r="GA77" s="120">
        <f ca="1">IFERROR((NORMSDIST(((LN($EY77/$U$30)+(#REF!+($Q$46^2)/2)*$Q$51)/($Q$46*SQRT($Q$51))))*$EY77-NORMSDIST((((LN($EY77/$U$30)+(#REF!+($Q$46^2)/2)*$Q$51)/($Q$46*SQRT($Q$51)))-$Q$46*SQRT(($Q$51))))*$U$30*EXP(-#REF!*$Q$51))*$T$30*100,0)</f>
        <v>0</v>
      </c>
      <c r="GB77" s="120">
        <f ca="1">IFERROR((NORMSDIST(((LN($EY77/$U$31)+(#REF!+($Q$46^2)/2)*$Q$51)/($Q$46*SQRT($Q$51))))*$EY77-NORMSDIST((((LN($EY77/$U$31)+(#REF!+($Q$46^2)/2)*$Q$51)/($Q$46*SQRT($Q$51)))-$Q$46*SQRT(($Q$51))))*$U$31*EXP(-#REF!*$Q$51))*$T$31*100,0)</f>
        <v>0</v>
      </c>
      <c r="GC77" s="120">
        <f ca="1">IFERROR((NORMSDIST(((LN($EY77/$U$32)+(#REF!+($Q$46^2)/2)*$Q$51)/($Q$46*SQRT($Q$51))))*$EY77-NORMSDIST((((LN($EY77/$U$32)+(#REF!+($Q$46^2)/2)*$Q$51)/($Q$46*SQRT($Q$51)))-$Q$46*SQRT(($Q$51))))*$U$32*EXP(-#REF!*$Q$51))*$T$32*100,0)</f>
        <v>0</v>
      </c>
      <c r="GD77" s="120">
        <f ca="1">IFERROR((NORMSDIST(((LN($EY77/$U$33)+(#REF!+($Q$46^2)/2)*$Q$51)/($Q$46*SQRT($Q$51))))*$EY77-NORMSDIST((((LN($EY77/$U$33)+(#REF!+($Q$46^2)/2)*$Q$51)/($Q$46*SQRT($Q$51)))-$Q$46*SQRT(($Q$51))))*$U$33*EXP(-#REF!*$Q$51))*$T$33*100,0)</f>
        <v>0</v>
      </c>
      <c r="GE77" s="120">
        <f ca="1">IFERROR((NORMSDIST(((LN($EY77/$U$34)+(#REF!+($Q$46^2)/2)*$Q$51)/($Q$46*SQRT($Q$51))))*$EY77-NORMSDIST((((LN($EY77/$U$34)+(#REF!+($Q$46^2)/2)*$Q$51)/($Q$46*SQRT($Q$51)))-$Q$46*SQRT(($Q$51))))*$U$34*EXP(-#REF!*$Q$51))*$T$34*100,0)</f>
        <v>0</v>
      </c>
      <c r="GF77" s="120">
        <f ca="1">IFERROR((NORMSDIST(((LN($EY77/$U$35)+(#REF!+($Q$46^2)/2)*$Q$51)/($Q$46*SQRT($Q$51))))*$EY77-NORMSDIST((((LN($EY77/$U$35)+(#REF!+($Q$46^2)/2)*$Q$51)/($Q$46*SQRT($Q$51)))-$Q$46*SQRT(($Q$51))))*$U$35*EXP(-#REF!*$Q$51))*$T$35*100,0)</f>
        <v>0</v>
      </c>
      <c r="GG77" s="120">
        <f ca="1">IFERROR((NORMSDIST(((LN($EY77/$U$36)+(#REF!+($Q$46^2)/2)*$Q$51)/($Q$46*SQRT($Q$51))))*$EY77-NORMSDIST((((LN($EY77/$U$36)+(#REF!+($Q$46^2)/2)*$Q$51)/($Q$46*SQRT($Q$51)))-$Q$46*SQRT(($Q$51))))*$U$36*EXP(-#REF!*$Q$51))*$T$36*100,0)</f>
        <v>0</v>
      </c>
      <c r="GH77" s="120">
        <f ca="1">IFERROR((NORMSDIST(((LN($EY77/$U$37)+(#REF!+($Q$46^2)/2)*$Q$51)/($Q$46*SQRT($Q$51))))*$EY77-NORMSDIST((((LN($EY77/$U$37)+(#REF!+($Q$46^2)/2)*$Q$51)/($Q$46*SQRT($Q$51)))-$Q$46*SQRT(($Q$51))))*$U$37*EXP(-#REF!*$Q$51))*$T$37*100,0)</f>
        <v>0</v>
      </c>
      <c r="GI77" s="120">
        <f ca="1">IFERROR((NORMSDIST(((LN($EY77/$U$38)+(#REF!+($Q$46^2)/2)*$Q$51)/($Q$46*SQRT($Q$51))))*$EY77-NORMSDIST((((LN($EY77/$U$38)+(#REF!+($Q$46^2)/2)*$Q$51)/($Q$46*SQRT($Q$51)))-$Q$46*SQRT(($Q$51))))*$U$38*EXP(-#REF!*$Q$51))*$T$38*100,0)</f>
        <v>0</v>
      </c>
      <c r="GJ77" s="120">
        <f ca="1">IFERROR((NORMSDIST(((LN($EY77/$U$39)+(#REF!+($Q$46^2)/2)*$Q$51)/($Q$46*SQRT($Q$51))))*$EY77-NORMSDIST((((LN($EY77/$U$39)+(#REF!+($Q$46^2)/2)*$Q$51)/($Q$46*SQRT($Q$51)))-$Q$46*SQRT(($Q$51))))*$U$39*EXP(-#REF!*$Q$51))*$T$39*100,0)</f>
        <v>0</v>
      </c>
      <c r="GK77" s="120">
        <f ca="1">IFERROR((NORMSDIST(((LN($EY77/$U$40)+(#REF!+($Q$46^2)/2)*$Q$51)/($Q$46*SQRT($Q$51))))*$EY77-NORMSDIST((((LN($EY77/$U$40)+(#REF!+($Q$46^2)/2)*$Q$51)/($Q$46*SQRT($Q$51)))-$Q$46*SQRT(($Q$51))))*$U$40*EXP(-#REF!*$Q$51))*$T$40*100,0)</f>
        <v>0</v>
      </c>
      <c r="GL77" s="120">
        <f ca="1">IFERROR((NORMSDIST(((LN($EY77/$U$41)+(#REF!+($Q$46^2)/2)*$Q$51)/($Q$46*SQRT($Q$51))))*$EY77-NORMSDIST((((LN($EY77/$U$41)+(#REF!+($Q$46^2)/2)*$Q$51)/($Q$46*SQRT($Q$51)))-$Q$46*SQRT(($Q$51))))*$U$41*EXP(-#REF!*$Q$51))*$T$41*100,0)</f>
        <v>0</v>
      </c>
      <c r="GM77" s="120">
        <f ca="1">IFERROR((NORMSDIST(((LN($EY77/$U$42)+(#REF!+($Q$46^2)/2)*$Q$51)/($Q$46*SQRT($Q$51))))*$EY77-NORMSDIST((((LN($EY77/$U$42)+(#REF!+($Q$46^2)/2)*$Q$51)/($Q$46*SQRT($Q$51)))-$Q$46*SQRT(($Q$51))))*$U$42*EXP(-#REF!*$Q$51))*$T$42*100,0)</f>
        <v>0</v>
      </c>
      <c r="GN77" s="205">
        <f t="shared" ca="1" si="174"/>
        <v>0</v>
      </c>
    </row>
    <row r="78" spans="1:196">
      <c r="DH78" s="119">
        <f t="shared" si="131"/>
        <v>1627.125899898437</v>
      </c>
      <c r="DI78" s="120">
        <f t="shared" si="132"/>
        <v>0</v>
      </c>
      <c r="DJ78" s="120">
        <f t="shared" si="133"/>
        <v>0</v>
      </c>
      <c r="DK78" s="120">
        <f t="shared" si="134"/>
        <v>0</v>
      </c>
      <c r="DL78" s="120">
        <f t="shared" si="135"/>
        <v>0</v>
      </c>
      <c r="DM78" s="120">
        <f t="shared" si="136"/>
        <v>0</v>
      </c>
      <c r="DN78" s="120">
        <f t="shared" si="137"/>
        <v>0</v>
      </c>
      <c r="DO78" s="120">
        <f t="shared" si="138"/>
        <v>0</v>
      </c>
      <c r="DP78" s="120">
        <f t="shared" si="139"/>
        <v>0</v>
      </c>
      <c r="DQ78" s="120">
        <f t="shared" si="140"/>
        <v>0</v>
      </c>
      <c r="DR78" s="120">
        <f t="shared" si="141"/>
        <v>0</v>
      </c>
      <c r="DS78" s="120">
        <f t="shared" si="142"/>
        <v>0</v>
      </c>
      <c r="DT78" s="120">
        <f t="shared" si="143"/>
        <v>0</v>
      </c>
      <c r="DU78" s="120">
        <f t="shared" si="144"/>
        <v>0</v>
      </c>
      <c r="DV78" s="120">
        <f t="shared" si="145"/>
        <v>0</v>
      </c>
      <c r="DW78" s="120">
        <f t="shared" si="146"/>
        <v>0</v>
      </c>
      <c r="DX78" s="120">
        <f t="shared" si="147"/>
        <v>0</v>
      </c>
      <c r="DY78" s="120">
        <f t="shared" si="148"/>
        <v>0</v>
      </c>
      <c r="DZ78" s="120">
        <f t="shared" si="149"/>
        <v>0</v>
      </c>
      <c r="EA78" s="120">
        <f t="shared" si="150"/>
        <v>0</v>
      </c>
      <c r="EB78" s="120">
        <f t="shared" si="151"/>
        <v>0</v>
      </c>
      <c r="EC78" s="120">
        <f t="shared" si="152"/>
        <v>0</v>
      </c>
      <c r="ED78" s="120">
        <f t="shared" si="153"/>
        <v>0</v>
      </c>
      <c r="EE78" s="120">
        <f t="shared" si="154"/>
        <v>0</v>
      </c>
      <c r="EF78" s="120">
        <f t="shared" si="155"/>
        <v>0</v>
      </c>
      <c r="EG78" s="120">
        <f t="shared" si="156"/>
        <v>0</v>
      </c>
      <c r="EH78" s="120">
        <f t="shared" si="157"/>
        <v>0</v>
      </c>
      <c r="EI78" s="120">
        <f t="shared" si="158"/>
        <v>0</v>
      </c>
      <c r="EJ78" s="120">
        <f t="shared" si="159"/>
        <v>0</v>
      </c>
      <c r="EK78" s="120">
        <f t="shared" si="160"/>
        <v>0</v>
      </c>
      <c r="EL78" s="120">
        <f t="shared" si="161"/>
        <v>0</v>
      </c>
      <c r="EM78" s="120">
        <f t="shared" si="162"/>
        <v>0</v>
      </c>
      <c r="EN78" s="120">
        <f t="shared" si="163"/>
        <v>0</v>
      </c>
      <c r="EO78" s="120">
        <f t="shared" si="164"/>
        <v>0</v>
      </c>
      <c r="EP78" s="120">
        <f t="shared" si="165"/>
        <v>0</v>
      </c>
      <c r="EQ78" s="120">
        <f t="shared" si="166"/>
        <v>0</v>
      </c>
      <c r="ER78" s="120">
        <f t="shared" si="167"/>
        <v>0</v>
      </c>
      <c r="ES78" s="120">
        <f t="shared" si="168"/>
        <v>0</v>
      </c>
      <c r="ET78" s="120">
        <f t="shared" si="169"/>
        <v>0</v>
      </c>
      <c r="EU78" s="120">
        <f t="shared" si="170"/>
        <v>0</v>
      </c>
      <c r="EV78" s="120">
        <f t="shared" si="171"/>
        <v>0</v>
      </c>
      <c r="EW78" s="205">
        <f t="shared" si="172"/>
        <v>0</v>
      </c>
      <c r="EX78" s="72"/>
      <c r="EY78" s="119">
        <f t="shared" si="173"/>
        <v>1627.125899898437</v>
      </c>
      <c r="EZ78" s="120">
        <f ca="1">IFERROR((NORMSDIST(((LN($EY78/$U$3)+(#REF!+($Q$46^2)/2)*$Q$51)/($Q$46*SQRT($Q$51))))*$EY78-NORMSDIST((((LN($EY78/$U$3)+(#REF!+($Q$46^2)/2)*$Q$51)/($Q$46*SQRT($Q$51)))-$Q$46*SQRT(($Q$51))))*$U$3*EXP(-#REF!*$Q$51))*$T$3*100,0)</f>
        <v>0</v>
      </c>
      <c r="FA78" s="120">
        <f ca="1">IFERROR((NORMSDIST(((LN($EY78/$U$4)+(#REF!+($Q$46^2)/2)*$Q$51)/($Q$46*SQRT($Q$51))))*$EY78-NORMSDIST((((LN($EY78/$U$4)+(#REF!+($Q$46^2)/2)*$Q$51)/($Q$46*SQRT($Q$51)))-$Q$46*SQRT(($Q$51))))*$U$4*EXP(-#REF!*$Q$51))*$T$4*100,0)</f>
        <v>0</v>
      </c>
      <c r="FB78" s="120">
        <f ca="1">IFERROR((NORMSDIST(((LN($EY78/$U$5)+(#REF!+($Q$46^2)/2)*$Q$51)/($Q$46*SQRT($Q$51))))*$EY78-NORMSDIST((((LN($EY78/$U$5)+(#REF!+($Q$46^2)/2)*$Q$51)/($Q$46*SQRT($Q$51)))-$Q$46*SQRT(($Q$51))))*$U$5*EXP(-#REF!*$Q$51))*$T$5*100,0)</f>
        <v>0</v>
      </c>
      <c r="FC78" s="120">
        <f ca="1">IFERROR((NORMSDIST(((LN($EY78/$U$6)+(#REF!+($Q$46^2)/2)*$Q$51)/($Q$46*SQRT($Q$51))))*$EY78-NORMSDIST((((LN($EY78/$U$6)+(#REF!+($Q$46^2)/2)*$Q$51)/($Q$46*SQRT($Q$51)))-$Q$46*SQRT(($Q$51))))*$U$6*EXP(-#REF!*$Q$51))*$T$6*100,0)</f>
        <v>0</v>
      </c>
      <c r="FD78" s="120">
        <f ca="1">IFERROR((NORMSDIST(((LN($EY78/$U$7)+(#REF!+($Q$46^2)/2)*$Q$51)/($Q$46*SQRT($Q$51))))*$EY78-NORMSDIST((((LN($EY78/$U$7)+(#REF!+($Q$46^2)/2)*$Q$51)/($Q$46*SQRT($Q$51)))-$Q$46*SQRT(($Q$51))))*$U$7*EXP(-#REF!*$Q$51))*$T$7*100,0)</f>
        <v>0</v>
      </c>
      <c r="FE78" s="120">
        <f ca="1">IFERROR((NORMSDIST(((LN($EY78/$U$8)+(#REF!+($Q$46^2)/2)*$Q$51)/($Q$46*SQRT($Q$51))))*$EY78-NORMSDIST((((LN($EY78/$U$8)+(#REF!+($Q$46^2)/2)*$Q$51)/($Q$46*SQRT($Q$51)))-$Q$46*SQRT(($Q$51))))*$U$8*EXP(-#REF!*$Q$51))*$T$8*100,0)</f>
        <v>0</v>
      </c>
      <c r="FF78" s="120">
        <f ca="1">IFERROR((NORMSDIST(((LN($EY78/$U$9)+(#REF!+($Q$46^2)/2)*$Q$51)/($Q$46*SQRT($Q$51))))*$EY78-NORMSDIST((((LN($EY78/$U$9)+(#REF!+($Q$46^2)/2)*$Q$51)/($Q$46*SQRT($Q$51)))-$Q$46*SQRT(($Q$51))))*$U$9*EXP(-#REF!*$Q$51))*$T$9*100,0)</f>
        <v>0</v>
      </c>
      <c r="FG78" s="120">
        <f ca="1">IFERROR((NORMSDIST(((LN($EY78/$U$10)+(#REF!+($Q$46^2)/2)*$Q$51)/($Q$46*SQRT($Q$51))))*$EY78-NORMSDIST((((LN($EY78/$U$10)+(#REF!+($Q$46^2)/2)*$Q$51)/($Q$46*SQRT($Q$51)))-$Q$46*SQRT(($Q$51))))*$U$10*EXP(-#REF!*$Q$51))*$T$10*100,0)</f>
        <v>0</v>
      </c>
      <c r="FH78" s="120">
        <f ca="1">IFERROR((NORMSDIST(((LN($EY78/$U$11)+(#REF!+($Q$46^2)/2)*$Q$51)/($Q$46*SQRT($Q$51))))*$EY78-NORMSDIST((((LN($EY78/$U$11)+(#REF!+($Q$46^2)/2)*$Q$51)/($Q$46*SQRT($Q$51)))-$Q$46*SQRT(($Q$51))))*$U$11*EXP(-#REF!*$Q$51))*$T$11*100,0)</f>
        <v>0</v>
      </c>
      <c r="FI78" s="120">
        <f ca="1">IFERROR((NORMSDIST(((LN($EY78/$U$12)+(#REF!+($Q$46^2)/2)*$Q$51)/($Q$46*SQRT($Q$51))))*$EY78-NORMSDIST((((LN($EY78/$U$12)+(#REF!+($Q$46^2)/2)*$Q$51)/($Q$46*SQRT($Q$51)))-$Q$46*SQRT(($Q$51))))*$U$12*EXP(-#REF!*$Q$51))*$T$12*100,0)</f>
        <v>0</v>
      </c>
      <c r="FJ78" s="120">
        <f ca="1">IFERROR((NORMSDIST(((LN($EY78/$U$13)+(#REF!+($Q$46^2)/2)*$Q$51)/($Q$46*SQRT($Q$51))))*$EY78-NORMSDIST((((LN($EY78/$U$13)+(#REF!+($Q$46^2)/2)*$Q$51)/($Q$46*SQRT($Q$51)))-$Q$46*SQRT(($Q$51))))*$U$13*EXP(-#REF!*$Q$51))*$T$13*100,0)</f>
        <v>0</v>
      </c>
      <c r="FK78" s="120">
        <f ca="1">IFERROR((NORMSDIST(((LN($EY78/$U$14)+(#REF!+($Q$46^2)/2)*$Q$51)/($Q$46*SQRT($Q$51))))*$EY78-NORMSDIST((((LN($EY78/$U$14)+(#REF!+($Q$46^2)/2)*$Q$51)/($Q$46*SQRT($Q$51)))-$Q$46*SQRT(($Q$51))))*$U$14*EXP(-#REF!*$Q$51))*$T$14*100,0)</f>
        <v>0</v>
      </c>
      <c r="FL78" s="120">
        <f ca="1">IFERROR((NORMSDIST(((LN($EY78/$U$15)+(#REF!+($Q$46^2)/2)*$Q$51)/($Q$46*SQRT($Q$51))))*$EY78-NORMSDIST((((LN($EY78/$U$15)+(#REF!+($Q$46^2)/2)*$Q$51)/($Q$46*SQRT($Q$51)))-$Q$46*SQRT(($Q$51))))*$U$15*EXP(-#REF!*$Q$51))*$T$15*100,0)</f>
        <v>0</v>
      </c>
      <c r="FM78" s="120">
        <f ca="1">IFERROR((NORMSDIST(((LN($EY78/$U$16)+(#REF!+($Q$46^2)/2)*$Q$51)/($Q$46*SQRT($Q$51))))*$EY78-NORMSDIST((((LN($EY78/$U$16)+(#REF!+($Q$46^2)/2)*$Q$51)/($Q$46*SQRT($Q$51)))-$Q$46*SQRT(($Q$51))))*$U$16*EXP(-#REF!*$Q$51))*$T$16*100,0)</f>
        <v>0</v>
      </c>
      <c r="FN78" s="120">
        <f ca="1">IFERROR((NORMSDIST(((LN($EY78/$U$17)+(#REF!+($Q$46^2)/2)*$Q$51)/($Q$46*SQRT($Q$51))))*$EY78-NORMSDIST((((LN($EY78/$U$17)+(#REF!+($Q$46^2)/2)*$Q$51)/($Q$46*SQRT($Q$51)))-$Q$46*SQRT(($Q$51))))*$U$17*EXP(-#REF!*$Q$51))*$T$17*100,0)</f>
        <v>0</v>
      </c>
      <c r="FO78" s="120">
        <f ca="1">IFERROR((NORMSDIST(((LN($EY78/$U$18)+(#REF!+($Q$46^2)/2)*$Q$51)/($Q$46*SQRT($Q$51))))*$EY78-NORMSDIST((((LN($EY78/$U$18)+(#REF!+($Q$46^2)/2)*$Q$51)/($Q$46*SQRT($Q$51)))-$Q$46*SQRT(($Q$51))))*$U$18*EXP(-#REF!*$Q$51))*$T$18*100,0)</f>
        <v>0</v>
      </c>
      <c r="FP78" s="120">
        <f ca="1">IFERROR((NORMSDIST(((LN($EY78/$U$19)+(#REF!+($Q$46^2)/2)*$Q$51)/($Q$46*SQRT($Q$51))))*$EY78-NORMSDIST((((LN($EY78/$U$19)+(#REF!+($Q$46^2)/2)*$Q$51)/($Q$46*SQRT($Q$51)))-$Q$46*SQRT(($Q$51))))*$U$19*EXP(-#REF!*$Q$51))*$T$19*100,0)</f>
        <v>0</v>
      </c>
      <c r="FQ78" s="120">
        <f ca="1">IFERROR((NORMSDIST(((LN($EY78/$U$20)+(#REF!+($Q$46^2)/2)*$Q$51)/($Q$46*SQRT($Q$51))))*$EY78-NORMSDIST((((LN($EY78/$U$20)+(#REF!+($Q$46^2)/2)*$Q$51)/($Q$46*SQRT($Q$51)))-$Q$46*SQRT(($Q$51))))*$U$20*EXP(-#REF!*$Q$51))*$T$20*100,0)</f>
        <v>0</v>
      </c>
      <c r="FR78" s="120">
        <f ca="1">IFERROR((NORMSDIST(((LN($EY78/$U$21)+(#REF!+($Q$46^2)/2)*$Q$51)/($Q$46*SQRT($Q$51))))*$EY78-NORMSDIST((((LN($EY78/$U$21)+(#REF!+($Q$46^2)/2)*$Q$51)/($Q$46*SQRT($Q$51)))-$Q$46*SQRT(($Q$51))))*$U$21*EXP(-#REF!*$Q$51))*$T$21*100,0)</f>
        <v>0</v>
      </c>
      <c r="FS78" s="120">
        <f ca="1">IFERROR((NORMSDIST(((LN($EY78/$U$22)+(#REF!+($Q$46^2)/2)*$Q$51)/($Q$46*SQRT($Q$51))))*$EY78-NORMSDIST((((LN($EY78/$U$22)+(#REF!+($Q$46^2)/2)*$Q$51)/($Q$46*SQRT($Q$51)))-$Q$46*SQRT(($Q$51))))*$U$22*EXP(-#REF!*$Q$51))*$T$22*100,0)</f>
        <v>0</v>
      </c>
      <c r="FT78" s="120">
        <f ca="1">IFERROR((NORMSDIST(((LN($EY78/$U$23)+(#REF!+($Q$46^2)/2)*$Q$51)/($Q$46*SQRT($Q$51))))*$EY78-NORMSDIST((((LN($EY78/$U$23)+(#REF!+($Q$46^2)/2)*$Q$51)/($Q$46*SQRT($Q$51)))-$Q$46*SQRT(($Q$51))))*$U$23*EXP(-#REF!*$Q$51))*$T$23*100,0)</f>
        <v>0</v>
      </c>
      <c r="FU78" s="120">
        <f ca="1">IFERROR((NORMSDIST(((LN($EY78/$U$24)+(#REF!+($Q$46^2)/2)*$Q$51)/($Q$46*SQRT($Q$51))))*$EY78-NORMSDIST((((LN($EY78/$U$24)+(#REF!+($Q$46^2)/2)*$Q$51)/($Q$46*SQRT($Q$51)))-$Q$46*SQRT(($Q$51))))*$U$24*EXP(-#REF!*$Q$51))*$T$24*100,0)</f>
        <v>0</v>
      </c>
      <c r="FV78" s="120">
        <f ca="1">IFERROR((NORMSDIST(((LN($EY78/$U$25)+(#REF!+($Q$46^2)/2)*$Q$51)/($Q$46*SQRT($Q$51))))*$EY78-NORMSDIST((((LN($EY78/$U$25)+(#REF!+($Q$46^2)/2)*$Q$51)/($Q$46*SQRT($Q$51)))-$Q$46*SQRT(($Q$51))))*$U$25*EXP(-#REF!*$Q$51))*$T$25*100,0)</f>
        <v>0</v>
      </c>
      <c r="FW78" s="120">
        <f ca="1">IFERROR((NORMSDIST(((LN($EY78/$U$26)+(#REF!+($Q$46^2)/2)*$Q$51)/($Q$46*SQRT($Q$51))))*$EY78-NORMSDIST((((LN($EY78/$U$26)+(#REF!+($Q$46^2)/2)*$Q$51)/($Q$46*SQRT($Q$51)))-$Q$46*SQRT(($Q$51))))*$U$26*EXP(-#REF!*$Q$51))*$T$26*100,0)</f>
        <v>0</v>
      </c>
      <c r="FX78" s="120">
        <f ca="1">IFERROR((NORMSDIST(((LN($EY78/$U$27)+(#REF!+($Q$46^2)/2)*$Q$51)/($Q$46*SQRT($Q$51))))*$EY78-NORMSDIST((((LN($EY78/$U$27)+(#REF!+($Q$46^2)/2)*$Q$51)/($Q$46*SQRT($Q$51)))-$Q$46*SQRT(($Q$51))))*$U$27*EXP(-#REF!*$Q$51))*$T$27*100,0)</f>
        <v>0</v>
      </c>
      <c r="FY78" s="120">
        <f ca="1">IFERROR((NORMSDIST(((LN($EY78/$U$28)+(#REF!+($Q$46^2)/2)*$Q$51)/($Q$46*SQRT($Q$51))))*$EY78-NORMSDIST((((LN($EY78/$U$28)+(#REF!+($Q$46^2)/2)*$Q$51)/($Q$46*SQRT($Q$51)))-$Q$46*SQRT(($Q$51))))*$U$28*EXP(-#REF!*$Q$51))*$T$28*100,0)</f>
        <v>0</v>
      </c>
      <c r="FZ78" s="120">
        <f ca="1">IFERROR((NORMSDIST(((LN($EY78/$U$29)+(#REF!+($Q$46^2)/2)*$Q$51)/($Q$46*SQRT($Q$51))))*$EY78-NORMSDIST((((LN($EY78/$U$29)+(#REF!+($Q$46^2)/2)*$Q$51)/($Q$46*SQRT($Q$51)))-$Q$46*SQRT(($Q$51))))*$U$29*EXP(-#REF!*$Q$51))*$T$29*100,0)</f>
        <v>0</v>
      </c>
      <c r="GA78" s="120">
        <f ca="1">IFERROR((NORMSDIST(((LN($EY78/$U$30)+(#REF!+($Q$46^2)/2)*$Q$51)/($Q$46*SQRT($Q$51))))*$EY78-NORMSDIST((((LN($EY78/$U$30)+(#REF!+($Q$46^2)/2)*$Q$51)/($Q$46*SQRT($Q$51)))-$Q$46*SQRT(($Q$51))))*$U$30*EXP(-#REF!*$Q$51))*$T$30*100,0)</f>
        <v>0</v>
      </c>
      <c r="GB78" s="120">
        <f ca="1">IFERROR((NORMSDIST(((LN($EY78/$U$31)+(#REF!+($Q$46^2)/2)*$Q$51)/($Q$46*SQRT($Q$51))))*$EY78-NORMSDIST((((LN($EY78/$U$31)+(#REF!+($Q$46^2)/2)*$Q$51)/($Q$46*SQRT($Q$51)))-$Q$46*SQRT(($Q$51))))*$U$31*EXP(-#REF!*$Q$51))*$T$31*100,0)</f>
        <v>0</v>
      </c>
      <c r="GC78" s="120">
        <f ca="1">IFERROR((NORMSDIST(((LN($EY78/$U$32)+(#REF!+($Q$46^2)/2)*$Q$51)/($Q$46*SQRT($Q$51))))*$EY78-NORMSDIST((((LN($EY78/$U$32)+(#REF!+($Q$46^2)/2)*$Q$51)/($Q$46*SQRT($Q$51)))-$Q$46*SQRT(($Q$51))))*$U$32*EXP(-#REF!*$Q$51))*$T$32*100,0)</f>
        <v>0</v>
      </c>
      <c r="GD78" s="120">
        <f ca="1">IFERROR((NORMSDIST(((LN($EY78/$U$33)+(#REF!+($Q$46^2)/2)*$Q$51)/($Q$46*SQRT($Q$51))))*$EY78-NORMSDIST((((LN($EY78/$U$33)+(#REF!+($Q$46^2)/2)*$Q$51)/($Q$46*SQRT($Q$51)))-$Q$46*SQRT(($Q$51))))*$U$33*EXP(-#REF!*$Q$51))*$T$33*100,0)</f>
        <v>0</v>
      </c>
      <c r="GE78" s="120">
        <f ca="1">IFERROR((NORMSDIST(((LN($EY78/$U$34)+(#REF!+($Q$46^2)/2)*$Q$51)/($Q$46*SQRT($Q$51))))*$EY78-NORMSDIST((((LN($EY78/$U$34)+(#REF!+($Q$46^2)/2)*$Q$51)/($Q$46*SQRT($Q$51)))-$Q$46*SQRT(($Q$51))))*$U$34*EXP(-#REF!*$Q$51))*$T$34*100,0)</f>
        <v>0</v>
      </c>
      <c r="GF78" s="120">
        <f ca="1">IFERROR((NORMSDIST(((LN($EY78/$U$35)+(#REF!+($Q$46^2)/2)*$Q$51)/($Q$46*SQRT($Q$51))))*$EY78-NORMSDIST((((LN($EY78/$U$35)+(#REF!+($Q$46^2)/2)*$Q$51)/($Q$46*SQRT($Q$51)))-$Q$46*SQRT(($Q$51))))*$U$35*EXP(-#REF!*$Q$51))*$T$35*100,0)</f>
        <v>0</v>
      </c>
      <c r="GG78" s="120">
        <f ca="1">IFERROR((NORMSDIST(((LN($EY78/$U$36)+(#REF!+($Q$46^2)/2)*$Q$51)/($Q$46*SQRT($Q$51))))*$EY78-NORMSDIST((((LN($EY78/$U$36)+(#REF!+($Q$46^2)/2)*$Q$51)/($Q$46*SQRT($Q$51)))-$Q$46*SQRT(($Q$51))))*$U$36*EXP(-#REF!*$Q$51))*$T$36*100,0)</f>
        <v>0</v>
      </c>
      <c r="GH78" s="120">
        <f ca="1">IFERROR((NORMSDIST(((LN($EY78/$U$37)+(#REF!+($Q$46^2)/2)*$Q$51)/($Q$46*SQRT($Q$51))))*$EY78-NORMSDIST((((LN($EY78/$U$37)+(#REF!+($Q$46^2)/2)*$Q$51)/($Q$46*SQRT($Q$51)))-$Q$46*SQRT(($Q$51))))*$U$37*EXP(-#REF!*$Q$51))*$T$37*100,0)</f>
        <v>0</v>
      </c>
      <c r="GI78" s="120">
        <f ca="1">IFERROR((NORMSDIST(((LN($EY78/$U$38)+(#REF!+($Q$46^2)/2)*$Q$51)/($Q$46*SQRT($Q$51))))*$EY78-NORMSDIST((((LN($EY78/$U$38)+(#REF!+($Q$46^2)/2)*$Q$51)/($Q$46*SQRT($Q$51)))-$Q$46*SQRT(($Q$51))))*$U$38*EXP(-#REF!*$Q$51))*$T$38*100,0)</f>
        <v>0</v>
      </c>
      <c r="GJ78" s="120">
        <f ca="1">IFERROR((NORMSDIST(((LN($EY78/$U$39)+(#REF!+($Q$46^2)/2)*$Q$51)/($Q$46*SQRT($Q$51))))*$EY78-NORMSDIST((((LN($EY78/$U$39)+(#REF!+($Q$46^2)/2)*$Q$51)/($Q$46*SQRT($Q$51)))-$Q$46*SQRT(($Q$51))))*$U$39*EXP(-#REF!*$Q$51))*$T$39*100,0)</f>
        <v>0</v>
      </c>
      <c r="GK78" s="120">
        <f ca="1">IFERROR((NORMSDIST(((LN($EY78/$U$40)+(#REF!+($Q$46^2)/2)*$Q$51)/($Q$46*SQRT($Q$51))))*$EY78-NORMSDIST((((LN($EY78/$U$40)+(#REF!+($Q$46^2)/2)*$Q$51)/($Q$46*SQRT($Q$51)))-$Q$46*SQRT(($Q$51))))*$U$40*EXP(-#REF!*$Q$51))*$T$40*100,0)</f>
        <v>0</v>
      </c>
      <c r="GL78" s="120">
        <f ca="1">IFERROR((NORMSDIST(((LN($EY78/$U$41)+(#REF!+($Q$46^2)/2)*$Q$51)/($Q$46*SQRT($Q$51))))*$EY78-NORMSDIST((((LN($EY78/$U$41)+(#REF!+($Q$46^2)/2)*$Q$51)/($Q$46*SQRT($Q$51)))-$Q$46*SQRT(($Q$51))))*$U$41*EXP(-#REF!*$Q$51))*$T$41*100,0)</f>
        <v>0</v>
      </c>
      <c r="GM78" s="120">
        <f ca="1">IFERROR((NORMSDIST(((LN($EY78/$U$42)+(#REF!+($Q$46^2)/2)*$Q$51)/($Q$46*SQRT($Q$51))))*$EY78-NORMSDIST((((LN($EY78/$U$42)+(#REF!+($Q$46^2)/2)*$Q$51)/($Q$46*SQRT($Q$51)))-$Q$46*SQRT(($Q$51))))*$U$42*EXP(-#REF!*$Q$51))*$T$42*100,0)</f>
        <v>0</v>
      </c>
      <c r="GN78" s="205">
        <f t="shared" ca="1" si="174"/>
        <v>0</v>
      </c>
    </row>
    <row r="79" spans="1:196">
      <c r="DH79" s="119">
        <f t="shared" si="131"/>
        <v>1712.7641051562496</v>
      </c>
      <c r="DI79" s="120">
        <f t="shared" si="132"/>
        <v>0</v>
      </c>
      <c r="DJ79" s="120">
        <f t="shared" si="133"/>
        <v>0</v>
      </c>
      <c r="DK79" s="120">
        <f t="shared" si="134"/>
        <v>0</v>
      </c>
      <c r="DL79" s="120">
        <f t="shared" si="135"/>
        <v>0</v>
      </c>
      <c r="DM79" s="120">
        <f t="shared" si="136"/>
        <v>0</v>
      </c>
      <c r="DN79" s="120">
        <f t="shared" si="137"/>
        <v>0</v>
      </c>
      <c r="DO79" s="120">
        <f t="shared" si="138"/>
        <v>0</v>
      </c>
      <c r="DP79" s="120">
        <f t="shared" si="139"/>
        <v>0</v>
      </c>
      <c r="DQ79" s="120">
        <f t="shared" si="140"/>
        <v>0</v>
      </c>
      <c r="DR79" s="120">
        <f t="shared" si="141"/>
        <v>0</v>
      </c>
      <c r="DS79" s="120">
        <f t="shared" si="142"/>
        <v>0</v>
      </c>
      <c r="DT79" s="120">
        <f t="shared" si="143"/>
        <v>0</v>
      </c>
      <c r="DU79" s="120">
        <f t="shared" si="144"/>
        <v>0</v>
      </c>
      <c r="DV79" s="120">
        <f t="shared" si="145"/>
        <v>0</v>
      </c>
      <c r="DW79" s="120">
        <f t="shared" si="146"/>
        <v>0</v>
      </c>
      <c r="DX79" s="120">
        <f t="shared" si="147"/>
        <v>0</v>
      </c>
      <c r="DY79" s="120">
        <f t="shared" si="148"/>
        <v>0</v>
      </c>
      <c r="DZ79" s="120">
        <f t="shared" si="149"/>
        <v>0</v>
      </c>
      <c r="EA79" s="120">
        <f t="shared" si="150"/>
        <v>0</v>
      </c>
      <c r="EB79" s="120">
        <f t="shared" si="151"/>
        <v>0</v>
      </c>
      <c r="EC79" s="120">
        <f t="shared" si="152"/>
        <v>0</v>
      </c>
      <c r="ED79" s="120">
        <f t="shared" si="153"/>
        <v>0</v>
      </c>
      <c r="EE79" s="120">
        <f t="shared" si="154"/>
        <v>0</v>
      </c>
      <c r="EF79" s="120">
        <f t="shared" si="155"/>
        <v>0</v>
      </c>
      <c r="EG79" s="120">
        <f t="shared" si="156"/>
        <v>0</v>
      </c>
      <c r="EH79" s="120">
        <f t="shared" si="157"/>
        <v>0</v>
      </c>
      <c r="EI79" s="120">
        <f t="shared" si="158"/>
        <v>0</v>
      </c>
      <c r="EJ79" s="120">
        <f t="shared" si="159"/>
        <v>0</v>
      </c>
      <c r="EK79" s="120">
        <f t="shared" si="160"/>
        <v>0</v>
      </c>
      <c r="EL79" s="120">
        <f t="shared" si="161"/>
        <v>0</v>
      </c>
      <c r="EM79" s="120">
        <f t="shared" si="162"/>
        <v>0</v>
      </c>
      <c r="EN79" s="120">
        <f t="shared" si="163"/>
        <v>0</v>
      </c>
      <c r="EO79" s="120">
        <f t="shared" si="164"/>
        <v>0</v>
      </c>
      <c r="EP79" s="120">
        <f t="shared" si="165"/>
        <v>0</v>
      </c>
      <c r="EQ79" s="120">
        <f t="shared" si="166"/>
        <v>0</v>
      </c>
      <c r="ER79" s="120">
        <f t="shared" si="167"/>
        <v>0</v>
      </c>
      <c r="ES79" s="120">
        <f t="shared" si="168"/>
        <v>0</v>
      </c>
      <c r="ET79" s="120">
        <f t="shared" si="169"/>
        <v>0</v>
      </c>
      <c r="EU79" s="120">
        <f t="shared" si="170"/>
        <v>0</v>
      </c>
      <c r="EV79" s="120">
        <f t="shared" si="171"/>
        <v>0</v>
      </c>
      <c r="EW79" s="205">
        <f t="shared" si="172"/>
        <v>0</v>
      </c>
      <c r="EX79" s="72"/>
      <c r="EY79" s="119">
        <f t="shared" si="173"/>
        <v>1712.7641051562496</v>
      </c>
      <c r="EZ79" s="120">
        <f ca="1">IFERROR((NORMSDIST(((LN($EY79/$U$3)+(#REF!+($Q$46^2)/2)*$Q$51)/($Q$46*SQRT($Q$51))))*$EY79-NORMSDIST((((LN($EY79/$U$3)+(#REF!+($Q$46^2)/2)*$Q$51)/($Q$46*SQRT($Q$51)))-$Q$46*SQRT(($Q$51))))*$U$3*EXP(-#REF!*$Q$51))*$T$3*100,0)</f>
        <v>0</v>
      </c>
      <c r="FA79" s="120">
        <f ca="1">IFERROR((NORMSDIST(((LN($EY79/$U$4)+(#REF!+($Q$46^2)/2)*$Q$51)/($Q$46*SQRT($Q$51))))*$EY79-NORMSDIST((((LN($EY79/$U$4)+(#REF!+($Q$46^2)/2)*$Q$51)/($Q$46*SQRT($Q$51)))-$Q$46*SQRT(($Q$51))))*$U$4*EXP(-#REF!*$Q$51))*$T$4*100,0)</f>
        <v>0</v>
      </c>
      <c r="FB79" s="120">
        <f ca="1">IFERROR((NORMSDIST(((LN($EY79/$U$5)+(#REF!+($Q$46^2)/2)*$Q$51)/($Q$46*SQRT($Q$51))))*$EY79-NORMSDIST((((LN($EY79/$U$5)+(#REF!+($Q$46^2)/2)*$Q$51)/($Q$46*SQRT($Q$51)))-$Q$46*SQRT(($Q$51))))*$U$5*EXP(-#REF!*$Q$51))*$T$5*100,0)</f>
        <v>0</v>
      </c>
      <c r="FC79" s="120">
        <f ca="1">IFERROR((NORMSDIST(((LN($EY79/$U$6)+(#REF!+($Q$46^2)/2)*$Q$51)/($Q$46*SQRT($Q$51))))*$EY79-NORMSDIST((((LN($EY79/$U$6)+(#REF!+($Q$46^2)/2)*$Q$51)/($Q$46*SQRT($Q$51)))-$Q$46*SQRT(($Q$51))))*$U$6*EXP(-#REF!*$Q$51))*$T$6*100,0)</f>
        <v>0</v>
      </c>
      <c r="FD79" s="120">
        <f ca="1">IFERROR((NORMSDIST(((LN($EY79/$U$7)+(#REF!+($Q$46^2)/2)*$Q$51)/($Q$46*SQRT($Q$51))))*$EY79-NORMSDIST((((LN($EY79/$U$7)+(#REF!+($Q$46^2)/2)*$Q$51)/($Q$46*SQRT($Q$51)))-$Q$46*SQRT(($Q$51))))*$U$7*EXP(-#REF!*$Q$51))*$T$7*100,0)</f>
        <v>0</v>
      </c>
      <c r="FE79" s="120">
        <f ca="1">IFERROR((NORMSDIST(((LN($EY79/$U$8)+(#REF!+($Q$46^2)/2)*$Q$51)/($Q$46*SQRT($Q$51))))*$EY79-NORMSDIST((((LN($EY79/$U$8)+(#REF!+($Q$46^2)/2)*$Q$51)/($Q$46*SQRT($Q$51)))-$Q$46*SQRT(($Q$51))))*$U$8*EXP(-#REF!*$Q$51))*$T$8*100,0)</f>
        <v>0</v>
      </c>
      <c r="FF79" s="120">
        <f ca="1">IFERROR((NORMSDIST(((LN($EY79/$U$9)+(#REF!+($Q$46^2)/2)*$Q$51)/($Q$46*SQRT($Q$51))))*$EY79-NORMSDIST((((LN($EY79/$U$9)+(#REF!+($Q$46^2)/2)*$Q$51)/($Q$46*SQRT($Q$51)))-$Q$46*SQRT(($Q$51))))*$U$9*EXP(-#REF!*$Q$51))*$T$9*100,0)</f>
        <v>0</v>
      </c>
      <c r="FG79" s="120">
        <f ca="1">IFERROR((NORMSDIST(((LN($EY79/$U$10)+(#REF!+($Q$46^2)/2)*$Q$51)/($Q$46*SQRT($Q$51))))*$EY79-NORMSDIST((((LN($EY79/$U$10)+(#REF!+($Q$46^2)/2)*$Q$51)/($Q$46*SQRT($Q$51)))-$Q$46*SQRT(($Q$51))))*$U$10*EXP(-#REF!*$Q$51))*$T$10*100,0)</f>
        <v>0</v>
      </c>
      <c r="FH79" s="120">
        <f ca="1">IFERROR((NORMSDIST(((LN($EY79/$U$11)+(#REF!+($Q$46^2)/2)*$Q$51)/($Q$46*SQRT($Q$51))))*$EY79-NORMSDIST((((LN($EY79/$U$11)+(#REF!+($Q$46^2)/2)*$Q$51)/($Q$46*SQRT($Q$51)))-$Q$46*SQRT(($Q$51))))*$U$11*EXP(-#REF!*$Q$51))*$T$11*100,0)</f>
        <v>0</v>
      </c>
      <c r="FI79" s="120">
        <f ca="1">IFERROR((NORMSDIST(((LN($EY79/$U$12)+(#REF!+($Q$46^2)/2)*$Q$51)/($Q$46*SQRT($Q$51))))*$EY79-NORMSDIST((((LN($EY79/$U$12)+(#REF!+($Q$46^2)/2)*$Q$51)/($Q$46*SQRT($Q$51)))-$Q$46*SQRT(($Q$51))))*$U$12*EXP(-#REF!*$Q$51))*$T$12*100,0)</f>
        <v>0</v>
      </c>
      <c r="FJ79" s="120">
        <f ca="1">IFERROR((NORMSDIST(((LN($EY79/$U$13)+(#REF!+($Q$46^2)/2)*$Q$51)/($Q$46*SQRT($Q$51))))*$EY79-NORMSDIST((((LN($EY79/$U$13)+(#REF!+($Q$46^2)/2)*$Q$51)/($Q$46*SQRT($Q$51)))-$Q$46*SQRT(($Q$51))))*$U$13*EXP(-#REF!*$Q$51))*$T$13*100,0)</f>
        <v>0</v>
      </c>
      <c r="FK79" s="120">
        <f ca="1">IFERROR((NORMSDIST(((LN($EY79/$U$14)+(#REF!+($Q$46^2)/2)*$Q$51)/($Q$46*SQRT($Q$51))))*$EY79-NORMSDIST((((LN($EY79/$U$14)+(#REF!+($Q$46^2)/2)*$Q$51)/($Q$46*SQRT($Q$51)))-$Q$46*SQRT(($Q$51))))*$U$14*EXP(-#REF!*$Q$51))*$T$14*100,0)</f>
        <v>0</v>
      </c>
      <c r="FL79" s="120">
        <f ca="1">IFERROR((NORMSDIST(((LN($EY79/$U$15)+(#REF!+($Q$46^2)/2)*$Q$51)/($Q$46*SQRT($Q$51))))*$EY79-NORMSDIST((((LN($EY79/$U$15)+(#REF!+($Q$46^2)/2)*$Q$51)/($Q$46*SQRT($Q$51)))-$Q$46*SQRT(($Q$51))))*$U$15*EXP(-#REF!*$Q$51))*$T$15*100,0)</f>
        <v>0</v>
      </c>
      <c r="FM79" s="120">
        <f ca="1">IFERROR((NORMSDIST(((LN($EY79/$U$16)+(#REF!+($Q$46^2)/2)*$Q$51)/($Q$46*SQRT($Q$51))))*$EY79-NORMSDIST((((LN($EY79/$U$16)+(#REF!+($Q$46^2)/2)*$Q$51)/($Q$46*SQRT($Q$51)))-$Q$46*SQRT(($Q$51))))*$U$16*EXP(-#REF!*$Q$51))*$T$16*100,0)</f>
        <v>0</v>
      </c>
      <c r="FN79" s="120">
        <f ca="1">IFERROR((NORMSDIST(((LN($EY79/$U$17)+(#REF!+($Q$46^2)/2)*$Q$51)/($Q$46*SQRT($Q$51))))*$EY79-NORMSDIST((((LN($EY79/$U$17)+(#REF!+($Q$46^2)/2)*$Q$51)/($Q$46*SQRT($Q$51)))-$Q$46*SQRT(($Q$51))))*$U$17*EXP(-#REF!*$Q$51))*$T$17*100,0)</f>
        <v>0</v>
      </c>
      <c r="FO79" s="120">
        <f ca="1">IFERROR((NORMSDIST(((LN($EY79/$U$18)+(#REF!+($Q$46^2)/2)*$Q$51)/($Q$46*SQRT($Q$51))))*$EY79-NORMSDIST((((LN($EY79/$U$18)+(#REF!+($Q$46^2)/2)*$Q$51)/($Q$46*SQRT($Q$51)))-$Q$46*SQRT(($Q$51))))*$U$18*EXP(-#REF!*$Q$51))*$T$18*100,0)</f>
        <v>0</v>
      </c>
      <c r="FP79" s="120">
        <f ca="1">IFERROR((NORMSDIST(((LN($EY79/$U$19)+(#REF!+($Q$46^2)/2)*$Q$51)/($Q$46*SQRT($Q$51))))*$EY79-NORMSDIST((((LN($EY79/$U$19)+(#REF!+($Q$46^2)/2)*$Q$51)/($Q$46*SQRT($Q$51)))-$Q$46*SQRT(($Q$51))))*$U$19*EXP(-#REF!*$Q$51))*$T$19*100,0)</f>
        <v>0</v>
      </c>
      <c r="FQ79" s="120">
        <f ca="1">IFERROR((NORMSDIST(((LN($EY79/$U$20)+(#REF!+($Q$46^2)/2)*$Q$51)/($Q$46*SQRT($Q$51))))*$EY79-NORMSDIST((((LN($EY79/$U$20)+(#REF!+($Q$46^2)/2)*$Q$51)/($Q$46*SQRT($Q$51)))-$Q$46*SQRT(($Q$51))))*$U$20*EXP(-#REF!*$Q$51))*$T$20*100,0)</f>
        <v>0</v>
      </c>
      <c r="FR79" s="120">
        <f ca="1">IFERROR((NORMSDIST(((LN($EY79/$U$21)+(#REF!+($Q$46^2)/2)*$Q$51)/($Q$46*SQRT($Q$51))))*$EY79-NORMSDIST((((LN($EY79/$U$21)+(#REF!+($Q$46^2)/2)*$Q$51)/($Q$46*SQRT($Q$51)))-$Q$46*SQRT(($Q$51))))*$U$21*EXP(-#REF!*$Q$51))*$T$21*100,0)</f>
        <v>0</v>
      </c>
      <c r="FS79" s="120">
        <f ca="1">IFERROR((NORMSDIST(((LN($EY79/$U$22)+(#REF!+($Q$46^2)/2)*$Q$51)/($Q$46*SQRT($Q$51))))*$EY79-NORMSDIST((((LN($EY79/$U$22)+(#REF!+($Q$46^2)/2)*$Q$51)/($Q$46*SQRT($Q$51)))-$Q$46*SQRT(($Q$51))))*$U$22*EXP(-#REF!*$Q$51))*$T$22*100,0)</f>
        <v>0</v>
      </c>
      <c r="FT79" s="120">
        <f ca="1">IFERROR((NORMSDIST(((LN($EY79/$U$23)+(#REF!+($Q$46^2)/2)*$Q$51)/($Q$46*SQRT($Q$51))))*$EY79-NORMSDIST((((LN($EY79/$U$23)+(#REF!+($Q$46^2)/2)*$Q$51)/($Q$46*SQRT($Q$51)))-$Q$46*SQRT(($Q$51))))*$U$23*EXP(-#REF!*$Q$51))*$T$23*100,0)</f>
        <v>0</v>
      </c>
      <c r="FU79" s="120">
        <f ca="1">IFERROR((NORMSDIST(((LN($EY79/$U$24)+(#REF!+($Q$46^2)/2)*$Q$51)/($Q$46*SQRT($Q$51))))*$EY79-NORMSDIST((((LN($EY79/$U$24)+(#REF!+($Q$46^2)/2)*$Q$51)/($Q$46*SQRT($Q$51)))-$Q$46*SQRT(($Q$51))))*$U$24*EXP(-#REF!*$Q$51))*$T$24*100,0)</f>
        <v>0</v>
      </c>
      <c r="FV79" s="120">
        <f ca="1">IFERROR((NORMSDIST(((LN($EY79/$U$25)+(#REF!+($Q$46^2)/2)*$Q$51)/($Q$46*SQRT($Q$51))))*$EY79-NORMSDIST((((LN($EY79/$U$25)+(#REF!+($Q$46^2)/2)*$Q$51)/($Q$46*SQRT($Q$51)))-$Q$46*SQRT(($Q$51))))*$U$25*EXP(-#REF!*$Q$51))*$T$25*100,0)</f>
        <v>0</v>
      </c>
      <c r="FW79" s="120">
        <f ca="1">IFERROR((NORMSDIST(((LN($EY79/$U$26)+(#REF!+($Q$46^2)/2)*$Q$51)/($Q$46*SQRT($Q$51))))*$EY79-NORMSDIST((((LN($EY79/$U$26)+(#REF!+($Q$46^2)/2)*$Q$51)/($Q$46*SQRT($Q$51)))-$Q$46*SQRT(($Q$51))))*$U$26*EXP(-#REF!*$Q$51))*$T$26*100,0)</f>
        <v>0</v>
      </c>
      <c r="FX79" s="120">
        <f ca="1">IFERROR((NORMSDIST(((LN($EY79/$U$27)+(#REF!+($Q$46^2)/2)*$Q$51)/($Q$46*SQRT($Q$51))))*$EY79-NORMSDIST((((LN($EY79/$U$27)+(#REF!+($Q$46^2)/2)*$Q$51)/($Q$46*SQRT($Q$51)))-$Q$46*SQRT(($Q$51))))*$U$27*EXP(-#REF!*$Q$51))*$T$27*100,0)</f>
        <v>0</v>
      </c>
      <c r="FY79" s="120">
        <f ca="1">IFERROR((NORMSDIST(((LN($EY79/$U$28)+(#REF!+($Q$46^2)/2)*$Q$51)/($Q$46*SQRT($Q$51))))*$EY79-NORMSDIST((((LN($EY79/$U$28)+(#REF!+($Q$46^2)/2)*$Q$51)/($Q$46*SQRT($Q$51)))-$Q$46*SQRT(($Q$51))))*$U$28*EXP(-#REF!*$Q$51))*$T$28*100,0)</f>
        <v>0</v>
      </c>
      <c r="FZ79" s="120">
        <f ca="1">IFERROR((NORMSDIST(((LN($EY79/$U$29)+(#REF!+($Q$46^2)/2)*$Q$51)/($Q$46*SQRT($Q$51))))*$EY79-NORMSDIST((((LN($EY79/$U$29)+(#REF!+($Q$46^2)/2)*$Q$51)/($Q$46*SQRT($Q$51)))-$Q$46*SQRT(($Q$51))))*$U$29*EXP(-#REF!*$Q$51))*$T$29*100,0)</f>
        <v>0</v>
      </c>
      <c r="GA79" s="120">
        <f ca="1">IFERROR((NORMSDIST(((LN($EY79/$U$30)+(#REF!+($Q$46^2)/2)*$Q$51)/($Q$46*SQRT($Q$51))))*$EY79-NORMSDIST((((LN($EY79/$U$30)+(#REF!+($Q$46^2)/2)*$Q$51)/($Q$46*SQRT($Q$51)))-$Q$46*SQRT(($Q$51))))*$U$30*EXP(-#REF!*$Q$51))*$T$30*100,0)</f>
        <v>0</v>
      </c>
      <c r="GB79" s="120">
        <f ca="1">IFERROR((NORMSDIST(((LN($EY79/$U$31)+(#REF!+($Q$46^2)/2)*$Q$51)/($Q$46*SQRT($Q$51))))*$EY79-NORMSDIST((((LN($EY79/$U$31)+(#REF!+($Q$46^2)/2)*$Q$51)/($Q$46*SQRT($Q$51)))-$Q$46*SQRT(($Q$51))))*$U$31*EXP(-#REF!*$Q$51))*$T$31*100,0)</f>
        <v>0</v>
      </c>
      <c r="GC79" s="120">
        <f ca="1">IFERROR((NORMSDIST(((LN($EY79/$U$32)+(#REF!+($Q$46^2)/2)*$Q$51)/($Q$46*SQRT($Q$51))))*$EY79-NORMSDIST((((LN($EY79/$U$32)+(#REF!+($Q$46^2)/2)*$Q$51)/($Q$46*SQRT($Q$51)))-$Q$46*SQRT(($Q$51))))*$U$32*EXP(-#REF!*$Q$51))*$T$32*100,0)</f>
        <v>0</v>
      </c>
      <c r="GD79" s="120">
        <f ca="1">IFERROR((NORMSDIST(((LN($EY79/$U$33)+(#REF!+($Q$46^2)/2)*$Q$51)/($Q$46*SQRT($Q$51))))*$EY79-NORMSDIST((((LN($EY79/$U$33)+(#REF!+($Q$46^2)/2)*$Q$51)/($Q$46*SQRT($Q$51)))-$Q$46*SQRT(($Q$51))))*$U$33*EXP(-#REF!*$Q$51))*$T$33*100,0)</f>
        <v>0</v>
      </c>
      <c r="GE79" s="120">
        <f ca="1">IFERROR((NORMSDIST(((LN($EY79/$U$34)+(#REF!+($Q$46^2)/2)*$Q$51)/($Q$46*SQRT($Q$51))))*$EY79-NORMSDIST((((LN($EY79/$U$34)+(#REF!+($Q$46^2)/2)*$Q$51)/($Q$46*SQRT($Q$51)))-$Q$46*SQRT(($Q$51))))*$U$34*EXP(-#REF!*$Q$51))*$T$34*100,0)</f>
        <v>0</v>
      </c>
      <c r="GF79" s="120">
        <f ca="1">IFERROR((NORMSDIST(((LN($EY79/$U$35)+(#REF!+($Q$46^2)/2)*$Q$51)/($Q$46*SQRT($Q$51))))*$EY79-NORMSDIST((((LN($EY79/$U$35)+(#REF!+($Q$46^2)/2)*$Q$51)/($Q$46*SQRT($Q$51)))-$Q$46*SQRT(($Q$51))))*$U$35*EXP(-#REF!*$Q$51))*$T$35*100,0)</f>
        <v>0</v>
      </c>
      <c r="GG79" s="120">
        <f ca="1">IFERROR((NORMSDIST(((LN($EY79/$U$36)+(#REF!+($Q$46^2)/2)*$Q$51)/($Q$46*SQRT($Q$51))))*$EY79-NORMSDIST((((LN($EY79/$U$36)+(#REF!+($Q$46^2)/2)*$Q$51)/($Q$46*SQRT($Q$51)))-$Q$46*SQRT(($Q$51))))*$U$36*EXP(-#REF!*$Q$51))*$T$36*100,0)</f>
        <v>0</v>
      </c>
      <c r="GH79" s="120">
        <f ca="1">IFERROR((NORMSDIST(((LN($EY79/$U$37)+(#REF!+($Q$46^2)/2)*$Q$51)/($Q$46*SQRT($Q$51))))*$EY79-NORMSDIST((((LN($EY79/$U$37)+(#REF!+($Q$46^2)/2)*$Q$51)/($Q$46*SQRT($Q$51)))-$Q$46*SQRT(($Q$51))))*$U$37*EXP(-#REF!*$Q$51))*$T$37*100,0)</f>
        <v>0</v>
      </c>
      <c r="GI79" s="120">
        <f ca="1">IFERROR((NORMSDIST(((LN($EY79/$U$38)+(#REF!+($Q$46^2)/2)*$Q$51)/($Q$46*SQRT($Q$51))))*$EY79-NORMSDIST((((LN($EY79/$U$38)+(#REF!+($Q$46^2)/2)*$Q$51)/($Q$46*SQRT($Q$51)))-$Q$46*SQRT(($Q$51))))*$U$38*EXP(-#REF!*$Q$51))*$T$38*100,0)</f>
        <v>0</v>
      </c>
      <c r="GJ79" s="120">
        <f ca="1">IFERROR((NORMSDIST(((LN($EY79/$U$39)+(#REF!+($Q$46^2)/2)*$Q$51)/($Q$46*SQRT($Q$51))))*$EY79-NORMSDIST((((LN($EY79/$U$39)+(#REF!+($Q$46^2)/2)*$Q$51)/($Q$46*SQRT($Q$51)))-$Q$46*SQRT(($Q$51))))*$U$39*EXP(-#REF!*$Q$51))*$T$39*100,0)</f>
        <v>0</v>
      </c>
      <c r="GK79" s="120">
        <f ca="1">IFERROR((NORMSDIST(((LN($EY79/$U$40)+(#REF!+($Q$46^2)/2)*$Q$51)/($Q$46*SQRT($Q$51))))*$EY79-NORMSDIST((((LN($EY79/$U$40)+(#REF!+($Q$46^2)/2)*$Q$51)/($Q$46*SQRT($Q$51)))-$Q$46*SQRT(($Q$51))))*$U$40*EXP(-#REF!*$Q$51))*$T$40*100,0)</f>
        <v>0</v>
      </c>
      <c r="GL79" s="120">
        <f ca="1">IFERROR((NORMSDIST(((LN($EY79/$U$41)+(#REF!+($Q$46^2)/2)*$Q$51)/($Q$46*SQRT($Q$51))))*$EY79-NORMSDIST((((LN($EY79/$U$41)+(#REF!+($Q$46^2)/2)*$Q$51)/($Q$46*SQRT($Q$51)))-$Q$46*SQRT(($Q$51))))*$U$41*EXP(-#REF!*$Q$51))*$T$41*100,0)</f>
        <v>0</v>
      </c>
      <c r="GM79" s="120">
        <f ca="1">IFERROR((NORMSDIST(((LN($EY79/$U$42)+(#REF!+($Q$46^2)/2)*$Q$51)/($Q$46*SQRT($Q$51))))*$EY79-NORMSDIST((((LN($EY79/$U$42)+(#REF!+($Q$46^2)/2)*$Q$51)/($Q$46*SQRT($Q$51)))-$Q$46*SQRT(($Q$51))))*$U$42*EXP(-#REF!*$Q$51))*$T$42*100,0)</f>
        <v>0</v>
      </c>
      <c r="GN79" s="205">
        <f t="shared" ca="1" si="174"/>
        <v>0</v>
      </c>
    </row>
    <row r="80" spans="1:196">
      <c r="DH80" s="119">
        <f t="shared" si="131"/>
        <v>1802.9095843749997</v>
      </c>
      <c r="DI80" s="120">
        <f t="shared" si="132"/>
        <v>0</v>
      </c>
      <c r="DJ80" s="120">
        <f t="shared" si="133"/>
        <v>0</v>
      </c>
      <c r="DK80" s="120">
        <f t="shared" si="134"/>
        <v>0</v>
      </c>
      <c r="DL80" s="120">
        <f t="shared" si="135"/>
        <v>0</v>
      </c>
      <c r="DM80" s="120">
        <f t="shared" si="136"/>
        <v>0</v>
      </c>
      <c r="DN80" s="120">
        <f t="shared" si="137"/>
        <v>0</v>
      </c>
      <c r="DO80" s="120">
        <f t="shared" si="138"/>
        <v>0</v>
      </c>
      <c r="DP80" s="120">
        <f t="shared" si="139"/>
        <v>0</v>
      </c>
      <c r="DQ80" s="120">
        <f t="shared" si="140"/>
        <v>0</v>
      </c>
      <c r="DR80" s="120">
        <f t="shared" si="141"/>
        <v>0</v>
      </c>
      <c r="DS80" s="120">
        <f t="shared" si="142"/>
        <v>0</v>
      </c>
      <c r="DT80" s="120">
        <f t="shared" si="143"/>
        <v>0</v>
      </c>
      <c r="DU80" s="120">
        <f t="shared" si="144"/>
        <v>0</v>
      </c>
      <c r="DV80" s="120">
        <f t="shared" si="145"/>
        <v>0</v>
      </c>
      <c r="DW80" s="120">
        <f t="shared" si="146"/>
        <v>0</v>
      </c>
      <c r="DX80" s="120">
        <f t="shared" si="147"/>
        <v>0</v>
      </c>
      <c r="DY80" s="120">
        <f t="shared" si="148"/>
        <v>0</v>
      </c>
      <c r="DZ80" s="120">
        <f t="shared" si="149"/>
        <v>0</v>
      </c>
      <c r="EA80" s="120">
        <f t="shared" si="150"/>
        <v>0</v>
      </c>
      <c r="EB80" s="120">
        <f t="shared" si="151"/>
        <v>0</v>
      </c>
      <c r="EC80" s="120">
        <f t="shared" si="152"/>
        <v>0</v>
      </c>
      <c r="ED80" s="120">
        <f t="shared" si="153"/>
        <v>0</v>
      </c>
      <c r="EE80" s="120">
        <f t="shared" si="154"/>
        <v>0</v>
      </c>
      <c r="EF80" s="120">
        <f t="shared" si="155"/>
        <v>0</v>
      </c>
      <c r="EG80" s="120">
        <f t="shared" si="156"/>
        <v>0</v>
      </c>
      <c r="EH80" s="120">
        <f t="shared" si="157"/>
        <v>0</v>
      </c>
      <c r="EI80" s="120">
        <f t="shared" si="158"/>
        <v>0</v>
      </c>
      <c r="EJ80" s="120">
        <f t="shared" si="159"/>
        <v>0</v>
      </c>
      <c r="EK80" s="120">
        <f t="shared" si="160"/>
        <v>0</v>
      </c>
      <c r="EL80" s="120">
        <f t="shared" si="161"/>
        <v>0</v>
      </c>
      <c r="EM80" s="120">
        <f t="shared" si="162"/>
        <v>0</v>
      </c>
      <c r="EN80" s="120">
        <f t="shared" si="163"/>
        <v>0</v>
      </c>
      <c r="EO80" s="120">
        <f t="shared" si="164"/>
        <v>0</v>
      </c>
      <c r="EP80" s="120">
        <f t="shared" si="165"/>
        <v>0</v>
      </c>
      <c r="EQ80" s="120">
        <f t="shared" si="166"/>
        <v>0</v>
      </c>
      <c r="ER80" s="120">
        <f t="shared" si="167"/>
        <v>0</v>
      </c>
      <c r="ES80" s="120">
        <f t="shared" si="168"/>
        <v>0</v>
      </c>
      <c r="ET80" s="120">
        <f t="shared" si="169"/>
        <v>0</v>
      </c>
      <c r="EU80" s="120">
        <f t="shared" si="170"/>
        <v>0</v>
      </c>
      <c r="EV80" s="120">
        <f t="shared" si="171"/>
        <v>0</v>
      </c>
      <c r="EW80" s="205">
        <f t="shared" si="172"/>
        <v>0</v>
      </c>
      <c r="EX80" s="72"/>
      <c r="EY80" s="119">
        <f t="shared" si="173"/>
        <v>1802.9095843749997</v>
      </c>
      <c r="EZ80" s="120">
        <f ca="1">IFERROR((NORMSDIST(((LN($EY80/$U$3)+(#REF!+($Q$46^2)/2)*$Q$51)/($Q$46*SQRT($Q$51))))*$EY80-NORMSDIST((((LN($EY80/$U$3)+(#REF!+($Q$46^2)/2)*$Q$51)/($Q$46*SQRT($Q$51)))-$Q$46*SQRT(($Q$51))))*$U$3*EXP(-#REF!*$Q$51))*$T$3*100,0)</f>
        <v>0</v>
      </c>
      <c r="FA80" s="120">
        <f ca="1">IFERROR((NORMSDIST(((LN($EY80/$U$4)+(#REF!+($Q$46^2)/2)*$Q$51)/($Q$46*SQRT($Q$51))))*$EY80-NORMSDIST((((LN($EY80/$U$4)+(#REF!+($Q$46^2)/2)*$Q$51)/($Q$46*SQRT($Q$51)))-$Q$46*SQRT(($Q$51))))*$U$4*EXP(-#REF!*$Q$51))*$T$4*100,0)</f>
        <v>0</v>
      </c>
      <c r="FB80" s="120">
        <f ca="1">IFERROR((NORMSDIST(((LN($EY80/$U$5)+(#REF!+($Q$46^2)/2)*$Q$51)/($Q$46*SQRT($Q$51))))*$EY80-NORMSDIST((((LN($EY80/$U$5)+(#REF!+($Q$46^2)/2)*$Q$51)/($Q$46*SQRT($Q$51)))-$Q$46*SQRT(($Q$51))))*$U$5*EXP(-#REF!*$Q$51))*$T$5*100,0)</f>
        <v>0</v>
      </c>
      <c r="FC80" s="120">
        <f ca="1">IFERROR((NORMSDIST(((LN($EY80/$U$6)+(#REF!+($Q$46^2)/2)*$Q$51)/($Q$46*SQRT($Q$51))))*$EY80-NORMSDIST((((LN($EY80/$U$6)+(#REF!+($Q$46^2)/2)*$Q$51)/($Q$46*SQRT($Q$51)))-$Q$46*SQRT(($Q$51))))*$U$6*EXP(-#REF!*$Q$51))*$T$6*100,0)</f>
        <v>0</v>
      </c>
      <c r="FD80" s="120">
        <f ca="1">IFERROR((NORMSDIST(((LN($EY80/$U$7)+(#REF!+($Q$46^2)/2)*$Q$51)/($Q$46*SQRT($Q$51))))*$EY80-NORMSDIST((((LN($EY80/$U$7)+(#REF!+($Q$46^2)/2)*$Q$51)/($Q$46*SQRT($Q$51)))-$Q$46*SQRT(($Q$51))))*$U$7*EXP(-#REF!*$Q$51))*$T$7*100,0)</f>
        <v>0</v>
      </c>
      <c r="FE80" s="120">
        <f ca="1">IFERROR((NORMSDIST(((LN($EY80/$U$8)+(#REF!+($Q$46^2)/2)*$Q$51)/($Q$46*SQRT($Q$51))))*$EY80-NORMSDIST((((LN($EY80/$U$8)+(#REF!+($Q$46^2)/2)*$Q$51)/($Q$46*SQRT($Q$51)))-$Q$46*SQRT(($Q$51))))*$U$8*EXP(-#REF!*$Q$51))*$T$8*100,0)</f>
        <v>0</v>
      </c>
      <c r="FF80" s="120">
        <f ca="1">IFERROR((NORMSDIST(((LN($EY80/$U$9)+(#REF!+($Q$46^2)/2)*$Q$51)/($Q$46*SQRT($Q$51))))*$EY80-NORMSDIST((((LN($EY80/$U$9)+(#REF!+($Q$46^2)/2)*$Q$51)/($Q$46*SQRT($Q$51)))-$Q$46*SQRT(($Q$51))))*$U$9*EXP(-#REF!*$Q$51))*$T$9*100,0)</f>
        <v>0</v>
      </c>
      <c r="FG80" s="120">
        <f ca="1">IFERROR((NORMSDIST(((LN($EY80/$U$10)+(#REF!+($Q$46^2)/2)*$Q$51)/($Q$46*SQRT($Q$51))))*$EY80-NORMSDIST((((LN($EY80/$U$10)+(#REF!+($Q$46^2)/2)*$Q$51)/($Q$46*SQRT($Q$51)))-$Q$46*SQRT(($Q$51))))*$U$10*EXP(-#REF!*$Q$51))*$T$10*100,0)</f>
        <v>0</v>
      </c>
      <c r="FH80" s="120">
        <f ca="1">IFERROR((NORMSDIST(((LN($EY80/$U$11)+(#REF!+($Q$46^2)/2)*$Q$51)/($Q$46*SQRT($Q$51))))*$EY80-NORMSDIST((((LN($EY80/$U$11)+(#REF!+($Q$46^2)/2)*$Q$51)/($Q$46*SQRT($Q$51)))-$Q$46*SQRT(($Q$51))))*$U$11*EXP(-#REF!*$Q$51))*$T$11*100,0)</f>
        <v>0</v>
      </c>
      <c r="FI80" s="120">
        <f ca="1">IFERROR((NORMSDIST(((LN($EY80/$U$12)+(#REF!+($Q$46^2)/2)*$Q$51)/($Q$46*SQRT($Q$51))))*$EY80-NORMSDIST((((LN($EY80/$U$12)+(#REF!+($Q$46^2)/2)*$Q$51)/($Q$46*SQRT($Q$51)))-$Q$46*SQRT(($Q$51))))*$U$12*EXP(-#REF!*$Q$51))*$T$12*100,0)</f>
        <v>0</v>
      </c>
      <c r="FJ80" s="120">
        <f ca="1">IFERROR((NORMSDIST(((LN($EY80/$U$13)+(#REF!+($Q$46^2)/2)*$Q$51)/($Q$46*SQRT($Q$51))))*$EY80-NORMSDIST((((LN($EY80/$U$13)+(#REF!+($Q$46^2)/2)*$Q$51)/($Q$46*SQRT($Q$51)))-$Q$46*SQRT(($Q$51))))*$U$13*EXP(-#REF!*$Q$51))*$T$13*100,0)</f>
        <v>0</v>
      </c>
      <c r="FK80" s="120">
        <f ca="1">IFERROR((NORMSDIST(((LN($EY80/$U$14)+(#REF!+($Q$46^2)/2)*$Q$51)/($Q$46*SQRT($Q$51))))*$EY80-NORMSDIST((((LN($EY80/$U$14)+(#REF!+($Q$46^2)/2)*$Q$51)/($Q$46*SQRT($Q$51)))-$Q$46*SQRT(($Q$51))))*$U$14*EXP(-#REF!*$Q$51))*$T$14*100,0)</f>
        <v>0</v>
      </c>
      <c r="FL80" s="120">
        <f ca="1">IFERROR((NORMSDIST(((LN($EY80/$U$15)+(#REF!+($Q$46^2)/2)*$Q$51)/($Q$46*SQRT($Q$51))))*$EY80-NORMSDIST((((LN($EY80/$U$15)+(#REF!+($Q$46^2)/2)*$Q$51)/($Q$46*SQRT($Q$51)))-$Q$46*SQRT(($Q$51))))*$U$15*EXP(-#REF!*$Q$51))*$T$15*100,0)</f>
        <v>0</v>
      </c>
      <c r="FM80" s="120">
        <f ca="1">IFERROR((NORMSDIST(((LN($EY80/$U$16)+(#REF!+($Q$46^2)/2)*$Q$51)/($Q$46*SQRT($Q$51))))*$EY80-NORMSDIST((((LN($EY80/$U$16)+(#REF!+($Q$46^2)/2)*$Q$51)/($Q$46*SQRT($Q$51)))-$Q$46*SQRT(($Q$51))))*$U$16*EXP(-#REF!*$Q$51))*$T$16*100,0)</f>
        <v>0</v>
      </c>
      <c r="FN80" s="120">
        <f ca="1">IFERROR((NORMSDIST(((LN($EY80/$U$17)+(#REF!+($Q$46^2)/2)*$Q$51)/($Q$46*SQRT($Q$51))))*$EY80-NORMSDIST((((LN($EY80/$U$17)+(#REF!+($Q$46^2)/2)*$Q$51)/($Q$46*SQRT($Q$51)))-$Q$46*SQRT(($Q$51))))*$U$17*EXP(-#REF!*$Q$51))*$T$17*100,0)</f>
        <v>0</v>
      </c>
      <c r="FO80" s="120">
        <f ca="1">IFERROR((NORMSDIST(((LN($EY80/$U$18)+(#REF!+($Q$46^2)/2)*$Q$51)/($Q$46*SQRT($Q$51))))*$EY80-NORMSDIST((((LN($EY80/$U$18)+(#REF!+($Q$46^2)/2)*$Q$51)/($Q$46*SQRT($Q$51)))-$Q$46*SQRT(($Q$51))))*$U$18*EXP(-#REF!*$Q$51))*$T$18*100,0)</f>
        <v>0</v>
      </c>
      <c r="FP80" s="120">
        <f ca="1">IFERROR((NORMSDIST(((LN($EY80/$U$19)+(#REF!+($Q$46^2)/2)*$Q$51)/($Q$46*SQRT($Q$51))))*$EY80-NORMSDIST((((LN($EY80/$U$19)+(#REF!+($Q$46^2)/2)*$Q$51)/($Q$46*SQRT($Q$51)))-$Q$46*SQRT(($Q$51))))*$U$19*EXP(-#REF!*$Q$51))*$T$19*100,0)</f>
        <v>0</v>
      </c>
      <c r="FQ80" s="120">
        <f ca="1">IFERROR((NORMSDIST(((LN($EY80/$U$20)+(#REF!+($Q$46^2)/2)*$Q$51)/($Q$46*SQRT($Q$51))))*$EY80-NORMSDIST((((LN($EY80/$U$20)+(#REF!+($Q$46^2)/2)*$Q$51)/($Q$46*SQRT($Q$51)))-$Q$46*SQRT(($Q$51))))*$U$20*EXP(-#REF!*$Q$51))*$T$20*100,0)</f>
        <v>0</v>
      </c>
      <c r="FR80" s="120">
        <f ca="1">IFERROR((NORMSDIST(((LN($EY80/$U$21)+(#REF!+($Q$46^2)/2)*$Q$51)/($Q$46*SQRT($Q$51))))*$EY80-NORMSDIST((((LN($EY80/$U$21)+(#REF!+($Q$46^2)/2)*$Q$51)/($Q$46*SQRT($Q$51)))-$Q$46*SQRT(($Q$51))))*$U$21*EXP(-#REF!*$Q$51))*$T$21*100,0)</f>
        <v>0</v>
      </c>
      <c r="FS80" s="120">
        <f ca="1">IFERROR((NORMSDIST(((LN($EY80/$U$22)+(#REF!+($Q$46^2)/2)*$Q$51)/($Q$46*SQRT($Q$51))))*$EY80-NORMSDIST((((LN($EY80/$U$22)+(#REF!+($Q$46^2)/2)*$Q$51)/($Q$46*SQRT($Q$51)))-$Q$46*SQRT(($Q$51))))*$U$22*EXP(-#REF!*$Q$51))*$T$22*100,0)</f>
        <v>0</v>
      </c>
      <c r="FT80" s="120">
        <f ca="1">IFERROR((NORMSDIST(((LN($EY80/$U$23)+(#REF!+($Q$46^2)/2)*$Q$51)/($Q$46*SQRT($Q$51))))*$EY80-NORMSDIST((((LN($EY80/$U$23)+(#REF!+($Q$46^2)/2)*$Q$51)/($Q$46*SQRT($Q$51)))-$Q$46*SQRT(($Q$51))))*$U$23*EXP(-#REF!*$Q$51))*$T$23*100,0)</f>
        <v>0</v>
      </c>
      <c r="FU80" s="120">
        <f ca="1">IFERROR((NORMSDIST(((LN($EY80/$U$24)+(#REF!+($Q$46^2)/2)*$Q$51)/($Q$46*SQRT($Q$51))))*$EY80-NORMSDIST((((LN($EY80/$U$24)+(#REF!+($Q$46^2)/2)*$Q$51)/($Q$46*SQRT($Q$51)))-$Q$46*SQRT(($Q$51))))*$U$24*EXP(-#REF!*$Q$51))*$T$24*100,0)</f>
        <v>0</v>
      </c>
      <c r="FV80" s="120">
        <f ca="1">IFERROR((NORMSDIST(((LN($EY80/$U$25)+(#REF!+($Q$46^2)/2)*$Q$51)/($Q$46*SQRT($Q$51))))*$EY80-NORMSDIST((((LN($EY80/$U$25)+(#REF!+($Q$46^2)/2)*$Q$51)/($Q$46*SQRT($Q$51)))-$Q$46*SQRT(($Q$51))))*$U$25*EXP(-#REF!*$Q$51))*$T$25*100,0)</f>
        <v>0</v>
      </c>
      <c r="FW80" s="120">
        <f ca="1">IFERROR((NORMSDIST(((LN($EY80/$U$26)+(#REF!+($Q$46^2)/2)*$Q$51)/($Q$46*SQRT($Q$51))))*$EY80-NORMSDIST((((LN($EY80/$U$26)+(#REF!+($Q$46^2)/2)*$Q$51)/($Q$46*SQRT($Q$51)))-$Q$46*SQRT(($Q$51))))*$U$26*EXP(-#REF!*$Q$51))*$T$26*100,0)</f>
        <v>0</v>
      </c>
      <c r="FX80" s="120">
        <f ca="1">IFERROR((NORMSDIST(((LN($EY80/$U$27)+(#REF!+($Q$46^2)/2)*$Q$51)/($Q$46*SQRT($Q$51))))*$EY80-NORMSDIST((((LN($EY80/$U$27)+(#REF!+($Q$46^2)/2)*$Q$51)/($Q$46*SQRT($Q$51)))-$Q$46*SQRT(($Q$51))))*$U$27*EXP(-#REF!*$Q$51))*$T$27*100,0)</f>
        <v>0</v>
      </c>
      <c r="FY80" s="120">
        <f ca="1">IFERROR((NORMSDIST(((LN($EY80/$U$28)+(#REF!+($Q$46^2)/2)*$Q$51)/($Q$46*SQRT($Q$51))))*$EY80-NORMSDIST((((LN($EY80/$U$28)+(#REF!+($Q$46^2)/2)*$Q$51)/($Q$46*SQRT($Q$51)))-$Q$46*SQRT(($Q$51))))*$U$28*EXP(-#REF!*$Q$51))*$T$28*100,0)</f>
        <v>0</v>
      </c>
      <c r="FZ80" s="120">
        <f ca="1">IFERROR((NORMSDIST(((LN($EY80/$U$29)+(#REF!+($Q$46^2)/2)*$Q$51)/($Q$46*SQRT($Q$51))))*$EY80-NORMSDIST((((LN($EY80/$U$29)+(#REF!+($Q$46^2)/2)*$Q$51)/($Q$46*SQRT($Q$51)))-$Q$46*SQRT(($Q$51))))*$U$29*EXP(-#REF!*$Q$51))*$T$29*100,0)</f>
        <v>0</v>
      </c>
      <c r="GA80" s="120">
        <f ca="1">IFERROR((NORMSDIST(((LN($EY80/$U$30)+(#REF!+($Q$46^2)/2)*$Q$51)/($Q$46*SQRT($Q$51))))*$EY80-NORMSDIST((((LN($EY80/$U$30)+(#REF!+($Q$46^2)/2)*$Q$51)/($Q$46*SQRT($Q$51)))-$Q$46*SQRT(($Q$51))))*$U$30*EXP(-#REF!*$Q$51))*$T$30*100,0)</f>
        <v>0</v>
      </c>
      <c r="GB80" s="120">
        <f ca="1">IFERROR((NORMSDIST(((LN($EY80/$U$31)+(#REF!+($Q$46^2)/2)*$Q$51)/($Q$46*SQRT($Q$51))))*$EY80-NORMSDIST((((LN($EY80/$U$31)+(#REF!+($Q$46^2)/2)*$Q$51)/($Q$46*SQRT($Q$51)))-$Q$46*SQRT(($Q$51))))*$U$31*EXP(-#REF!*$Q$51))*$T$31*100,0)</f>
        <v>0</v>
      </c>
      <c r="GC80" s="120">
        <f ca="1">IFERROR((NORMSDIST(((LN($EY80/$U$32)+(#REF!+($Q$46^2)/2)*$Q$51)/($Q$46*SQRT($Q$51))))*$EY80-NORMSDIST((((LN($EY80/$U$32)+(#REF!+($Q$46^2)/2)*$Q$51)/($Q$46*SQRT($Q$51)))-$Q$46*SQRT(($Q$51))))*$U$32*EXP(-#REF!*$Q$51))*$T$32*100,0)</f>
        <v>0</v>
      </c>
      <c r="GD80" s="120">
        <f ca="1">IFERROR((NORMSDIST(((LN($EY80/$U$33)+(#REF!+($Q$46^2)/2)*$Q$51)/($Q$46*SQRT($Q$51))))*$EY80-NORMSDIST((((LN($EY80/$U$33)+(#REF!+($Q$46^2)/2)*$Q$51)/($Q$46*SQRT($Q$51)))-$Q$46*SQRT(($Q$51))))*$U$33*EXP(-#REF!*$Q$51))*$T$33*100,0)</f>
        <v>0</v>
      </c>
      <c r="GE80" s="120">
        <f ca="1">IFERROR((NORMSDIST(((LN($EY80/$U$34)+(#REF!+($Q$46^2)/2)*$Q$51)/($Q$46*SQRT($Q$51))))*$EY80-NORMSDIST((((LN($EY80/$U$34)+(#REF!+($Q$46^2)/2)*$Q$51)/($Q$46*SQRT($Q$51)))-$Q$46*SQRT(($Q$51))))*$U$34*EXP(-#REF!*$Q$51))*$T$34*100,0)</f>
        <v>0</v>
      </c>
      <c r="GF80" s="120">
        <f ca="1">IFERROR((NORMSDIST(((LN($EY80/$U$35)+(#REF!+($Q$46^2)/2)*$Q$51)/($Q$46*SQRT($Q$51))))*$EY80-NORMSDIST((((LN($EY80/$U$35)+(#REF!+($Q$46^2)/2)*$Q$51)/($Q$46*SQRT($Q$51)))-$Q$46*SQRT(($Q$51))))*$U$35*EXP(-#REF!*$Q$51))*$T$35*100,0)</f>
        <v>0</v>
      </c>
      <c r="GG80" s="120">
        <f ca="1">IFERROR((NORMSDIST(((LN($EY80/$U$36)+(#REF!+($Q$46^2)/2)*$Q$51)/($Q$46*SQRT($Q$51))))*$EY80-NORMSDIST((((LN($EY80/$U$36)+(#REF!+($Q$46^2)/2)*$Q$51)/($Q$46*SQRT($Q$51)))-$Q$46*SQRT(($Q$51))))*$U$36*EXP(-#REF!*$Q$51))*$T$36*100,0)</f>
        <v>0</v>
      </c>
      <c r="GH80" s="120">
        <f ca="1">IFERROR((NORMSDIST(((LN($EY80/$U$37)+(#REF!+($Q$46^2)/2)*$Q$51)/($Q$46*SQRT($Q$51))))*$EY80-NORMSDIST((((LN($EY80/$U$37)+(#REF!+($Q$46^2)/2)*$Q$51)/($Q$46*SQRT($Q$51)))-$Q$46*SQRT(($Q$51))))*$U$37*EXP(-#REF!*$Q$51))*$T$37*100,0)</f>
        <v>0</v>
      </c>
      <c r="GI80" s="120">
        <f ca="1">IFERROR((NORMSDIST(((LN($EY80/$U$38)+(#REF!+($Q$46^2)/2)*$Q$51)/($Q$46*SQRT($Q$51))))*$EY80-NORMSDIST((((LN($EY80/$U$38)+(#REF!+($Q$46^2)/2)*$Q$51)/($Q$46*SQRT($Q$51)))-$Q$46*SQRT(($Q$51))))*$U$38*EXP(-#REF!*$Q$51))*$T$38*100,0)</f>
        <v>0</v>
      </c>
      <c r="GJ80" s="120">
        <f ca="1">IFERROR((NORMSDIST(((LN($EY80/$U$39)+(#REF!+($Q$46^2)/2)*$Q$51)/($Q$46*SQRT($Q$51))))*$EY80-NORMSDIST((((LN($EY80/$U$39)+(#REF!+($Q$46^2)/2)*$Q$51)/($Q$46*SQRT($Q$51)))-$Q$46*SQRT(($Q$51))))*$U$39*EXP(-#REF!*$Q$51))*$T$39*100,0)</f>
        <v>0</v>
      </c>
      <c r="GK80" s="120">
        <f ca="1">IFERROR((NORMSDIST(((LN($EY80/$U$40)+(#REF!+($Q$46^2)/2)*$Q$51)/($Q$46*SQRT($Q$51))))*$EY80-NORMSDIST((((LN($EY80/$U$40)+(#REF!+($Q$46^2)/2)*$Q$51)/($Q$46*SQRT($Q$51)))-$Q$46*SQRT(($Q$51))))*$U$40*EXP(-#REF!*$Q$51))*$T$40*100,0)</f>
        <v>0</v>
      </c>
      <c r="GL80" s="120">
        <f ca="1">IFERROR((NORMSDIST(((LN($EY80/$U$41)+(#REF!+($Q$46^2)/2)*$Q$51)/($Q$46*SQRT($Q$51))))*$EY80-NORMSDIST((((LN($EY80/$U$41)+(#REF!+($Q$46^2)/2)*$Q$51)/($Q$46*SQRT($Q$51)))-$Q$46*SQRT(($Q$51))))*$U$41*EXP(-#REF!*$Q$51))*$T$41*100,0)</f>
        <v>0</v>
      </c>
      <c r="GM80" s="120">
        <f ca="1">IFERROR((NORMSDIST(((LN($EY80/$U$42)+(#REF!+($Q$46^2)/2)*$Q$51)/($Q$46*SQRT($Q$51))))*$EY80-NORMSDIST((((LN($EY80/$U$42)+(#REF!+($Q$46^2)/2)*$Q$51)/($Q$46*SQRT($Q$51)))-$Q$46*SQRT(($Q$51))))*$U$42*EXP(-#REF!*$Q$51))*$T$42*100,0)</f>
        <v>0</v>
      </c>
      <c r="GN80" s="205">
        <f t="shared" ca="1" si="174"/>
        <v>0</v>
      </c>
    </row>
    <row r="81" spans="112:196">
      <c r="DH81" s="119">
        <f t="shared" si="131"/>
        <v>1897.7995624999996</v>
      </c>
      <c r="DI81" s="120">
        <f t="shared" si="132"/>
        <v>0</v>
      </c>
      <c r="DJ81" s="120">
        <f t="shared" si="133"/>
        <v>0</v>
      </c>
      <c r="DK81" s="120">
        <f t="shared" si="134"/>
        <v>0</v>
      </c>
      <c r="DL81" s="120">
        <f t="shared" si="135"/>
        <v>0</v>
      </c>
      <c r="DM81" s="120">
        <f t="shared" si="136"/>
        <v>0</v>
      </c>
      <c r="DN81" s="120">
        <f t="shared" si="137"/>
        <v>0</v>
      </c>
      <c r="DO81" s="120">
        <f t="shared" si="138"/>
        <v>0</v>
      </c>
      <c r="DP81" s="120">
        <f t="shared" si="139"/>
        <v>0</v>
      </c>
      <c r="DQ81" s="120">
        <f t="shared" si="140"/>
        <v>0</v>
      </c>
      <c r="DR81" s="120">
        <f t="shared" si="141"/>
        <v>0</v>
      </c>
      <c r="DS81" s="120">
        <f t="shared" si="142"/>
        <v>0</v>
      </c>
      <c r="DT81" s="120">
        <f t="shared" si="143"/>
        <v>0</v>
      </c>
      <c r="DU81" s="120">
        <f t="shared" si="144"/>
        <v>0</v>
      </c>
      <c r="DV81" s="120">
        <f t="shared" si="145"/>
        <v>0</v>
      </c>
      <c r="DW81" s="120">
        <f t="shared" si="146"/>
        <v>0</v>
      </c>
      <c r="DX81" s="120">
        <f t="shared" si="147"/>
        <v>0</v>
      </c>
      <c r="DY81" s="120">
        <f t="shared" si="148"/>
        <v>0</v>
      </c>
      <c r="DZ81" s="120">
        <f t="shared" si="149"/>
        <v>0</v>
      </c>
      <c r="EA81" s="120">
        <f t="shared" si="150"/>
        <v>0</v>
      </c>
      <c r="EB81" s="120">
        <f t="shared" si="151"/>
        <v>0</v>
      </c>
      <c r="EC81" s="120">
        <f t="shared" si="152"/>
        <v>0</v>
      </c>
      <c r="ED81" s="120">
        <f t="shared" si="153"/>
        <v>0</v>
      </c>
      <c r="EE81" s="120">
        <f t="shared" si="154"/>
        <v>0</v>
      </c>
      <c r="EF81" s="120">
        <f t="shared" si="155"/>
        <v>0</v>
      </c>
      <c r="EG81" s="120">
        <f t="shared" si="156"/>
        <v>0</v>
      </c>
      <c r="EH81" s="120">
        <f t="shared" si="157"/>
        <v>0</v>
      </c>
      <c r="EI81" s="120">
        <f t="shared" si="158"/>
        <v>0</v>
      </c>
      <c r="EJ81" s="120">
        <f t="shared" si="159"/>
        <v>0</v>
      </c>
      <c r="EK81" s="120">
        <f t="shared" si="160"/>
        <v>0</v>
      </c>
      <c r="EL81" s="120">
        <f t="shared" si="161"/>
        <v>0</v>
      </c>
      <c r="EM81" s="120">
        <f t="shared" si="162"/>
        <v>0</v>
      </c>
      <c r="EN81" s="120">
        <f t="shared" si="163"/>
        <v>0</v>
      </c>
      <c r="EO81" s="120">
        <f t="shared" si="164"/>
        <v>0</v>
      </c>
      <c r="EP81" s="120">
        <f t="shared" si="165"/>
        <v>0</v>
      </c>
      <c r="EQ81" s="120">
        <f t="shared" si="166"/>
        <v>0</v>
      </c>
      <c r="ER81" s="120">
        <f t="shared" si="167"/>
        <v>0</v>
      </c>
      <c r="ES81" s="120">
        <f t="shared" si="168"/>
        <v>0</v>
      </c>
      <c r="ET81" s="120">
        <f t="shared" si="169"/>
        <v>0</v>
      </c>
      <c r="EU81" s="120">
        <f t="shared" si="170"/>
        <v>0</v>
      </c>
      <c r="EV81" s="120">
        <f t="shared" si="171"/>
        <v>0</v>
      </c>
      <c r="EW81" s="205">
        <f t="shared" si="172"/>
        <v>0</v>
      </c>
      <c r="EX81" s="72"/>
      <c r="EY81" s="119">
        <f t="shared" si="173"/>
        <v>1897.7995624999996</v>
      </c>
      <c r="EZ81" s="120">
        <f ca="1">IFERROR((NORMSDIST(((LN($EY81/$U$3)+(#REF!+($Q$46^2)/2)*$Q$51)/($Q$46*SQRT($Q$51))))*$EY81-NORMSDIST((((LN($EY81/$U$3)+(#REF!+($Q$46^2)/2)*$Q$51)/($Q$46*SQRT($Q$51)))-$Q$46*SQRT(($Q$51))))*$U$3*EXP(-#REF!*$Q$51))*$T$3*100,0)</f>
        <v>0</v>
      </c>
      <c r="FA81" s="120">
        <f ca="1">IFERROR((NORMSDIST(((LN($EY81/$U$4)+(#REF!+($Q$46^2)/2)*$Q$51)/($Q$46*SQRT($Q$51))))*$EY81-NORMSDIST((((LN($EY81/$U$4)+(#REF!+($Q$46^2)/2)*$Q$51)/($Q$46*SQRT($Q$51)))-$Q$46*SQRT(($Q$51))))*$U$4*EXP(-#REF!*$Q$51))*$T$4*100,0)</f>
        <v>0</v>
      </c>
      <c r="FB81" s="120">
        <f ca="1">IFERROR((NORMSDIST(((LN($EY81/$U$5)+(#REF!+($Q$46^2)/2)*$Q$51)/($Q$46*SQRT($Q$51))))*$EY81-NORMSDIST((((LN($EY81/$U$5)+(#REF!+($Q$46^2)/2)*$Q$51)/($Q$46*SQRT($Q$51)))-$Q$46*SQRT(($Q$51))))*$U$5*EXP(-#REF!*$Q$51))*$T$5*100,0)</f>
        <v>0</v>
      </c>
      <c r="FC81" s="120">
        <f ca="1">IFERROR((NORMSDIST(((LN($EY81/$U$6)+(#REF!+($Q$46^2)/2)*$Q$51)/($Q$46*SQRT($Q$51))))*$EY81-NORMSDIST((((LN($EY81/$U$6)+(#REF!+($Q$46^2)/2)*$Q$51)/($Q$46*SQRT($Q$51)))-$Q$46*SQRT(($Q$51))))*$U$6*EXP(-#REF!*$Q$51))*$T$6*100,0)</f>
        <v>0</v>
      </c>
      <c r="FD81" s="120">
        <f ca="1">IFERROR((NORMSDIST(((LN($EY81/$U$7)+(#REF!+($Q$46^2)/2)*$Q$51)/($Q$46*SQRT($Q$51))))*$EY81-NORMSDIST((((LN($EY81/$U$7)+(#REF!+($Q$46^2)/2)*$Q$51)/($Q$46*SQRT($Q$51)))-$Q$46*SQRT(($Q$51))))*$U$7*EXP(-#REF!*$Q$51))*$T$7*100,0)</f>
        <v>0</v>
      </c>
      <c r="FE81" s="120">
        <f ca="1">IFERROR((NORMSDIST(((LN($EY81/$U$8)+(#REF!+($Q$46^2)/2)*$Q$51)/($Q$46*SQRT($Q$51))))*$EY81-NORMSDIST((((LN($EY81/$U$8)+(#REF!+($Q$46^2)/2)*$Q$51)/($Q$46*SQRT($Q$51)))-$Q$46*SQRT(($Q$51))))*$U$8*EXP(-#REF!*$Q$51))*$T$8*100,0)</f>
        <v>0</v>
      </c>
      <c r="FF81" s="120">
        <f ca="1">IFERROR((NORMSDIST(((LN($EY81/$U$9)+(#REF!+($Q$46^2)/2)*$Q$51)/($Q$46*SQRT($Q$51))))*$EY81-NORMSDIST((((LN($EY81/$U$9)+(#REF!+($Q$46^2)/2)*$Q$51)/($Q$46*SQRT($Q$51)))-$Q$46*SQRT(($Q$51))))*$U$9*EXP(-#REF!*$Q$51))*$T$9*100,0)</f>
        <v>0</v>
      </c>
      <c r="FG81" s="120">
        <f ca="1">IFERROR((NORMSDIST(((LN($EY81/$U$10)+(#REF!+($Q$46^2)/2)*$Q$51)/($Q$46*SQRT($Q$51))))*$EY81-NORMSDIST((((LN($EY81/$U$10)+(#REF!+($Q$46^2)/2)*$Q$51)/($Q$46*SQRT($Q$51)))-$Q$46*SQRT(($Q$51))))*$U$10*EXP(-#REF!*$Q$51))*$T$10*100,0)</f>
        <v>0</v>
      </c>
      <c r="FH81" s="120">
        <f ca="1">IFERROR((NORMSDIST(((LN($EY81/$U$11)+(#REF!+($Q$46^2)/2)*$Q$51)/($Q$46*SQRT($Q$51))))*$EY81-NORMSDIST((((LN($EY81/$U$11)+(#REF!+($Q$46^2)/2)*$Q$51)/($Q$46*SQRT($Q$51)))-$Q$46*SQRT(($Q$51))))*$U$11*EXP(-#REF!*$Q$51))*$T$11*100,0)</f>
        <v>0</v>
      </c>
      <c r="FI81" s="120">
        <f ca="1">IFERROR((NORMSDIST(((LN($EY81/$U$12)+(#REF!+($Q$46^2)/2)*$Q$51)/($Q$46*SQRT($Q$51))))*$EY81-NORMSDIST((((LN($EY81/$U$12)+(#REF!+($Q$46^2)/2)*$Q$51)/($Q$46*SQRT($Q$51)))-$Q$46*SQRT(($Q$51))))*$U$12*EXP(-#REF!*$Q$51))*$T$12*100,0)</f>
        <v>0</v>
      </c>
      <c r="FJ81" s="120">
        <f ca="1">IFERROR((NORMSDIST(((LN($EY81/$U$13)+(#REF!+($Q$46^2)/2)*$Q$51)/($Q$46*SQRT($Q$51))))*$EY81-NORMSDIST((((LN($EY81/$U$13)+(#REF!+($Q$46^2)/2)*$Q$51)/($Q$46*SQRT($Q$51)))-$Q$46*SQRT(($Q$51))))*$U$13*EXP(-#REF!*$Q$51))*$T$13*100,0)</f>
        <v>0</v>
      </c>
      <c r="FK81" s="120">
        <f ca="1">IFERROR((NORMSDIST(((LN($EY81/$U$14)+(#REF!+($Q$46^2)/2)*$Q$51)/($Q$46*SQRT($Q$51))))*$EY81-NORMSDIST((((LN($EY81/$U$14)+(#REF!+($Q$46^2)/2)*$Q$51)/($Q$46*SQRT($Q$51)))-$Q$46*SQRT(($Q$51))))*$U$14*EXP(-#REF!*$Q$51))*$T$14*100,0)</f>
        <v>0</v>
      </c>
      <c r="FL81" s="120">
        <f ca="1">IFERROR((NORMSDIST(((LN($EY81/$U$15)+(#REF!+($Q$46^2)/2)*$Q$51)/($Q$46*SQRT($Q$51))))*$EY81-NORMSDIST((((LN($EY81/$U$15)+(#REF!+($Q$46^2)/2)*$Q$51)/($Q$46*SQRT($Q$51)))-$Q$46*SQRT(($Q$51))))*$U$15*EXP(-#REF!*$Q$51))*$T$15*100,0)</f>
        <v>0</v>
      </c>
      <c r="FM81" s="120">
        <f ca="1">IFERROR((NORMSDIST(((LN($EY81/$U$16)+(#REF!+($Q$46^2)/2)*$Q$51)/($Q$46*SQRT($Q$51))))*$EY81-NORMSDIST((((LN($EY81/$U$16)+(#REF!+($Q$46^2)/2)*$Q$51)/($Q$46*SQRT($Q$51)))-$Q$46*SQRT(($Q$51))))*$U$16*EXP(-#REF!*$Q$51))*$T$16*100,0)</f>
        <v>0</v>
      </c>
      <c r="FN81" s="120">
        <f ca="1">IFERROR((NORMSDIST(((LN($EY81/$U$17)+(#REF!+($Q$46^2)/2)*$Q$51)/($Q$46*SQRT($Q$51))))*$EY81-NORMSDIST((((LN($EY81/$U$17)+(#REF!+($Q$46^2)/2)*$Q$51)/($Q$46*SQRT($Q$51)))-$Q$46*SQRT(($Q$51))))*$U$17*EXP(-#REF!*$Q$51))*$T$17*100,0)</f>
        <v>0</v>
      </c>
      <c r="FO81" s="120">
        <f ca="1">IFERROR((NORMSDIST(((LN($EY81/$U$18)+(#REF!+($Q$46^2)/2)*$Q$51)/($Q$46*SQRT($Q$51))))*$EY81-NORMSDIST((((LN($EY81/$U$18)+(#REF!+($Q$46^2)/2)*$Q$51)/($Q$46*SQRT($Q$51)))-$Q$46*SQRT(($Q$51))))*$U$18*EXP(-#REF!*$Q$51))*$T$18*100,0)</f>
        <v>0</v>
      </c>
      <c r="FP81" s="120">
        <f ca="1">IFERROR((NORMSDIST(((LN($EY81/$U$19)+(#REF!+($Q$46^2)/2)*$Q$51)/($Q$46*SQRT($Q$51))))*$EY81-NORMSDIST((((LN($EY81/$U$19)+(#REF!+($Q$46^2)/2)*$Q$51)/($Q$46*SQRT($Q$51)))-$Q$46*SQRT(($Q$51))))*$U$19*EXP(-#REF!*$Q$51))*$T$19*100,0)</f>
        <v>0</v>
      </c>
      <c r="FQ81" s="120">
        <f ca="1">IFERROR((NORMSDIST(((LN($EY81/$U$20)+(#REF!+($Q$46^2)/2)*$Q$51)/($Q$46*SQRT($Q$51))))*$EY81-NORMSDIST((((LN($EY81/$U$20)+(#REF!+($Q$46^2)/2)*$Q$51)/($Q$46*SQRT($Q$51)))-$Q$46*SQRT(($Q$51))))*$U$20*EXP(-#REF!*$Q$51))*$T$20*100,0)</f>
        <v>0</v>
      </c>
      <c r="FR81" s="120">
        <f ca="1">IFERROR((NORMSDIST(((LN($EY81/$U$21)+(#REF!+($Q$46^2)/2)*$Q$51)/($Q$46*SQRT($Q$51))))*$EY81-NORMSDIST((((LN($EY81/$U$21)+(#REF!+($Q$46^2)/2)*$Q$51)/($Q$46*SQRT($Q$51)))-$Q$46*SQRT(($Q$51))))*$U$21*EXP(-#REF!*$Q$51))*$T$21*100,0)</f>
        <v>0</v>
      </c>
      <c r="FS81" s="120">
        <f ca="1">IFERROR((NORMSDIST(((LN($EY81/$U$22)+(#REF!+($Q$46^2)/2)*$Q$51)/($Q$46*SQRT($Q$51))))*$EY81-NORMSDIST((((LN($EY81/$U$22)+(#REF!+($Q$46^2)/2)*$Q$51)/($Q$46*SQRT($Q$51)))-$Q$46*SQRT(($Q$51))))*$U$22*EXP(-#REF!*$Q$51))*$T$22*100,0)</f>
        <v>0</v>
      </c>
      <c r="FT81" s="120">
        <f ca="1">IFERROR((NORMSDIST(((LN($EY81/$U$23)+(#REF!+($Q$46^2)/2)*$Q$51)/($Q$46*SQRT($Q$51))))*$EY81-NORMSDIST((((LN($EY81/$U$23)+(#REF!+($Q$46^2)/2)*$Q$51)/($Q$46*SQRT($Q$51)))-$Q$46*SQRT(($Q$51))))*$U$23*EXP(-#REF!*$Q$51))*$T$23*100,0)</f>
        <v>0</v>
      </c>
      <c r="FU81" s="120">
        <f ca="1">IFERROR((NORMSDIST(((LN($EY81/$U$24)+(#REF!+($Q$46^2)/2)*$Q$51)/($Q$46*SQRT($Q$51))))*$EY81-NORMSDIST((((LN($EY81/$U$24)+(#REF!+($Q$46^2)/2)*$Q$51)/($Q$46*SQRT($Q$51)))-$Q$46*SQRT(($Q$51))))*$U$24*EXP(-#REF!*$Q$51))*$T$24*100,0)</f>
        <v>0</v>
      </c>
      <c r="FV81" s="120">
        <f ca="1">IFERROR((NORMSDIST(((LN($EY81/$U$25)+(#REF!+($Q$46^2)/2)*$Q$51)/($Q$46*SQRT($Q$51))))*$EY81-NORMSDIST((((LN($EY81/$U$25)+(#REF!+($Q$46^2)/2)*$Q$51)/($Q$46*SQRT($Q$51)))-$Q$46*SQRT(($Q$51))))*$U$25*EXP(-#REF!*$Q$51))*$T$25*100,0)</f>
        <v>0</v>
      </c>
      <c r="FW81" s="120">
        <f ca="1">IFERROR((NORMSDIST(((LN($EY81/$U$26)+(#REF!+($Q$46^2)/2)*$Q$51)/($Q$46*SQRT($Q$51))))*$EY81-NORMSDIST((((LN($EY81/$U$26)+(#REF!+($Q$46^2)/2)*$Q$51)/($Q$46*SQRT($Q$51)))-$Q$46*SQRT(($Q$51))))*$U$26*EXP(-#REF!*$Q$51))*$T$26*100,0)</f>
        <v>0</v>
      </c>
      <c r="FX81" s="120">
        <f ca="1">IFERROR((NORMSDIST(((LN($EY81/$U$27)+(#REF!+($Q$46^2)/2)*$Q$51)/($Q$46*SQRT($Q$51))))*$EY81-NORMSDIST((((LN($EY81/$U$27)+(#REF!+($Q$46^2)/2)*$Q$51)/($Q$46*SQRT($Q$51)))-$Q$46*SQRT(($Q$51))))*$U$27*EXP(-#REF!*$Q$51))*$T$27*100,0)</f>
        <v>0</v>
      </c>
      <c r="FY81" s="120">
        <f ca="1">IFERROR((NORMSDIST(((LN($EY81/$U$28)+(#REF!+($Q$46^2)/2)*$Q$51)/($Q$46*SQRT($Q$51))))*$EY81-NORMSDIST((((LN($EY81/$U$28)+(#REF!+($Q$46^2)/2)*$Q$51)/($Q$46*SQRT($Q$51)))-$Q$46*SQRT(($Q$51))))*$U$28*EXP(-#REF!*$Q$51))*$T$28*100,0)</f>
        <v>0</v>
      </c>
      <c r="FZ81" s="120">
        <f ca="1">IFERROR((NORMSDIST(((LN($EY81/$U$29)+(#REF!+($Q$46^2)/2)*$Q$51)/($Q$46*SQRT($Q$51))))*$EY81-NORMSDIST((((LN($EY81/$U$29)+(#REF!+($Q$46^2)/2)*$Q$51)/($Q$46*SQRT($Q$51)))-$Q$46*SQRT(($Q$51))))*$U$29*EXP(-#REF!*$Q$51))*$T$29*100,0)</f>
        <v>0</v>
      </c>
      <c r="GA81" s="120">
        <f ca="1">IFERROR((NORMSDIST(((LN($EY81/$U$30)+(#REF!+($Q$46^2)/2)*$Q$51)/($Q$46*SQRT($Q$51))))*$EY81-NORMSDIST((((LN($EY81/$U$30)+(#REF!+($Q$46^2)/2)*$Q$51)/($Q$46*SQRT($Q$51)))-$Q$46*SQRT(($Q$51))))*$U$30*EXP(-#REF!*$Q$51))*$T$30*100,0)</f>
        <v>0</v>
      </c>
      <c r="GB81" s="120">
        <f ca="1">IFERROR((NORMSDIST(((LN($EY81/$U$31)+(#REF!+($Q$46^2)/2)*$Q$51)/($Q$46*SQRT($Q$51))))*$EY81-NORMSDIST((((LN($EY81/$U$31)+(#REF!+($Q$46^2)/2)*$Q$51)/($Q$46*SQRT($Q$51)))-$Q$46*SQRT(($Q$51))))*$U$31*EXP(-#REF!*$Q$51))*$T$31*100,0)</f>
        <v>0</v>
      </c>
      <c r="GC81" s="120">
        <f ca="1">IFERROR((NORMSDIST(((LN($EY81/$U$32)+(#REF!+($Q$46^2)/2)*$Q$51)/($Q$46*SQRT($Q$51))))*$EY81-NORMSDIST((((LN($EY81/$U$32)+(#REF!+($Q$46^2)/2)*$Q$51)/($Q$46*SQRT($Q$51)))-$Q$46*SQRT(($Q$51))))*$U$32*EXP(-#REF!*$Q$51))*$T$32*100,0)</f>
        <v>0</v>
      </c>
      <c r="GD81" s="120">
        <f ca="1">IFERROR((NORMSDIST(((LN($EY81/$U$33)+(#REF!+($Q$46^2)/2)*$Q$51)/($Q$46*SQRT($Q$51))))*$EY81-NORMSDIST((((LN($EY81/$U$33)+(#REF!+($Q$46^2)/2)*$Q$51)/($Q$46*SQRT($Q$51)))-$Q$46*SQRT(($Q$51))))*$U$33*EXP(-#REF!*$Q$51))*$T$33*100,0)</f>
        <v>0</v>
      </c>
      <c r="GE81" s="120">
        <f ca="1">IFERROR((NORMSDIST(((LN($EY81/$U$34)+(#REF!+($Q$46^2)/2)*$Q$51)/($Q$46*SQRT($Q$51))))*$EY81-NORMSDIST((((LN($EY81/$U$34)+(#REF!+($Q$46^2)/2)*$Q$51)/($Q$46*SQRT($Q$51)))-$Q$46*SQRT(($Q$51))))*$U$34*EXP(-#REF!*$Q$51))*$T$34*100,0)</f>
        <v>0</v>
      </c>
      <c r="GF81" s="120">
        <f ca="1">IFERROR((NORMSDIST(((LN($EY81/$U$35)+(#REF!+($Q$46^2)/2)*$Q$51)/($Q$46*SQRT($Q$51))))*$EY81-NORMSDIST((((LN($EY81/$U$35)+(#REF!+($Q$46^2)/2)*$Q$51)/($Q$46*SQRT($Q$51)))-$Q$46*SQRT(($Q$51))))*$U$35*EXP(-#REF!*$Q$51))*$T$35*100,0)</f>
        <v>0</v>
      </c>
      <c r="GG81" s="120">
        <f ca="1">IFERROR((NORMSDIST(((LN($EY81/$U$36)+(#REF!+($Q$46^2)/2)*$Q$51)/($Q$46*SQRT($Q$51))))*$EY81-NORMSDIST((((LN($EY81/$U$36)+(#REF!+($Q$46^2)/2)*$Q$51)/($Q$46*SQRT($Q$51)))-$Q$46*SQRT(($Q$51))))*$U$36*EXP(-#REF!*$Q$51))*$T$36*100,0)</f>
        <v>0</v>
      </c>
      <c r="GH81" s="120">
        <f ca="1">IFERROR((NORMSDIST(((LN($EY81/$U$37)+(#REF!+($Q$46^2)/2)*$Q$51)/($Q$46*SQRT($Q$51))))*$EY81-NORMSDIST((((LN($EY81/$U$37)+(#REF!+($Q$46^2)/2)*$Q$51)/($Q$46*SQRT($Q$51)))-$Q$46*SQRT(($Q$51))))*$U$37*EXP(-#REF!*$Q$51))*$T$37*100,0)</f>
        <v>0</v>
      </c>
      <c r="GI81" s="120">
        <f ca="1">IFERROR((NORMSDIST(((LN($EY81/$U$38)+(#REF!+($Q$46^2)/2)*$Q$51)/($Q$46*SQRT($Q$51))))*$EY81-NORMSDIST((((LN($EY81/$U$38)+(#REF!+($Q$46^2)/2)*$Q$51)/($Q$46*SQRT($Q$51)))-$Q$46*SQRT(($Q$51))))*$U$38*EXP(-#REF!*$Q$51))*$T$38*100,0)</f>
        <v>0</v>
      </c>
      <c r="GJ81" s="120">
        <f ca="1">IFERROR((NORMSDIST(((LN($EY81/$U$39)+(#REF!+($Q$46^2)/2)*$Q$51)/($Q$46*SQRT($Q$51))))*$EY81-NORMSDIST((((LN($EY81/$U$39)+(#REF!+($Q$46^2)/2)*$Q$51)/($Q$46*SQRT($Q$51)))-$Q$46*SQRT(($Q$51))))*$U$39*EXP(-#REF!*$Q$51))*$T$39*100,0)</f>
        <v>0</v>
      </c>
      <c r="GK81" s="120">
        <f ca="1">IFERROR((NORMSDIST(((LN($EY81/$U$40)+(#REF!+($Q$46^2)/2)*$Q$51)/($Q$46*SQRT($Q$51))))*$EY81-NORMSDIST((((LN($EY81/$U$40)+(#REF!+($Q$46^2)/2)*$Q$51)/($Q$46*SQRT($Q$51)))-$Q$46*SQRT(($Q$51))))*$U$40*EXP(-#REF!*$Q$51))*$T$40*100,0)</f>
        <v>0</v>
      </c>
      <c r="GL81" s="120">
        <f ca="1">IFERROR((NORMSDIST(((LN($EY81/$U$41)+(#REF!+($Q$46^2)/2)*$Q$51)/($Q$46*SQRT($Q$51))))*$EY81-NORMSDIST((((LN($EY81/$U$41)+(#REF!+($Q$46^2)/2)*$Q$51)/($Q$46*SQRT($Q$51)))-$Q$46*SQRT(($Q$51))))*$U$41*EXP(-#REF!*$Q$51))*$T$41*100,0)</f>
        <v>0</v>
      </c>
      <c r="GM81" s="120">
        <f ca="1">IFERROR((NORMSDIST(((LN($EY81/$U$42)+(#REF!+($Q$46^2)/2)*$Q$51)/($Q$46*SQRT($Q$51))))*$EY81-NORMSDIST((((LN($EY81/$U$42)+(#REF!+($Q$46^2)/2)*$Q$51)/($Q$46*SQRT($Q$51)))-$Q$46*SQRT(($Q$51))))*$U$42*EXP(-#REF!*$Q$51))*$T$42*100,0)</f>
        <v>0</v>
      </c>
      <c r="GN81" s="205">
        <f t="shared" ca="1" si="174"/>
        <v>0</v>
      </c>
    </row>
    <row r="82" spans="112:196">
      <c r="DH82" s="119">
        <f t="shared" si="131"/>
        <v>1997.6837499999997</v>
      </c>
      <c r="DI82" s="120">
        <f t="shared" si="132"/>
        <v>0</v>
      </c>
      <c r="DJ82" s="120">
        <f t="shared" si="133"/>
        <v>0</v>
      </c>
      <c r="DK82" s="120">
        <f t="shared" si="134"/>
        <v>0</v>
      </c>
      <c r="DL82" s="120">
        <f t="shared" si="135"/>
        <v>0</v>
      </c>
      <c r="DM82" s="120">
        <f t="shared" si="136"/>
        <v>0</v>
      </c>
      <c r="DN82" s="120">
        <f t="shared" si="137"/>
        <v>0</v>
      </c>
      <c r="DO82" s="120">
        <f t="shared" si="138"/>
        <v>0</v>
      </c>
      <c r="DP82" s="120">
        <f t="shared" si="139"/>
        <v>0</v>
      </c>
      <c r="DQ82" s="120">
        <f t="shared" si="140"/>
        <v>0</v>
      </c>
      <c r="DR82" s="120">
        <f t="shared" si="141"/>
        <v>0</v>
      </c>
      <c r="DS82" s="120">
        <f t="shared" si="142"/>
        <v>0</v>
      </c>
      <c r="DT82" s="120">
        <f t="shared" si="143"/>
        <v>0</v>
      </c>
      <c r="DU82" s="120">
        <f t="shared" si="144"/>
        <v>0</v>
      </c>
      <c r="DV82" s="120">
        <f t="shared" si="145"/>
        <v>0</v>
      </c>
      <c r="DW82" s="120">
        <f t="shared" si="146"/>
        <v>0</v>
      </c>
      <c r="DX82" s="120">
        <f t="shared" si="147"/>
        <v>0</v>
      </c>
      <c r="DY82" s="120">
        <f t="shared" si="148"/>
        <v>0</v>
      </c>
      <c r="DZ82" s="120">
        <f t="shared" si="149"/>
        <v>0</v>
      </c>
      <c r="EA82" s="120">
        <f t="shared" si="150"/>
        <v>0</v>
      </c>
      <c r="EB82" s="120">
        <f t="shared" si="151"/>
        <v>0</v>
      </c>
      <c r="EC82" s="120">
        <f t="shared" si="152"/>
        <v>0</v>
      </c>
      <c r="ED82" s="120">
        <f t="shared" si="153"/>
        <v>0</v>
      </c>
      <c r="EE82" s="120">
        <f t="shared" si="154"/>
        <v>0</v>
      </c>
      <c r="EF82" s="120">
        <f t="shared" si="155"/>
        <v>0</v>
      </c>
      <c r="EG82" s="120">
        <f t="shared" si="156"/>
        <v>0</v>
      </c>
      <c r="EH82" s="120">
        <f t="shared" si="157"/>
        <v>0</v>
      </c>
      <c r="EI82" s="120">
        <f t="shared" si="158"/>
        <v>0</v>
      </c>
      <c r="EJ82" s="120">
        <f t="shared" si="159"/>
        <v>0</v>
      </c>
      <c r="EK82" s="120">
        <f t="shared" si="160"/>
        <v>0</v>
      </c>
      <c r="EL82" s="120">
        <f t="shared" si="161"/>
        <v>0</v>
      </c>
      <c r="EM82" s="120">
        <f t="shared" si="162"/>
        <v>0</v>
      </c>
      <c r="EN82" s="120">
        <f t="shared" si="163"/>
        <v>0</v>
      </c>
      <c r="EO82" s="120">
        <f t="shared" si="164"/>
        <v>0</v>
      </c>
      <c r="EP82" s="120">
        <f t="shared" si="165"/>
        <v>0</v>
      </c>
      <c r="EQ82" s="120">
        <f t="shared" si="166"/>
        <v>0</v>
      </c>
      <c r="ER82" s="120">
        <f t="shared" si="167"/>
        <v>0</v>
      </c>
      <c r="ES82" s="120">
        <f t="shared" si="168"/>
        <v>0</v>
      </c>
      <c r="ET82" s="120">
        <f t="shared" si="169"/>
        <v>0</v>
      </c>
      <c r="EU82" s="120">
        <f t="shared" si="170"/>
        <v>0</v>
      </c>
      <c r="EV82" s="120">
        <f t="shared" si="171"/>
        <v>0</v>
      </c>
      <c r="EW82" s="205">
        <f t="shared" si="172"/>
        <v>0</v>
      </c>
      <c r="EX82" s="72"/>
      <c r="EY82" s="119">
        <f t="shared" si="173"/>
        <v>1997.6837499999997</v>
      </c>
      <c r="EZ82" s="120">
        <f ca="1">IFERROR((NORMSDIST(((LN($EY82/$U$3)+(#REF!+($Q$46^2)/2)*$Q$51)/($Q$46*SQRT($Q$51))))*$EY82-NORMSDIST((((LN($EY82/$U$3)+(#REF!+($Q$46^2)/2)*$Q$51)/($Q$46*SQRT($Q$51)))-$Q$46*SQRT(($Q$51))))*$U$3*EXP(-#REF!*$Q$51))*$T$3*100,0)</f>
        <v>0</v>
      </c>
      <c r="FA82" s="120">
        <f ca="1">IFERROR((NORMSDIST(((LN($EY82/$U$4)+(#REF!+($Q$46^2)/2)*$Q$51)/($Q$46*SQRT($Q$51))))*$EY82-NORMSDIST((((LN($EY82/$U$4)+(#REF!+($Q$46^2)/2)*$Q$51)/($Q$46*SQRT($Q$51)))-$Q$46*SQRT(($Q$51))))*$U$4*EXP(-#REF!*$Q$51))*$T$4*100,0)</f>
        <v>0</v>
      </c>
      <c r="FB82" s="120">
        <f ca="1">IFERROR((NORMSDIST(((LN($EY82/$U$5)+(#REF!+($Q$46^2)/2)*$Q$51)/($Q$46*SQRT($Q$51))))*$EY82-NORMSDIST((((LN($EY82/$U$5)+(#REF!+($Q$46^2)/2)*$Q$51)/($Q$46*SQRT($Q$51)))-$Q$46*SQRT(($Q$51))))*$U$5*EXP(-#REF!*$Q$51))*$T$5*100,0)</f>
        <v>0</v>
      </c>
      <c r="FC82" s="120">
        <f ca="1">IFERROR((NORMSDIST(((LN($EY82/$U$6)+(#REF!+($Q$46^2)/2)*$Q$51)/($Q$46*SQRT($Q$51))))*$EY82-NORMSDIST((((LN($EY82/$U$6)+(#REF!+($Q$46^2)/2)*$Q$51)/($Q$46*SQRT($Q$51)))-$Q$46*SQRT(($Q$51))))*$U$6*EXP(-#REF!*$Q$51))*$T$6*100,0)</f>
        <v>0</v>
      </c>
      <c r="FD82" s="120">
        <f ca="1">IFERROR((NORMSDIST(((LN($EY82/$U$7)+(#REF!+($Q$46^2)/2)*$Q$51)/($Q$46*SQRT($Q$51))))*$EY82-NORMSDIST((((LN($EY82/$U$7)+(#REF!+($Q$46^2)/2)*$Q$51)/($Q$46*SQRT($Q$51)))-$Q$46*SQRT(($Q$51))))*$U$7*EXP(-#REF!*$Q$51))*$T$7*100,0)</f>
        <v>0</v>
      </c>
      <c r="FE82" s="120">
        <f ca="1">IFERROR((NORMSDIST(((LN($EY82/$U$8)+(#REF!+($Q$46^2)/2)*$Q$51)/($Q$46*SQRT($Q$51))))*$EY82-NORMSDIST((((LN($EY82/$U$8)+(#REF!+($Q$46^2)/2)*$Q$51)/($Q$46*SQRT($Q$51)))-$Q$46*SQRT(($Q$51))))*$U$8*EXP(-#REF!*$Q$51))*$T$8*100,0)</f>
        <v>0</v>
      </c>
      <c r="FF82" s="120">
        <f ca="1">IFERROR((NORMSDIST(((LN($EY82/$U$9)+(#REF!+($Q$46^2)/2)*$Q$51)/($Q$46*SQRT($Q$51))))*$EY82-NORMSDIST((((LN($EY82/$U$9)+(#REF!+($Q$46^2)/2)*$Q$51)/($Q$46*SQRT($Q$51)))-$Q$46*SQRT(($Q$51))))*$U$9*EXP(-#REF!*$Q$51))*$T$9*100,0)</f>
        <v>0</v>
      </c>
      <c r="FG82" s="120">
        <f ca="1">IFERROR((NORMSDIST(((LN($EY82/$U$10)+(#REF!+($Q$46^2)/2)*$Q$51)/($Q$46*SQRT($Q$51))))*$EY82-NORMSDIST((((LN($EY82/$U$10)+(#REF!+($Q$46^2)/2)*$Q$51)/($Q$46*SQRT($Q$51)))-$Q$46*SQRT(($Q$51))))*$U$10*EXP(-#REF!*$Q$51))*$T$10*100,0)</f>
        <v>0</v>
      </c>
      <c r="FH82" s="120">
        <f ca="1">IFERROR((NORMSDIST(((LN($EY82/$U$11)+(#REF!+($Q$46^2)/2)*$Q$51)/($Q$46*SQRT($Q$51))))*$EY82-NORMSDIST((((LN($EY82/$U$11)+(#REF!+($Q$46^2)/2)*$Q$51)/($Q$46*SQRT($Q$51)))-$Q$46*SQRT(($Q$51))))*$U$11*EXP(-#REF!*$Q$51))*$T$11*100,0)</f>
        <v>0</v>
      </c>
      <c r="FI82" s="120">
        <f ca="1">IFERROR((NORMSDIST(((LN($EY82/$U$12)+(#REF!+($Q$46^2)/2)*$Q$51)/($Q$46*SQRT($Q$51))))*$EY82-NORMSDIST((((LN($EY82/$U$12)+(#REF!+($Q$46^2)/2)*$Q$51)/($Q$46*SQRT($Q$51)))-$Q$46*SQRT(($Q$51))))*$U$12*EXP(-#REF!*$Q$51))*$T$12*100,0)</f>
        <v>0</v>
      </c>
      <c r="FJ82" s="120">
        <f ca="1">IFERROR((NORMSDIST(((LN($EY82/$U$13)+(#REF!+($Q$46^2)/2)*$Q$51)/($Q$46*SQRT($Q$51))))*$EY82-NORMSDIST((((LN($EY82/$U$13)+(#REF!+($Q$46^2)/2)*$Q$51)/($Q$46*SQRT($Q$51)))-$Q$46*SQRT(($Q$51))))*$U$13*EXP(-#REF!*$Q$51))*$T$13*100,0)</f>
        <v>0</v>
      </c>
      <c r="FK82" s="120">
        <f ca="1">IFERROR((NORMSDIST(((LN($EY82/$U$14)+(#REF!+($Q$46^2)/2)*$Q$51)/($Q$46*SQRT($Q$51))))*$EY82-NORMSDIST((((LN($EY82/$U$14)+(#REF!+($Q$46^2)/2)*$Q$51)/($Q$46*SQRT($Q$51)))-$Q$46*SQRT(($Q$51))))*$U$14*EXP(-#REF!*$Q$51))*$T$14*100,0)</f>
        <v>0</v>
      </c>
      <c r="FL82" s="120">
        <f ca="1">IFERROR((NORMSDIST(((LN($EY82/$U$15)+(#REF!+($Q$46^2)/2)*$Q$51)/($Q$46*SQRT($Q$51))))*$EY82-NORMSDIST((((LN($EY82/$U$15)+(#REF!+($Q$46^2)/2)*$Q$51)/($Q$46*SQRT($Q$51)))-$Q$46*SQRT(($Q$51))))*$U$15*EXP(-#REF!*$Q$51))*$T$15*100,0)</f>
        <v>0</v>
      </c>
      <c r="FM82" s="120">
        <f ca="1">IFERROR((NORMSDIST(((LN($EY82/$U$16)+(#REF!+($Q$46^2)/2)*$Q$51)/($Q$46*SQRT($Q$51))))*$EY82-NORMSDIST((((LN($EY82/$U$16)+(#REF!+($Q$46^2)/2)*$Q$51)/($Q$46*SQRT($Q$51)))-$Q$46*SQRT(($Q$51))))*$U$16*EXP(-#REF!*$Q$51))*$T$16*100,0)</f>
        <v>0</v>
      </c>
      <c r="FN82" s="120">
        <f ca="1">IFERROR((NORMSDIST(((LN($EY82/$U$17)+(#REF!+($Q$46^2)/2)*$Q$51)/($Q$46*SQRT($Q$51))))*$EY82-NORMSDIST((((LN($EY82/$U$17)+(#REF!+($Q$46^2)/2)*$Q$51)/($Q$46*SQRT($Q$51)))-$Q$46*SQRT(($Q$51))))*$U$17*EXP(-#REF!*$Q$51))*$T$17*100,0)</f>
        <v>0</v>
      </c>
      <c r="FO82" s="120">
        <f ca="1">IFERROR((NORMSDIST(((LN($EY82/$U$18)+(#REF!+($Q$46^2)/2)*$Q$51)/($Q$46*SQRT($Q$51))))*$EY82-NORMSDIST((((LN($EY82/$U$18)+(#REF!+($Q$46^2)/2)*$Q$51)/($Q$46*SQRT($Q$51)))-$Q$46*SQRT(($Q$51))))*$U$18*EXP(-#REF!*$Q$51))*$T$18*100,0)</f>
        <v>0</v>
      </c>
      <c r="FP82" s="120">
        <f ca="1">IFERROR((NORMSDIST(((LN($EY82/$U$19)+(#REF!+($Q$46^2)/2)*$Q$51)/($Q$46*SQRT($Q$51))))*$EY82-NORMSDIST((((LN($EY82/$U$19)+(#REF!+($Q$46^2)/2)*$Q$51)/($Q$46*SQRT($Q$51)))-$Q$46*SQRT(($Q$51))))*$U$19*EXP(-#REF!*$Q$51))*$T$19*100,0)</f>
        <v>0</v>
      </c>
      <c r="FQ82" s="120">
        <f ca="1">IFERROR((NORMSDIST(((LN($EY82/$U$20)+(#REF!+($Q$46^2)/2)*$Q$51)/($Q$46*SQRT($Q$51))))*$EY82-NORMSDIST((((LN($EY82/$U$20)+(#REF!+($Q$46^2)/2)*$Q$51)/($Q$46*SQRT($Q$51)))-$Q$46*SQRT(($Q$51))))*$U$20*EXP(-#REF!*$Q$51))*$T$20*100,0)</f>
        <v>0</v>
      </c>
      <c r="FR82" s="120">
        <f ca="1">IFERROR((NORMSDIST(((LN($EY82/$U$21)+(#REF!+($Q$46^2)/2)*$Q$51)/($Q$46*SQRT($Q$51))))*$EY82-NORMSDIST((((LN($EY82/$U$21)+(#REF!+($Q$46^2)/2)*$Q$51)/($Q$46*SQRT($Q$51)))-$Q$46*SQRT(($Q$51))))*$U$21*EXP(-#REF!*$Q$51))*$T$21*100,0)</f>
        <v>0</v>
      </c>
      <c r="FS82" s="120">
        <f ca="1">IFERROR((NORMSDIST(((LN($EY82/$U$22)+(#REF!+($Q$46^2)/2)*$Q$51)/($Q$46*SQRT($Q$51))))*$EY82-NORMSDIST((((LN($EY82/$U$22)+(#REF!+($Q$46^2)/2)*$Q$51)/($Q$46*SQRT($Q$51)))-$Q$46*SQRT(($Q$51))))*$U$22*EXP(-#REF!*$Q$51))*$T$22*100,0)</f>
        <v>0</v>
      </c>
      <c r="FT82" s="120">
        <f ca="1">IFERROR((NORMSDIST(((LN($EY82/$U$23)+(#REF!+($Q$46^2)/2)*$Q$51)/($Q$46*SQRT($Q$51))))*$EY82-NORMSDIST((((LN($EY82/$U$23)+(#REF!+($Q$46^2)/2)*$Q$51)/($Q$46*SQRT($Q$51)))-$Q$46*SQRT(($Q$51))))*$U$23*EXP(-#REF!*$Q$51))*$T$23*100,0)</f>
        <v>0</v>
      </c>
      <c r="FU82" s="120">
        <f ca="1">IFERROR((NORMSDIST(((LN($EY82/$U$24)+(#REF!+($Q$46^2)/2)*$Q$51)/($Q$46*SQRT($Q$51))))*$EY82-NORMSDIST((((LN($EY82/$U$24)+(#REF!+($Q$46^2)/2)*$Q$51)/($Q$46*SQRT($Q$51)))-$Q$46*SQRT(($Q$51))))*$U$24*EXP(-#REF!*$Q$51))*$T$24*100,0)</f>
        <v>0</v>
      </c>
      <c r="FV82" s="120">
        <f ca="1">IFERROR((NORMSDIST(((LN($EY82/$U$25)+(#REF!+($Q$46^2)/2)*$Q$51)/($Q$46*SQRT($Q$51))))*$EY82-NORMSDIST((((LN($EY82/$U$25)+(#REF!+($Q$46^2)/2)*$Q$51)/($Q$46*SQRT($Q$51)))-$Q$46*SQRT(($Q$51))))*$U$25*EXP(-#REF!*$Q$51))*$T$25*100,0)</f>
        <v>0</v>
      </c>
      <c r="FW82" s="120">
        <f ca="1">IFERROR((NORMSDIST(((LN($EY82/$U$26)+(#REF!+($Q$46^2)/2)*$Q$51)/($Q$46*SQRT($Q$51))))*$EY82-NORMSDIST((((LN($EY82/$U$26)+(#REF!+($Q$46^2)/2)*$Q$51)/($Q$46*SQRT($Q$51)))-$Q$46*SQRT(($Q$51))))*$U$26*EXP(-#REF!*$Q$51))*$T$26*100,0)</f>
        <v>0</v>
      </c>
      <c r="FX82" s="120">
        <f ca="1">IFERROR((NORMSDIST(((LN($EY82/$U$27)+(#REF!+($Q$46^2)/2)*$Q$51)/($Q$46*SQRT($Q$51))))*$EY82-NORMSDIST((((LN($EY82/$U$27)+(#REF!+($Q$46^2)/2)*$Q$51)/($Q$46*SQRT($Q$51)))-$Q$46*SQRT(($Q$51))))*$U$27*EXP(-#REF!*$Q$51))*$T$27*100,0)</f>
        <v>0</v>
      </c>
      <c r="FY82" s="120">
        <f ca="1">IFERROR((NORMSDIST(((LN($EY82/$U$28)+(#REF!+($Q$46^2)/2)*$Q$51)/($Q$46*SQRT($Q$51))))*$EY82-NORMSDIST((((LN($EY82/$U$28)+(#REF!+($Q$46^2)/2)*$Q$51)/($Q$46*SQRT($Q$51)))-$Q$46*SQRT(($Q$51))))*$U$28*EXP(-#REF!*$Q$51))*$T$28*100,0)</f>
        <v>0</v>
      </c>
      <c r="FZ82" s="120">
        <f ca="1">IFERROR((NORMSDIST(((LN($EY82/$U$29)+(#REF!+($Q$46^2)/2)*$Q$51)/($Q$46*SQRT($Q$51))))*$EY82-NORMSDIST((((LN($EY82/$U$29)+(#REF!+($Q$46^2)/2)*$Q$51)/($Q$46*SQRT($Q$51)))-$Q$46*SQRT(($Q$51))))*$U$29*EXP(-#REF!*$Q$51))*$T$29*100,0)</f>
        <v>0</v>
      </c>
      <c r="GA82" s="120">
        <f ca="1">IFERROR((NORMSDIST(((LN($EY82/$U$30)+(#REF!+($Q$46^2)/2)*$Q$51)/($Q$46*SQRT($Q$51))))*$EY82-NORMSDIST((((LN($EY82/$U$30)+(#REF!+($Q$46^2)/2)*$Q$51)/($Q$46*SQRT($Q$51)))-$Q$46*SQRT(($Q$51))))*$U$30*EXP(-#REF!*$Q$51))*$T$30*100,0)</f>
        <v>0</v>
      </c>
      <c r="GB82" s="120">
        <f ca="1">IFERROR((NORMSDIST(((LN($EY82/$U$31)+(#REF!+($Q$46^2)/2)*$Q$51)/($Q$46*SQRT($Q$51))))*$EY82-NORMSDIST((((LN($EY82/$U$31)+(#REF!+($Q$46^2)/2)*$Q$51)/($Q$46*SQRT($Q$51)))-$Q$46*SQRT(($Q$51))))*$U$31*EXP(-#REF!*$Q$51))*$T$31*100,0)</f>
        <v>0</v>
      </c>
      <c r="GC82" s="120">
        <f ca="1">IFERROR((NORMSDIST(((LN($EY82/$U$32)+(#REF!+($Q$46^2)/2)*$Q$51)/($Q$46*SQRT($Q$51))))*$EY82-NORMSDIST((((LN($EY82/$U$32)+(#REF!+($Q$46^2)/2)*$Q$51)/($Q$46*SQRT($Q$51)))-$Q$46*SQRT(($Q$51))))*$U$32*EXP(-#REF!*$Q$51))*$T$32*100,0)</f>
        <v>0</v>
      </c>
      <c r="GD82" s="120">
        <f ca="1">IFERROR((NORMSDIST(((LN($EY82/$U$33)+(#REF!+($Q$46^2)/2)*$Q$51)/($Q$46*SQRT($Q$51))))*$EY82-NORMSDIST((((LN($EY82/$U$33)+(#REF!+($Q$46^2)/2)*$Q$51)/($Q$46*SQRT($Q$51)))-$Q$46*SQRT(($Q$51))))*$U$33*EXP(-#REF!*$Q$51))*$T$33*100,0)</f>
        <v>0</v>
      </c>
      <c r="GE82" s="120">
        <f ca="1">IFERROR((NORMSDIST(((LN($EY82/$U$34)+(#REF!+($Q$46^2)/2)*$Q$51)/($Q$46*SQRT($Q$51))))*$EY82-NORMSDIST((((LN($EY82/$U$34)+(#REF!+($Q$46^2)/2)*$Q$51)/($Q$46*SQRT($Q$51)))-$Q$46*SQRT(($Q$51))))*$U$34*EXP(-#REF!*$Q$51))*$T$34*100,0)</f>
        <v>0</v>
      </c>
      <c r="GF82" s="120">
        <f ca="1">IFERROR((NORMSDIST(((LN($EY82/$U$35)+(#REF!+($Q$46^2)/2)*$Q$51)/($Q$46*SQRT($Q$51))))*$EY82-NORMSDIST((((LN($EY82/$U$35)+(#REF!+($Q$46^2)/2)*$Q$51)/($Q$46*SQRT($Q$51)))-$Q$46*SQRT(($Q$51))))*$U$35*EXP(-#REF!*$Q$51))*$T$35*100,0)</f>
        <v>0</v>
      </c>
      <c r="GG82" s="120">
        <f ca="1">IFERROR((NORMSDIST(((LN($EY82/$U$36)+(#REF!+($Q$46^2)/2)*$Q$51)/($Q$46*SQRT($Q$51))))*$EY82-NORMSDIST((((LN($EY82/$U$36)+(#REF!+($Q$46^2)/2)*$Q$51)/($Q$46*SQRT($Q$51)))-$Q$46*SQRT(($Q$51))))*$U$36*EXP(-#REF!*$Q$51))*$T$36*100,0)</f>
        <v>0</v>
      </c>
      <c r="GH82" s="120">
        <f ca="1">IFERROR((NORMSDIST(((LN($EY82/$U$37)+(#REF!+($Q$46^2)/2)*$Q$51)/($Q$46*SQRT($Q$51))))*$EY82-NORMSDIST((((LN($EY82/$U$37)+(#REF!+($Q$46^2)/2)*$Q$51)/($Q$46*SQRT($Q$51)))-$Q$46*SQRT(($Q$51))))*$U$37*EXP(-#REF!*$Q$51))*$T$37*100,0)</f>
        <v>0</v>
      </c>
      <c r="GI82" s="120">
        <f ca="1">IFERROR((NORMSDIST(((LN($EY82/$U$38)+(#REF!+($Q$46^2)/2)*$Q$51)/($Q$46*SQRT($Q$51))))*$EY82-NORMSDIST((((LN($EY82/$U$38)+(#REF!+($Q$46^2)/2)*$Q$51)/($Q$46*SQRT($Q$51)))-$Q$46*SQRT(($Q$51))))*$U$38*EXP(-#REF!*$Q$51))*$T$38*100,0)</f>
        <v>0</v>
      </c>
      <c r="GJ82" s="120">
        <f ca="1">IFERROR((NORMSDIST(((LN($EY82/$U$39)+(#REF!+($Q$46^2)/2)*$Q$51)/($Q$46*SQRT($Q$51))))*$EY82-NORMSDIST((((LN($EY82/$U$39)+(#REF!+($Q$46^2)/2)*$Q$51)/($Q$46*SQRT($Q$51)))-$Q$46*SQRT(($Q$51))))*$U$39*EXP(-#REF!*$Q$51))*$T$39*100,0)</f>
        <v>0</v>
      </c>
      <c r="GK82" s="120">
        <f ca="1">IFERROR((NORMSDIST(((LN($EY82/$U$40)+(#REF!+($Q$46^2)/2)*$Q$51)/($Q$46*SQRT($Q$51))))*$EY82-NORMSDIST((((LN($EY82/$U$40)+(#REF!+($Q$46^2)/2)*$Q$51)/($Q$46*SQRT($Q$51)))-$Q$46*SQRT(($Q$51))))*$U$40*EXP(-#REF!*$Q$51))*$T$40*100,0)</f>
        <v>0</v>
      </c>
      <c r="GL82" s="120">
        <f ca="1">IFERROR((NORMSDIST(((LN($EY82/$U$41)+(#REF!+($Q$46^2)/2)*$Q$51)/($Q$46*SQRT($Q$51))))*$EY82-NORMSDIST((((LN($EY82/$U$41)+(#REF!+($Q$46^2)/2)*$Q$51)/($Q$46*SQRT($Q$51)))-$Q$46*SQRT(($Q$51))))*$U$41*EXP(-#REF!*$Q$51))*$T$41*100,0)</f>
        <v>0</v>
      </c>
      <c r="GM82" s="120">
        <f ca="1">IFERROR((NORMSDIST(((LN($EY82/$U$42)+(#REF!+($Q$46^2)/2)*$Q$51)/($Q$46*SQRT($Q$51))))*$EY82-NORMSDIST((((LN($EY82/$U$42)+(#REF!+($Q$46^2)/2)*$Q$51)/($Q$46*SQRT($Q$51)))-$Q$46*SQRT(($Q$51))))*$U$42*EXP(-#REF!*$Q$51))*$T$42*100,0)</f>
        <v>0</v>
      </c>
      <c r="GN82" s="205">
        <f t="shared" ca="1" si="174"/>
        <v>0</v>
      </c>
    </row>
    <row r="83" spans="112:196">
      <c r="DH83" s="119">
        <f t="shared" si="131"/>
        <v>2102.8249999999998</v>
      </c>
      <c r="DI83" s="120">
        <f t="shared" si="132"/>
        <v>0</v>
      </c>
      <c r="DJ83" s="120">
        <f t="shared" si="133"/>
        <v>0</v>
      </c>
      <c r="DK83" s="120">
        <f t="shared" si="134"/>
        <v>0</v>
      </c>
      <c r="DL83" s="120">
        <f t="shared" si="135"/>
        <v>0</v>
      </c>
      <c r="DM83" s="120">
        <f t="shared" si="136"/>
        <v>0</v>
      </c>
      <c r="DN83" s="120">
        <f t="shared" si="137"/>
        <v>0</v>
      </c>
      <c r="DO83" s="120">
        <f t="shared" si="138"/>
        <v>0</v>
      </c>
      <c r="DP83" s="120">
        <f t="shared" si="139"/>
        <v>0</v>
      </c>
      <c r="DQ83" s="120">
        <f t="shared" si="140"/>
        <v>0</v>
      </c>
      <c r="DR83" s="120">
        <f t="shared" si="141"/>
        <v>0</v>
      </c>
      <c r="DS83" s="120">
        <f t="shared" si="142"/>
        <v>0</v>
      </c>
      <c r="DT83" s="120">
        <f t="shared" si="143"/>
        <v>0</v>
      </c>
      <c r="DU83" s="120">
        <f t="shared" si="144"/>
        <v>0</v>
      </c>
      <c r="DV83" s="120">
        <f t="shared" si="145"/>
        <v>0</v>
      </c>
      <c r="DW83" s="120">
        <f t="shared" si="146"/>
        <v>0</v>
      </c>
      <c r="DX83" s="120">
        <f t="shared" si="147"/>
        <v>0</v>
      </c>
      <c r="DY83" s="120">
        <f t="shared" si="148"/>
        <v>0</v>
      </c>
      <c r="DZ83" s="120">
        <f t="shared" si="149"/>
        <v>0</v>
      </c>
      <c r="EA83" s="120">
        <f t="shared" si="150"/>
        <v>0</v>
      </c>
      <c r="EB83" s="120">
        <f t="shared" si="151"/>
        <v>0</v>
      </c>
      <c r="EC83" s="120">
        <f t="shared" si="152"/>
        <v>0</v>
      </c>
      <c r="ED83" s="120">
        <f t="shared" si="153"/>
        <v>0</v>
      </c>
      <c r="EE83" s="120">
        <f t="shared" si="154"/>
        <v>0</v>
      </c>
      <c r="EF83" s="120">
        <f t="shared" si="155"/>
        <v>0</v>
      </c>
      <c r="EG83" s="120">
        <f t="shared" si="156"/>
        <v>0</v>
      </c>
      <c r="EH83" s="120">
        <f t="shared" si="157"/>
        <v>0</v>
      </c>
      <c r="EI83" s="120">
        <f t="shared" si="158"/>
        <v>0</v>
      </c>
      <c r="EJ83" s="120">
        <f t="shared" si="159"/>
        <v>0</v>
      </c>
      <c r="EK83" s="120">
        <f t="shared" si="160"/>
        <v>0</v>
      </c>
      <c r="EL83" s="120">
        <f t="shared" si="161"/>
        <v>0</v>
      </c>
      <c r="EM83" s="120">
        <f t="shared" si="162"/>
        <v>0</v>
      </c>
      <c r="EN83" s="120">
        <f t="shared" si="163"/>
        <v>0</v>
      </c>
      <c r="EO83" s="120">
        <f t="shared" si="164"/>
        <v>0</v>
      </c>
      <c r="EP83" s="120">
        <f t="shared" si="165"/>
        <v>0</v>
      </c>
      <c r="EQ83" s="120">
        <f t="shared" si="166"/>
        <v>0</v>
      </c>
      <c r="ER83" s="120">
        <f t="shared" si="167"/>
        <v>0</v>
      </c>
      <c r="ES83" s="120">
        <f t="shared" si="168"/>
        <v>0</v>
      </c>
      <c r="ET83" s="120">
        <f t="shared" si="169"/>
        <v>0</v>
      </c>
      <c r="EU83" s="120">
        <f t="shared" si="170"/>
        <v>0</v>
      </c>
      <c r="EV83" s="120">
        <f t="shared" si="171"/>
        <v>0</v>
      </c>
      <c r="EW83" s="205">
        <f t="shared" si="172"/>
        <v>0</v>
      </c>
      <c r="EX83" s="72"/>
      <c r="EY83" s="119">
        <f t="shared" si="173"/>
        <v>2102.8249999999998</v>
      </c>
      <c r="EZ83" s="120">
        <f ca="1">IFERROR((NORMSDIST(((LN($EY83/$U$3)+(#REF!+($Q$46^2)/2)*$Q$51)/($Q$46*SQRT($Q$51))))*$EY83-NORMSDIST((((LN($EY83/$U$3)+(#REF!+($Q$46^2)/2)*$Q$51)/($Q$46*SQRT($Q$51)))-$Q$46*SQRT(($Q$51))))*$U$3*EXP(-#REF!*$Q$51))*$T$3*100,0)</f>
        <v>0</v>
      </c>
      <c r="FA83" s="120">
        <f ca="1">IFERROR((NORMSDIST(((LN($EY83/$U$4)+(#REF!+($Q$46^2)/2)*$Q$51)/($Q$46*SQRT($Q$51))))*$EY83-NORMSDIST((((LN($EY83/$U$4)+(#REF!+($Q$46^2)/2)*$Q$51)/($Q$46*SQRT($Q$51)))-$Q$46*SQRT(($Q$51))))*$U$4*EXP(-#REF!*$Q$51))*$T$4*100,0)</f>
        <v>0</v>
      </c>
      <c r="FB83" s="120">
        <f ca="1">IFERROR((NORMSDIST(((LN($EY83/$U$5)+(#REF!+($Q$46^2)/2)*$Q$51)/($Q$46*SQRT($Q$51))))*$EY83-NORMSDIST((((LN($EY83/$U$5)+(#REF!+($Q$46^2)/2)*$Q$51)/($Q$46*SQRT($Q$51)))-$Q$46*SQRT(($Q$51))))*$U$5*EXP(-#REF!*$Q$51))*$T$5*100,0)</f>
        <v>0</v>
      </c>
      <c r="FC83" s="120">
        <f ca="1">IFERROR((NORMSDIST(((LN($EY83/$U$6)+(#REF!+($Q$46^2)/2)*$Q$51)/($Q$46*SQRT($Q$51))))*$EY83-NORMSDIST((((LN($EY83/$U$6)+(#REF!+($Q$46^2)/2)*$Q$51)/($Q$46*SQRT($Q$51)))-$Q$46*SQRT(($Q$51))))*$U$6*EXP(-#REF!*$Q$51))*$T$6*100,0)</f>
        <v>0</v>
      </c>
      <c r="FD83" s="120">
        <f ca="1">IFERROR((NORMSDIST(((LN($EY83/$U$7)+(#REF!+($Q$46^2)/2)*$Q$51)/($Q$46*SQRT($Q$51))))*$EY83-NORMSDIST((((LN($EY83/$U$7)+(#REF!+($Q$46^2)/2)*$Q$51)/($Q$46*SQRT($Q$51)))-$Q$46*SQRT(($Q$51))))*$U$7*EXP(-#REF!*$Q$51))*$T$7*100,0)</f>
        <v>0</v>
      </c>
      <c r="FE83" s="120">
        <f ca="1">IFERROR((NORMSDIST(((LN($EY83/$U$8)+(#REF!+($Q$46^2)/2)*$Q$51)/($Q$46*SQRT($Q$51))))*$EY83-NORMSDIST((((LN($EY83/$U$8)+(#REF!+($Q$46^2)/2)*$Q$51)/($Q$46*SQRT($Q$51)))-$Q$46*SQRT(($Q$51))))*$U$8*EXP(-#REF!*$Q$51))*$T$8*100,0)</f>
        <v>0</v>
      </c>
      <c r="FF83" s="120">
        <f ca="1">IFERROR((NORMSDIST(((LN($EY83/$U$9)+(#REF!+($Q$46^2)/2)*$Q$51)/($Q$46*SQRT($Q$51))))*$EY83-NORMSDIST((((LN($EY83/$U$9)+(#REF!+($Q$46^2)/2)*$Q$51)/($Q$46*SQRT($Q$51)))-$Q$46*SQRT(($Q$51))))*$U$9*EXP(-#REF!*$Q$51))*$T$9*100,0)</f>
        <v>0</v>
      </c>
      <c r="FG83" s="120">
        <f ca="1">IFERROR((NORMSDIST(((LN($EY83/$U$10)+(#REF!+($Q$46^2)/2)*$Q$51)/($Q$46*SQRT($Q$51))))*$EY83-NORMSDIST((((LN($EY83/$U$10)+(#REF!+($Q$46^2)/2)*$Q$51)/($Q$46*SQRT($Q$51)))-$Q$46*SQRT(($Q$51))))*$U$10*EXP(-#REF!*$Q$51))*$T$10*100,0)</f>
        <v>0</v>
      </c>
      <c r="FH83" s="120">
        <f ca="1">IFERROR((NORMSDIST(((LN($EY83/$U$11)+(#REF!+($Q$46^2)/2)*$Q$51)/($Q$46*SQRT($Q$51))))*$EY83-NORMSDIST((((LN($EY83/$U$11)+(#REF!+($Q$46^2)/2)*$Q$51)/($Q$46*SQRT($Q$51)))-$Q$46*SQRT(($Q$51))))*$U$11*EXP(-#REF!*$Q$51))*$T$11*100,0)</f>
        <v>0</v>
      </c>
      <c r="FI83" s="120">
        <f ca="1">IFERROR((NORMSDIST(((LN($EY83/$U$12)+(#REF!+($Q$46^2)/2)*$Q$51)/($Q$46*SQRT($Q$51))))*$EY83-NORMSDIST((((LN($EY83/$U$12)+(#REF!+($Q$46^2)/2)*$Q$51)/($Q$46*SQRT($Q$51)))-$Q$46*SQRT(($Q$51))))*$U$12*EXP(-#REF!*$Q$51))*$T$12*100,0)</f>
        <v>0</v>
      </c>
      <c r="FJ83" s="120">
        <f ca="1">IFERROR((NORMSDIST(((LN($EY83/$U$13)+(#REF!+($Q$46^2)/2)*$Q$51)/($Q$46*SQRT($Q$51))))*$EY83-NORMSDIST((((LN($EY83/$U$13)+(#REF!+($Q$46^2)/2)*$Q$51)/($Q$46*SQRT($Q$51)))-$Q$46*SQRT(($Q$51))))*$U$13*EXP(-#REF!*$Q$51))*$T$13*100,0)</f>
        <v>0</v>
      </c>
      <c r="FK83" s="120">
        <f ca="1">IFERROR((NORMSDIST(((LN($EY83/$U$14)+(#REF!+($Q$46^2)/2)*$Q$51)/($Q$46*SQRT($Q$51))))*$EY83-NORMSDIST((((LN($EY83/$U$14)+(#REF!+($Q$46^2)/2)*$Q$51)/($Q$46*SQRT($Q$51)))-$Q$46*SQRT(($Q$51))))*$U$14*EXP(-#REF!*$Q$51))*$T$14*100,0)</f>
        <v>0</v>
      </c>
      <c r="FL83" s="120">
        <f ca="1">IFERROR((NORMSDIST(((LN($EY83/$U$15)+(#REF!+($Q$46^2)/2)*$Q$51)/($Q$46*SQRT($Q$51))))*$EY83-NORMSDIST((((LN($EY83/$U$15)+(#REF!+($Q$46^2)/2)*$Q$51)/($Q$46*SQRT($Q$51)))-$Q$46*SQRT(($Q$51))))*$U$15*EXP(-#REF!*$Q$51))*$T$15*100,0)</f>
        <v>0</v>
      </c>
      <c r="FM83" s="120">
        <f ca="1">IFERROR((NORMSDIST(((LN($EY83/$U$16)+(#REF!+($Q$46^2)/2)*$Q$51)/($Q$46*SQRT($Q$51))))*$EY83-NORMSDIST((((LN($EY83/$U$16)+(#REF!+($Q$46^2)/2)*$Q$51)/($Q$46*SQRT($Q$51)))-$Q$46*SQRT(($Q$51))))*$U$16*EXP(-#REF!*$Q$51))*$T$16*100,0)</f>
        <v>0</v>
      </c>
      <c r="FN83" s="120">
        <f ca="1">IFERROR((NORMSDIST(((LN($EY83/$U$17)+(#REF!+($Q$46^2)/2)*$Q$51)/($Q$46*SQRT($Q$51))))*$EY83-NORMSDIST((((LN($EY83/$U$17)+(#REF!+($Q$46^2)/2)*$Q$51)/($Q$46*SQRT($Q$51)))-$Q$46*SQRT(($Q$51))))*$U$17*EXP(-#REF!*$Q$51))*$T$17*100,0)</f>
        <v>0</v>
      </c>
      <c r="FO83" s="120">
        <f ca="1">IFERROR((NORMSDIST(((LN($EY83/$U$18)+(#REF!+($Q$46^2)/2)*$Q$51)/($Q$46*SQRT($Q$51))))*$EY83-NORMSDIST((((LN($EY83/$U$18)+(#REF!+($Q$46^2)/2)*$Q$51)/($Q$46*SQRT($Q$51)))-$Q$46*SQRT(($Q$51))))*$U$18*EXP(-#REF!*$Q$51))*$T$18*100,0)</f>
        <v>0</v>
      </c>
      <c r="FP83" s="120">
        <f ca="1">IFERROR((NORMSDIST(((LN($EY83/$U$19)+(#REF!+($Q$46^2)/2)*$Q$51)/($Q$46*SQRT($Q$51))))*$EY83-NORMSDIST((((LN($EY83/$U$19)+(#REF!+($Q$46^2)/2)*$Q$51)/($Q$46*SQRT($Q$51)))-$Q$46*SQRT(($Q$51))))*$U$19*EXP(-#REF!*$Q$51))*$T$19*100,0)</f>
        <v>0</v>
      </c>
      <c r="FQ83" s="120">
        <f ca="1">IFERROR((NORMSDIST(((LN($EY83/$U$20)+(#REF!+($Q$46^2)/2)*$Q$51)/($Q$46*SQRT($Q$51))))*$EY83-NORMSDIST((((LN($EY83/$U$20)+(#REF!+($Q$46^2)/2)*$Q$51)/($Q$46*SQRT($Q$51)))-$Q$46*SQRT(($Q$51))))*$U$20*EXP(-#REF!*$Q$51))*$T$20*100,0)</f>
        <v>0</v>
      </c>
      <c r="FR83" s="120">
        <f ca="1">IFERROR((NORMSDIST(((LN($EY83/$U$21)+(#REF!+($Q$46^2)/2)*$Q$51)/($Q$46*SQRT($Q$51))))*$EY83-NORMSDIST((((LN($EY83/$U$21)+(#REF!+($Q$46^2)/2)*$Q$51)/($Q$46*SQRT($Q$51)))-$Q$46*SQRT(($Q$51))))*$U$21*EXP(-#REF!*$Q$51))*$T$21*100,0)</f>
        <v>0</v>
      </c>
      <c r="FS83" s="120">
        <f ca="1">IFERROR((NORMSDIST(((LN($EY83/$U$22)+(#REF!+($Q$46^2)/2)*$Q$51)/($Q$46*SQRT($Q$51))))*$EY83-NORMSDIST((((LN($EY83/$U$22)+(#REF!+($Q$46^2)/2)*$Q$51)/($Q$46*SQRT($Q$51)))-$Q$46*SQRT(($Q$51))))*$U$22*EXP(-#REF!*$Q$51))*$T$22*100,0)</f>
        <v>0</v>
      </c>
      <c r="FT83" s="120">
        <f ca="1">IFERROR((NORMSDIST(((LN($EY83/$U$23)+(#REF!+($Q$46^2)/2)*$Q$51)/($Q$46*SQRT($Q$51))))*$EY83-NORMSDIST((((LN($EY83/$U$23)+(#REF!+($Q$46^2)/2)*$Q$51)/($Q$46*SQRT($Q$51)))-$Q$46*SQRT(($Q$51))))*$U$23*EXP(-#REF!*$Q$51))*$T$23*100,0)</f>
        <v>0</v>
      </c>
      <c r="FU83" s="120">
        <f ca="1">IFERROR((NORMSDIST(((LN($EY83/$U$24)+(#REF!+($Q$46^2)/2)*$Q$51)/($Q$46*SQRT($Q$51))))*$EY83-NORMSDIST((((LN($EY83/$U$24)+(#REF!+($Q$46^2)/2)*$Q$51)/($Q$46*SQRT($Q$51)))-$Q$46*SQRT(($Q$51))))*$U$24*EXP(-#REF!*$Q$51))*$T$24*100,0)</f>
        <v>0</v>
      </c>
      <c r="FV83" s="120">
        <f ca="1">IFERROR((NORMSDIST(((LN($EY83/$U$25)+(#REF!+($Q$46^2)/2)*$Q$51)/($Q$46*SQRT($Q$51))))*$EY83-NORMSDIST((((LN($EY83/$U$25)+(#REF!+($Q$46^2)/2)*$Q$51)/($Q$46*SQRT($Q$51)))-$Q$46*SQRT(($Q$51))))*$U$25*EXP(-#REF!*$Q$51))*$T$25*100,0)</f>
        <v>0</v>
      </c>
      <c r="FW83" s="120">
        <f ca="1">IFERROR((NORMSDIST(((LN($EY83/$U$26)+(#REF!+($Q$46^2)/2)*$Q$51)/($Q$46*SQRT($Q$51))))*$EY83-NORMSDIST((((LN($EY83/$U$26)+(#REF!+($Q$46^2)/2)*$Q$51)/($Q$46*SQRT($Q$51)))-$Q$46*SQRT(($Q$51))))*$U$26*EXP(-#REF!*$Q$51))*$T$26*100,0)</f>
        <v>0</v>
      </c>
      <c r="FX83" s="120">
        <f ca="1">IFERROR((NORMSDIST(((LN($EY83/$U$27)+(#REF!+($Q$46^2)/2)*$Q$51)/($Q$46*SQRT($Q$51))))*$EY83-NORMSDIST((((LN($EY83/$U$27)+(#REF!+($Q$46^2)/2)*$Q$51)/($Q$46*SQRT($Q$51)))-$Q$46*SQRT(($Q$51))))*$U$27*EXP(-#REF!*$Q$51))*$T$27*100,0)</f>
        <v>0</v>
      </c>
      <c r="FY83" s="120">
        <f ca="1">IFERROR((NORMSDIST(((LN($EY83/$U$28)+(#REF!+($Q$46^2)/2)*$Q$51)/($Q$46*SQRT($Q$51))))*$EY83-NORMSDIST((((LN($EY83/$U$28)+(#REF!+($Q$46^2)/2)*$Q$51)/($Q$46*SQRT($Q$51)))-$Q$46*SQRT(($Q$51))))*$U$28*EXP(-#REF!*$Q$51))*$T$28*100,0)</f>
        <v>0</v>
      </c>
      <c r="FZ83" s="120">
        <f ca="1">IFERROR((NORMSDIST(((LN($EY83/$U$29)+(#REF!+($Q$46^2)/2)*$Q$51)/($Q$46*SQRT($Q$51))))*$EY83-NORMSDIST((((LN($EY83/$U$29)+(#REF!+($Q$46^2)/2)*$Q$51)/($Q$46*SQRT($Q$51)))-$Q$46*SQRT(($Q$51))))*$U$29*EXP(-#REF!*$Q$51))*$T$29*100,0)</f>
        <v>0</v>
      </c>
      <c r="GA83" s="120">
        <f ca="1">IFERROR((NORMSDIST(((LN($EY83/$U$30)+(#REF!+($Q$46^2)/2)*$Q$51)/($Q$46*SQRT($Q$51))))*$EY83-NORMSDIST((((LN($EY83/$U$30)+(#REF!+($Q$46^2)/2)*$Q$51)/($Q$46*SQRT($Q$51)))-$Q$46*SQRT(($Q$51))))*$U$30*EXP(-#REF!*$Q$51))*$T$30*100,0)</f>
        <v>0</v>
      </c>
      <c r="GB83" s="120">
        <f ca="1">IFERROR((NORMSDIST(((LN($EY83/$U$31)+(#REF!+($Q$46^2)/2)*$Q$51)/($Q$46*SQRT($Q$51))))*$EY83-NORMSDIST((((LN($EY83/$U$31)+(#REF!+($Q$46^2)/2)*$Q$51)/($Q$46*SQRT($Q$51)))-$Q$46*SQRT(($Q$51))))*$U$31*EXP(-#REF!*$Q$51))*$T$31*100,0)</f>
        <v>0</v>
      </c>
      <c r="GC83" s="120">
        <f ca="1">IFERROR((NORMSDIST(((LN($EY83/$U$32)+(#REF!+($Q$46^2)/2)*$Q$51)/($Q$46*SQRT($Q$51))))*$EY83-NORMSDIST((((LN($EY83/$U$32)+(#REF!+($Q$46^2)/2)*$Q$51)/($Q$46*SQRT($Q$51)))-$Q$46*SQRT(($Q$51))))*$U$32*EXP(-#REF!*$Q$51))*$T$32*100,0)</f>
        <v>0</v>
      </c>
      <c r="GD83" s="120">
        <f ca="1">IFERROR((NORMSDIST(((LN($EY83/$U$33)+(#REF!+($Q$46^2)/2)*$Q$51)/($Q$46*SQRT($Q$51))))*$EY83-NORMSDIST((((LN($EY83/$U$33)+(#REF!+($Q$46^2)/2)*$Q$51)/($Q$46*SQRT($Q$51)))-$Q$46*SQRT(($Q$51))))*$U$33*EXP(-#REF!*$Q$51))*$T$33*100,0)</f>
        <v>0</v>
      </c>
      <c r="GE83" s="120">
        <f ca="1">IFERROR((NORMSDIST(((LN($EY83/$U$34)+(#REF!+($Q$46^2)/2)*$Q$51)/($Q$46*SQRT($Q$51))))*$EY83-NORMSDIST((((LN($EY83/$U$34)+(#REF!+($Q$46^2)/2)*$Q$51)/($Q$46*SQRT($Q$51)))-$Q$46*SQRT(($Q$51))))*$U$34*EXP(-#REF!*$Q$51))*$T$34*100,0)</f>
        <v>0</v>
      </c>
      <c r="GF83" s="120">
        <f ca="1">IFERROR((NORMSDIST(((LN($EY83/$U$35)+(#REF!+($Q$46^2)/2)*$Q$51)/($Q$46*SQRT($Q$51))))*$EY83-NORMSDIST((((LN($EY83/$U$35)+(#REF!+($Q$46^2)/2)*$Q$51)/($Q$46*SQRT($Q$51)))-$Q$46*SQRT(($Q$51))))*$U$35*EXP(-#REF!*$Q$51))*$T$35*100,0)</f>
        <v>0</v>
      </c>
      <c r="GG83" s="120">
        <f ca="1">IFERROR((NORMSDIST(((LN($EY83/$U$36)+(#REF!+($Q$46^2)/2)*$Q$51)/($Q$46*SQRT($Q$51))))*$EY83-NORMSDIST((((LN($EY83/$U$36)+(#REF!+($Q$46^2)/2)*$Q$51)/($Q$46*SQRT($Q$51)))-$Q$46*SQRT(($Q$51))))*$U$36*EXP(-#REF!*$Q$51))*$T$36*100,0)</f>
        <v>0</v>
      </c>
      <c r="GH83" s="120">
        <f ca="1">IFERROR((NORMSDIST(((LN($EY83/$U$37)+(#REF!+($Q$46^2)/2)*$Q$51)/($Q$46*SQRT($Q$51))))*$EY83-NORMSDIST((((LN($EY83/$U$37)+(#REF!+($Q$46^2)/2)*$Q$51)/($Q$46*SQRT($Q$51)))-$Q$46*SQRT(($Q$51))))*$U$37*EXP(-#REF!*$Q$51))*$T$37*100,0)</f>
        <v>0</v>
      </c>
      <c r="GI83" s="120">
        <f ca="1">IFERROR((NORMSDIST(((LN($EY83/$U$38)+(#REF!+($Q$46^2)/2)*$Q$51)/($Q$46*SQRT($Q$51))))*$EY83-NORMSDIST((((LN($EY83/$U$38)+(#REF!+($Q$46^2)/2)*$Q$51)/($Q$46*SQRT($Q$51)))-$Q$46*SQRT(($Q$51))))*$U$38*EXP(-#REF!*$Q$51))*$T$38*100,0)</f>
        <v>0</v>
      </c>
      <c r="GJ83" s="120">
        <f ca="1">IFERROR((NORMSDIST(((LN($EY83/$U$39)+(#REF!+($Q$46^2)/2)*$Q$51)/($Q$46*SQRT($Q$51))))*$EY83-NORMSDIST((((LN($EY83/$U$39)+(#REF!+($Q$46^2)/2)*$Q$51)/($Q$46*SQRT($Q$51)))-$Q$46*SQRT(($Q$51))))*$U$39*EXP(-#REF!*$Q$51))*$T$39*100,0)</f>
        <v>0</v>
      </c>
      <c r="GK83" s="120">
        <f ca="1">IFERROR((NORMSDIST(((LN($EY83/$U$40)+(#REF!+($Q$46^2)/2)*$Q$51)/($Q$46*SQRT($Q$51))))*$EY83-NORMSDIST((((LN($EY83/$U$40)+(#REF!+($Q$46^2)/2)*$Q$51)/($Q$46*SQRT($Q$51)))-$Q$46*SQRT(($Q$51))))*$U$40*EXP(-#REF!*$Q$51))*$T$40*100,0)</f>
        <v>0</v>
      </c>
      <c r="GL83" s="120">
        <f ca="1">IFERROR((NORMSDIST(((LN($EY83/$U$41)+(#REF!+($Q$46^2)/2)*$Q$51)/($Q$46*SQRT($Q$51))))*$EY83-NORMSDIST((((LN($EY83/$U$41)+(#REF!+($Q$46^2)/2)*$Q$51)/($Q$46*SQRT($Q$51)))-$Q$46*SQRT(($Q$51))))*$U$41*EXP(-#REF!*$Q$51))*$T$41*100,0)</f>
        <v>0</v>
      </c>
      <c r="GM83" s="120">
        <f ca="1">IFERROR((NORMSDIST(((LN($EY83/$U$42)+(#REF!+($Q$46^2)/2)*$Q$51)/($Q$46*SQRT($Q$51))))*$EY83-NORMSDIST((((LN($EY83/$U$42)+(#REF!+($Q$46^2)/2)*$Q$51)/($Q$46*SQRT($Q$51)))-$Q$46*SQRT(($Q$51))))*$U$42*EXP(-#REF!*$Q$51))*$T$42*100,0)</f>
        <v>0</v>
      </c>
      <c r="GN83" s="205">
        <f t="shared" ca="1" si="174"/>
        <v>0</v>
      </c>
    </row>
    <row r="84" spans="112:196">
      <c r="DH84" s="119">
        <f t="shared" si="131"/>
        <v>2213.5</v>
      </c>
      <c r="DI84" s="120">
        <f t="shared" si="132"/>
        <v>0</v>
      </c>
      <c r="DJ84" s="120">
        <f t="shared" si="133"/>
        <v>0</v>
      </c>
      <c r="DK84" s="120">
        <f t="shared" si="134"/>
        <v>0</v>
      </c>
      <c r="DL84" s="120">
        <f t="shared" si="135"/>
        <v>0</v>
      </c>
      <c r="DM84" s="120">
        <f t="shared" si="136"/>
        <v>0</v>
      </c>
      <c r="DN84" s="120">
        <f t="shared" si="137"/>
        <v>0</v>
      </c>
      <c r="DO84" s="120">
        <f t="shared" si="138"/>
        <v>0</v>
      </c>
      <c r="DP84" s="120">
        <f t="shared" si="139"/>
        <v>0</v>
      </c>
      <c r="DQ84" s="120">
        <f t="shared" si="140"/>
        <v>0</v>
      </c>
      <c r="DR84" s="120">
        <f t="shared" si="141"/>
        <v>0</v>
      </c>
      <c r="DS84" s="120">
        <f t="shared" si="142"/>
        <v>0</v>
      </c>
      <c r="DT84" s="120">
        <f t="shared" si="143"/>
        <v>0</v>
      </c>
      <c r="DU84" s="120">
        <f t="shared" si="144"/>
        <v>0</v>
      </c>
      <c r="DV84" s="120">
        <f t="shared" si="145"/>
        <v>0</v>
      </c>
      <c r="DW84" s="120">
        <f t="shared" si="146"/>
        <v>0</v>
      </c>
      <c r="DX84" s="120">
        <f t="shared" si="147"/>
        <v>0</v>
      </c>
      <c r="DY84" s="120">
        <f t="shared" si="148"/>
        <v>0</v>
      </c>
      <c r="DZ84" s="120">
        <f t="shared" si="149"/>
        <v>0</v>
      </c>
      <c r="EA84" s="120">
        <f t="shared" si="150"/>
        <v>0</v>
      </c>
      <c r="EB84" s="120">
        <f t="shared" si="151"/>
        <v>0</v>
      </c>
      <c r="EC84" s="120">
        <f t="shared" si="152"/>
        <v>0</v>
      </c>
      <c r="ED84" s="120">
        <f t="shared" si="153"/>
        <v>0</v>
      </c>
      <c r="EE84" s="120">
        <f t="shared" si="154"/>
        <v>0</v>
      </c>
      <c r="EF84" s="120">
        <f t="shared" si="155"/>
        <v>0</v>
      </c>
      <c r="EG84" s="120">
        <f t="shared" si="156"/>
        <v>0</v>
      </c>
      <c r="EH84" s="120">
        <f t="shared" si="157"/>
        <v>0</v>
      </c>
      <c r="EI84" s="120">
        <f t="shared" si="158"/>
        <v>0</v>
      </c>
      <c r="EJ84" s="120">
        <f t="shared" si="159"/>
        <v>0</v>
      </c>
      <c r="EK84" s="120">
        <f t="shared" si="160"/>
        <v>0</v>
      </c>
      <c r="EL84" s="120">
        <f t="shared" si="161"/>
        <v>0</v>
      </c>
      <c r="EM84" s="120">
        <f t="shared" si="162"/>
        <v>0</v>
      </c>
      <c r="EN84" s="120">
        <f t="shared" si="163"/>
        <v>0</v>
      </c>
      <c r="EO84" s="120">
        <f t="shared" si="164"/>
        <v>0</v>
      </c>
      <c r="EP84" s="120">
        <f t="shared" si="165"/>
        <v>0</v>
      </c>
      <c r="EQ84" s="120">
        <f t="shared" si="166"/>
        <v>0</v>
      </c>
      <c r="ER84" s="120">
        <f t="shared" si="167"/>
        <v>0</v>
      </c>
      <c r="ES84" s="120">
        <f t="shared" si="168"/>
        <v>0</v>
      </c>
      <c r="ET84" s="120">
        <f t="shared" si="169"/>
        <v>0</v>
      </c>
      <c r="EU84" s="120">
        <f t="shared" si="170"/>
        <v>0</v>
      </c>
      <c r="EV84" s="120">
        <f t="shared" si="171"/>
        <v>0</v>
      </c>
      <c r="EW84" s="205">
        <f t="shared" si="172"/>
        <v>0</v>
      </c>
      <c r="EX84" s="72"/>
      <c r="EY84" s="119">
        <f t="shared" si="173"/>
        <v>2213.5</v>
      </c>
      <c r="EZ84" s="120">
        <f ca="1">IFERROR((NORMSDIST(((LN($EY84/$U$3)+(#REF!+($Q$46^2)/2)*$Q$51)/($Q$46*SQRT($Q$51))))*$EY84-NORMSDIST((((LN($EY84/$U$3)+(#REF!+($Q$46^2)/2)*$Q$51)/($Q$46*SQRT($Q$51)))-$Q$46*SQRT(($Q$51))))*$U$3*EXP(-#REF!*$Q$51))*$T$3*100,0)</f>
        <v>0</v>
      </c>
      <c r="FA84" s="120">
        <f ca="1">IFERROR((NORMSDIST(((LN($EY84/$U$4)+(#REF!+($Q$46^2)/2)*$Q$51)/($Q$46*SQRT($Q$51))))*$EY84-NORMSDIST((((LN($EY84/$U$4)+(#REF!+($Q$46^2)/2)*$Q$51)/($Q$46*SQRT($Q$51)))-$Q$46*SQRT(($Q$51))))*$U$4*EXP(-#REF!*$Q$51))*$T$4*100,0)</f>
        <v>0</v>
      </c>
      <c r="FB84" s="120">
        <f ca="1">IFERROR((NORMSDIST(((LN($EY84/$U$5)+(#REF!+($Q$46^2)/2)*$Q$51)/($Q$46*SQRT($Q$51))))*$EY84-NORMSDIST((((LN($EY84/$U$5)+(#REF!+($Q$46^2)/2)*$Q$51)/($Q$46*SQRT($Q$51)))-$Q$46*SQRT(($Q$51))))*$U$5*EXP(-#REF!*$Q$51))*$T$5*100,0)</f>
        <v>0</v>
      </c>
      <c r="FC84" s="120">
        <f ca="1">IFERROR((NORMSDIST(((LN($EY84/$U$6)+(#REF!+($Q$46^2)/2)*$Q$51)/($Q$46*SQRT($Q$51))))*$EY84-NORMSDIST((((LN($EY84/$U$6)+(#REF!+($Q$46^2)/2)*$Q$51)/($Q$46*SQRT($Q$51)))-$Q$46*SQRT(($Q$51))))*$U$6*EXP(-#REF!*$Q$51))*$T$6*100,0)</f>
        <v>0</v>
      </c>
      <c r="FD84" s="120">
        <f ca="1">IFERROR((NORMSDIST(((LN($EY84/$U$7)+(#REF!+($Q$46^2)/2)*$Q$51)/($Q$46*SQRT($Q$51))))*$EY84-NORMSDIST((((LN($EY84/$U$7)+(#REF!+($Q$46^2)/2)*$Q$51)/($Q$46*SQRT($Q$51)))-$Q$46*SQRT(($Q$51))))*$U$7*EXP(-#REF!*$Q$51))*$T$7*100,0)</f>
        <v>0</v>
      </c>
      <c r="FE84" s="120">
        <f ca="1">IFERROR((NORMSDIST(((LN($EY84/$U$8)+(#REF!+($Q$46^2)/2)*$Q$51)/($Q$46*SQRT($Q$51))))*$EY84-NORMSDIST((((LN($EY84/$U$8)+(#REF!+($Q$46^2)/2)*$Q$51)/($Q$46*SQRT($Q$51)))-$Q$46*SQRT(($Q$51))))*$U$8*EXP(-#REF!*$Q$51))*$T$8*100,0)</f>
        <v>0</v>
      </c>
      <c r="FF84" s="120">
        <f ca="1">IFERROR((NORMSDIST(((LN($EY84/$U$9)+(#REF!+($Q$46^2)/2)*$Q$51)/($Q$46*SQRT($Q$51))))*$EY84-NORMSDIST((((LN($EY84/$U$9)+(#REF!+($Q$46^2)/2)*$Q$51)/($Q$46*SQRT($Q$51)))-$Q$46*SQRT(($Q$51))))*$U$9*EXP(-#REF!*$Q$51))*$T$9*100,0)</f>
        <v>0</v>
      </c>
      <c r="FG84" s="120">
        <f ca="1">IFERROR((NORMSDIST(((LN($EY84/$U$10)+(#REF!+($Q$46^2)/2)*$Q$51)/($Q$46*SQRT($Q$51))))*$EY84-NORMSDIST((((LN($EY84/$U$10)+(#REF!+($Q$46^2)/2)*$Q$51)/($Q$46*SQRT($Q$51)))-$Q$46*SQRT(($Q$51))))*$U$10*EXP(-#REF!*$Q$51))*$T$10*100,0)</f>
        <v>0</v>
      </c>
      <c r="FH84" s="120">
        <f ca="1">IFERROR((NORMSDIST(((LN($EY84/$U$11)+(#REF!+($Q$46^2)/2)*$Q$51)/($Q$46*SQRT($Q$51))))*$EY84-NORMSDIST((((LN($EY84/$U$11)+(#REF!+($Q$46^2)/2)*$Q$51)/($Q$46*SQRT($Q$51)))-$Q$46*SQRT(($Q$51))))*$U$11*EXP(-#REF!*$Q$51))*$T$11*100,0)</f>
        <v>0</v>
      </c>
      <c r="FI84" s="120">
        <f ca="1">IFERROR((NORMSDIST(((LN($EY84/$U$12)+(#REF!+($Q$46^2)/2)*$Q$51)/($Q$46*SQRT($Q$51))))*$EY84-NORMSDIST((((LN($EY84/$U$12)+(#REF!+($Q$46^2)/2)*$Q$51)/($Q$46*SQRT($Q$51)))-$Q$46*SQRT(($Q$51))))*$U$12*EXP(-#REF!*$Q$51))*$T$12*100,0)</f>
        <v>0</v>
      </c>
      <c r="FJ84" s="120">
        <f ca="1">IFERROR((NORMSDIST(((LN($EY84/$U$13)+(#REF!+($Q$46^2)/2)*$Q$51)/($Q$46*SQRT($Q$51))))*$EY84-NORMSDIST((((LN($EY84/$U$13)+(#REF!+($Q$46^2)/2)*$Q$51)/($Q$46*SQRT($Q$51)))-$Q$46*SQRT(($Q$51))))*$U$13*EXP(-#REF!*$Q$51))*$T$13*100,0)</f>
        <v>0</v>
      </c>
      <c r="FK84" s="120">
        <f ca="1">IFERROR((NORMSDIST(((LN($EY84/$U$14)+(#REF!+($Q$46^2)/2)*$Q$51)/($Q$46*SQRT($Q$51))))*$EY84-NORMSDIST((((LN($EY84/$U$14)+(#REF!+($Q$46^2)/2)*$Q$51)/($Q$46*SQRT($Q$51)))-$Q$46*SQRT(($Q$51))))*$U$14*EXP(-#REF!*$Q$51))*$T$14*100,0)</f>
        <v>0</v>
      </c>
      <c r="FL84" s="120">
        <f ca="1">IFERROR((NORMSDIST(((LN($EY84/$U$15)+(#REF!+($Q$46^2)/2)*$Q$51)/($Q$46*SQRT($Q$51))))*$EY84-NORMSDIST((((LN($EY84/$U$15)+(#REF!+($Q$46^2)/2)*$Q$51)/($Q$46*SQRT($Q$51)))-$Q$46*SQRT(($Q$51))))*$U$15*EXP(-#REF!*$Q$51))*$T$15*100,0)</f>
        <v>0</v>
      </c>
      <c r="FM84" s="120">
        <f ca="1">IFERROR((NORMSDIST(((LN($EY84/$U$16)+(#REF!+($Q$46^2)/2)*$Q$51)/($Q$46*SQRT($Q$51))))*$EY84-NORMSDIST((((LN($EY84/$U$16)+(#REF!+($Q$46^2)/2)*$Q$51)/($Q$46*SQRT($Q$51)))-$Q$46*SQRT(($Q$51))))*$U$16*EXP(-#REF!*$Q$51))*$T$16*100,0)</f>
        <v>0</v>
      </c>
      <c r="FN84" s="120">
        <f ca="1">IFERROR((NORMSDIST(((LN($EY84/$U$17)+(#REF!+($Q$46^2)/2)*$Q$51)/($Q$46*SQRT($Q$51))))*$EY84-NORMSDIST((((LN($EY84/$U$17)+(#REF!+($Q$46^2)/2)*$Q$51)/($Q$46*SQRT($Q$51)))-$Q$46*SQRT(($Q$51))))*$U$17*EXP(-#REF!*$Q$51))*$T$17*100,0)</f>
        <v>0</v>
      </c>
      <c r="FO84" s="120">
        <f ca="1">IFERROR((NORMSDIST(((LN($EY84/$U$18)+(#REF!+($Q$46^2)/2)*$Q$51)/($Q$46*SQRT($Q$51))))*$EY84-NORMSDIST((((LN($EY84/$U$18)+(#REF!+($Q$46^2)/2)*$Q$51)/($Q$46*SQRT($Q$51)))-$Q$46*SQRT(($Q$51))))*$U$18*EXP(-#REF!*$Q$51))*$T$18*100,0)</f>
        <v>0</v>
      </c>
      <c r="FP84" s="120">
        <f ca="1">IFERROR((NORMSDIST(((LN($EY84/$U$19)+(#REF!+($Q$46^2)/2)*$Q$51)/($Q$46*SQRT($Q$51))))*$EY84-NORMSDIST((((LN($EY84/$U$19)+(#REF!+($Q$46^2)/2)*$Q$51)/($Q$46*SQRT($Q$51)))-$Q$46*SQRT(($Q$51))))*$U$19*EXP(-#REF!*$Q$51))*$T$19*100,0)</f>
        <v>0</v>
      </c>
      <c r="FQ84" s="120">
        <f ca="1">IFERROR((NORMSDIST(((LN($EY84/$U$20)+(#REF!+($Q$46^2)/2)*$Q$51)/($Q$46*SQRT($Q$51))))*$EY84-NORMSDIST((((LN($EY84/$U$20)+(#REF!+($Q$46^2)/2)*$Q$51)/($Q$46*SQRT($Q$51)))-$Q$46*SQRT(($Q$51))))*$U$20*EXP(-#REF!*$Q$51))*$T$20*100,0)</f>
        <v>0</v>
      </c>
      <c r="FR84" s="120">
        <f ca="1">IFERROR((NORMSDIST(((LN($EY84/$U$21)+(#REF!+($Q$46^2)/2)*$Q$51)/($Q$46*SQRT($Q$51))))*$EY84-NORMSDIST((((LN($EY84/$U$21)+(#REF!+($Q$46^2)/2)*$Q$51)/($Q$46*SQRT($Q$51)))-$Q$46*SQRT(($Q$51))))*$U$21*EXP(-#REF!*$Q$51))*$T$21*100,0)</f>
        <v>0</v>
      </c>
      <c r="FS84" s="120">
        <f ca="1">IFERROR((NORMSDIST(((LN($EY84/$U$22)+(#REF!+($Q$46^2)/2)*$Q$51)/($Q$46*SQRT($Q$51))))*$EY84-NORMSDIST((((LN($EY84/$U$22)+(#REF!+($Q$46^2)/2)*$Q$51)/($Q$46*SQRT($Q$51)))-$Q$46*SQRT(($Q$51))))*$U$22*EXP(-#REF!*$Q$51))*$T$22*100,0)</f>
        <v>0</v>
      </c>
      <c r="FT84" s="120">
        <f ca="1">IFERROR((NORMSDIST(((LN($EY84/$U$23)+(#REF!+($Q$46^2)/2)*$Q$51)/($Q$46*SQRT($Q$51))))*$EY84-NORMSDIST((((LN($EY84/$U$23)+(#REF!+($Q$46^2)/2)*$Q$51)/($Q$46*SQRT($Q$51)))-$Q$46*SQRT(($Q$51))))*$U$23*EXP(-#REF!*$Q$51))*$T$23*100,0)</f>
        <v>0</v>
      </c>
      <c r="FU84" s="120">
        <f ca="1">IFERROR((NORMSDIST(((LN($EY84/$U$24)+(#REF!+($Q$46^2)/2)*$Q$51)/($Q$46*SQRT($Q$51))))*$EY84-NORMSDIST((((LN($EY84/$U$24)+(#REF!+($Q$46^2)/2)*$Q$51)/($Q$46*SQRT($Q$51)))-$Q$46*SQRT(($Q$51))))*$U$24*EXP(-#REF!*$Q$51))*$T$24*100,0)</f>
        <v>0</v>
      </c>
      <c r="FV84" s="120">
        <f ca="1">IFERROR((NORMSDIST(((LN($EY84/$U$25)+(#REF!+($Q$46^2)/2)*$Q$51)/($Q$46*SQRT($Q$51))))*$EY84-NORMSDIST((((LN($EY84/$U$25)+(#REF!+($Q$46^2)/2)*$Q$51)/($Q$46*SQRT($Q$51)))-$Q$46*SQRT(($Q$51))))*$U$25*EXP(-#REF!*$Q$51))*$T$25*100,0)</f>
        <v>0</v>
      </c>
      <c r="FW84" s="120">
        <f ca="1">IFERROR((NORMSDIST(((LN($EY84/$U$26)+(#REF!+($Q$46^2)/2)*$Q$51)/($Q$46*SQRT($Q$51))))*$EY84-NORMSDIST((((LN($EY84/$U$26)+(#REF!+($Q$46^2)/2)*$Q$51)/($Q$46*SQRT($Q$51)))-$Q$46*SQRT(($Q$51))))*$U$26*EXP(-#REF!*$Q$51))*$T$26*100,0)</f>
        <v>0</v>
      </c>
      <c r="FX84" s="120">
        <f ca="1">IFERROR((NORMSDIST(((LN($EY84/$U$27)+(#REF!+($Q$46^2)/2)*$Q$51)/($Q$46*SQRT($Q$51))))*$EY84-NORMSDIST((((LN($EY84/$U$27)+(#REF!+($Q$46^2)/2)*$Q$51)/($Q$46*SQRT($Q$51)))-$Q$46*SQRT(($Q$51))))*$U$27*EXP(-#REF!*$Q$51))*$T$27*100,0)</f>
        <v>0</v>
      </c>
      <c r="FY84" s="120">
        <f ca="1">IFERROR((NORMSDIST(((LN($EY84/$U$28)+(#REF!+($Q$46^2)/2)*$Q$51)/($Q$46*SQRT($Q$51))))*$EY84-NORMSDIST((((LN($EY84/$U$28)+(#REF!+($Q$46^2)/2)*$Q$51)/($Q$46*SQRT($Q$51)))-$Q$46*SQRT(($Q$51))))*$U$28*EXP(-#REF!*$Q$51))*$T$28*100,0)</f>
        <v>0</v>
      </c>
      <c r="FZ84" s="120">
        <f ca="1">IFERROR((NORMSDIST(((LN($EY84/$U$29)+(#REF!+($Q$46^2)/2)*$Q$51)/($Q$46*SQRT($Q$51))))*$EY84-NORMSDIST((((LN($EY84/$U$29)+(#REF!+($Q$46^2)/2)*$Q$51)/($Q$46*SQRT($Q$51)))-$Q$46*SQRT(($Q$51))))*$U$29*EXP(-#REF!*$Q$51))*$T$29*100,0)</f>
        <v>0</v>
      </c>
      <c r="GA84" s="120">
        <f ca="1">IFERROR((NORMSDIST(((LN($EY84/$U$30)+(#REF!+($Q$46^2)/2)*$Q$51)/($Q$46*SQRT($Q$51))))*$EY84-NORMSDIST((((LN($EY84/$U$30)+(#REF!+($Q$46^2)/2)*$Q$51)/($Q$46*SQRT($Q$51)))-$Q$46*SQRT(($Q$51))))*$U$30*EXP(-#REF!*$Q$51))*$T$30*100,0)</f>
        <v>0</v>
      </c>
      <c r="GB84" s="120">
        <f ca="1">IFERROR((NORMSDIST(((LN($EY84/$U$31)+(#REF!+($Q$46^2)/2)*$Q$51)/($Q$46*SQRT($Q$51))))*$EY84-NORMSDIST((((LN($EY84/$U$31)+(#REF!+($Q$46^2)/2)*$Q$51)/($Q$46*SQRT($Q$51)))-$Q$46*SQRT(($Q$51))))*$U$31*EXP(-#REF!*$Q$51))*$T$31*100,0)</f>
        <v>0</v>
      </c>
      <c r="GC84" s="120">
        <f ca="1">IFERROR((NORMSDIST(((LN($EY84/$U$32)+(#REF!+($Q$46^2)/2)*$Q$51)/($Q$46*SQRT($Q$51))))*$EY84-NORMSDIST((((LN($EY84/$U$32)+(#REF!+($Q$46^2)/2)*$Q$51)/($Q$46*SQRT($Q$51)))-$Q$46*SQRT(($Q$51))))*$U$32*EXP(-#REF!*$Q$51))*$T$32*100,0)</f>
        <v>0</v>
      </c>
      <c r="GD84" s="120">
        <f ca="1">IFERROR((NORMSDIST(((LN($EY84/$U$33)+(#REF!+($Q$46^2)/2)*$Q$51)/($Q$46*SQRT($Q$51))))*$EY84-NORMSDIST((((LN($EY84/$U$33)+(#REF!+($Q$46^2)/2)*$Q$51)/($Q$46*SQRT($Q$51)))-$Q$46*SQRT(($Q$51))))*$U$33*EXP(-#REF!*$Q$51))*$T$33*100,0)</f>
        <v>0</v>
      </c>
      <c r="GE84" s="120">
        <f ca="1">IFERROR((NORMSDIST(((LN($EY84/$U$34)+(#REF!+($Q$46^2)/2)*$Q$51)/($Q$46*SQRT($Q$51))))*$EY84-NORMSDIST((((LN($EY84/$U$34)+(#REF!+($Q$46^2)/2)*$Q$51)/($Q$46*SQRT($Q$51)))-$Q$46*SQRT(($Q$51))))*$U$34*EXP(-#REF!*$Q$51))*$T$34*100,0)</f>
        <v>0</v>
      </c>
      <c r="GF84" s="120">
        <f ca="1">IFERROR((NORMSDIST(((LN($EY84/$U$35)+(#REF!+($Q$46^2)/2)*$Q$51)/($Q$46*SQRT($Q$51))))*$EY84-NORMSDIST((((LN($EY84/$U$35)+(#REF!+($Q$46^2)/2)*$Q$51)/($Q$46*SQRT($Q$51)))-$Q$46*SQRT(($Q$51))))*$U$35*EXP(-#REF!*$Q$51))*$T$35*100,0)</f>
        <v>0</v>
      </c>
      <c r="GG84" s="120">
        <f ca="1">IFERROR((NORMSDIST(((LN($EY84/$U$36)+(#REF!+($Q$46^2)/2)*$Q$51)/($Q$46*SQRT($Q$51))))*$EY84-NORMSDIST((((LN($EY84/$U$36)+(#REF!+($Q$46^2)/2)*$Q$51)/($Q$46*SQRT($Q$51)))-$Q$46*SQRT(($Q$51))))*$U$36*EXP(-#REF!*$Q$51))*$T$36*100,0)</f>
        <v>0</v>
      </c>
      <c r="GH84" s="120">
        <f ca="1">IFERROR((NORMSDIST(((LN($EY84/$U$37)+(#REF!+($Q$46^2)/2)*$Q$51)/($Q$46*SQRT($Q$51))))*$EY84-NORMSDIST((((LN($EY84/$U$37)+(#REF!+($Q$46^2)/2)*$Q$51)/($Q$46*SQRT($Q$51)))-$Q$46*SQRT(($Q$51))))*$U$37*EXP(-#REF!*$Q$51))*$T$37*100,0)</f>
        <v>0</v>
      </c>
      <c r="GI84" s="120">
        <f ca="1">IFERROR((NORMSDIST(((LN($EY84/$U$38)+(#REF!+($Q$46^2)/2)*$Q$51)/($Q$46*SQRT($Q$51))))*$EY84-NORMSDIST((((LN($EY84/$U$38)+(#REF!+($Q$46^2)/2)*$Q$51)/($Q$46*SQRT($Q$51)))-$Q$46*SQRT(($Q$51))))*$U$38*EXP(-#REF!*$Q$51))*$T$38*100,0)</f>
        <v>0</v>
      </c>
      <c r="GJ84" s="120">
        <f ca="1">IFERROR((NORMSDIST(((LN($EY84/$U$39)+(#REF!+($Q$46^2)/2)*$Q$51)/($Q$46*SQRT($Q$51))))*$EY84-NORMSDIST((((LN($EY84/$U$39)+(#REF!+($Q$46^2)/2)*$Q$51)/($Q$46*SQRT($Q$51)))-$Q$46*SQRT(($Q$51))))*$U$39*EXP(-#REF!*$Q$51))*$T$39*100,0)</f>
        <v>0</v>
      </c>
      <c r="GK84" s="120">
        <f ca="1">IFERROR((NORMSDIST(((LN($EY84/$U$40)+(#REF!+($Q$46^2)/2)*$Q$51)/($Q$46*SQRT($Q$51))))*$EY84-NORMSDIST((((LN($EY84/$U$40)+(#REF!+($Q$46^2)/2)*$Q$51)/($Q$46*SQRT($Q$51)))-$Q$46*SQRT(($Q$51))))*$U$40*EXP(-#REF!*$Q$51))*$T$40*100,0)</f>
        <v>0</v>
      </c>
      <c r="GL84" s="120">
        <f ca="1">IFERROR((NORMSDIST(((LN($EY84/$U$41)+(#REF!+($Q$46^2)/2)*$Q$51)/($Q$46*SQRT($Q$51))))*$EY84-NORMSDIST((((LN($EY84/$U$41)+(#REF!+($Q$46^2)/2)*$Q$51)/($Q$46*SQRT($Q$51)))-$Q$46*SQRT(($Q$51))))*$U$41*EXP(-#REF!*$Q$51))*$T$41*100,0)</f>
        <v>0</v>
      </c>
      <c r="GM84" s="120">
        <f ca="1">IFERROR((NORMSDIST(((LN($EY84/$U$42)+(#REF!+($Q$46^2)/2)*$Q$51)/($Q$46*SQRT($Q$51))))*$EY84-NORMSDIST((((LN($EY84/$U$42)+(#REF!+($Q$46^2)/2)*$Q$51)/($Q$46*SQRT($Q$51)))-$Q$46*SQRT(($Q$51))))*$U$42*EXP(-#REF!*$Q$51))*$T$42*100,0)</f>
        <v>0</v>
      </c>
      <c r="GN84" s="205">
        <f t="shared" ca="1" si="174"/>
        <v>0</v>
      </c>
    </row>
    <row r="85" spans="112:196">
      <c r="DH85" s="119">
        <f t="shared" si="131"/>
        <v>2330</v>
      </c>
      <c r="DI85" s="120">
        <f t="shared" si="132"/>
        <v>0</v>
      </c>
      <c r="DJ85" s="120">
        <f t="shared" si="133"/>
        <v>0</v>
      </c>
      <c r="DK85" s="120">
        <f t="shared" si="134"/>
        <v>0</v>
      </c>
      <c r="DL85" s="120">
        <f t="shared" si="135"/>
        <v>0</v>
      </c>
      <c r="DM85" s="120">
        <f t="shared" si="136"/>
        <v>0</v>
      </c>
      <c r="DN85" s="120">
        <f t="shared" si="137"/>
        <v>0</v>
      </c>
      <c r="DO85" s="120">
        <f t="shared" si="138"/>
        <v>0</v>
      </c>
      <c r="DP85" s="120">
        <f t="shared" si="139"/>
        <v>0</v>
      </c>
      <c r="DQ85" s="120">
        <f t="shared" si="140"/>
        <v>0</v>
      </c>
      <c r="DR85" s="120">
        <f t="shared" si="141"/>
        <v>0</v>
      </c>
      <c r="DS85" s="120">
        <f t="shared" si="142"/>
        <v>0</v>
      </c>
      <c r="DT85" s="120">
        <f t="shared" si="143"/>
        <v>0</v>
      </c>
      <c r="DU85" s="120">
        <f t="shared" si="144"/>
        <v>0</v>
      </c>
      <c r="DV85" s="120">
        <f t="shared" si="145"/>
        <v>0</v>
      </c>
      <c r="DW85" s="120">
        <f t="shared" si="146"/>
        <v>0</v>
      </c>
      <c r="DX85" s="120">
        <f t="shared" si="147"/>
        <v>0</v>
      </c>
      <c r="DY85" s="120">
        <f t="shared" si="148"/>
        <v>0</v>
      </c>
      <c r="DZ85" s="120">
        <f t="shared" si="149"/>
        <v>0</v>
      </c>
      <c r="EA85" s="120">
        <f t="shared" si="150"/>
        <v>0</v>
      </c>
      <c r="EB85" s="120">
        <f t="shared" si="151"/>
        <v>0</v>
      </c>
      <c r="EC85" s="120">
        <f t="shared" si="152"/>
        <v>0</v>
      </c>
      <c r="ED85" s="120">
        <f t="shared" si="153"/>
        <v>0</v>
      </c>
      <c r="EE85" s="120">
        <f t="shared" si="154"/>
        <v>0</v>
      </c>
      <c r="EF85" s="120">
        <f t="shared" si="155"/>
        <v>0</v>
      </c>
      <c r="EG85" s="120">
        <f t="shared" si="156"/>
        <v>0</v>
      </c>
      <c r="EH85" s="120">
        <f t="shared" si="157"/>
        <v>0</v>
      </c>
      <c r="EI85" s="120">
        <f t="shared" si="158"/>
        <v>0</v>
      </c>
      <c r="EJ85" s="120">
        <f t="shared" si="159"/>
        <v>0</v>
      </c>
      <c r="EK85" s="120">
        <f t="shared" si="160"/>
        <v>0</v>
      </c>
      <c r="EL85" s="120">
        <f t="shared" si="161"/>
        <v>0</v>
      </c>
      <c r="EM85" s="120">
        <f t="shared" si="162"/>
        <v>0</v>
      </c>
      <c r="EN85" s="120">
        <f t="shared" si="163"/>
        <v>0</v>
      </c>
      <c r="EO85" s="120">
        <f t="shared" si="164"/>
        <v>0</v>
      </c>
      <c r="EP85" s="120">
        <f t="shared" si="165"/>
        <v>0</v>
      </c>
      <c r="EQ85" s="120">
        <f t="shared" si="166"/>
        <v>0</v>
      </c>
      <c r="ER85" s="120">
        <f t="shared" si="167"/>
        <v>0</v>
      </c>
      <c r="ES85" s="120">
        <f t="shared" si="168"/>
        <v>0</v>
      </c>
      <c r="ET85" s="120">
        <f t="shared" si="169"/>
        <v>0</v>
      </c>
      <c r="EU85" s="120">
        <f t="shared" si="170"/>
        <v>0</v>
      </c>
      <c r="EV85" s="120">
        <f t="shared" si="171"/>
        <v>0</v>
      </c>
      <c r="EW85" s="205">
        <f t="shared" si="172"/>
        <v>0</v>
      </c>
      <c r="EX85" s="72"/>
      <c r="EY85" s="119">
        <f t="shared" si="173"/>
        <v>2330</v>
      </c>
      <c r="EZ85" s="120">
        <f ca="1">IFERROR((NORMSDIST(((LN($EY85/$U$3)+(#REF!+($Q$46^2)/2)*$Q$51)/($Q$46*SQRT($Q$51))))*$EY85-NORMSDIST((((LN($EY85/$U$3)+(#REF!+($Q$46^2)/2)*$Q$51)/($Q$46*SQRT($Q$51)))-$Q$46*SQRT(($Q$51))))*$U$3*EXP(-#REF!*$Q$51))*$T$3*100,0)</f>
        <v>0</v>
      </c>
      <c r="FA85" s="120">
        <f ca="1">IFERROR((NORMSDIST(((LN($EY85/$U$4)+(#REF!+($Q$46^2)/2)*$Q$51)/($Q$46*SQRT($Q$51))))*$EY85-NORMSDIST((((LN($EY85/$U$4)+(#REF!+($Q$46^2)/2)*$Q$51)/($Q$46*SQRT($Q$51)))-$Q$46*SQRT(($Q$51))))*$U$4*EXP(-#REF!*$Q$51))*$T$4*100,0)</f>
        <v>0</v>
      </c>
      <c r="FB85" s="120">
        <f ca="1">IFERROR((NORMSDIST(((LN($EY85/$U$5)+(#REF!+($Q$46^2)/2)*$Q$51)/($Q$46*SQRT($Q$51))))*$EY85-NORMSDIST((((LN($EY85/$U$5)+(#REF!+($Q$46^2)/2)*$Q$51)/($Q$46*SQRT($Q$51)))-$Q$46*SQRT(($Q$51))))*$U$5*EXP(-#REF!*$Q$51))*$T$5*100,0)</f>
        <v>0</v>
      </c>
      <c r="FC85" s="120">
        <f ca="1">IFERROR((NORMSDIST(((LN($EY85/$U$6)+(#REF!+($Q$46^2)/2)*$Q$51)/($Q$46*SQRT($Q$51))))*$EY85-NORMSDIST((((LN($EY85/$U$6)+(#REF!+($Q$46^2)/2)*$Q$51)/($Q$46*SQRT($Q$51)))-$Q$46*SQRT(($Q$51))))*$U$6*EXP(-#REF!*$Q$51))*$T$6*100,0)</f>
        <v>0</v>
      </c>
      <c r="FD85" s="120">
        <f ca="1">IFERROR((NORMSDIST(((LN($EY85/$U$7)+(#REF!+($Q$46^2)/2)*$Q$51)/($Q$46*SQRT($Q$51))))*$EY85-NORMSDIST((((LN($EY85/$U$7)+(#REF!+($Q$46^2)/2)*$Q$51)/($Q$46*SQRT($Q$51)))-$Q$46*SQRT(($Q$51))))*$U$7*EXP(-#REF!*$Q$51))*$T$7*100,0)</f>
        <v>0</v>
      </c>
      <c r="FE85" s="120">
        <f ca="1">IFERROR((NORMSDIST(((LN($EY85/$U$8)+(#REF!+($Q$46^2)/2)*$Q$51)/($Q$46*SQRT($Q$51))))*$EY85-NORMSDIST((((LN($EY85/$U$8)+(#REF!+($Q$46^2)/2)*$Q$51)/($Q$46*SQRT($Q$51)))-$Q$46*SQRT(($Q$51))))*$U$8*EXP(-#REF!*$Q$51))*$T$8*100,0)</f>
        <v>0</v>
      </c>
      <c r="FF85" s="120">
        <f ca="1">IFERROR((NORMSDIST(((LN($EY85/$U$9)+(#REF!+($Q$46^2)/2)*$Q$51)/($Q$46*SQRT($Q$51))))*$EY85-NORMSDIST((((LN($EY85/$U$9)+(#REF!+($Q$46^2)/2)*$Q$51)/($Q$46*SQRT($Q$51)))-$Q$46*SQRT(($Q$51))))*$U$9*EXP(-#REF!*$Q$51))*$T$9*100,0)</f>
        <v>0</v>
      </c>
      <c r="FG85" s="120">
        <f ca="1">IFERROR((NORMSDIST(((LN($EY85/$U$10)+(#REF!+($Q$46^2)/2)*$Q$51)/($Q$46*SQRT($Q$51))))*$EY85-NORMSDIST((((LN($EY85/$U$10)+(#REF!+($Q$46^2)/2)*$Q$51)/($Q$46*SQRT($Q$51)))-$Q$46*SQRT(($Q$51))))*$U$10*EXP(-#REF!*$Q$51))*$T$10*100,0)</f>
        <v>0</v>
      </c>
      <c r="FH85" s="120">
        <f ca="1">IFERROR((NORMSDIST(((LN($EY85/$U$11)+(#REF!+($Q$46^2)/2)*$Q$51)/($Q$46*SQRT($Q$51))))*$EY85-NORMSDIST((((LN($EY85/$U$11)+(#REF!+($Q$46^2)/2)*$Q$51)/($Q$46*SQRT($Q$51)))-$Q$46*SQRT(($Q$51))))*$U$11*EXP(-#REF!*$Q$51))*$T$11*100,0)</f>
        <v>0</v>
      </c>
      <c r="FI85" s="120">
        <f ca="1">IFERROR((NORMSDIST(((LN($EY85/$U$12)+(#REF!+($Q$46^2)/2)*$Q$51)/($Q$46*SQRT($Q$51))))*$EY85-NORMSDIST((((LN($EY85/$U$12)+(#REF!+($Q$46^2)/2)*$Q$51)/($Q$46*SQRT($Q$51)))-$Q$46*SQRT(($Q$51))))*$U$12*EXP(-#REF!*$Q$51))*$T$12*100,0)</f>
        <v>0</v>
      </c>
      <c r="FJ85" s="120">
        <f ca="1">IFERROR((NORMSDIST(((LN($EY85/$U$13)+(#REF!+($Q$46^2)/2)*$Q$51)/($Q$46*SQRT($Q$51))))*$EY85-NORMSDIST((((LN($EY85/$U$13)+(#REF!+($Q$46^2)/2)*$Q$51)/($Q$46*SQRT($Q$51)))-$Q$46*SQRT(($Q$51))))*$U$13*EXP(-#REF!*$Q$51))*$T$13*100,0)</f>
        <v>0</v>
      </c>
      <c r="FK85" s="120">
        <f ca="1">IFERROR((NORMSDIST(((LN($EY85/$U$14)+(#REF!+($Q$46^2)/2)*$Q$51)/($Q$46*SQRT($Q$51))))*$EY85-NORMSDIST((((LN($EY85/$U$14)+(#REF!+($Q$46^2)/2)*$Q$51)/($Q$46*SQRT($Q$51)))-$Q$46*SQRT(($Q$51))))*$U$14*EXP(-#REF!*$Q$51))*$T$14*100,0)</f>
        <v>0</v>
      </c>
      <c r="FL85" s="120">
        <f ca="1">IFERROR((NORMSDIST(((LN($EY85/$U$15)+(#REF!+($Q$46^2)/2)*$Q$51)/($Q$46*SQRT($Q$51))))*$EY85-NORMSDIST((((LN($EY85/$U$15)+(#REF!+($Q$46^2)/2)*$Q$51)/($Q$46*SQRT($Q$51)))-$Q$46*SQRT(($Q$51))))*$U$15*EXP(-#REF!*$Q$51))*$T$15*100,0)</f>
        <v>0</v>
      </c>
      <c r="FM85" s="120">
        <f ca="1">IFERROR((NORMSDIST(((LN($EY85/$U$16)+(#REF!+($Q$46^2)/2)*$Q$51)/($Q$46*SQRT($Q$51))))*$EY85-NORMSDIST((((LN($EY85/$U$16)+(#REF!+($Q$46^2)/2)*$Q$51)/($Q$46*SQRT($Q$51)))-$Q$46*SQRT(($Q$51))))*$U$16*EXP(-#REF!*$Q$51))*$T$16*100,0)</f>
        <v>0</v>
      </c>
      <c r="FN85" s="120">
        <f ca="1">IFERROR((NORMSDIST(((LN($EY85/$U$17)+(#REF!+($Q$46^2)/2)*$Q$51)/($Q$46*SQRT($Q$51))))*$EY85-NORMSDIST((((LN($EY85/$U$17)+(#REF!+($Q$46^2)/2)*$Q$51)/($Q$46*SQRT($Q$51)))-$Q$46*SQRT(($Q$51))))*$U$17*EXP(-#REF!*$Q$51))*$T$17*100,0)</f>
        <v>0</v>
      </c>
      <c r="FO85" s="120">
        <f ca="1">IFERROR((NORMSDIST(((LN($EY85/$U$18)+(#REF!+($Q$46^2)/2)*$Q$51)/($Q$46*SQRT($Q$51))))*$EY85-NORMSDIST((((LN($EY85/$U$18)+(#REF!+($Q$46^2)/2)*$Q$51)/($Q$46*SQRT($Q$51)))-$Q$46*SQRT(($Q$51))))*$U$18*EXP(-#REF!*$Q$51))*$T$18*100,0)</f>
        <v>0</v>
      </c>
      <c r="FP85" s="120">
        <f ca="1">IFERROR((NORMSDIST(((LN($EY85/$U$19)+(#REF!+($Q$46^2)/2)*$Q$51)/($Q$46*SQRT($Q$51))))*$EY85-NORMSDIST((((LN($EY85/$U$19)+(#REF!+($Q$46^2)/2)*$Q$51)/($Q$46*SQRT($Q$51)))-$Q$46*SQRT(($Q$51))))*$U$19*EXP(-#REF!*$Q$51))*$T$19*100,0)</f>
        <v>0</v>
      </c>
      <c r="FQ85" s="120">
        <f ca="1">IFERROR((NORMSDIST(((LN($EY85/$U$20)+(#REF!+($Q$46^2)/2)*$Q$51)/($Q$46*SQRT($Q$51))))*$EY85-NORMSDIST((((LN($EY85/$U$20)+(#REF!+($Q$46^2)/2)*$Q$51)/($Q$46*SQRT($Q$51)))-$Q$46*SQRT(($Q$51))))*$U$20*EXP(-#REF!*$Q$51))*$T$20*100,0)</f>
        <v>0</v>
      </c>
      <c r="FR85" s="120">
        <f ca="1">IFERROR((NORMSDIST(((LN($EY85/$U$21)+(#REF!+($Q$46^2)/2)*$Q$51)/($Q$46*SQRT($Q$51))))*$EY85-NORMSDIST((((LN($EY85/$U$21)+(#REF!+($Q$46^2)/2)*$Q$51)/($Q$46*SQRT($Q$51)))-$Q$46*SQRT(($Q$51))))*$U$21*EXP(-#REF!*$Q$51))*$T$21*100,0)</f>
        <v>0</v>
      </c>
      <c r="FS85" s="120">
        <f ca="1">IFERROR((NORMSDIST(((LN($EY85/$U$22)+(#REF!+($Q$46^2)/2)*$Q$51)/($Q$46*SQRT($Q$51))))*$EY85-NORMSDIST((((LN($EY85/$U$22)+(#REF!+($Q$46^2)/2)*$Q$51)/($Q$46*SQRT($Q$51)))-$Q$46*SQRT(($Q$51))))*$U$22*EXP(-#REF!*$Q$51))*$T$22*100,0)</f>
        <v>0</v>
      </c>
      <c r="FT85" s="120">
        <f ca="1">IFERROR((NORMSDIST(((LN($EY85/$U$23)+(#REF!+($Q$46^2)/2)*$Q$51)/($Q$46*SQRT($Q$51))))*$EY85-NORMSDIST((((LN($EY85/$U$23)+(#REF!+($Q$46^2)/2)*$Q$51)/($Q$46*SQRT($Q$51)))-$Q$46*SQRT(($Q$51))))*$U$23*EXP(-#REF!*$Q$51))*$T$23*100,0)</f>
        <v>0</v>
      </c>
      <c r="FU85" s="120">
        <f ca="1">IFERROR((NORMSDIST(((LN($EY85/$U$24)+(#REF!+($Q$46^2)/2)*$Q$51)/($Q$46*SQRT($Q$51))))*$EY85-NORMSDIST((((LN($EY85/$U$24)+(#REF!+($Q$46^2)/2)*$Q$51)/($Q$46*SQRT($Q$51)))-$Q$46*SQRT(($Q$51))))*$U$24*EXP(-#REF!*$Q$51))*$T$24*100,0)</f>
        <v>0</v>
      </c>
      <c r="FV85" s="120">
        <f ca="1">IFERROR((NORMSDIST(((LN($EY85/$U$25)+(#REF!+($Q$46^2)/2)*$Q$51)/($Q$46*SQRT($Q$51))))*$EY85-NORMSDIST((((LN($EY85/$U$25)+(#REF!+($Q$46^2)/2)*$Q$51)/($Q$46*SQRT($Q$51)))-$Q$46*SQRT(($Q$51))))*$U$25*EXP(-#REF!*$Q$51))*$T$25*100,0)</f>
        <v>0</v>
      </c>
      <c r="FW85" s="120">
        <f ca="1">IFERROR((NORMSDIST(((LN($EY85/$U$26)+(#REF!+($Q$46^2)/2)*$Q$51)/($Q$46*SQRT($Q$51))))*$EY85-NORMSDIST((((LN($EY85/$U$26)+(#REF!+($Q$46^2)/2)*$Q$51)/($Q$46*SQRT($Q$51)))-$Q$46*SQRT(($Q$51))))*$U$26*EXP(-#REF!*$Q$51))*$T$26*100,0)</f>
        <v>0</v>
      </c>
      <c r="FX85" s="120">
        <f ca="1">IFERROR((NORMSDIST(((LN($EY85/$U$27)+(#REF!+($Q$46^2)/2)*$Q$51)/($Q$46*SQRT($Q$51))))*$EY85-NORMSDIST((((LN($EY85/$U$27)+(#REF!+($Q$46^2)/2)*$Q$51)/($Q$46*SQRT($Q$51)))-$Q$46*SQRT(($Q$51))))*$U$27*EXP(-#REF!*$Q$51))*$T$27*100,0)</f>
        <v>0</v>
      </c>
      <c r="FY85" s="120">
        <f ca="1">IFERROR((NORMSDIST(((LN($EY85/$U$28)+(#REF!+($Q$46^2)/2)*$Q$51)/($Q$46*SQRT($Q$51))))*$EY85-NORMSDIST((((LN($EY85/$U$28)+(#REF!+($Q$46^2)/2)*$Q$51)/($Q$46*SQRT($Q$51)))-$Q$46*SQRT(($Q$51))))*$U$28*EXP(-#REF!*$Q$51))*$T$28*100,0)</f>
        <v>0</v>
      </c>
      <c r="FZ85" s="120">
        <f ca="1">IFERROR((NORMSDIST(((LN($EY85/$U$29)+(#REF!+($Q$46^2)/2)*$Q$51)/($Q$46*SQRT($Q$51))))*$EY85-NORMSDIST((((LN($EY85/$U$29)+(#REF!+($Q$46^2)/2)*$Q$51)/($Q$46*SQRT($Q$51)))-$Q$46*SQRT(($Q$51))))*$U$29*EXP(-#REF!*$Q$51))*$T$29*100,0)</f>
        <v>0</v>
      </c>
      <c r="GA85" s="120">
        <f ca="1">IFERROR((NORMSDIST(((LN($EY85/$U$30)+(#REF!+($Q$46^2)/2)*$Q$51)/($Q$46*SQRT($Q$51))))*$EY85-NORMSDIST((((LN($EY85/$U$30)+(#REF!+($Q$46^2)/2)*$Q$51)/($Q$46*SQRT($Q$51)))-$Q$46*SQRT(($Q$51))))*$U$30*EXP(-#REF!*$Q$51))*$T$30*100,0)</f>
        <v>0</v>
      </c>
      <c r="GB85" s="120">
        <f ca="1">IFERROR((NORMSDIST(((LN($EY85/$U$31)+(#REF!+($Q$46^2)/2)*$Q$51)/($Q$46*SQRT($Q$51))))*$EY85-NORMSDIST((((LN($EY85/$U$31)+(#REF!+($Q$46^2)/2)*$Q$51)/($Q$46*SQRT($Q$51)))-$Q$46*SQRT(($Q$51))))*$U$31*EXP(-#REF!*$Q$51))*$T$31*100,0)</f>
        <v>0</v>
      </c>
      <c r="GC85" s="120">
        <f ca="1">IFERROR((NORMSDIST(((LN($EY85/$U$32)+(#REF!+($Q$46^2)/2)*$Q$51)/($Q$46*SQRT($Q$51))))*$EY85-NORMSDIST((((LN($EY85/$U$32)+(#REF!+($Q$46^2)/2)*$Q$51)/($Q$46*SQRT($Q$51)))-$Q$46*SQRT(($Q$51))))*$U$32*EXP(-#REF!*$Q$51))*$T$32*100,0)</f>
        <v>0</v>
      </c>
      <c r="GD85" s="120">
        <f ca="1">IFERROR((NORMSDIST(((LN($EY85/$U$33)+(#REF!+($Q$46^2)/2)*$Q$51)/($Q$46*SQRT($Q$51))))*$EY85-NORMSDIST((((LN($EY85/$U$33)+(#REF!+($Q$46^2)/2)*$Q$51)/($Q$46*SQRT($Q$51)))-$Q$46*SQRT(($Q$51))))*$U$33*EXP(-#REF!*$Q$51))*$T$33*100,0)</f>
        <v>0</v>
      </c>
      <c r="GE85" s="120">
        <f ca="1">IFERROR((NORMSDIST(((LN($EY85/$U$34)+(#REF!+($Q$46^2)/2)*$Q$51)/($Q$46*SQRT($Q$51))))*$EY85-NORMSDIST((((LN($EY85/$U$34)+(#REF!+($Q$46^2)/2)*$Q$51)/($Q$46*SQRT($Q$51)))-$Q$46*SQRT(($Q$51))))*$U$34*EXP(-#REF!*$Q$51))*$T$34*100,0)</f>
        <v>0</v>
      </c>
      <c r="GF85" s="120">
        <f ca="1">IFERROR((NORMSDIST(((LN($EY85/$U$35)+(#REF!+($Q$46^2)/2)*$Q$51)/($Q$46*SQRT($Q$51))))*$EY85-NORMSDIST((((LN($EY85/$U$35)+(#REF!+($Q$46^2)/2)*$Q$51)/($Q$46*SQRT($Q$51)))-$Q$46*SQRT(($Q$51))))*$U$35*EXP(-#REF!*$Q$51))*$T$35*100,0)</f>
        <v>0</v>
      </c>
      <c r="GG85" s="120">
        <f ca="1">IFERROR((NORMSDIST(((LN($EY85/$U$36)+(#REF!+($Q$46^2)/2)*$Q$51)/($Q$46*SQRT($Q$51))))*$EY85-NORMSDIST((((LN($EY85/$U$36)+(#REF!+($Q$46^2)/2)*$Q$51)/($Q$46*SQRT($Q$51)))-$Q$46*SQRT(($Q$51))))*$U$36*EXP(-#REF!*$Q$51))*$T$36*100,0)</f>
        <v>0</v>
      </c>
      <c r="GH85" s="120">
        <f ca="1">IFERROR((NORMSDIST(((LN($EY85/$U$37)+(#REF!+($Q$46^2)/2)*$Q$51)/($Q$46*SQRT($Q$51))))*$EY85-NORMSDIST((((LN($EY85/$U$37)+(#REF!+($Q$46^2)/2)*$Q$51)/($Q$46*SQRT($Q$51)))-$Q$46*SQRT(($Q$51))))*$U$37*EXP(-#REF!*$Q$51))*$T$37*100,0)</f>
        <v>0</v>
      </c>
      <c r="GI85" s="120">
        <f ca="1">IFERROR((NORMSDIST(((LN($EY85/$U$38)+(#REF!+($Q$46^2)/2)*$Q$51)/($Q$46*SQRT($Q$51))))*$EY85-NORMSDIST((((LN($EY85/$U$38)+(#REF!+($Q$46^2)/2)*$Q$51)/($Q$46*SQRT($Q$51)))-$Q$46*SQRT(($Q$51))))*$U$38*EXP(-#REF!*$Q$51))*$T$38*100,0)</f>
        <v>0</v>
      </c>
      <c r="GJ85" s="120">
        <f ca="1">IFERROR((NORMSDIST(((LN($EY85/$U$39)+(#REF!+($Q$46^2)/2)*$Q$51)/($Q$46*SQRT($Q$51))))*$EY85-NORMSDIST((((LN($EY85/$U$39)+(#REF!+($Q$46^2)/2)*$Q$51)/($Q$46*SQRT($Q$51)))-$Q$46*SQRT(($Q$51))))*$U$39*EXP(-#REF!*$Q$51))*$T$39*100,0)</f>
        <v>0</v>
      </c>
      <c r="GK85" s="120">
        <f ca="1">IFERROR((NORMSDIST(((LN($EY85/$U$40)+(#REF!+($Q$46^2)/2)*$Q$51)/($Q$46*SQRT($Q$51))))*$EY85-NORMSDIST((((LN($EY85/$U$40)+(#REF!+($Q$46^2)/2)*$Q$51)/($Q$46*SQRT($Q$51)))-$Q$46*SQRT(($Q$51))))*$U$40*EXP(-#REF!*$Q$51))*$T$40*100,0)</f>
        <v>0</v>
      </c>
      <c r="GL85" s="120">
        <f ca="1">IFERROR((NORMSDIST(((LN($EY85/$U$41)+(#REF!+($Q$46^2)/2)*$Q$51)/($Q$46*SQRT($Q$51))))*$EY85-NORMSDIST((((LN($EY85/$U$41)+(#REF!+($Q$46^2)/2)*$Q$51)/($Q$46*SQRT($Q$51)))-$Q$46*SQRT(($Q$51))))*$U$41*EXP(-#REF!*$Q$51))*$T$41*100,0)</f>
        <v>0</v>
      </c>
      <c r="GM85" s="120">
        <f ca="1">IFERROR((NORMSDIST(((LN($EY85/$U$42)+(#REF!+($Q$46^2)/2)*$Q$51)/($Q$46*SQRT($Q$51))))*$EY85-NORMSDIST((((LN($EY85/$U$42)+(#REF!+($Q$46^2)/2)*$Q$51)/($Q$46*SQRT($Q$51)))-$Q$46*SQRT(($Q$51))))*$U$42*EXP(-#REF!*$Q$51))*$T$42*100,0)</f>
        <v>0</v>
      </c>
      <c r="GN85" s="205">
        <f t="shared" ca="1" si="174"/>
        <v>0</v>
      </c>
    </row>
    <row r="86" spans="112:196">
      <c r="DH86" s="119">
        <f t="shared" si="131"/>
        <v>2446.5</v>
      </c>
      <c r="DI86" s="120">
        <f t="shared" si="132"/>
        <v>0</v>
      </c>
      <c r="DJ86" s="120">
        <f t="shared" si="133"/>
        <v>0</v>
      </c>
      <c r="DK86" s="120">
        <f t="shared" si="134"/>
        <v>0</v>
      </c>
      <c r="DL86" s="120">
        <f t="shared" si="135"/>
        <v>0</v>
      </c>
      <c r="DM86" s="120">
        <f t="shared" si="136"/>
        <v>0</v>
      </c>
      <c r="DN86" s="120">
        <f t="shared" si="137"/>
        <v>0</v>
      </c>
      <c r="DO86" s="120">
        <f t="shared" si="138"/>
        <v>0</v>
      </c>
      <c r="DP86" s="120">
        <f t="shared" si="139"/>
        <v>0</v>
      </c>
      <c r="DQ86" s="120">
        <f t="shared" si="140"/>
        <v>0</v>
      </c>
      <c r="DR86" s="120">
        <f t="shared" si="141"/>
        <v>0</v>
      </c>
      <c r="DS86" s="120">
        <f t="shared" si="142"/>
        <v>0</v>
      </c>
      <c r="DT86" s="120">
        <f t="shared" si="143"/>
        <v>0</v>
      </c>
      <c r="DU86" s="120">
        <f t="shared" si="144"/>
        <v>0</v>
      </c>
      <c r="DV86" s="120">
        <f t="shared" si="145"/>
        <v>0</v>
      </c>
      <c r="DW86" s="120">
        <f t="shared" si="146"/>
        <v>0</v>
      </c>
      <c r="DX86" s="120">
        <f t="shared" si="147"/>
        <v>0</v>
      </c>
      <c r="DY86" s="120">
        <f t="shared" si="148"/>
        <v>0</v>
      </c>
      <c r="DZ86" s="120">
        <f t="shared" si="149"/>
        <v>0</v>
      </c>
      <c r="EA86" s="120">
        <f t="shared" si="150"/>
        <v>0</v>
      </c>
      <c r="EB86" s="120">
        <f t="shared" si="151"/>
        <v>0</v>
      </c>
      <c r="EC86" s="120">
        <f t="shared" si="152"/>
        <v>0</v>
      </c>
      <c r="ED86" s="120">
        <f t="shared" si="153"/>
        <v>0</v>
      </c>
      <c r="EE86" s="120">
        <f t="shared" si="154"/>
        <v>0</v>
      </c>
      <c r="EF86" s="120">
        <f t="shared" si="155"/>
        <v>0</v>
      </c>
      <c r="EG86" s="120">
        <f t="shared" si="156"/>
        <v>0</v>
      </c>
      <c r="EH86" s="120">
        <f t="shared" si="157"/>
        <v>0</v>
      </c>
      <c r="EI86" s="120">
        <f t="shared" si="158"/>
        <v>0</v>
      </c>
      <c r="EJ86" s="120">
        <f t="shared" si="159"/>
        <v>0</v>
      </c>
      <c r="EK86" s="120">
        <f t="shared" si="160"/>
        <v>0</v>
      </c>
      <c r="EL86" s="120">
        <f t="shared" si="161"/>
        <v>0</v>
      </c>
      <c r="EM86" s="120">
        <f t="shared" si="162"/>
        <v>0</v>
      </c>
      <c r="EN86" s="120">
        <f t="shared" si="163"/>
        <v>0</v>
      </c>
      <c r="EO86" s="120">
        <f t="shared" si="164"/>
        <v>0</v>
      </c>
      <c r="EP86" s="120">
        <f t="shared" si="165"/>
        <v>0</v>
      </c>
      <c r="EQ86" s="120">
        <f t="shared" si="166"/>
        <v>0</v>
      </c>
      <c r="ER86" s="120">
        <f t="shared" si="167"/>
        <v>0</v>
      </c>
      <c r="ES86" s="120">
        <f t="shared" si="168"/>
        <v>0</v>
      </c>
      <c r="ET86" s="120">
        <f t="shared" si="169"/>
        <v>0</v>
      </c>
      <c r="EU86" s="120">
        <f t="shared" si="170"/>
        <v>0</v>
      </c>
      <c r="EV86" s="120">
        <f t="shared" si="171"/>
        <v>0</v>
      </c>
      <c r="EW86" s="205">
        <f t="shared" si="172"/>
        <v>0</v>
      </c>
      <c r="EX86" s="72"/>
      <c r="EY86" s="119">
        <f t="shared" si="173"/>
        <v>2446.5</v>
      </c>
      <c r="EZ86" s="120">
        <f ca="1">IFERROR((NORMSDIST(((LN($EY86/$U$3)+(#REF!+($Q$46^2)/2)*$Q$51)/($Q$46*SQRT($Q$51))))*$EY86-NORMSDIST((((LN($EY86/$U$3)+(#REF!+($Q$46^2)/2)*$Q$51)/($Q$46*SQRT($Q$51)))-$Q$46*SQRT(($Q$51))))*$U$3*EXP(-#REF!*$Q$51))*$T$3*100,0)</f>
        <v>0</v>
      </c>
      <c r="FA86" s="120">
        <f ca="1">IFERROR((NORMSDIST(((LN($EY86/$U$4)+(#REF!+($Q$46^2)/2)*$Q$51)/($Q$46*SQRT($Q$51))))*$EY86-NORMSDIST((((LN($EY86/$U$4)+(#REF!+($Q$46^2)/2)*$Q$51)/($Q$46*SQRT($Q$51)))-$Q$46*SQRT(($Q$51))))*$U$4*EXP(-#REF!*$Q$51))*$T$4*100,0)</f>
        <v>0</v>
      </c>
      <c r="FB86" s="120">
        <f ca="1">IFERROR((NORMSDIST(((LN($EY86/$U$5)+(#REF!+($Q$46^2)/2)*$Q$51)/($Q$46*SQRT($Q$51))))*$EY86-NORMSDIST((((LN($EY86/$U$5)+(#REF!+($Q$46^2)/2)*$Q$51)/($Q$46*SQRT($Q$51)))-$Q$46*SQRT(($Q$51))))*$U$5*EXP(-#REF!*$Q$51))*$T$5*100,0)</f>
        <v>0</v>
      </c>
      <c r="FC86" s="120">
        <f ca="1">IFERROR((NORMSDIST(((LN($EY86/$U$6)+(#REF!+($Q$46^2)/2)*$Q$51)/($Q$46*SQRT($Q$51))))*$EY86-NORMSDIST((((LN($EY86/$U$6)+(#REF!+($Q$46^2)/2)*$Q$51)/($Q$46*SQRT($Q$51)))-$Q$46*SQRT(($Q$51))))*$U$6*EXP(-#REF!*$Q$51))*$T$6*100,0)</f>
        <v>0</v>
      </c>
      <c r="FD86" s="120">
        <f ca="1">IFERROR((NORMSDIST(((LN($EY86/$U$7)+(#REF!+($Q$46^2)/2)*$Q$51)/($Q$46*SQRT($Q$51))))*$EY86-NORMSDIST((((LN($EY86/$U$7)+(#REF!+($Q$46^2)/2)*$Q$51)/($Q$46*SQRT($Q$51)))-$Q$46*SQRT(($Q$51))))*$U$7*EXP(-#REF!*$Q$51))*$T$7*100,0)</f>
        <v>0</v>
      </c>
      <c r="FE86" s="120">
        <f ca="1">IFERROR((NORMSDIST(((LN($EY86/$U$8)+(#REF!+($Q$46^2)/2)*$Q$51)/($Q$46*SQRT($Q$51))))*$EY86-NORMSDIST((((LN($EY86/$U$8)+(#REF!+($Q$46^2)/2)*$Q$51)/($Q$46*SQRT($Q$51)))-$Q$46*SQRT(($Q$51))))*$U$8*EXP(-#REF!*$Q$51))*$T$8*100,0)</f>
        <v>0</v>
      </c>
      <c r="FF86" s="120">
        <f ca="1">IFERROR((NORMSDIST(((LN($EY86/$U$9)+(#REF!+($Q$46^2)/2)*$Q$51)/($Q$46*SQRT($Q$51))))*$EY86-NORMSDIST((((LN($EY86/$U$9)+(#REF!+($Q$46^2)/2)*$Q$51)/($Q$46*SQRT($Q$51)))-$Q$46*SQRT(($Q$51))))*$U$9*EXP(-#REF!*$Q$51))*$T$9*100,0)</f>
        <v>0</v>
      </c>
      <c r="FG86" s="120">
        <f ca="1">IFERROR((NORMSDIST(((LN($EY86/$U$10)+(#REF!+($Q$46^2)/2)*$Q$51)/($Q$46*SQRT($Q$51))))*$EY86-NORMSDIST((((LN($EY86/$U$10)+(#REF!+($Q$46^2)/2)*$Q$51)/($Q$46*SQRT($Q$51)))-$Q$46*SQRT(($Q$51))))*$U$10*EXP(-#REF!*$Q$51))*$T$10*100,0)</f>
        <v>0</v>
      </c>
      <c r="FH86" s="120">
        <f ca="1">IFERROR((NORMSDIST(((LN($EY86/$U$11)+(#REF!+($Q$46^2)/2)*$Q$51)/($Q$46*SQRT($Q$51))))*$EY86-NORMSDIST((((LN($EY86/$U$11)+(#REF!+($Q$46^2)/2)*$Q$51)/($Q$46*SQRT($Q$51)))-$Q$46*SQRT(($Q$51))))*$U$11*EXP(-#REF!*$Q$51))*$T$11*100,0)</f>
        <v>0</v>
      </c>
      <c r="FI86" s="120">
        <f ca="1">IFERROR((NORMSDIST(((LN($EY86/$U$12)+(#REF!+($Q$46^2)/2)*$Q$51)/($Q$46*SQRT($Q$51))))*$EY86-NORMSDIST((((LN($EY86/$U$12)+(#REF!+($Q$46^2)/2)*$Q$51)/($Q$46*SQRT($Q$51)))-$Q$46*SQRT(($Q$51))))*$U$12*EXP(-#REF!*$Q$51))*$T$12*100,0)</f>
        <v>0</v>
      </c>
      <c r="FJ86" s="120">
        <f ca="1">IFERROR((NORMSDIST(((LN($EY86/$U$13)+(#REF!+($Q$46^2)/2)*$Q$51)/($Q$46*SQRT($Q$51))))*$EY86-NORMSDIST((((LN($EY86/$U$13)+(#REF!+($Q$46^2)/2)*$Q$51)/($Q$46*SQRT($Q$51)))-$Q$46*SQRT(($Q$51))))*$U$13*EXP(-#REF!*$Q$51))*$T$13*100,0)</f>
        <v>0</v>
      </c>
      <c r="FK86" s="120">
        <f ca="1">IFERROR((NORMSDIST(((LN($EY86/$U$14)+(#REF!+($Q$46^2)/2)*$Q$51)/($Q$46*SQRT($Q$51))))*$EY86-NORMSDIST((((LN($EY86/$U$14)+(#REF!+($Q$46^2)/2)*$Q$51)/($Q$46*SQRT($Q$51)))-$Q$46*SQRT(($Q$51))))*$U$14*EXP(-#REF!*$Q$51))*$T$14*100,0)</f>
        <v>0</v>
      </c>
      <c r="FL86" s="120">
        <f ca="1">IFERROR((NORMSDIST(((LN($EY86/$U$15)+(#REF!+($Q$46^2)/2)*$Q$51)/($Q$46*SQRT($Q$51))))*$EY86-NORMSDIST((((LN($EY86/$U$15)+(#REF!+($Q$46^2)/2)*$Q$51)/($Q$46*SQRT($Q$51)))-$Q$46*SQRT(($Q$51))))*$U$15*EXP(-#REF!*$Q$51))*$T$15*100,0)</f>
        <v>0</v>
      </c>
      <c r="FM86" s="120">
        <f ca="1">IFERROR((NORMSDIST(((LN($EY86/$U$16)+(#REF!+($Q$46^2)/2)*$Q$51)/($Q$46*SQRT($Q$51))))*$EY86-NORMSDIST((((LN($EY86/$U$16)+(#REF!+($Q$46^2)/2)*$Q$51)/($Q$46*SQRT($Q$51)))-$Q$46*SQRT(($Q$51))))*$U$16*EXP(-#REF!*$Q$51))*$T$16*100,0)</f>
        <v>0</v>
      </c>
      <c r="FN86" s="120">
        <f ca="1">IFERROR((NORMSDIST(((LN($EY86/$U$17)+(#REF!+($Q$46^2)/2)*$Q$51)/($Q$46*SQRT($Q$51))))*$EY86-NORMSDIST((((LN($EY86/$U$17)+(#REF!+($Q$46^2)/2)*$Q$51)/($Q$46*SQRT($Q$51)))-$Q$46*SQRT(($Q$51))))*$U$17*EXP(-#REF!*$Q$51))*$T$17*100,0)</f>
        <v>0</v>
      </c>
      <c r="FO86" s="120">
        <f ca="1">IFERROR((NORMSDIST(((LN($EY86/$U$18)+(#REF!+($Q$46^2)/2)*$Q$51)/($Q$46*SQRT($Q$51))))*$EY86-NORMSDIST((((LN($EY86/$U$18)+(#REF!+($Q$46^2)/2)*$Q$51)/($Q$46*SQRT($Q$51)))-$Q$46*SQRT(($Q$51))))*$U$18*EXP(-#REF!*$Q$51))*$T$18*100,0)</f>
        <v>0</v>
      </c>
      <c r="FP86" s="120">
        <f ca="1">IFERROR((NORMSDIST(((LN($EY86/$U$19)+(#REF!+($Q$46^2)/2)*$Q$51)/($Q$46*SQRT($Q$51))))*$EY86-NORMSDIST((((LN($EY86/$U$19)+(#REF!+($Q$46^2)/2)*$Q$51)/($Q$46*SQRT($Q$51)))-$Q$46*SQRT(($Q$51))))*$U$19*EXP(-#REF!*$Q$51))*$T$19*100,0)</f>
        <v>0</v>
      </c>
      <c r="FQ86" s="120">
        <f ca="1">IFERROR((NORMSDIST(((LN($EY86/$U$20)+(#REF!+($Q$46^2)/2)*$Q$51)/($Q$46*SQRT($Q$51))))*$EY86-NORMSDIST((((LN($EY86/$U$20)+(#REF!+($Q$46^2)/2)*$Q$51)/($Q$46*SQRT($Q$51)))-$Q$46*SQRT(($Q$51))))*$U$20*EXP(-#REF!*$Q$51))*$T$20*100,0)</f>
        <v>0</v>
      </c>
      <c r="FR86" s="120">
        <f ca="1">IFERROR((NORMSDIST(((LN($EY86/$U$21)+(#REF!+($Q$46^2)/2)*$Q$51)/($Q$46*SQRT($Q$51))))*$EY86-NORMSDIST((((LN($EY86/$U$21)+(#REF!+($Q$46^2)/2)*$Q$51)/($Q$46*SQRT($Q$51)))-$Q$46*SQRT(($Q$51))))*$U$21*EXP(-#REF!*$Q$51))*$T$21*100,0)</f>
        <v>0</v>
      </c>
      <c r="FS86" s="120">
        <f ca="1">IFERROR((NORMSDIST(((LN($EY86/$U$22)+(#REF!+($Q$46^2)/2)*$Q$51)/($Q$46*SQRT($Q$51))))*$EY86-NORMSDIST((((LN($EY86/$U$22)+(#REF!+($Q$46^2)/2)*$Q$51)/($Q$46*SQRT($Q$51)))-$Q$46*SQRT(($Q$51))))*$U$22*EXP(-#REF!*$Q$51))*$T$22*100,0)</f>
        <v>0</v>
      </c>
      <c r="FT86" s="120">
        <f ca="1">IFERROR((NORMSDIST(((LN($EY86/$U$23)+(#REF!+($Q$46^2)/2)*$Q$51)/($Q$46*SQRT($Q$51))))*$EY86-NORMSDIST((((LN($EY86/$U$23)+(#REF!+($Q$46^2)/2)*$Q$51)/($Q$46*SQRT($Q$51)))-$Q$46*SQRT(($Q$51))))*$U$23*EXP(-#REF!*$Q$51))*$T$23*100,0)</f>
        <v>0</v>
      </c>
      <c r="FU86" s="120">
        <f ca="1">IFERROR((NORMSDIST(((LN($EY86/$U$24)+(#REF!+($Q$46^2)/2)*$Q$51)/($Q$46*SQRT($Q$51))))*$EY86-NORMSDIST((((LN($EY86/$U$24)+(#REF!+($Q$46^2)/2)*$Q$51)/($Q$46*SQRT($Q$51)))-$Q$46*SQRT(($Q$51))))*$U$24*EXP(-#REF!*$Q$51))*$T$24*100,0)</f>
        <v>0</v>
      </c>
      <c r="FV86" s="120">
        <f ca="1">IFERROR((NORMSDIST(((LN($EY86/$U$25)+(#REF!+($Q$46^2)/2)*$Q$51)/($Q$46*SQRT($Q$51))))*$EY86-NORMSDIST((((LN($EY86/$U$25)+(#REF!+($Q$46^2)/2)*$Q$51)/($Q$46*SQRT($Q$51)))-$Q$46*SQRT(($Q$51))))*$U$25*EXP(-#REF!*$Q$51))*$T$25*100,0)</f>
        <v>0</v>
      </c>
      <c r="FW86" s="120">
        <f ca="1">IFERROR((NORMSDIST(((LN($EY86/$U$26)+(#REF!+($Q$46^2)/2)*$Q$51)/($Q$46*SQRT($Q$51))))*$EY86-NORMSDIST((((LN($EY86/$U$26)+(#REF!+($Q$46^2)/2)*$Q$51)/($Q$46*SQRT($Q$51)))-$Q$46*SQRT(($Q$51))))*$U$26*EXP(-#REF!*$Q$51))*$T$26*100,0)</f>
        <v>0</v>
      </c>
      <c r="FX86" s="120">
        <f ca="1">IFERROR((NORMSDIST(((LN($EY86/$U$27)+(#REF!+($Q$46^2)/2)*$Q$51)/($Q$46*SQRT($Q$51))))*$EY86-NORMSDIST((((LN($EY86/$U$27)+(#REF!+($Q$46^2)/2)*$Q$51)/($Q$46*SQRT($Q$51)))-$Q$46*SQRT(($Q$51))))*$U$27*EXP(-#REF!*$Q$51))*$T$27*100,0)</f>
        <v>0</v>
      </c>
      <c r="FY86" s="120">
        <f ca="1">IFERROR((NORMSDIST(((LN($EY86/$U$28)+(#REF!+($Q$46^2)/2)*$Q$51)/($Q$46*SQRT($Q$51))))*$EY86-NORMSDIST((((LN($EY86/$U$28)+(#REF!+($Q$46^2)/2)*$Q$51)/($Q$46*SQRT($Q$51)))-$Q$46*SQRT(($Q$51))))*$U$28*EXP(-#REF!*$Q$51))*$T$28*100,0)</f>
        <v>0</v>
      </c>
      <c r="FZ86" s="120">
        <f ca="1">IFERROR((NORMSDIST(((LN($EY86/$U$29)+(#REF!+($Q$46^2)/2)*$Q$51)/($Q$46*SQRT($Q$51))))*$EY86-NORMSDIST((((LN($EY86/$U$29)+(#REF!+($Q$46^2)/2)*$Q$51)/($Q$46*SQRT($Q$51)))-$Q$46*SQRT(($Q$51))))*$U$29*EXP(-#REF!*$Q$51))*$T$29*100,0)</f>
        <v>0</v>
      </c>
      <c r="GA86" s="120">
        <f ca="1">IFERROR((NORMSDIST(((LN($EY86/$U$30)+(#REF!+($Q$46^2)/2)*$Q$51)/($Q$46*SQRT($Q$51))))*$EY86-NORMSDIST((((LN($EY86/$U$30)+(#REF!+($Q$46^2)/2)*$Q$51)/($Q$46*SQRT($Q$51)))-$Q$46*SQRT(($Q$51))))*$U$30*EXP(-#REF!*$Q$51))*$T$30*100,0)</f>
        <v>0</v>
      </c>
      <c r="GB86" s="120">
        <f ca="1">IFERROR((NORMSDIST(((LN($EY86/$U$31)+(#REF!+($Q$46^2)/2)*$Q$51)/($Q$46*SQRT($Q$51))))*$EY86-NORMSDIST((((LN($EY86/$U$31)+(#REF!+($Q$46^2)/2)*$Q$51)/($Q$46*SQRT($Q$51)))-$Q$46*SQRT(($Q$51))))*$U$31*EXP(-#REF!*$Q$51))*$T$31*100,0)</f>
        <v>0</v>
      </c>
      <c r="GC86" s="120">
        <f ca="1">IFERROR((NORMSDIST(((LN($EY86/$U$32)+(#REF!+($Q$46^2)/2)*$Q$51)/($Q$46*SQRT($Q$51))))*$EY86-NORMSDIST((((LN($EY86/$U$32)+(#REF!+($Q$46^2)/2)*$Q$51)/($Q$46*SQRT($Q$51)))-$Q$46*SQRT(($Q$51))))*$U$32*EXP(-#REF!*$Q$51))*$T$32*100,0)</f>
        <v>0</v>
      </c>
      <c r="GD86" s="120">
        <f ca="1">IFERROR((NORMSDIST(((LN($EY86/$U$33)+(#REF!+($Q$46^2)/2)*$Q$51)/($Q$46*SQRT($Q$51))))*$EY86-NORMSDIST((((LN($EY86/$U$33)+(#REF!+($Q$46^2)/2)*$Q$51)/($Q$46*SQRT($Q$51)))-$Q$46*SQRT(($Q$51))))*$U$33*EXP(-#REF!*$Q$51))*$T$33*100,0)</f>
        <v>0</v>
      </c>
      <c r="GE86" s="120">
        <f ca="1">IFERROR((NORMSDIST(((LN($EY86/$U$34)+(#REF!+($Q$46^2)/2)*$Q$51)/($Q$46*SQRT($Q$51))))*$EY86-NORMSDIST((((LN($EY86/$U$34)+(#REF!+($Q$46^2)/2)*$Q$51)/($Q$46*SQRT($Q$51)))-$Q$46*SQRT(($Q$51))))*$U$34*EXP(-#REF!*$Q$51))*$T$34*100,0)</f>
        <v>0</v>
      </c>
      <c r="GF86" s="120">
        <f ca="1">IFERROR((NORMSDIST(((LN($EY86/$U$35)+(#REF!+($Q$46^2)/2)*$Q$51)/($Q$46*SQRT($Q$51))))*$EY86-NORMSDIST((((LN($EY86/$U$35)+(#REF!+($Q$46^2)/2)*$Q$51)/($Q$46*SQRT($Q$51)))-$Q$46*SQRT(($Q$51))))*$U$35*EXP(-#REF!*$Q$51))*$T$35*100,0)</f>
        <v>0</v>
      </c>
      <c r="GG86" s="120">
        <f ca="1">IFERROR((NORMSDIST(((LN($EY86/$U$36)+(#REF!+($Q$46^2)/2)*$Q$51)/($Q$46*SQRT($Q$51))))*$EY86-NORMSDIST((((LN($EY86/$U$36)+(#REF!+($Q$46^2)/2)*$Q$51)/($Q$46*SQRT($Q$51)))-$Q$46*SQRT(($Q$51))))*$U$36*EXP(-#REF!*$Q$51))*$T$36*100,0)</f>
        <v>0</v>
      </c>
      <c r="GH86" s="120">
        <f ca="1">IFERROR((NORMSDIST(((LN($EY86/$U$37)+(#REF!+($Q$46^2)/2)*$Q$51)/($Q$46*SQRT($Q$51))))*$EY86-NORMSDIST((((LN($EY86/$U$37)+(#REF!+($Q$46^2)/2)*$Q$51)/($Q$46*SQRT($Q$51)))-$Q$46*SQRT(($Q$51))))*$U$37*EXP(-#REF!*$Q$51))*$T$37*100,0)</f>
        <v>0</v>
      </c>
      <c r="GI86" s="120">
        <f ca="1">IFERROR((NORMSDIST(((LN($EY86/$U$38)+(#REF!+($Q$46^2)/2)*$Q$51)/($Q$46*SQRT($Q$51))))*$EY86-NORMSDIST((((LN($EY86/$U$38)+(#REF!+($Q$46^2)/2)*$Q$51)/($Q$46*SQRT($Q$51)))-$Q$46*SQRT(($Q$51))))*$U$38*EXP(-#REF!*$Q$51))*$T$38*100,0)</f>
        <v>0</v>
      </c>
      <c r="GJ86" s="120">
        <f ca="1">IFERROR((NORMSDIST(((LN($EY86/$U$39)+(#REF!+($Q$46^2)/2)*$Q$51)/($Q$46*SQRT($Q$51))))*$EY86-NORMSDIST((((LN($EY86/$U$39)+(#REF!+($Q$46^2)/2)*$Q$51)/($Q$46*SQRT($Q$51)))-$Q$46*SQRT(($Q$51))))*$U$39*EXP(-#REF!*$Q$51))*$T$39*100,0)</f>
        <v>0</v>
      </c>
      <c r="GK86" s="120">
        <f ca="1">IFERROR((NORMSDIST(((LN($EY86/$U$40)+(#REF!+($Q$46^2)/2)*$Q$51)/($Q$46*SQRT($Q$51))))*$EY86-NORMSDIST((((LN($EY86/$U$40)+(#REF!+($Q$46^2)/2)*$Q$51)/($Q$46*SQRT($Q$51)))-$Q$46*SQRT(($Q$51))))*$U$40*EXP(-#REF!*$Q$51))*$T$40*100,0)</f>
        <v>0</v>
      </c>
      <c r="GL86" s="120">
        <f ca="1">IFERROR((NORMSDIST(((LN($EY86/$U$41)+(#REF!+($Q$46^2)/2)*$Q$51)/($Q$46*SQRT($Q$51))))*$EY86-NORMSDIST((((LN($EY86/$U$41)+(#REF!+($Q$46^2)/2)*$Q$51)/($Q$46*SQRT($Q$51)))-$Q$46*SQRT(($Q$51))))*$U$41*EXP(-#REF!*$Q$51))*$T$41*100,0)</f>
        <v>0</v>
      </c>
      <c r="GM86" s="120">
        <f ca="1">IFERROR((NORMSDIST(((LN($EY86/$U$42)+(#REF!+($Q$46^2)/2)*$Q$51)/($Q$46*SQRT($Q$51))))*$EY86-NORMSDIST((((LN($EY86/$U$42)+(#REF!+($Q$46^2)/2)*$Q$51)/($Q$46*SQRT($Q$51)))-$Q$46*SQRT(($Q$51))))*$U$42*EXP(-#REF!*$Q$51))*$T$42*100,0)</f>
        <v>0</v>
      </c>
      <c r="GN86" s="205">
        <f t="shared" ca="1" si="174"/>
        <v>0</v>
      </c>
    </row>
    <row r="87" spans="112:196">
      <c r="DH87" s="119">
        <f t="shared" si="131"/>
        <v>2568.8250000000003</v>
      </c>
      <c r="DI87" s="120">
        <f t="shared" si="132"/>
        <v>0</v>
      </c>
      <c r="DJ87" s="120">
        <f t="shared" si="133"/>
        <v>0</v>
      </c>
      <c r="DK87" s="120">
        <f t="shared" si="134"/>
        <v>0</v>
      </c>
      <c r="DL87" s="120">
        <f t="shared" si="135"/>
        <v>0</v>
      </c>
      <c r="DM87" s="120">
        <f t="shared" si="136"/>
        <v>0</v>
      </c>
      <c r="DN87" s="120">
        <f t="shared" si="137"/>
        <v>0</v>
      </c>
      <c r="DO87" s="120">
        <f t="shared" si="138"/>
        <v>0</v>
      </c>
      <c r="DP87" s="120">
        <f t="shared" si="139"/>
        <v>0</v>
      </c>
      <c r="DQ87" s="120">
        <f t="shared" si="140"/>
        <v>0</v>
      </c>
      <c r="DR87" s="120">
        <f t="shared" si="141"/>
        <v>0</v>
      </c>
      <c r="DS87" s="120">
        <f t="shared" si="142"/>
        <v>0</v>
      </c>
      <c r="DT87" s="120">
        <f t="shared" si="143"/>
        <v>0</v>
      </c>
      <c r="DU87" s="120">
        <f t="shared" si="144"/>
        <v>0</v>
      </c>
      <c r="DV87" s="120">
        <f t="shared" si="145"/>
        <v>0</v>
      </c>
      <c r="DW87" s="120">
        <f t="shared" si="146"/>
        <v>0</v>
      </c>
      <c r="DX87" s="120">
        <f t="shared" si="147"/>
        <v>0</v>
      </c>
      <c r="DY87" s="120">
        <f t="shared" si="148"/>
        <v>0</v>
      </c>
      <c r="DZ87" s="120">
        <f t="shared" si="149"/>
        <v>0</v>
      </c>
      <c r="EA87" s="120">
        <f t="shared" si="150"/>
        <v>0</v>
      </c>
      <c r="EB87" s="120">
        <f t="shared" si="151"/>
        <v>0</v>
      </c>
      <c r="EC87" s="120">
        <f t="shared" si="152"/>
        <v>0</v>
      </c>
      <c r="ED87" s="120">
        <f t="shared" si="153"/>
        <v>0</v>
      </c>
      <c r="EE87" s="120">
        <f t="shared" si="154"/>
        <v>0</v>
      </c>
      <c r="EF87" s="120">
        <f t="shared" si="155"/>
        <v>0</v>
      </c>
      <c r="EG87" s="120">
        <f t="shared" si="156"/>
        <v>0</v>
      </c>
      <c r="EH87" s="120">
        <f t="shared" si="157"/>
        <v>0</v>
      </c>
      <c r="EI87" s="120">
        <f t="shared" si="158"/>
        <v>0</v>
      </c>
      <c r="EJ87" s="120">
        <f t="shared" si="159"/>
        <v>0</v>
      </c>
      <c r="EK87" s="120">
        <f t="shared" si="160"/>
        <v>0</v>
      </c>
      <c r="EL87" s="120">
        <f t="shared" si="161"/>
        <v>0</v>
      </c>
      <c r="EM87" s="120">
        <f t="shared" si="162"/>
        <v>0</v>
      </c>
      <c r="EN87" s="120">
        <f t="shared" si="163"/>
        <v>0</v>
      </c>
      <c r="EO87" s="120">
        <f t="shared" si="164"/>
        <v>0</v>
      </c>
      <c r="EP87" s="120">
        <f t="shared" si="165"/>
        <v>0</v>
      </c>
      <c r="EQ87" s="120">
        <f t="shared" si="166"/>
        <v>0</v>
      </c>
      <c r="ER87" s="120">
        <f t="shared" si="167"/>
        <v>0</v>
      </c>
      <c r="ES87" s="120">
        <f t="shared" si="168"/>
        <v>0</v>
      </c>
      <c r="ET87" s="120">
        <f t="shared" si="169"/>
        <v>0</v>
      </c>
      <c r="EU87" s="120">
        <f t="shared" si="170"/>
        <v>0</v>
      </c>
      <c r="EV87" s="120">
        <f t="shared" si="171"/>
        <v>0</v>
      </c>
      <c r="EW87" s="205">
        <f t="shared" si="172"/>
        <v>0</v>
      </c>
      <c r="EX87" s="72"/>
      <c r="EY87" s="119">
        <f t="shared" si="173"/>
        <v>2568.8250000000003</v>
      </c>
      <c r="EZ87" s="120">
        <f ca="1">IFERROR((NORMSDIST(((LN($EY87/$U$3)+(#REF!+($Q$46^2)/2)*$Q$51)/($Q$46*SQRT($Q$51))))*$EY87-NORMSDIST((((LN($EY87/$U$3)+(#REF!+($Q$46^2)/2)*$Q$51)/($Q$46*SQRT($Q$51)))-$Q$46*SQRT(($Q$51))))*$U$3*EXP(-#REF!*$Q$51))*$T$3*100,0)</f>
        <v>0</v>
      </c>
      <c r="FA87" s="120">
        <f ca="1">IFERROR((NORMSDIST(((LN($EY87/$U$4)+(#REF!+($Q$46^2)/2)*$Q$51)/($Q$46*SQRT($Q$51))))*$EY87-NORMSDIST((((LN($EY87/$U$4)+(#REF!+($Q$46^2)/2)*$Q$51)/($Q$46*SQRT($Q$51)))-$Q$46*SQRT(($Q$51))))*$U$4*EXP(-#REF!*$Q$51))*$T$4*100,0)</f>
        <v>0</v>
      </c>
      <c r="FB87" s="120">
        <f ca="1">IFERROR((NORMSDIST(((LN($EY87/$U$5)+(#REF!+($Q$46^2)/2)*$Q$51)/($Q$46*SQRT($Q$51))))*$EY87-NORMSDIST((((LN($EY87/$U$5)+(#REF!+($Q$46^2)/2)*$Q$51)/($Q$46*SQRT($Q$51)))-$Q$46*SQRT(($Q$51))))*$U$5*EXP(-#REF!*$Q$51))*$T$5*100,0)</f>
        <v>0</v>
      </c>
      <c r="FC87" s="120">
        <f ca="1">IFERROR((NORMSDIST(((LN($EY87/$U$6)+(#REF!+($Q$46^2)/2)*$Q$51)/($Q$46*SQRT($Q$51))))*$EY87-NORMSDIST((((LN($EY87/$U$6)+(#REF!+($Q$46^2)/2)*$Q$51)/($Q$46*SQRT($Q$51)))-$Q$46*SQRT(($Q$51))))*$U$6*EXP(-#REF!*$Q$51))*$T$6*100,0)</f>
        <v>0</v>
      </c>
      <c r="FD87" s="120">
        <f ca="1">IFERROR((NORMSDIST(((LN($EY87/$U$7)+(#REF!+($Q$46^2)/2)*$Q$51)/($Q$46*SQRT($Q$51))))*$EY87-NORMSDIST((((LN($EY87/$U$7)+(#REF!+($Q$46^2)/2)*$Q$51)/($Q$46*SQRT($Q$51)))-$Q$46*SQRT(($Q$51))))*$U$7*EXP(-#REF!*$Q$51))*$T$7*100,0)</f>
        <v>0</v>
      </c>
      <c r="FE87" s="120">
        <f ca="1">IFERROR((NORMSDIST(((LN($EY87/$U$8)+(#REF!+($Q$46^2)/2)*$Q$51)/($Q$46*SQRT($Q$51))))*$EY87-NORMSDIST((((LN($EY87/$U$8)+(#REF!+($Q$46^2)/2)*$Q$51)/($Q$46*SQRT($Q$51)))-$Q$46*SQRT(($Q$51))))*$U$8*EXP(-#REF!*$Q$51))*$T$8*100,0)</f>
        <v>0</v>
      </c>
      <c r="FF87" s="120">
        <f ca="1">IFERROR((NORMSDIST(((LN($EY87/$U$9)+(#REF!+($Q$46^2)/2)*$Q$51)/($Q$46*SQRT($Q$51))))*$EY87-NORMSDIST((((LN($EY87/$U$9)+(#REF!+($Q$46^2)/2)*$Q$51)/($Q$46*SQRT($Q$51)))-$Q$46*SQRT(($Q$51))))*$U$9*EXP(-#REF!*$Q$51))*$T$9*100,0)</f>
        <v>0</v>
      </c>
      <c r="FG87" s="120">
        <f ca="1">IFERROR((NORMSDIST(((LN($EY87/$U$10)+(#REF!+($Q$46^2)/2)*$Q$51)/($Q$46*SQRT($Q$51))))*$EY87-NORMSDIST((((LN($EY87/$U$10)+(#REF!+($Q$46^2)/2)*$Q$51)/($Q$46*SQRT($Q$51)))-$Q$46*SQRT(($Q$51))))*$U$10*EXP(-#REF!*$Q$51))*$T$10*100,0)</f>
        <v>0</v>
      </c>
      <c r="FH87" s="120">
        <f ca="1">IFERROR((NORMSDIST(((LN($EY87/$U$11)+(#REF!+($Q$46^2)/2)*$Q$51)/($Q$46*SQRT($Q$51))))*$EY87-NORMSDIST((((LN($EY87/$U$11)+(#REF!+($Q$46^2)/2)*$Q$51)/($Q$46*SQRT($Q$51)))-$Q$46*SQRT(($Q$51))))*$U$11*EXP(-#REF!*$Q$51))*$T$11*100,0)</f>
        <v>0</v>
      </c>
      <c r="FI87" s="120">
        <f ca="1">IFERROR((NORMSDIST(((LN($EY87/$U$12)+(#REF!+($Q$46^2)/2)*$Q$51)/($Q$46*SQRT($Q$51))))*$EY87-NORMSDIST((((LN($EY87/$U$12)+(#REF!+($Q$46^2)/2)*$Q$51)/($Q$46*SQRT($Q$51)))-$Q$46*SQRT(($Q$51))))*$U$12*EXP(-#REF!*$Q$51))*$T$12*100,0)</f>
        <v>0</v>
      </c>
      <c r="FJ87" s="120">
        <f ca="1">IFERROR((NORMSDIST(((LN($EY87/$U$13)+(#REF!+($Q$46^2)/2)*$Q$51)/($Q$46*SQRT($Q$51))))*$EY87-NORMSDIST((((LN($EY87/$U$13)+(#REF!+($Q$46^2)/2)*$Q$51)/($Q$46*SQRT($Q$51)))-$Q$46*SQRT(($Q$51))))*$U$13*EXP(-#REF!*$Q$51))*$T$13*100,0)</f>
        <v>0</v>
      </c>
      <c r="FK87" s="120">
        <f ca="1">IFERROR((NORMSDIST(((LN($EY87/$U$14)+(#REF!+($Q$46^2)/2)*$Q$51)/($Q$46*SQRT($Q$51))))*$EY87-NORMSDIST((((LN($EY87/$U$14)+(#REF!+($Q$46^2)/2)*$Q$51)/($Q$46*SQRT($Q$51)))-$Q$46*SQRT(($Q$51))))*$U$14*EXP(-#REF!*$Q$51))*$T$14*100,0)</f>
        <v>0</v>
      </c>
      <c r="FL87" s="120">
        <f ca="1">IFERROR((NORMSDIST(((LN($EY87/$U$15)+(#REF!+($Q$46^2)/2)*$Q$51)/($Q$46*SQRT($Q$51))))*$EY87-NORMSDIST((((LN($EY87/$U$15)+(#REF!+($Q$46^2)/2)*$Q$51)/($Q$46*SQRT($Q$51)))-$Q$46*SQRT(($Q$51))))*$U$15*EXP(-#REF!*$Q$51))*$T$15*100,0)</f>
        <v>0</v>
      </c>
      <c r="FM87" s="120">
        <f ca="1">IFERROR((NORMSDIST(((LN($EY87/$U$16)+(#REF!+($Q$46^2)/2)*$Q$51)/($Q$46*SQRT($Q$51))))*$EY87-NORMSDIST((((LN($EY87/$U$16)+(#REF!+($Q$46^2)/2)*$Q$51)/($Q$46*SQRT($Q$51)))-$Q$46*SQRT(($Q$51))))*$U$16*EXP(-#REF!*$Q$51))*$T$16*100,0)</f>
        <v>0</v>
      </c>
      <c r="FN87" s="120">
        <f ca="1">IFERROR((NORMSDIST(((LN($EY87/$U$17)+(#REF!+($Q$46^2)/2)*$Q$51)/($Q$46*SQRT($Q$51))))*$EY87-NORMSDIST((((LN($EY87/$U$17)+(#REF!+($Q$46^2)/2)*$Q$51)/($Q$46*SQRT($Q$51)))-$Q$46*SQRT(($Q$51))))*$U$17*EXP(-#REF!*$Q$51))*$T$17*100,0)</f>
        <v>0</v>
      </c>
      <c r="FO87" s="120">
        <f ca="1">IFERROR((NORMSDIST(((LN($EY87/$U$18)+(#REF!+($Q$46^2)/2)*$Q$51)/($Q$46*SQRT($Q$51))))*$EY87-NORMSDIST((((LN($EY87/$U$18)+(#REF!+($Q$46^2)/2)*$Q$51)/($Q$46*SQRT($Q$51)))-$Q$46*SQRT(($Q$51))))*$U$18*EXP(-#REF!*$Q$51))*$T$18*100,0)</f>
        <v>0</v>
      </c>
      <c r="FP87" s="120">
        <f ca="1">IFERROR((NORMSDIST(((LN($EY87/$U$19)+(#REF!+($Q$46^2)/2)*$Q$51)/($Q$46*SQRT($Q$51))))*$EY87-NORMSDIST((((LN($EY87/$U$19)+(#REF!+($Q$46^2)/2)*$Q$51)/($Q$46*SQRT($Q$51)))-$Q$46*SQRT(($Q$51))))*$U$19*EXP(-#REF!*$Q$51))*$T$19*100,0)</f>
        <v>0</v>
      </c>
      <c r="FQ87" s="120">
        <f ca="1">IFERROR((NORMSDIST(((LN($EY87/$U$20)+(#REF!+($Q$46^2)/2)*$Q$51)/($Q$46*SQRT($Q$51))))*$EY87-NORMSDIST((((LN($EY87/$U$20)+(#REF!+($Q$46^2)/2)*$Q$51)/($Q$46*SQRT($Q$51)))-$Q$46*SQRT(($Q$51))))*$U$20*EXP(-#REF!*$Q$51))*$T$20*100,0)</f>
        <v>0</v>
      </c>
      <c r="FR87" s="120">
        <f ca="1">IFERROR((NORMSDIST(((LN($EY87/$U$21)+(#REF!+($Q$46^2)/2)*$Q$51)/($Q$46*SQRT($Q$51))))*$EY87-NORMSDIST((((LN($EY87/$U$21)+(#REF!+($Q$46^2)/2)*$Q$51)/($Q$46*SQRT($Q$51)))-$Q$46*SQRT(($Q$51))))*$U$21*EXP(-#REF!*$Q$51))*$T$21*100,0)</f>
        <v>0</v>
      </c>
      <c r="FS87" s="120">
        <f ca="1">IFERROR((NORMSDIST(((LN($EY87/$U$22)+(#REF!+($Q$46^2)/2)*$Q$51)/($Q$46*SQRT($Q$51))))*$EY87-NORMSDIST((((LN($EY87/$U$22)+(#REF!+($Q$46^2)/2)*$Q$51)/($Q$46*SQRT($Q$51)))-$Q$46*SQRT(($Q$51))))*$U$22*EXP(-#REF!*$Q$51))*$T$22*100,0)</f>
        <v>0</v>
      </c>
      <c r="FT87" s="120">
        <f ca="1">IFERROR((NORMSDIST(((LN($EY87/$U$23)+(#REF!+($Q$46^2)/2)*$Q$51)/($Q$46*SQRT($Q$51))))*$EY87-NORMSDIST((((LN($EY87/$U$23)+(#REF!+($Q$46^2)/2)*$Q$51)/($Q$46*SQRT($Q$51)))-$Q$46*SQRT(($Q$51))))*$U$23*EXP(-#REF!*$Q$51))*$T$23*100,0)</f>
        <v>0</v>
      </c>
      <c r="FU87" s="120">
        <f ca="1">IFERROR((NORMSDIST(((LN($EY87/$U$24)+(#REF!+($Q$46^2)/2)*$Q$51)/($Q$46*SQRT($Q$51))))*$EY87-NORMSDIST((((LN($EY87/$U$24)+(#REF!+($Q$46^2)/2)*$Q$51)/($Q$46*SQRT($Q$51)))-$Q$46*SQRT(($Q$51))))*$U$24*EXP(-#REF!*$Q$51))*$T$24*100,0)</f>
        <v>0</v>
      </c>
      <c r="FV87" s="120">
        <f ca="1">IFERROR((NORMSDIST(((LN($EY87/$U$25)+(#REF!+($Q$46^2)/2)*$Q$51)/($Q$46*SQRT($Q$51))))*$EY87-NORMSDIST((((LN($EY87/$U$25)+(#REF!+($Q$46^2)/2)*$Q$51)/($Q$46*SQRT($Q$51)))-$Q$46*SQRT(($Q$51))))*$U$25*EXP(-#REF!*$Q$51))*$T$25*100,0)</f>
        <v>0</v>
      </c>
      <c r="FW87" s="120">
        <f ca="1">IFERROR((NORMSDIST(((LN($EY87/$U$26)+(#REF!+($Q$46^2)/2)*$Q$51)/($Q$46*SQRT($Q$51))))*$EY87-NORMSDIST((((LN($EY87/$U$26)+(#REF!+($Q$46^2)/2)*$Q$51)/($Q$46*SQRT($Q$51)))-$Q$46*SQRT(($Q$51))))*$U$26*EXP(-#REF!*$Q$51))*$T$26*100,0)</f>
        <v>0</v>
      </c>
      <c r="FX87" s="120">
        <f ca="1">IFERROR((NORMSDIST(((LN($EY87/$U$27)+(#REF!+($Q$46^2)/2)*$Q$51)/($Q$46*SQRT($Q$51))))*$EY87-NORMSDIST((((LN($EY87/$U$27)+(#REF!+($Q$46^2)/2)*$Q$51)/($Q$46*SQRT($Q$51)))-$Q$46*SQRT(($Q$51))))*$U$27*EXP(-#REF!*$Q$51))*$T$27*100,0)</f>
        <v>0</v>
      </c>
      <c r="FY87" s="120">
        <f ca="1">IFERROR((NORMSDIST(((LN($EY87/$U$28)+(#REF!+($Q$46^2)/2)*$Q$51)/($Q$46*SQRT($Q$51))))*$EY87-NORMSDIST((((LN($EY87/$U$28)+(#REF!+($Q$46^2)/2)*$Q$51)/($Q$46*SQRT($Q$51)))-$Q$46*SQRT(($Q$51))))*$U$28*EXP(-#REF!*$Q$51))*$T$28*100,0)</f>
        <v>0</v>
      </c>
      <c r="FZ87" s="120">
        <f ca="1">IFERROR((NORMSDIST(((LN($EY87/$U$29)+(#REF!+($Q$46^2)/2)*$Q$51)/($Q$46*SQRT($Q$51))))*$EY87-NORMSDIST((((LN($EY87/$U$29)+(#REF!+($Q$46^2)/2)*$Q$51)/($Q$46*SQRT($Q$51)))-$Q$46*SQRT(($Q$51))))*$U$29*EXP(-#REF!*$Q$51))*$T$29*100,0)</f>
        <v>0</v>
      </c>
      <c r="GA87" s="120">
        <f ca="1">IFERROR((NORMSDIST(((LN($EY87/$U$30)+(#REF!+($Q$46^2)/2)*$Q$51)/($Q$46*SQRT($Q$51))))*$EY87-NORMSDIST((((LN($EY87/$U$30)+(#REF!+($Q$46^2)/2)*$Q$51)/($Q$46*SQRT($Q$51)))-$Q$46*SQRT(($Q$51))))*$U$30*EXP(-#REF!*$Q$51))*$T$30*100,0)</f>
        <v>0</v>
      </c>
      <c r="GB87" s="120">
        <f ca="1">IFERROR((NORMSDIST(((LN($EY87/$U$31)+(#REF!+($Q$46^2)/2)*$Q$51)/($Q$46*SQRT($Q$51))))*$EY87-NORMSDIST((((LN($EY87/$U$31)+(#REF!+($Q$46^2)/2)*$Q$51)/($Q$46*SQRT($Q$51)))-$Q$46*SQRT(($Q$51))))*$U$31*EXP(-#REF!*$Q$51))*$T$31*100,0)</f>
        <v>0</v>
      </c>
      <c r="GC87" s="120">
        <f ca="1">IFERROR((NORMSDIST(((LN($EY87/$U$32)+(#REF!+($Q$46^2)/2)*$Q$51)/($Q$46*SQRT($Q$51))))*$EY87-NORMSDIST((((LN($EY87/$U$32)+(#REF!+($Q$46^2)/2)*$Q$51)/($Q$46*SQRT($Q$51)))-$Q$46*SQRT(($Q$51))))*$U$32*EXP(-#REF!*$Q$51))*$T$32*100,0)</f>
        <v>0</v>
      </c>
      <c r="GD87" s="120">
        <f ca="1">IFERROR((NORMSDIST(((LN($EY87/$U$33)+(#REF!+($Q$46^2)/2)*$Q$51)/($Q$46*SQRT($Q$51))))*$EY87-NORMSDIST((((LN($EY87/$U$33)+(#REF!+($Q$46^2)/2)*$Q$51)/($Q$46*SQRT($Q$51)))-$Q$46*SQRT(($Q$51))))*$U$33*EXP(-#REF!*$Q$51))*$T$33*100,0)</f>
        <v>0</v>
      </c>
      <c r="GE87" s="120">
        <f ca="1">IFERROR((NORMSDIST(((LN($EY87/$U$34)+(#REF!+($Q$46^2)/2)*$Q$51)/($Q$46*SQRT($Q$51))))*$EY87-NORMSDIST((((LN($EY87/$U$34)+(#REF!+($Q$46^2)/2)*$Q$51)/($Q$46*SQRT($Q$51)))-$Q$46*SQRT(($Q$51))))*$U$34*EXP(-#REF!*$Q$51))*$T$34*100,0)</f>
        <v>0</v>
      </c>
      <c r="GF87" s="120">
        <f ca="1">IFERROR((NORMSDIST(((LN($EY87/$U$35)+(#REF!+($Q$46^2)/2)*$Q$51)/($Q$46*SQRT($Q$51))))*$EY87-NORMSDIST((((LN($EY87/$U$35)+(#REF!+($Q$46^2)/2)*$Q$51)/($Q$46*SQRT($Q$51)))-$Q$46*SQRT(($Q$51))))*$U$35*EXP(-#REF!*$Q$51))*$T$35*100,0)</f>
        <v>0</v>
      </c>
      <c r="GG87" s="120">
        <f ca="1">IFERROR((NORMSDIST(((LN($EY87/$U$36)+(#REF!+($Q$46^2)/2)*$Q$51)/($Q$46*SQRT($Q$51))))*$EY87-NORMSDIST((((LN($EY87/$U$36)+(#REF!+($Q$46^2)/2)*$Q$51)/($Q$46*SQRT($Q$51)))-$Q$46*SQRT(($Q$51))))*$U$36*EXP(-#REF!*$Q$51))*$T$36*100,0)</f>
        <v>0</v>
      </c>
      <c r="GH87" s="120">
        <f ca="1">IFERROR((NORMSDIST(((LN($EY87/$U$37)+(#REF!+($Q$46^2)/2)*$Q$51)/($Q$46*SQRT($Q$51))))*$EY87-NORMSDIST((((LN($EY87/$U$37)+(#REF!+($Q$46^2)/2)*$Q$51)/($Q$46*SQRT($Q$51)))-$Q$46*SQRT(($Q$51))))*$U$37*EXP(-#REF!*$Q$51))*$T$37*100,0)</f>
        <v>0</v>
      </c>
      <c r="GI87" s="120">
        <f ca="1">IFERROR((NORMSDIST(((LN($EY87/$U$38)+(#REF!+($Q$46^2)/2)*$Q$51)/($Q$46*SQRT($Q$51))))*$EY87-NORMSDIST((((LN($EY87/$U$38)+(#REF!+($Q$46^2)/2)*$Q$51)/($Q$46*SQRT($Q$51)))-$Q$46*SQRT(($Q$51))))*$U$38*EXP(-#REF!*$Q$51))*$T$38*100,0)</f>
        <v>0</v>
      </c>
      <c r="GJ87" s="120">
        <f ca="1">IFERROR((NORMSDIST(((LN($EY87/$U$39)+(#REF!+($Q$46^2)/2)*$Q$51)/($Q$46*SQRT($Q$51))))*$EY87-NORMSDIST((((LN($EY87/$U$39)+(#REF!+($Q$46^2)/2)*$Q$51)/($Q$46*SQRT($Q$51)))-$Q$46*SQRT(($Q$51))))*$U$39*EXP(-#REF!*$Q$51))*$T$39*100,0)</f>
        <v>0</v>
      </c>
      <c r="GK87" s="120">
        <f ca="1">IFERROR((NORMSDIST(((LN($EY87/$U$40)+(#REF!+($Q$46^2)/2)*$Q$51)/($Q$46*SQRT($Q$51))))*$EY87-NORMSDIST((((LN($EY87/$U$40)+(#REF!+($Q$46^2)/2)*$Q$51)/($Q$46*SQRT($Q$51)))-$Q$46*SQRT(($Q$51))))*$U$40*EXP(-#REF!*$Q$51))*$T$40*100,0)</f>
        <v>0</v>
      </c>
      <c r="GL87" s="120">
        <f ca="1">IFERROR((NORMSDIST(((LN($EY87/$U$41)+(#REF!+($Q$46^2)/2)*$Q$51)/($Q$46*SQRT($Q$51))))*$EY87-NORMSDIST((((LN($EY87/$U$41)+(#REF!+($Q$46^2)/2)*$Q$51)/($Q$46*SQRT($Q$51)))-$Q$46*SQRT(($Q$51))))*$U$41*EXP(-#REF!*$Q$51))*$T$41*100,0)</f>
        <v>0</v>
      </c>
      <c r="GM87" s="120">
        <f ca="1">IFERROR((NORMSDIST(((LN($EY87/$U$42)+(#REF!+($Q$46^2)/2)*$Q$51)/($Q$46*SQRT($Q$51))))*$EY87-NORMSDIST((((LN($EY87/$U$42)+(#REF!+($Q$46^2)/2)*$Q$51)/($Q$46*SQRT($Q$51)))-$Q$46*SQRT(($Q$51))))*$U$42*EXP(-#REF!*$Q$51))*$T$42*100,0)</f>
        <v>0</v>
      </c>
      <c r="GN87" s="205">
        <f t="shared" ca="1" si="174"/>
        <v>0</v>
      </c>
    </row>
    <row r="88" spans="112:196">
      <c r="DH88" s="119">
        <f t="shared" si="131"/>
        <v>2697.2662500000006</v>
      </c>
      <c r="DI88" s="120">
        <f t="shared" si="132"/>
        <v>0</v>
      </c>
      <c r="DJ88" s="120">
        <f t="shared" si="133"/>
        <v>0</v>
      </c>
      <c r="DK88" s="120">
        <f t="shared" si="134"/>
        <v>0</v>
      </c>
      <c r="DL88" s="120">
        <f t="shared" si="135"/>
        <v>0</v>
      </c>
      <c r="DM88" s="120">
        <f t="shared" si="136"/>
        <v>0</v>
      </c>
      <c r="DN88" s="120">
        <f t="shared" si="137"/>
        <v>0</v>
      </c>
      <c r="DO88" s="120">
        <f t="shared" si="138"/>
        <v>0</v>
      </c>
      <c r="DP88" s="120">
        <f t="shared" si="139"/>
        <v>0</v>
      </c>
      <c r="DQ88" s="120">
        <f t="shared" si="140"/>
        <v>0</v>
      </c>
      <c r="DR88" s="120">
        <f t="shared" si="141"/>
        <v>0</v>
      </c>
      <c r="DS88" s="120">
        <f t="shared" si="142"/>
        <v>0</v>
      </c>
      <c r="DT88" s="120">
        <f t="shared" si="143"/>
        <v>0</v>
      </c>
      <c r="DU88" s="120">
        <f t="shared" si="144"/>
        <v>0</v>
      </c>
      <c r="DV88" s="120">
        <f t="shared" si="145"/>
        <v>0</v>
      </c>
      <c r="DW88" s="120">
        <f t="shared" si="146"/>
        <v>0</v>
      </c>
      <c r="DX88" s="120">
        <f t="shared" si="147"/>
        <v>0</v>
      </c>
      <c r="DY88" s="120">
        <f t="shared" si="148"/>
        <v>0</v>
      </c>
      <c r="DZ88" s="120">
        <f t="shared" si="149"/>
        <v>0</v>
      </c>
      <c r="EA88" s="120">
        <f t="shared" si="150"/>
        <v>0</v>
      </c>
      <c r="EB88" s="120">
        <f t="shared" si="151"/>
        <v>0</v>
      </c>
      <c r="EC88" s="120">
        <f t="shared" si="152"/>
        <v>0</v>
      </c>
      <c r="ED88" s="120">
        <f t="shared" si="153"/>
        <v>0</v>
      </c>
      <c r="EE88" s="120">
        <f t="shared" si="154"/>
        <v>0</v>
      </c>
      <c r="EF88" s="120">
        <f t="shared" si="155"/>
        <v>0</v>
      </c>
      <c r="EG88" s="120">
        <f t="shared" si="156"/>
        <v>0</v>
      </c>
      <c r="EH88" s="120">
        <f t="shared" si="157"/>
        <v>0</v>
      </c>
      <c r="EI88" s="120">
        <f t="shared" si="158"/>
        <v>0</v>
      </c>
      <c r="EJ88" s="120">
        <f t="shared" si="159"/>
        <v>0</v>
      </c>
      <c r="EK88" s="120">
        <f t="shared" si="160"/>
        <v>0</v>
      </c>
      <c r="EL88" s="120">
        <f t="shared" si="161"/>
        <v>0</v>
      </c>
      <c r="EM88" s="120">
        <f t="shared" si="162"/>
        <v>0</v>
      </c>
      <c r="EN88" s="120">
        <f t="shared" si="163"/>
        <v>0</v>
      </c>
      <c r="EO88" s="120">
        <f t="shared" si="164"/>
        <v>0</v>
      </c>
      <c r="EP88" s="120">
        <f t="shared" si="165"/>
        <v>0</v>
      </c>
      <c r="EQ88" s="120">
        <f t="shared" si="166"/>
        <v>0</v>
      </c>
      <c r="ER88" s="120">
        <f t="shared" si="167"/>
        <v>0</v>
      </c>
      <c r="ES88" s="120">
        <f t="shared" si="168"/>
        <v>0</v>
      </c>
      <c r="ET88" s="120">
        <f t="shared" si="169"/>
        <v>0</v>
      </c>
      <c r="EU88" s="120">
        <f t="shared" si="170"/>
        <v>0</v>
      </c>
      <c r="EV88" s="120">
        <f t="shared" si="171"/>
        <v>0</v>
      </c>
      <c r="EW88" s="205">
        <f t="shared" si="172"/>
        <v>0</v>
      </c>
      <c r="EX88" s="72"/>
      <c r="EY88" s="119">
        <f t="shared" si="173"/>
        <v>2697.2662500000006</v>
      </c>
      <c r="EZ88" s="120">
        <f ca="1">IFERROR((NORMSDIST(((LN($EY88/$U$3)+(#REF!+($Q$46^2)/2)*$Q$51)/($Q$46*SQRT($Q$51))))*$EY88-NORMSDIST((((LN($EY88/$U$3)+(#REF!+($Q$46^2)/2)*$Q$51)/($Q$46*SQRT($Q$51)))-$Q$46*SQRT(($Q$51))))*$U$3*EXP(-#REF!*$Q$51))*$T$3*100,0)</f>
        <v>0</v>
      </c>
      <c r="FA88" s="120">
        <f ca="1">IFERROR((NORMSDIST(((LN($EY88/$U$4)+(#REF!+($Q$46^2)/2)*$Q$51)/($Q$46*SQRT($Q$51))))*$EY88-NORMSDIST((((LN($EY88/$U$4)+(#REF!+($Q$46^2)/2)*$Q$51)/($Q$46*SQRT($Q$51)))-$Q$46*SQRT(($Q$51))))*$U$4*EXP(-#REF!*$Q$51))*$T$4*100,0)</f>
        <v>0</v>
      </c>
      <c r="FB88" s="120">
        <f ca="1">IFERROR((NORMSDIST(((LN($EY88/$U$5)+(#REF!+($Q$46^2)/2)*$Q$51)/($Q$46*SQRT($Q$51))))*$EY88-NORMSDIST((((LN($EY88/$U$5)+(#REF!+($Q$46^2)/2)*$Q$51)/($Q$46*SQRT($Q$51)))-$Q$46*SQRT(($Q$51))))*$U$5*EXP(-#REF!*$Q$51))*$T$5*100,0)</f>
        <v>0</v>
      </c>
      <c r="FC88" s="120">
        <f ca="1">IFERROR((NORMSDIST(((LN($EY88/$U$6)+(#REF!+($Q$46^2)/2)*$Q$51)/($Q$46*SQRT($Q$51))))*$EY88-NORMSDIST((((LN($EY88/$U$6)+(#REF!+($Q$46^2)/2)*$Q$51)/($Q$46*SQRT($Q$51)))-$Q$46*SQRT(($Q$51))))*$U$6*EXP(-#REF!*$Q$51))*$T$6*100,0)</f>
        <v>0</v>
      </c>
      <c r="FD88" s="120">
        <f ca="1">IFERROR((NORMSDIST(((LN($EY88/$U$7)+(#REF!+($Q$46^2)/2)*$Q$51)/($Q$46*SQRT($Q$51))))*$EY88-NORMSDIST((((LN($EY88/$U$7)+(#REF!+($Q$46^2)/2)*$Q$51)/($Q$46*SQRT($Q$51)))-$Q$46*SQRT(($Q$51))))*$U$7*EXP(-#REF!*$Q$51))*$T$7*100,0)</f>
        <v>0</v>
      </c>
      <c r="FE88" s="120">
        <f ca="1">IFERROR((NORMSDIST(((LN($EY88/$U$8)+(#REF!+($Q$46^2)/2)*$Q$51)/($Q$46*SQRT($Q$51))))*$EY88-NORMSDIST((((LN($EY88/$U$8)+(#REF!+($Q$46^2)/2)*$Q$51)/($Q$46*SQRT($Q$51)))-$Q$46*SQRT(($Q$51))))*$U$8*EXP(-#REF!*$Q$51))*$T$8*100,0)</f>
        <v>0</v>
      </c>
      <c r="FF88" s="120">
        <f ca="1">IFERROR((NORMSDIST(((LN($EY88/$U$9)+(#REF!+($Q$46^2)/2)*$Q$51)/($Q$46*SQRT($Q$51))))*$EY88-NORMSDIST((((LN($EY88/$U$9)+(#REF!+($Q$46^2)/2)*$Q$51)/($Q$46*SQRT($Q$51)))-$Q$46*SQRT(($Q$51))))*$U$9*EXP(-#REF!*$Q$51))*$T$9*100,0)</f>
        <v>0</v>
      </c>
      <c r="FG88" s="120">
        <f ca="1">IFERROR((NORMSDIST(((LN($EY88/$U$10)+(#REF!+($Q$46^2)/2)*$Q$51)/($Q$46*SQRT($Q$51))))*$EY88-NORMSDIST((((LN($EY88/$U$10)+(#REF!+($Q$46^2)/2)*$Q$51)/($Q$46*SQRT($Q$51)))-$Q$46*SQRT(($Q$51))))*$U$10*EXP(-#REF!*$Q$51))*$T$10*100,0)</f>
        <v>0</v>
      </c>
      <c r="FH88" s="120">
        <f ca="1">IFERROR((NORMSDIST(((LN($EY88/$U$11)+(#REF!+($Q$46^2)/2)*$Q$51)/($Q$46*SQRT($Q$51))))*$EY88-NORMSDIST((((LN($EY88/$U$11)+(#REF!+($Q$46^2)/2)*$Q$51)/($Q$46*SQRT($Q$51)))-$Q$46*SQRT(($Q$51))))*$U$11*EXP(-#REF!*$Q$51))*$T$11*100,0)</f>
        <v>0</v>
      </c>
      <c r="FI88" s="120">
        <f ca="1">IFERROR((NORMSDIST(((LN($EY88/$U$12)+(#REF!+($Q$46^2)/2)*$Q$51)/($Q$46*SQRT($Q$51))))*$EY88-NORMSDIST((((LN($EY88/$U$12)+(#REF!+($Q$46^2)/2)*$Q$51)/($Q$46*SQRT($Q$51)))-$Q$46*SQRT(($Q$51))))*$U$12*EXP(-#REF!*$Q$51))*$T$12*100,0)</f>
        <v>0</v>
      </c>
      <c r="FJ88" s="120">
        <f ca="1">IFERROR((NORMSDIST(((LN($EY88/$U$13)+(#REF!+($Q$46^2)/2)*$Q$51)/($Q$46*SQRT($Q$51))))*$EY88-NORMSDIST((((LN($EY88/$U$13)+(#REF!+($Q$46^2)/2)*$Q$51)/($Q$46*SQRT($Q$51)))-$Q$46*SQRT(($Q$51))))*$U$13*EXP(-#REF!*$Q$51))*$T$13*100,0)</f>
        <v>0</v>
      </c>
      <c r="FK88" s="120">
        <f ca="1">IFERROR((NORMSDIST(((LN($EY88/$U$14)+(#REF!+($Q$46^2)/2)*$Q$51)/($Q$46*SQRT($Q$51))))*$EY88-NORMSDIST((((LN($EY88/$U$14)+(#REF!+($Q$46^2)/2)*$Q$51)/($Q$46*SQRT($Q$51)))-$Q$46*SQRT(($Q$51))))*$U$14*EXP(-#REF!*$Q$51))*$T$14*100,0)</f>
        <v>0</v>
      </c>
      <c r="FL88" s="120">
        <f ca="1">IFERROR((NORMSDIST(((LN($EY88/$U$15)+(#REF!+($Q$46^2)/2)*$Q$51)/($Q$46*SQRT($Q$51))))*$EY88-NORMSDIST((((LN($EY88/$U$15)+(#REF!+($Q$46^2)/2)*$Q$51)/($Q$46*SQRT($Q$51)))-$Q$46*SQRT(($Q$51))))*$U$15*EXP(-#REF!*$Q$51))*$T$15*100,0)</f>
        <v>0</v>
      </c>
      <c r="FM88" s="120">
        <f ca="1">IFERROR((NORMSDIST(((LN($EY88/$U$16)+(#REF!+($Q$46^2)/2)*$Q$51)/($Q$46*SQRT($Q$51))))*$EY88-NORMSDIST((((LN($EY88/$U$16)+(#REF!+($Q$46^2)/2)*$Q$51)/($Q$46*SQRT($Q$51)))-$Q$46*SQRT(($Q$51))))*$U$16*EXP(-#REF!*$Q$51))*$T$16*100,0)</f>
        <v>0</v>
      </c>
      <c r="FN88" s="120">
        <f ca="1">IFERROR((NORMSDIST(((LN($EY88/$U$17)+(#REF!+($Q$46^2)/2)*$Q$51)/($Q$46*SQRT($Q$51))))*$EY88-NORMSDIST((((LN($EY88/$U$17)+(#REF!+($Q$46^2)/2)*$Q$51)/($Q$46*SQRT($Q$51)))-$Q$46*SQRT(($Q$51))))*$U$17*EXP(-#REF!*$Q$51))*$T$17*100,0)</f>
        <v>0</v>
      </c>
      <c r="FO88" s="120">
        <f ca="1">IFERROR((NORMSDIST(((LN($EY88/$U$18)+(#REF!+($Q$46^2)/2)*$Q$51)/($Q$46*SQRT($Q$51))))*$EY88-NORMSDIST((((LN($EY88/$U$18)+(#REF!+($Q$46^2)/2)*$Q$51)/($Q$46*SQRT($Q$51)))-$Q$46*SQRT(($Q$51))))*$U$18*EXP(-#REF!*$Q$51))*$T$18*100,0)</f>
        <v>0</v>
      </c>
      <c r="FP88" s="120">
        <f ca="1">IFERROR((NORMSDIST(((LN($EY88/$U$19)+(#REF!+($Q$46^2)/2)*$Q$51)/($Q$46*SQRT($Q$51))))*$EY88-NORMSDIST((((LN($EY88/$U$19)+(#REF!+($Q$46^2)/2)*$Q$51)/($Q$46*SQRT($Q$51)))-$Q$46*SQRT(($Q$51))))*$U$19*EXP(-#REF!*$Q$51))*$T$19*100,0)</f>
        <v>0</v>
      </c>
      <c r="FQ88" s="120">
        <f ca="1">IFERROR((NORMSDIST(((LN($EY88/$U$20)+(#REF!+($Q$46^2)/2)*$Q$51)/($Q$46*SQRT($Q$51))))*$EY88-NORMSDIST((((LN($EY88/$U$20)+(#REF!+($Q$46^2)/2)*$Q$51)/($Q$46*SQRT($Q$51)))-$Q$46*SQRT(($Q$51))))*$U$20*EXP(-#REF!*$Q$51))*$T$20*100,0)</f>
        <v>0</v>
      </c>
      <c r="FR88" s="120">
        <f ca="1">IFERROR((NORMSDIST(((LN($EY88/$U$21)+(#REF!+($Q$46^2)/2)*$Q$51)/($Q$46*SQRT($Q$51))))*$EY88-NORMSDIST((((LN($EY88/$U$21)+(#REF!+($Q$46^2)/2)*$Q$51)/($Q$46*SQRT($Q$51)))-$Q$46*SQRT(($Q$51))))*$U$21*EXP(-#REF!*$Q$51))*$T$21*100,0)</f>
        <v>0</v>
      </c>
      <c r="FS88" s="120">
        <f ca="1">IFERROR((NORMSDIST(((LN($EY88/$U$22)+(#REF!+($Q$46^2)/2)*$Q$51)/($Q$46*SQRT($Q$51))))*$EY88-NORMSDIST((((LN($EY88/$U$22)+(#REF!+($Q$46^2)/2)*$Q$51)/($Q$46*SQRT($Q$51)))-$Q$46*SQRT(($Q$51))))*$U$22*EXP(-#REF!*$Q$51))*$T$22*100,0)</f>
        <v>0</v>
      </c>
      <c r="FT88" s="120">
        <f ca="1">IFERROR((NORMSDIST(((LN($EY88/$U$23)+(#REF!+($Q$46^2)/2)*$Q$51)/($Q$46*SQRT($Q$51))))*$EY88-NORMSDIST((((LN($EY88/$U$23)+(#REF!+($Q$46^2)/2)*$Q$51)/($Q$46*SQRT($Q$51)))-$Q$46*SQRT(($Q$51))))*$U$23*EXP(-#REF!*$Q$51))*$T$23*100,0)</f>
        <v>0</v>
      </c>
      <c r="FU88" s="120">
        <f ca="1">IFERROR((NORMSDIST(((LN($EY88/$U$24)+(#REF!+($Q$46^2)/2)*$Q$51)/($Q$46*SQRT($Q$51))))*$EY88-NORMSDIST((((LN($EY88/$U$24)+(#REF!+($Q$46^2)/2)*$Q$51)/($Q$46*SQRT($Q$51)))-$Q$46*SQRT(($Q$51))))*$U$24*EXP(-#REF!*$Q$51))*$T$24*100,0)</f>
        <v>0</v>
      </c>
      <c r="FV88" s="120">
        <f ca="1">IFERROR((NORMSDIST(((LN($EY88/$U$25)+(#REF!+($Q$46^2)/2)*$Q$51)/($Q$46*SQRT($Q$51))))*$EY88-NORMSDIST((((LN($EY88/$U$25)+(#REF!+($Q$46^2)/2)*$Q$51)/($Q$46*SQRT($Q$51)))-$Q$46*SQRT(($Q$51))))*$U$25*EXP(-#REF!*$Q$51))*$T$25*100,0)</f>
        <v>0</v>
      </c>
      <c r="FW88" s="120">
        <f ca="1">IFERROR((NORMSDIST(((LN($EY88/$U$26)+(#REF!+($Q$46^2)/2)*$Q$51)/($Q$46*SQRT($Q$51))))*$EY88-NORMSDIST((((LN($EY88/$U$26)+(#REF!+($Q$46^2)/2)*$Q$51)/($Q$46*SQRT($Q$51)))-$Q$46*SQRT(($Q$51))))*$U$26*EXP(-#REF!*$Q$51))*$T$26*100,0)</f>
        <v>0</v>
      </c>
      <c r="FX88" s="120">
        <f ca="1">IFERROR((NORMSDIST(((LN($EY88/$U$27)+(#REF!+($Q$46^2)/2)*$Q$51)/($Q$46*SQRT($Q$51))))*$EY88-NORMSDIST((((LN($EY88/$U$27)+(#REF!+($Q$46^2)/2)*$Q$51)/($Q$46*SQRT($Q$51)))-$Q$46*SQRT(($Q$51))))*$U$27*EXP(-#REF!*$Q$51))*$T$27*100,0)</f>
        <v>0</v>
      </c>
      <c r="FY88" s="120">
        <f ca="1">IFERROR((NORMSDIST(((LN($EY88/$U$28)+(#REF!+($Q$46^2)/2)*$Q$51)/($Q$46*SQRT($Q$51))))*$EY88-NORMSDIST((((LN($EY88/$U$28)+(#REF!+($Q$46^2)/2)*$Q$51)/($Q$46*SQRT($Q$51)))-$Q$46*SQRT(($Q$51))))*$U$28*EXP(-#REF!*$Q$51))*$T$28*100,0)</f>
        <v>0</v>
      </c>
      <c r="FZ88" s="120">
        <f ca="1">IFERROR((NORMSDIST(((LN($EY88/$U$29)+(#REF!+($Q$46^2)/2)*$Q$51)/($Q$46*SQRT($Q$51))))*$EY88-NORMSDIST((((LN($EY88/$U$29)+(#REF!+($Q$46^2)/2)*$Q$51)/($Q$46*SQRT($Q$51)))-$Q$46*SQRT(($Q$51))))*$U$29*EXP(-#REF!*$Q$51))*$T$29*100,0)</f>
        <v>0</v>
      </c>
      <c r="GA88" s="120">
        <f ca="1">IFERROR((NORMSDIST(((LN($EY88/$U$30)+(#REF!+($Q$46^2)/2)*$Q$51)/($Q$46*SQRT($Q$51))))*$EY88-NORMSDIST((((LN($EY88/$U$30)+(#REF!+($Q$46^2)/2)*$Q$51)/($Q$46*SQRT($Q$51)))-$Q$46*SQRT(($Q$51))))*$U$30*EXP(-#REF!*$Q$51))*$T$30*100,0)</f>
        <v>0</v>
      </c>
      <c r="GB88" s="120">
        <f ca="1">IFERROR((NORMSDIST(((LN($EY88/$U$31)+(#REF!+($Q$46^2)/2)*$Q$51)/($Q$46*SQRT($Q$51))))*$EY88-NORMSDIST((((LN($EY88/$U$31)+(#REF!+($Q$46^2)/2)*$Q$51)/($Q$46*SQRT($Q$51)))-$Q$46*SQRT(($Q$51))))*$U$31*EXP(-#REF!*$Q$51))*$T$31*100,0)</f>
        <v>0</v>
      </c>
      <c r="GC88" s="120">
        <f ca="1">IFERROR((NORMSDIST(((LN($EY88/$U$32)+(#REF!+($Q$46^2)/2)*$Q$51)/($Q$46*SQRT($Q$51))))*$EY88-NORMSDIST((((LN($EY88/$U$32)+(#REF!+($Q$46^2)/2)*$Q$51)/($Q$46*SQRT($Q$51)))-$Q$46*SQRT(($Q$51))))*$U$32*EXP(-#REF!*$Q$51))*$T$32*100,0)</f>
        <v>0</v>
      </c>
      <c r="GD88" s="120">
        <f ca="1">IFERROR((NORMSDIST(((LN($EY88/$U$33)+(#REF!+($Q$46^2)/2)*$Q$51)/($Q$46*SQRT($Q$51))))*$EY88-NORMSDIST((((LN($EY88/$U$33)+(#REF!+($Q$46^2)/2)*$Q$51)/($Q$46*SQRT($Q$51)))-$Q$46*SQRT(($Q$51))))*$U$33*EXP(-#REF!*$Q$51))*$T$33*100,0)</f>
        <v>0</v>
      </c>
      <c r="GE88" s="120">
        <f ca="1">IFERROR((NORMSDIST(((LN($EY88/$U$34)+(#REF!+($Q$46^2)/2)*$Q$51)/($Q$46*SQRT($Q$51))))*$EY88-NORMSDIST((((LN($EY88/$U$34)+(#REF!+($Q$46^2)/2)*$Q$51)/($Q$46*SQRT($Q$51)))-$Q$46*SQRT(($Q$51))))*$U$34*EXP(-#REF!*$Q$51))*$T$34*100,0)</f>
        <v>0</v>
      </c>
      <c r="GF88" s="120">
        <f ca="1">IFERROR((NORMSDIST(((LN($EY88/$U$35)+(#REF!+($Q$46^2)/2)*$Q$51)/($Q$46*SQRT($Q$51))))*$EY88-NORMSDIST((((LN($EY88/$U$35)+(#REF!+($Q$46^2)/2)*$Q$51)/($Q$46*SQRT($Q$51)))-$Q$46*SQRT(($Q$51))))*$U$35*EXP(-#REF!*$Q$51))*$T$35*100,0)</f>
        <v>0</v>
      </c>
      <c r="GG88" s="120">
        <f ca="1">IFERROR((NORMSDIST(((LN($EY88/$U$36)+(#REF!+($Q$46^2)/2)*$Q$51)/($Q$46*SQRT($Q$51))))*$EY88-NORMSDIST((((LN($EY88/$U$36)+(#REF!+($Q$46^2)/2)*$Q$51)/($Q$46*SQRT($Q$51)))-$Q$46*SQRT(($Q$51))))*$U$36*EXP(-#REF!*$Q$51))*$T$36*100,0)</f>
        <v>0</v>
      </c>
      <c r="GH88" s="120">
        <f ca="1">IFERROR((NORMSDIST(((LN($EY88/$U$37)+(#REF!+($Q$46^2)/2)*$Q$51)/($Q$46*SQRT($Q$51))))*$EY88-NORMSDIST((((LN($EY88/$U$37)+(#REF!+($Q$46^2)/2)*$Q$51)/($Q$46*SQRT($Q$51)))-$Q$46*SQRT(($Q$51))))*$U$37*EXP(-#REF!*$Q$51))*$T$37*100,0)</f>
        <v>0</v>
      </c>
      <c r="GI88" s="120">
        <f ca="1">IFERROR((NORMSDIST(((LN($EY88/$U$38)+(#REF!+($Q$46^2)/2)*$Q$51)/($Q$46*SQRT($Q$51))))*$EY88-NORMSDIST((((LN($EY88/$U$38)+(#REF!+($Q$46^2)/2)*$Q$51)/($Q$46*SQRT($Q$51)))-$Q$46*SQRT(($Q$51))))*$U$38*EXP(-#REF!*$Q$51))*$T$38*100,0)</f>
        <v>0</v>
      </c>
      <c r="GJ88" s="120">
        <f ca="1">IFERROR((NORMSDIST(((LN($EY88/$U$39)+(#REF!+($Q$46^2)/2)*$Q$51)/($Q$46*SQRT($Q$51))))*$EY88-NORMSDIST((((LN($EY88/$U$39)+(#REF!+($Q$46^2)/2)*$Q$51)/($Q$46*SQRT($Q$51)))-$Q$46*SQRT(($Q$51))))*$U$39*EXP(-#REF!*$Q$51))*$T$39*100,0)</f>
        <v>0</v>
      </c>
      <c r="GK88" s="120">
        <f ca="1">IFERROR((NORMSDIST(((LN($EY88/$U$40)+(#REF!+($Q$46^2)/2)*$Q$51)/($Q$46*SQRT($Q$51))))*$EY88-NORMSDIST((((LN($EY88/$U$40)+(#REF!+($Q$46^2)/2)*$Q$51)/($Q$46*SQRT($Q$51)))-$Q$46*SQRT(($Q$51))))*$U$40*EXP(-#REF!*$Q$51))*$T$40*100,0)</f>
        <v>0</v>
      </c>
      <c r="GL88" s="120">
        <f ca="1">IFERROR((NORMSDIST(((LN($EY88/$U$41)+(#REF!+($Q$46^2)/2)*$Q$51)/($Q$46*SQRT($Q$51))))*$EY88-NORMSDIST((((LN($EY88/$U$41)+(#REF!+($Q$46^2)/2)*$Q$51)/($Q$46*SQRT($Q$51)))-$Q$46*SQRT(($Q$51))))*$U$41*EXP(-#REF!*$Q$51))*$T$41*100,0)</f>
        <v>0</v>
      </c>
      <c r="GM88" s="120">
        <f ca="1">IFERROR((NORMSDIST(((LN($EY88/$U$42)+(#REF!+($Q$46^2)/2)*$Q$51)/($Q$46*SQRT($Q$51))))*$EY88-NORMSDIST((((LN($EY88/$U$42)+(#REF!+($Q$46^2)/2)*$Q$51)/($Q$46*SQRT($Q$51)))-$Q$46*SQRT(($Q$51))))*$U$42*EXP(-#REF!*$Q$51))*$T$42*100,0)</f>
        <v>0</v>
      </c>
      <c r="GN88" s="205">
        <f t="shared" ca="1" si="174"/>
        <v>0</v>
      </c>
    </row>
    <row r="89" spans="112:196">
      <c r="DH89" s="119">
        <f t="shared" si="131"/>
        <v>2832.1295625000007</v>
      </c>
      <c r="DI89" s="120">
        <f t="shared" si="132"/>
        <v>0</v>
      </c>
      <c r="DJ89" s="120">
        <f t="shared" si="133"/>
        <v>0</v>
      </c>
      <c r="DK89" s="120">
        <f t="shared" si="134"/>
        <v>0</v>
      </c>
      <c r="DL89" s="120">
        <f t="shared" si="135"/>
        <v>0</v>
      </c>
      <c r="DM89" s="120">
        <f t="shared" si="136"/>
        <v>0</v>
      </c>
      <c r="DN89" s="120">
        <f t="shared" si="137"/>
        <v>0</v>
      </c>
      <c r="DO89" s="120">
        <f t="shared" si="138"/>
        <v>0</v>
      </c>
      <c r="DP89" s="120">
        <f t="shared" si="139"/>
        <v>0</v>
      </c>
      <c r="DQ89" s="120">
        <f t="shared" si="140"/>
        <v>0</v>
      </c>
      <c r="DR89" s="120">
        <f t="shared" si="141"/>
        <v>0</v>
      </c>
      <c r="DS89" s="120">
        <f t="shared" si="142"/>
        <v>0</v>
      </c>
      <c r="DT89" s="120">
        <f t="shared" si="143"/>
        <v>0</v>
      </c>
      <c r="DU89" s="120">
        <f t="shared" si="144"/>
        <v>0</v>
      </c>
      <c r="DV89" s="120">
        <f t="shared" si="145"/>
        <v>0</v>
      </c>
      <c r="DW89" s="120">
        <f t="shared" si="146"/>
        <v>0</v>
      </c>
      <c r="DX89" s="120">
        <f t="shared" si="147"/>
        <v>0</v>
      </c>
      <c r="DY89" s="120">
        <f t="shared" si="148"/>
        <v>0</v>
      </c>
      <c r="DZ89" s="120">
        <f t="shared" si="149"/>
        <v>0</v>
      </c>
      <c r="EA89" s="120">
        <f t="shared" si="150"/>
        <v>0</v>
      </c>
      <c r="EB89" s="120">
        <f t="shared" si="151"/>
        <v>0</v>
      </c>
      <c r="EC89" s="120">
        <f t="shared" si="152"/>
        <v>0</v>
      </c>
      <c r="ED89" s="120">
        <f t="shared" si="153"/>
        <v>0</v>
      </c>
      <c r="EE89" s="120">
        <f t="shared" si="154"/>
        <v>0</v>
      </c>
      <c r="EF89" s="120">
        <f t="shared" si="155"/>
        <v>0</v>
      </c>
      <c r="EG89" s="120">
        <f t="shared" si="156"/>
        <v>0</v>
      </c>
      <c r="EH89" s="120">
        <f t="shared" si="157"/>
        <v>0</v>
      </c>
      <c r="EI89" s="120">
        <f t="shared" si="158"/>
        <v>0</v>
      </c>
      <c r="EJ89" s="120">
        <f t="shared" si="159"/>
        <v>0</v>
      </c>
      <c r="EK89" s="120">
        <f t="shared" si="160"/>
        <v>0</v>
      </c>
      <c r="EL89" s="120">
        <f t="shared" si="161"/>
        <v>0</v>
      </c>
      <c r="EM89" s="120">
        <f t="shared" si="162"/>
        <v>0</v>
      </c>
      <c r="EN89" s="120">
        <f t="shared" si="163"/>
        <v>0</v>
      </c>
      <c r="EO89" s="120">
        <f t="shared" si="164"/>
        <v>0</v>
      </c>
      <c r="EP89" s="120">
        <f t="shared" si="165"/>
        <v>0</v>
      </c>
      <c r="EQ89" s="120">
        <f t="shared" si="166"/>
        <v>0</v>
      </c>
      <c r="ER89" s="120">
        <f t="shared" si="167"/>
        <v>0</v>
      </c>
      <c r="ES89" s="120">
        <f t="shared" si="168"/>
        <v>0</v>
      </c>
      <c r="ET89" s="120">
        <f t="shared" si="169"/>
        <v>0</v>
      </c>
      <c r="EU89" s="120">
        <f t="shared" si="170"/>
        <v>0</v>
      </c>
      <c r="EV89" s="120">
        <f t="shared" si="171"/>
        <v>0</v>
      </c>
      <c r="EW89" s="205">
        <f t="shared" si="172"/>
        <v>0</v>
      </c>
      <c r="EX89" s="72"/>
      <c r="EY89" s="119">
        <f t="shared" si="173"/>
        <v>2832.1295625000007</v>
      </c>
      <c r="EZ89" s="120">
        <f ca="1">IFERROR((NORMSDIST(((LN($EY89/$U$3)+(#REF!+($Q$46^2)/2)*$Q$51)/($Q$46*SQRT($Q$51))))*$EY89-NORMSDIST((((LN($EY89/$U$3)+(#REF!+($Q$46^2)/2)*$Q$51)/($Q$46*SQRT($Q$51)))-$Q$46*SQRT(($Q$51))))*$U$3*EXP(-#REF!*$Q$51))*$T$3*100,0)</f>
        <v>0</v>
      </c>
      <c r="FA89" s="120">
        <f ca="1">IFERROR((NORMSDIST(((LN($EY89/$U$4)+(#REF!+($Q$46^2)/2)*$Q$51)/($Q$46*SQRT($Q$51))))*$EY89-NORMSDIST((((LN($EY89/$U$4)+(#REF!+($Q$46^2)/2)*$Q$51)/($Q$46*SQRT($Q$51)))-$Q$46*SQRT(($Q$51))))*$U$4*EXP(-#REF!*$Q$51))*$T$4*100,0)</f>
        <v>0</v>
      </c>
      <c r="FB89" s="120">
        <f ca="1">IFERROR((NORMSDIST(((LN($EY89/$U$5)+(#REF!+($Q$46^2)/2)*$Q$51)/($Q$46*SQRT($Q$51))))*$EY89-NORMSDIST((((LN($EY89/$U$5)+(#REF!+($Q$46^2)/2)*$Q$51)/($Q$46*SQRT($Q$51)))-$Q$46*SQRT(($Q$51))))*$U$5*EXP(-#REF!*$Q$51))*$T$5*100,0)</f>
        <v>0</v>
      </c>
      <c r="FC89" s="120">
        <f ca="1">IFERROR((NORMSDIST(((LN($EY89/$U$6)+(#REF!+($Q$46^2)/2)*$Q$51)/($Q$46*SQRT($Q$51))))*$EY89-NORMSDIST((((LN($EY89/$U$6)+(#REF!+($Q$46^2)/2)*$Q$51)/($Q$46*SQRT($Q$51)))-$Q$46*SQRT(($Q$51))))*$U$6*EXP(-#REF!*$Q$51))*$T$6*100,0)</f>
        <v>0</v>
      </c>
      <c r="FD89" s="120">
        <f ca="1">IFERROR((NORMSDIST(((LN($EY89/$U$7)+(#REF!+($Q$46^2)/2)*$Q$51)/($Q$46*SQRT($Q$51))))*$EY89-NORMSDIST((((LN($EY89/$U$7)+(#REF!+($Q$46^2)/2)*$Q$51)/($Q$46*SQRT($Q$51)))-$Q$46*SQRT(($Q$51))))*$U$7*EXP(-#REF!*$Q$51))*$T$7*100,0)</f>
        <v>0</v>
      </c>
      <c r="FE89" s="120">
        <f ca="1">IFERROR((NORMSDIST(((LN($EY89/$U$8)+(#REF!+($Q$46^2)/2)*$Q$51)/($Q$46*SQRT($Q$51))))*$EY89-NORMSDIST((((LN($EY89/$U$8)+(#REF!+($Q$46^2)/2)*$Q$51)/($Q$46*SQRT($Q$51)))-$Q$46*SQRT(($Q$51))))*$U$8*EXP(-#REF!*$Q$51))*$T$8*100,0)</f>
        <v>0</v>
      </c>
      <c r="FF89" s="120">
        <f ca="1">IFERROR((NORMSDIST(((LN($EY89/$U$9)+(#REF!+($Q$46^2)/2)*$Q$51)/($Q$46*SQRT($Q$51))))*$EY89-NORMSDIST((((LN($EY89/$U$9)+(#REF!+($Q$46^2)/2)*$Q$51)/($Q$46*SQRT($Q$51)))-$Q$46*SQRT(($Q$51))))*$U$9*EXP(-#REF!*$Q$51))*$T$9*100,0)</f>
        <v>0</v>
      </c>
      <c r="FG89" s="120">
        <f ca="1">IFERROR((NORMSDIST(((LN($EY89/$U$10)+(#REF!+($Q$46^2)/2)*$Q$51)/($Q$46*SQRT($Q$51))))*$EY89-NORMSDIST((((LN($EY89/$U$10)+(#REF!+($Q$46^2)/2)*$Q$51)/($Q$46*SQRT($Q$51)))-$Q$46*SQRT(($Q$51))))*$U$10*EXP(-#REF!*$Q$51))*$T$10*100,0)</f>
        <v>0</v>
      </c>
      <c r="FH89" s="120">
        <f ca="1">IFERROR((NORMSDIST(((LN($EY89/$U$11)+(#REF!+($Q$46^2)/2)*$Q$51)/($Q$46*SQRT($Q$51))))*$EY89-NORMSDIST((((LN($EY89/$U$11)+(#REF!+($Q$46^2)/2)*$Q$51)/($Q$46*SQRT($Q$51)))-$Q$46*SQRT(($Q$51))))*$U$11*EXP(-#REF!*$Q$51))*$T$11*100,0)</f>
        <v>0</v>
      </c>
      <c r="FI89" s="120">
        <f ca="1">IFERROR((NORMSDIST(((LN($EY89/$U$12)+(#REF!+($Q$46^2)/2)*$Q$51)/($Q$46*SQRT($Q$51))))*$EY89-NORMSDIST((((LN($EY89/$U$12)+(#REF!+($Q$46^2)/2)*$Q$51)/($Q$46*SQRT($Q$51)))-$Q$46*SQRT(($Q$51))))*$U$12*EXP(-#REF!*$Q$51))*$T$12*100,0)</f>
        <v>0</v>
      </c>
      <c r="FJ89" s="120">
        <f ca="1">IFERROR((NORMSDIST(((LN($EY89/$U$13)+(#REF!+($Q$46^2)/2)*$Q$51)/($Q$46*SQRT($Q$51))))*$EY89-NORMSDIST((((LN($EY89/$U$13)+(#REF!+($Q$46^2)/2)*$Q$51)/($Q$46*SQRT($Q$51)))-$Q$46*SQRT(($Q$51))))*$U$13*EXP(-#REF!*$Q$51))*$T$13*100,0)</f>
        <v>0</v>
      </c>
      <c r="FK89" s="120">
        <f ca="1">IFERROR((NORMSDIST(((LN($EY89/$U$14)+(#REF!+($Q$46^2)/2)*$Q$51)/($Q$46*SQRT($Q$51))))*$EY89-NORMSDIST((((LN($EY89/$U$14)+(#REF!+($Q$46^2)/2)*$Q$51)/($Q$46*SQRT($Q$51)))-$Q$46*SQRT(($Q$51))))*$U$14*EXP(-#REF!*$Q$51))*$T$14*100,0)</f>
        <v>0</v>
      </c>
      <c r="FL89" s="120">
        <f ca="1">IFERROR((NORMSDIST(((LN($EY89/$U$15)+(#REF!+($Q$46^2)/2)*$Q$51)/($Q$46*SQRT($Q$51))))*$EY89-NORMSDIST((((LN($EY89/$U$15)+(#REF!+($Q$46^2)/2)*$Q$51)/($Q$46*SQRT($Q$51)))-$Q$46*SQRT(($Q$51))))*$U$15*EXP(-#REF!*$Q$51))*$T$15*100,0)</f>
        <v>0</v>
      </c>
      <c r="FM89" s="120">
        <f ca="1">IFERROR((NORMSDIST(((LN($EY89/$U$16)+(#REF!+($Q$46^2)/2)*$Q$51)/($Q$46*SQRT($Q$51))))*$EY89-NORMSDIST((((LN($EY89/$U$16)+(#REF!+($Q$46^2)/2)*$Q$51)/($Q$46*SQRT($Q$51)))-$Q$46*SQRT(($Q$51))))*$U$16*EXP(-#REF!*$Q$51))*$T$16*100,0)</f>
        <v>0</v>
      </c>
      <c r="FN89" s="120">
        <f ca="1">IFERROR((NORMSDIST(((LN($EY89/$U$17)+(#REF!+($Q$46^2)/2)*$Q$51)/($Q$46*SQRT($Q$51))))*$EY89-NORMSDIST((((LN($EY89/$U$17)+(#REF!+($Q$46^2)/2)*$Q$51)/($Q$46*SQRT($Q$51)))-$Q$46*SQRT(($Q$51))))*$U$17*EXP(-#REF!*$Q$51))*$T$17*100,0)</f>
        <v>0</v>
      </c>
      <c r="FO89" s="120">
        <f ca="1">IFERROR((NORMSDIST(((LN($EY89/$U$18)+(#REF!+($Q$46^2)/2)*$Q$51)/($Q$46*SQRT($Q$51))))*$EY89-NORMSDIST((((LN($EY89/$U$18)+(#REF!+($Q$46^2)/2)*$Q$51)/($Q$46*SQRT($Q$51)))-$Q$46*SQRT(($Q$51))))*$U$18*EXP(-#REF!*$Q$51))*$T$18*100,0)</f>
        <v>0</v>
      </c>
      <c r="FP89" s="120">
        <f ca="1">IFERROR((NORMSDIST(((LN($EY89/$U$19)+(#REF!+($Q$46^2)/2)*$Q$51)/($Q$46*SQRT($Q$51))))*$EY89-NORMSDIST((((LN($EY89/$U$19)+(#REF!+($Q$46^2)/2)*$Q$51)/($Q$46*SQRT($Q$51)))-$Q$46*SQRT(($Q$51))))*$U$19*EXP(-#REF!*$Q$51))*$T$19*100,0)</f>
        <v>0</v>
      </c>
      <c r="FQ89" s="120">
        <f ca="1">IFERROR((NORMSDIST(((LN($EY89/$U$20)+(#REF!+($Q$46^2)/2)*$Q$51)/($Q$46*SQRT($Q$51))))*$EY89-NORMSDIST((((LN($EY89/$U$20)+(#REF!+($Q$46^2)/2)*$Q$51)/($Q$46*SQRT($Q$51)))-$Q$46*SQRT(($Q$51))))*$U$20*EXP(-#REF!*$Q$51))*$T$20*100,0)</f>
        <v>0</v>
      </c>
      <c r="FR89" s="120">
        <f ca="1">IFERROR((NORMSDIST(((LN($EY89/$U$21)+(#REF!+($Q$46^2)/2)*$Q$51)/($Q$46*SQRT($Q$51))))*$EY89-NORMSDIST((((LN($EY89/$U$21)+(#REF!+($Q$46^2)/2)*$Q$51)/($Q$46*SQRT($Q$51)))-$Q$46*SQRT(($Q$51))))*$U$21*EXP(-#REF!*$Q$51))*$T$21*100,0)</f>
        <v>0</v>
      </c>
      <c r="FS89" s="120">
        <f ca="1">IFERROR((NORMSDIST(((LN($EY89/$U$22)+(#REF!+($Q$46^2)/2)*$Q$51)/($Q$46*SQRT($Q$51))))*$EY89-NORMSDIST((((LN($EY89/$U$22)+(#REF!+($Q$46^2)/2)*$Q$51)/($Q$46*SQRT($Q$51)))-$Q$46*SQRT(($Q$51))))*$U$22*EXP(-#REF!*$Q$51))*$T$22*100,0)</f>
        <v>0</v>
      </c>
      <c r="FT89" s="120">
        <f ca="1">IFERROR((NORMSDIST(((LN($EY89/$U$23)+(#REF!+($Q$46^2)/2)*$Q$51)/($Q$46*SQRT($Q$51))))*$EY89-NORMSDIST((((LN($EY89/$U$23)+(#REF!+($Q$46^2)/2)*$Q$51)/($Q$46*SQRT($Q$51)))-$Q$46*SQRT(($Q$51))))*$U$23*EXP(-#REF!*$Q$51))*$T$23*100,0)</f>
        <v>0</v>
      </c>
      <c r="FU89" s="120">
        <f ca="1">IFERROR((NORMSDIST(((LN($EY89/$U$24)+(#REF!+($Q$46^2)/2)*$Q$51)/($Q$46*SQRT($Q$51))))*$EY89-NORMSDIST((((LN($EY89/$U$24)+(#REF!+($Q$46^2)/2)*$Q$51)/($Q$46*SQRT($Q$51)))-$Q$46*SQRT(($Q$51))))*$U$24*EXP(-#REF!*$Q$51))*$T$24*100,0)</f>
        <v>0</v>
      </c>
      <c r="FV89" s="120">
        <f ca="1">IFERROR((NORMSDIST(((LN($EY89/$U$25)+(#REF!+($Q$46^2)/2)*$Q$51)/($Q$46*SQRT($Q$51))))*$EY89-NORMSDIST((((LN($EY89/$U$25)+(#REF!+($Q$46^2)/2)*$Q$51)/($Q$46*SQRT($Q$51)))-$Q$46*SQRT(($Q$51))))*$U$25*EXP(-#REF!*$Q$51))*$T$25*100,0)</f>
        <v>0</v>
      </c>
      <c r="FW89" s="120">
        <f ca="1">IFERROR((NORMSDIST(((LN($EY89/$U$26)+(#REF!+($Q$46^2)/2)*$Q$51)/($Q$46*SQRT($Q$51))))*$EY89-NORMSDIST((((LN($EY89/$U$26)+(#REF!+($Q$46^2)/2)*$Q$51)/($Q$46*SQRT($Q$51)))-$Q$46*SQRT(($Q$51))))*$U$26*EXP(-#REF!*$Q$51))*$T$26*100,0)</f>
        <v>0</v>
      </c>
      <c r="FX89" s="120">
        <f ca="1">IFERROR((NORMSDIST(((LN($EY89/$U$27)+(#REF!+($Q$46^2)/2)*$Q$51)/($Q$46*SQRT($Q$51))))*$EY89-NORMSDIST((((LN($EY89/$U$27)+(#REF!+($Q$46^2)/2)*$Q$51)/($Q$46*SQRT($Q$51)))-$Q$46*SQRT(($Q$51))))*$U$27*EXP(-#REF!*$Q$51))*$T$27*100,0)</f>
        <v>0</v>
      </c>
      <c r="FY89" s="120">
        <f ca="1">IFERROR((NORMSDIST(((LN($EY89/$U$28)+(#REF!+($Q$46^2)/2)*$Q$51)/($Q$46*SQRT($Q$51))))*$EY89-NORMSDIST((((LN($EY89/$U$28)+(#REF!+($Q$46^2)/2)*$Q$51)/($Q$46*SQRT($Q$51)))-$Q$46*SQRT(($Q$51))))*$U$28*EXP(-#REF!*$Q$51))*$T$28*100,0)</f>
        <v>0</v>
      </c>
      <c r="FZ89" s="120">
        <f ca="1">IFERROR((NORMSDIST(((LN($EY89/$U$29)+(#REF!+($Q$46^2)/2)*$Q$51)/($Q$46*SQRT($Q$51))))*$EY89-NORMSDIST((((LN($EY89/$U$29)+(#REF!+($Q$46^2)/2)*$Q$51)/($Q$46*SQRT($Q$51)))-$Q$46*SQRT(($Q$51))))*$U$29*EXP(-#REF!*$Q$51))*$T$29*100,0)</f>
        <v>0</v>
      </c>
      <c r="GA89" s="120">
        <f ca="1">IFERROR((NORMSDIST(((LN($EY89/$U$30)+(#REF!+($Q$46^2)/2)*$Q$51)/($Q$46*SQRT($Q$51))))*$EY89-NORMSDIST((((LN($EY89/$U$30)+(#REF!+($Q$46^2)/2)*$Q$51)/($Q$46*SQRT($Q$51)))-$Q$46*SQRT(($Q$51))))*$U$30*EXP(-#REF!*$Q$51))*$T$30*100,0)</f>
        <v>0</v>
      </c>
      <c r="GB89" s="120">
        <f ca="1">IFERROR((NORMSDIST(((LN($EY89/$U$31)+(#REF!+($Q$46^2)/2)*$Q$51)/($Q$46*SQRT($Q$51))))*$EY89-NORMSDIST((((LN($EY89/$U$31)+(#REF!+($Q$46^2)/2)*$Q$51)/($Q$46*SQRT($Q$51)))-$Q$46*SQRT(($Q$51))))*$U$31*EXP(-#REF!*$Q$51))*$T$31*100,0)</f>
        <v>0</v>
      </c>
      <c r="GC89" s="120">
        <f ca="1">IFERROR((NORMSDIST(((LN($EY89/$U$32)+(#REF!+($Q$46^2)/2)*$Q$51)/($Q$46*SQRT($Q$51))))*$EY89-NORMSDIST((((LN($EY89/$U$32)+(#REF!+($Q$46^2)/2)*$Q$51)/($Q$46*SQRT($Q$51)))-$Q$46*SQRT(($Q$51))))*$U$32*EXP(-#REF!*$Q$51))*$T$32*100,0)</f>
        <v>0</v>
      </c>
      <c r="GD89" s="120">
        <f ca="1">IFERROR((NORMSDIST(((LN($EY89/$U$33)+(#REF!+($Q$46^2)/2)*$Q$51)/($Q$46*SQRT($Q$51))))*$EY89-NORMSDIST((((LN($EY89/$U$33)+(#REF!+($Q$46^2)/2)*$Q$51)/($Q$46*SQRT($Q$51)))-$Q$46*SQRT(($Q$51))))*$U$33*EXP(-#REF!*$Q$51))*$T$33*100,0)</f>
        <v>0</v>
      </c>
      <c r="GE89" s="120">
        <f ca="1">IFERROR((NORMSDIST(((LN($EY89/$U$34)+(#REF!+($Q$46^2)/2)*$Q$51)/($Q$46*SQRT($Q$51))))*$EY89-NORMSDIST((((LN($EY89/$U$34)+(#REF!+($Q$46^2)/2)*$Q$51)/($Q$46*SQRT($Q$51)))-$Q$46*SQRT(($Q$51))))*$U$34*EXP(-#REF!*$Q$51))*$T$34*100,0)</f>
        <v>0</v>
      </c>
      <c r="GF89" s="120">
        <f ca="1">IFERROR((NORMSDIST(((LN($EY89/$U$35)+(#REF!+($Q$46^2)/2)*$Q$51)/($Q$46*SQRT($Q$51))))*$EY89-NORMSDIST((((LN($EY89/$U$35)+(#REF!+($Q$46^2)/2)*$Q$51)/($Q$46*SQRT($Q$51)))-$Q$46*SQRT(($Q$51))))*$U$35*EXP(-#REF!*$Q$51))*$T$35*100,0)</f>
        <v>0</v>
      </c>
      <c r="GG89" s="120">
        <f ca="1">IFERROR((NORMSDIST(((LN($EY89/$U$36)+(#REF!+($Q$46^2)/2)*$Q$51)/($Q$46*SQRT($Q$51))))*$EY89-NORMSDIST((((LN($EY89/$U$36)+(#REF!+($Q$46^2)/2)*$Q$51)/($Q$46*SQRT($Q$51)))-$Q$46*SQRT(($Q$51))))*$U$36*EXP(-#REF!*$Q$51))*$T$36*100,0)</f>
        <v>0</v>
      </c>
      <c r="GH89" s="120">
        <f ca="1">IFERROR((NORMSDIST(((LN($EY89/$U$37)+(#REF!+($Q$46^2)/2)*$Q$51)/($Q$46*SQRT($Q$51))))*$EY89-NORMSDIST((((LN($EY89/$U$37)+(#REF!+($Q$46^2)/2)*$Q$51)/($Q$46*SQRT($Q$51)))-$Q$46*SQRT(($Q$51))))*$U$37*EXP(-#REF!*$Q$51))*$T$37*100,0)</f>
        <v>0</v>
      </c>
      <c r="GI89" s="120">
        <f ca="1">IFERROR((NORMSDIST(((LN($EY89/$U$38)+(#REF!+($Q$46^2)/2)*$Q$51)/($Q$46*SQRT($Q$51))))*$EY89-NORMSDIST((((LN($EY89/$U$38)+(#REF!+($Q$46^2)/2)*$Q$51)/($Q$46*SQRT($Q$51)))-$Q$46*SQRT(($Q$51))))*$U$38*EXP(-#REF!*$Q$51))*$T$38*100,0)</f>
        <v>0</v>
      </c>
      <c r="GJ89" s="120">
        <f ca="1">IFERROR((NORMSDIST(((LN($EY89/$U$39)+(#REF!+($Q$46^2)/2)*$Q$51)/($Q$46*SQRT($Q$51))))*$EY89-NORMSDIST((((LN($EY89/$U$39)+(#REF!+($Q$46^2)/2)*$Q$51)/($Q$46*SQRT($Q$51)))-$Q$46*SQRT(($Q$51))))*$U$39*EXP(-#REF!*$Q$51))*$T$39*100,0)</f>
        <v>0</v>
      </c>
      <c r="GK89" s="120">
        <f ca="1">IFERROR((NORMSDIST(((LN($EY89/$U$40)+(#REF!+($Q$46^2)/2)*$Q$51)/($Q$46*SQRT($Q$51))))*$EY89-NORMSDIST((((LN($EY89/$U$40)+(#REF!+($Q$46^2)/2)*$Q$51)/($Q$46*SQRT($Q$51)))-$Q$46*SQRT(($Q$51))))*$U$40*EXP(-#REF!*$Q$51))*$T$40*100,0)</f>
        <v>0</v>
      </c>
      <c r="GL89" s="120">
        <f ca="1">IFERROR((NORMSDIST(((LN($EY89/$U$41)+(#REF!+($Q$46^2)/2)*$Q$51)/($Q$46*SQRT($Q$51))))*$EY89-NORMSDIST((((LN($EY89/$U$41)+(#REF!+($Q$46^2)/2)*$Q$51)/($Q$46*SQRT($Q$51)))-$Q$46*SQRT(($Q$51))))*$U$41*EXP(-#REF!*$Q$51))*$T$41*100,0)</f>
        <v>0</v>
      </c>
      <c r="GM89" s="120">
        <f ca="1">IFERROR((NORMSDIST(((LN($EY89/$U$42)+(#REF!+($Q$46^2)/2)*$Q$51)/($Q$46*SQRT($Q$51))))*$EY89-NORMSDIST((((LN($EY89/$U$42)+(#REF!+($Q$46^2)/2)*$Q$51)/($Q$46*SQRT($Q$51)))-$Q$46*SQRT(($Q$51))))*$U$42*EXP(-#REF!*$Q$51))*$T$42*100,0)</f>
        <v>0</v>
      </c>
      <c r="GN89" s="205">
        <f t="shared" ca="1" si="174"/>
        <v>0</v>
      </c>
    </row>
    <row r="90" spans="112:196">
      <c r="DH90" s="119">
        <f t="shared" si="131"/>
        <v>2973.7360406250009</v>
      </c>
      <c r="DI90" s="120">
        <f t="shared" si="132"/>
        <v>0</v>
      </c>
      <c r="DJ90" s="120">
        <f t="shared" si="133"/>
        <v>0</v>
      </c>
      <c r="DK90" s="120">
        <f t="shared" si="134"/>
        <v>0</v>
      </c>
      <c r="DL90" s="120">
        <f t="shared" si="135"/>
        <v>0</v>
      </c>
      <c r="DM90" s="120">
        <f t="shared" si="136"/>
        <v>0</v>
      </c>
      <c r="DN90" s="120">
        <f t="shared" si="137"/>
        <v>0</v>
      </c>
      <c r="DO90" s="120">
        <f t="shared" si="138"/>
        <v>0</v>
      </c>
      <c r="DP90" s="120">
        <f t="shared" si="139"/>
        <v>0</v>
      </c>
      <c r="DQ90" s="120">
        <f t="shared" si="140"/>
        <v>0</v>
      </c>
      <c r="DR90" s="120">
        <f t="shared" si="141"/>
        <v>0</v>
      </c>
      <c r="DS90" s="120">
        <f t="shared" si="142"/>
        <v>0</v>
      </c>
      <c r="DT90" s="120">
        <f t="shared" si="143"/>
        <v>0</v>
      </c>
      <c r="DU90" s="120">
        <f t="shared" si="144"/>
        <v>0</v>
      </c>
      <c r="DV90" s="120">
        <f t="shared" si="145"/>
        <v>0</v>
      </c>
      <c r="DW90" s="120">
        <f t="shared" si="146"/>
        <v>0</v>
      </c>
      <c r="DX90" s="120">
        <f t="shared" si="147"/>
        <v>0</v>
      </c>
      <c r="DY90" s="120">
        <f t="shared" si="148"/>
        <v>0</v>
      </c>
      <c r="DZ90" s="120">
        <f t="shared" si="149"/>
        <v>0</v>
      </c>
      <c r="EA90" s="120">
        <f t="shared" si="150"/>
        <v>0</v>
      </c>
      <c r="EB90" s="120">
        <f t="shared" si="151"/>
        <v>0</v>
      </c>
      <c r="EC90" s="120">
        <f t="shared" si="152"/>
        <v>0</v>
      </c>
      <c r="ED90" s="120">
        <f t="shared" si="153"/>
        <v>0</v>
      </c>
      <c r="EE90" s="120">
        <f t="shared" si="154"/>
        <v>0</v>
      </c>
      <c r="EF90" s="120">
        <f t="shared" si="155"/>
        <v>0</v>
      </c>
      <c r="EG90" s="120">
        <f t="shared" si="156"/>
        <v>0</v>
      </c>
      <c r="EH90" s="120">
        <f t="shared" si="157"/>
        <v>0</v>
      </c>
      <c r="EI90" s="120">
        <f t="shared" si="158"/>
        <v>0</v>
      </c>
      <c r="EJ90" s="120">
        <f t="shared" si="159"/>
        <v>0</v>
      </c>
      <c r="EK90" s="120">
        <f t="shared" si="160"/>
        <v>0</v>
      </c>
      <c r="EL90" s="120">
        <f t="shared" si="161"/>
        <v>0</v>
      </c>
      <c r="EM90" s="120">
        <f t="shared" si="162"/>
        <v>0</v>
      </c>
      <c r="EN90" s="120">
        <f t="shared" si="163"/>
        <v>0</v>
      </c>
      <c r="EO90" s="120">
        <f t="shared" si="164"/>
        <v>0</v>
      </c>
      <c r="EP90" s="120">
        <f t="shared" si="165"/>
        <v>0</v>
      </c>
      <c r="EQ90" s="120">
        <f t="shared" si="166"/>
        <v>0</v>
      </c>
      <c r="ER90" s="120">
        <f t="shared" si="167"/>
        <v>0</v>
      </c>
      <c r="ES90" s="120">
        <f t="shared" si="168"/>
        <v>0</v>
      </c>
      <c r="ET90" s="120">
        <f t="shared" si="169"/>
        <v>0</v>
      </c>
      <c r="EU90" s="120">
        <f t="shared" si="170"/>
        <v>0</v>
      </c>
      <c r="EV90" s="120">
        <f t="shared" si="171"/>
        <v>0</v>
      </c>
      <c r="EW90" s="205">
        <f t="shared" si="172"/>
        <v>0</v>
      </c>
      <c r="EX90" s="72"/>
      <c r="EY90" s="119">
        <f t="shared" si="173"/>
        <v>2973.7360406250009</v>
      </c>
      <c r="EZ90" s="120">
        <f ca="1">IFERROR((NORMSDIST(((LN($EY90/$U$3)+(#REF!+($Q$46^2)/2)*$Q$51)/($Q$46*SQRT($Q$51))))*$EY90-NORMSDIST((((LN($EY90/$U$3)+(#REF!+($Q$46^2)/2)*$Q$51)/($Q$46*SQRT($Q$51)))-$Q$46*SQRT(($Q$51))))*$U$3*EXP(-#REF!*$Q$51))*$T$3*100,0)</f>
        <v>0</v>
      </c>
      <c r="FA90" s="120">
        <f ca="1">IFERROR((NORMSDIST(((LN($EY90/$U$4)+(#REF!+($Q$46^2)/2)*$Q$51)/($Q$46*SQRT($Q$51))))*$EY90-NORMSDIST((((LN($EY90/$U$4)+(#REF!+($Q$46^2)/2)*$Q$51)/($Q$46*SQRT($Q$51)))-$Q$46*SQRT(($Q$51))))*$U$4*EXP(-#REF!*$Q$51))*$T$4*100,0)</f>
        <v>0</v>
      </c>
      <c r="FB90" s="120">
        <f ca="1">IFERROR((NORMSDIST(((LN($EY90/$U$5)+(#REF!+($Q$46^2)/2)*$Q$51)/($Q$46*SQRT($Q$51))))*$EY90-NORMSDIST((((LN($EY90/$U$5)+(#REF!+($Q$46^2)/2)*$Q$51)/($Q$46*SQRT($Q$51)))-$Q$46*SQRT(($Q$51))))*$U$5*EXP(-#REF!*$Q$51))*$T$5*100,0)</f>
        <v>0</v>
      </c>
      <c r="FC90" s="120">
        <f ca="1">IFERROR((NORMSDIST(((LN($EY90/$U$6)+(#REF!+($Q$46^2)/2)*$Q$51)/($Q$46*SQRT($Q$51))))*$EY90-NORMSDIST((((LN($EY90/$U$6)+(#REF!+($Q$46^2)/2)*$Q$51)/($Q$46*SQRT($Q$51)))-$Q$46*SQRT(($Q$51))))*$U$6*EXP(-#REF!*$Q$51))*$T$6*100,0)</f>
        <v>0</v>
      </c>
      <c r="FD90" s="120">
        <f ca="1">IFERROR((NORMSDIST(((LN($EY90/$U$7)+(#REF!+($Q$46^2)/2)*$Q$51)/($Q$46*SQRT($Q$51))))*$EY90-NORMSDIST((((LN($EY90/$U$7)+(#REF!+($Q$46^2)/2)*$Q$51)/($Q$46*SQRT($Q$51)))-$Q$46*SQRT(($Q$51))))*$U$7*EXP(-#REF!*$Q$51))*$T$7*100,0)</f>
        <v>0</v>
      </c>
      <c r="FE90" s="120">
        <f ca="1">IFERROR((NORMSDIST(((LN($EY90/$U$8)+(#REF!+($Q$46^2)/2)*$Q$51)/($Q$46*SQRT($Q$51))))*$EY90-NORMSDIST((((LN($EY90/$U$8)+(#REF!+($Q$46^2)/2)*$Q$51)/($Q$46*SQRT($Q$51)))-$Q$46*SQRT(($Q$51))))*$U$8*EXP(-#REF!*$Q$51))*$T$8*100,0)</f>
        <v>0</v>
      </c>
      <c r="FF90" s="120">
        <f ca="1">IFERROR((NORMSDIST(((LN($EY90/$U$9)+(#REF!+($Q$46^2)/2)*$Q$51)/($Q$46*SQRT($Q$51))))*$EY90-NORMSDIST((((LN($EY90/$U$9)+(#REF!+($Q$46^2)/2)*$Q$51)/($Q$46*SQRT($Q$51)))-$Q$46*SQRT(($Q$51))))*$U$9*EXP(-#REF!*$Q$51))*$T$9*100,0)</f>
        <v>0</v>
      </c>
      <c r="FG90" s="120">
        <f ca="1">IFERROR((NORMSDIST(((LN($EY90/$U$10)+(#REF!+($Q$46^2)/2)*$Q$51)/($Q$46*SQRT($Q$51))))*$EY90-NORMSDIST((((LN($EY90/$U$10)+(#REF!+($Q$46^2)/2)*$Q$51)/($Q$46*SQRT($Q$51)))-$Q$46*SQRT(($Q$51))))*$U$10*EXP(-#REF!*$Q$51))*$T$10*100,0)</f>
        <v>0</v>
      </c>
      <c r="FH90" s="120">
        <f ca="1">IFERROR((NORMSDIST(((LN($EY90/$U$11)+(#REF!+($Q$46^2)/2)*$Q$51)/($Q$46*SQRT($Q$51))))*$EY90-NORMSDIST((((LN($EY90/$U$11)+(#REF!+($Q$46^2)/2)*$Q$51)/($Q$46*SQRT($Q$51)))-$Q$46*SQRT(($Q$51))))*$U$11*EXP(-#REF!*$Q$51))*$T$11*100,0)</f>
        <v>0</v>
      </c>
      <c r="FI90" s="120">
        <f ca="1">IFERROR((NORMSDIST(((LN($EY90/$U$12)+(#REF!+($Q$46^2)/2)*$Q$51)/($Q$46*SQRT($Q$51))))*$EY90-NORMSDIST((((LN($EY90/$U$12)+(#REF!+($Q$46^2)/2)*$Q$51)/($Q$46*SQRT($Q$51)))-$Q$46*SQRT(($Q$51))))*$U$12*EXP(-#REF!*$Q$51))*$T$12*100,0)</f>
        <v>0</v>
      </c>
      <c r="FJ90" s="120">
        <f ca="1">IFERROR((NORMSDIST(((LN($EY90/$U$13)+(#REF!+($Q$46^2)/2)*$Q$51)/($Q$46*SQRT($Q$51))))*$EY90-NORMSDIST((((LN($EY90/$U$13)+(#REF!+($Q$46^2)/2)*$Q$51)/($Q$46*SQRT($Q$51)))-$Q$46*SQRT(($Q$51))))*$U$13*EXP(-#REF!*$Q$51))*$T$13*100,0)</f>
        <v>0</v>
      </c>
      <c r="FK90" s="120">
        <f ca="1">IFERROR((NORMSDIST(((LN($EY90/$U$14)+(#REF!+($Q$46^2)/2)*$Q$51)/($Q$46*SQRT($Q$51))))*$EY90-NORMSDIST((((LN($EY90/$U$14)+(#REF!+($Q$46^2)/2)*$Q$51)/($Q$46*SQRT($Q$51)))-$Q$46*SQRT(($Q$51))))*$U$14*EXP(-#REF!*$Q$51))*$T$14*100,0)</f>
        <v>0</v>
      </c>
      <c r="FL90" s="120">
        <f ca="1">IFERROR((NORMSDIST(((LN($EY90/$U$15)+(#REF!+($Q$46^2)/2)*$Q$51)/($Q$46*SQRT($Q$51))))*$EY90-NORMSDIST((((LN($EY90/$U$15)+(#REF!+($Q$46^2)/2)*$Q$51)/($Q$46*SQRT($Q$51)))-$Q$46*SQRT(($Q$51))))*$U$15*EXP(-#REF!*$Q$51))*$T$15*100,0)</f>
        <v>0</v>
      </c>
      <c r="FM90" s="120">
        <f ca="1">IFERROR((NORMSDIST(((LN($EY90/$U$16)+(#REF!+($Q$46^2)/2)*$Q$51)/($Q$46*SQRT($Q$51))))*$EY90-NORMSDIST((((LN($EY90/$U$16)+(#REF!+($Q$46^2)/2)*$Q$51)/($Q$46*SQRT($Q$51)))-$Q$46*SQRT(($Q$51))))*$U$16*EXP(-#REF!*$Q$51))*$T$16*100,0)</f>
        <v>0</v>
      </c>
      <c r="FN90" s="120">
        <f ca="1">IFERROR((NORMSDIST(((LN($EY90/$U$17)+(#REF!+($Q$46^2)/2)*$Q$51)/($Q$46*SQRT($Q$51))))*$EY90-NORMSDIST((((LN($EY90/$U$17)+(#REF!+($Q$46^2)/2)*$Q$51)/($Q$46*SQRT($Q$51)))-$Q$46*SQRT(($Q$51))))*$U$17*EXP(-#REF!*$Q$51))*$T$17*100,0)</f>
        <v>0</v>
      </c>
      <c r="FO90" s="120">
        <f ca="1">IFERROR((NORMSDIST(((LN($EY90/$U$18)+(#REF!+($Q$46^2)/2)*$Q$51)/($Q$46*SQRT($Q$51))))*$EY90-NORMSDIST((((LN($EY90/$U$18)+(#REF!+($Q$46^2)/2)*$Q$51)/($Q$46*SQRT($Q$51)))-$Q$46*SQRT(($Q$51))))*$U$18*EXP(-#REF!*$Q$51))*$T$18*100,0)</f>
        <v>0</v>
      </c>
      <c r="FP90" s="120">
        <f ca="1">IFERROR((NORMSDIST(((LN($EY90/$U$19)+(#REF!+($Q$46^2)/2)*$Q$51)/($Q$46*SQRT($Q$51))))*$EY90-NORMSDIST((((LN($EY90/$U$19)+(#REF!+($Q$46^2)/2)*$Q$51)/($Q$46*SQRT($Q$51)))-$Q$46*SQRT(($Q$51))))*$U$19*EXP(-#REF!*$Q$51))*$T$19*100,0)</f>
        <v>0</v>
      </c>
      <c r="FQ90" s="120">
        <f ca="1">IFERROR((NORMSDIST(((LN($EY90/$U$20)+(#REF!+($Q$46^2)/2)*$Q$51)/($Q$46*SQRT($Q$51))))*$EY90-NORMSDIST((((LN($EY90/$U$20)+(#REF!+($Q$46^2)/2)*$Q$51)/($Q$46*SQRT($Q$51)))-$Q$46*SQRT(($Q$51))))*$U$20*EXP(-#REF!*$Q$51))*$T$20*100,0)</f>
        <v>0</v>
      </c>
      <c r="FR90" s="120">
        <f ca="1">IFERROR((NORMSDIST(((LN($EY90/$U$21)+(#REF!+($Q$46^2)/2)*$Q$51)/($Q$46*SQRT($Q$51))))*$EY90-NORMSDIST((((LN($EY90/$U$21)+(#REF!+($Q$46^2)/2)*$Q$51)/($Q$46*SQRT($Q$51)))-$Q$46*SQRT(($Q$51))))*$U$21*EXP(-#REF!*$Q$51))*$T$21*100,0)</f>
        <v>0</v>
      </c>
      <c r="FS90" s="120">
        <f ca="1">IFERROR((NORMSDIST(((LN($EY90/$U$22)+(#REF!+($Q$46^2)/2)*$Q$51)/($Q$46*SQRT($Q$51))))*$EY90-NORMSDIST((((LN($EY90/$U$22)+(#REF!+($Q$46^2)/2)*$Q$51)/($Q$46*SQRT($Q$51)))-$Q$46*SQRT(($Q$51))))*$U$22*EXP(-#REF!*$Q$51))*$T$22*100,0)</f>
        <v>0</v>
      </c>
      <c r="FT90" s="120">
        <f ca="1">IFERROR((NORMSDIST(((LN($EY90/$U$23)+(#REF!+($Q$46^2)/2)*$Q$51)/($Q$46*SQRT($Q$51))))*$EY90-NORMSDIST((((LN($EY90/$U$23)+(#REF!+($Q$46^2)/2)*$Q$51)/($Q$46*SQRT($Q$51)))-$Q$46*SQRT(($Q$51))))*$U$23*EXP(-#REF!*$Q$51))*$T$23*100,0)</f>
        <v>0</v>
      </c>
      <c r="FU90" s="120">
        <f ca="1">IFERROR((NORMSDIST(((LN($EY90/$U$24)+(#REF!+($Q$46^2)/2)*$Q$51)/($Q$46*SQRT($Q$51))))*$EY90-NORMSDIST((((LN($EY90/$U$24)+(#REF!+($Q$46^2)/2)*$Q$51)/($Q$46*SQRT($Q$51)))-$Q$46*SQRT(($Q$51))))*$U$24*EXP(-#REF!*$Q$51))*$T$24*100,0)</f>
        <v>0</v>
      </c>
      <c r="FV90" s="120">
        <f ca="1">IFERROR((NORMSDIST(((LN($EY90/$U$25)+(#REF!+($Q$46^2)/2)*$Q$51)/($Q$46*SQRT($Q$51))))*$EY90-NORMSDIST((((LN($EY90/$U$25)+(#REF!+($Q$46^2)/2)*$Q$51)/($Q$46*SQRT($Q$51)))-$Q$46*SQRT(($Q$51))))*$U$25*EXP(-#REF!*$Q$51))*$T$25*100,0)</f>
        <v>0</v>
      </c>
      <c r="FW90" s="120">
        <f ca="1">IFERROR((NORMSDIST(((LN($EY90/$U$26)+(#REF!+($Q$46^2)/2)*$Q$51)/($Q$46*SQRT($Q$51))))*$EY90-NORMSDIST((((LN($EY90/$U$26)+(#REF!+($Q$46^2)/2)*$Q$51)/($Q$46*SQRT($Q$51)))-$Q$46*SQRT(($Q$51))))*$U$26*EXP(-#REF!*$Q$51))*$T$26*100,0)</f>
        <v>0</v>
      </c>
      <c r="FX90" s="120">
        <f ca="1">IFERROR((NORMSDIST(((LN($EY90/$U$27)+(#REF!+($Q$46^2)/2)*$Q$51)/($Q$46*SQRT($Q$51))))*$EY90-NORMSDIST((((LN($EY90/$U$27)+(#REF!+($Q$46^2)/2)*$Q$51)/($Q$46*SQRT($Q$51)))-$Q$46*SQRT(($Q$51))))*$U$27*EXP(-#REF!*$Q$51))*$T$27*100,0)</f>
        <v>0</v>
      </c>
      <c r="FY90" s="120">
        <f ca="1">IFERROR((NORMSDIST(((LN($EY90/$U$28)+(#REF!+($Q$46^2)/2)*$Q$51)/($Q$46*SQRT($Q$51))))*$EY90-NORMSDIST((((LN($EY90/$U$28)+(#REF!+($Q$46^2)/2)*$Q$51)/($Q$46*SQRT($Q$51)))-$Q$46*SQRT(($Q$51))))*$U$28*EXP(-#REF!*$Q$51))*$T$28*100,0)</f>
        <v>0</v>
      </c>
      <c r="FZ90" s="120">
        <f ca="1">IFERROR((NORMSDIST(((LN($EY90/$U$29)+(#REF!+($Q$46^2)/2)*$Q$51)/($Q$46*SQRT($Q$51))))*$EY90-NORMSDIST((((LN($EY90/$U$29)+(#REF!+($Q$46^2)/2)*$Q$51)/($Q$46*SQRT($Q$51)))-$Q$46*SQRT(($Q$51))))*$U$29*EXP(-#REF!*$Q$51))*$T$29*100,0)</f>
        <v>0</v>
      </c>
      <c r="GA90" s="120">
        <f ca="1">IFERROR((NORMSDIST(((LN($EY90/$U$30)+(#REF!+($Q$46^2)/2)*$Q$51)/($Q$46*SQRT($Q$51))))*$EY90-NORMSDIST((((LN($EY90/$U$30)+(#REF!+($Q$46^2)/2)*$Q$51)/($Q$46*SQRT($Q$51)))-$Q$46*SQRT(($Q$51))))*$U$30*EXP(-#REF!*$Q$51))*$T$30*100,0)</f>
        <v>0</v>
      </c>
      <c r="GB90" s="120">
        <f ca="1">IFERROR((NORMSDIST(((LN($EY90/$U$31)+(#REF!+($Q$46^2)/2)*$Q$51)/($Q$46*SQRT($Q$51))))*$EY90-NORMSDIST((((LN($EY90/$U$31)+(#REF!+($Q$46^2)/2)*$Q$51)/($Q$46*SQRT($Q$51)))-$Q$46*SQRT(($Q$51))))*$U$31*EXP(-#REF!*$Q$51))*$T$31*100,0)</f>
        <v>0</v>
      </c>
      <c r="GC90" s="120">
        <f ca="1">IFERROR((NORMSDIST(((LN($EY90/$U$32)+(#REF!+($Q$46^2)/2)*$Q$51)/($Q$46*SQRT($Q$51))))*$EY90-NORMSDIST((((LN($EY90/$U$32)+(#REF!+($Q$46^2)/2)*$Q$51)/($Q$46*SQRT($Q$51)))-$Q$46*SQRT(($Q$51))))*$U$32*EXP(-#REF!*$Q$51))*$T$32*100,0)</f>
        <v>0</v>
      </c>
      <c r="GD90" s="120">
        <f ca="1">IFERROR((NORMSDIST(((LN($EY90/$U$33)+(#REF!+($Q$46^2)/2)*$Q$51)/($Q$46*SQRT($Q$51))))*$EY90-NORMSDIST((((LN($EY90/$U$33)+(#REF!+($Q$46^2)/2)*$Q$51)/($Q$46*SQRT($Q$51)))-$Q$46*SQRT(($Q$51))))*$U$33*EXP(-#REF!*$Q$51))*$T$33*100,0)</f>
        <v>0</v>
      </c>
      <c r="GE90" s="120">
        <f ca="1">IFERROR((NORMSDIST(((LN($EY90/$U$34)+(#REF!+($Q$46^2)/2)*$Q$51)/($Q$46*SQRT($Q$51))))*$EY90-NORMSDIST((((LN($EY90/$U$34)+(#REF!+($Q$46^2)/2)*$Q$51)/($Q$46*SQRT($Q$51)))-$Q$46*SQRT(($Q$51))))*$U$34*EXP(-#REF!*$Q$51))*$T$34*100,0)</f>
        <v>0</v>
      </c>
      <c r="GF90" s="120">
        <f ca="1">IFERROR((NORMSDIST(((LN($EY90/$U$35)+(#REF!+($Q$46^2)/2)*$Q$51)/($Q$46*SQRT($Q$51))))*$EY90-NORMSDIST((((LN($EY90/$U$35)+(#REF!+($Q$46^2)/2)*$Q$51)/($Q$46*SQRT($Q$51)))-$Q$46*SQRT(($Q$51))))*$U$35*EXP(-#REF!*$Q$51))*$T$35*100,0)</f>
        <v>0</v>
      </c>
      <c r="GG90" s="120">
        <f ca="1">IFERROR((NORMSDIST(((LN($EY90/$U$36)+(#REF!+($Q$46^2)/2)*$Q$51)/($Q$46*SQRT($Q$51))))*$EY90-NORMSDIST((((LN($EY90/$U$36)+(#REF!+($Q$46^2)/2)*$Q$51)/($Q$46*SQRT($Q$51)))-$Q$46*SQRT(($Q$51))))*$U$36*EXP(-#REF!*$Q$51))*$T$36*100,0)</f>
        <v>0</v>
      </c>
      <c r="GH90" s="120">
        <f ca="1">IFERROR((NORMSDIST(((LN($EY90/$U$37)+(#REF!+($Q$46^2)/2)*$Q$51)/($Q$46*SQRT($Q$51))))*$EY90-NORMSDIST((((LN($EY90/$U$37)+(#REF!+($Q$46^2)/2)*$Q$51)/($Q$46*SQRT($Q$51)))-$Q$46*SQRT(($Q$51))))*$U$37*EXP(-#REF!*$Q$51))*$T$37*100,0)</f>
        <v>0</v>
      </c>
      <c r="GI90" s="120">
        <f ca="1">IFERROR((NORMSDIST(((LN($EY90/$U$38)+(#REF!+($Q$46^2)/2)*$Q$51)/($Q$46*SQRT($Q$51))))*$EY90-NORMSDIST((((LN($EY90/$U$38)+(#REF!+($Q$46^2)/2)*$Q$51)/($Q$46*SQRT($Q$51)))-$Q$46*SQRT(($Q$51))))*$U$38*EXP(-#REF!*$Q$51))*$T$38*100,0)</f>
        <v>0</v>
      </c>
      <c r="GJ90" s="120">
        <f ca="1">IFERROR((NORMSDIST(((LN($EY90/$U$39)+(#REF!+($Q$46^2)/2)*$Q$51)/($Q$46*SQRT($Q$51))))*$EY90-NORMSDIST((((LN($EY90/$U$39)+(#REF!+($Q$46^2)/2)*$Q$51)/($Q$46*SQRT($Q$51)))-$Q$46*SQRT(($Q$51))))*$U$39*EXP(-#REF!*$Q$51))*$T$39*100,0)</f>
        <v>0</v>
      </c>
      <c r="GK90" s="120">
        <f ca="1">IFERROR((NORMSDIST(((LN($EY90/$U$40)+(#REF!+($Q$46^2)/2)*$Q$51)/($Q$46*SQRT($Q$51))))*$EY90-NORMSDIST((((LN($EY90/$U$40)+(#REF!+($Q$46^2)/2)*$Q$51)/($Q$46*SQRT($Q$51)))-$Q$46*SQRT(($Q$51))))*$U$40*EXP(-#REF!*$Q$51))*$T$40*100,0)</f>
        <v>0</v>
      </c>
      <c r="GL90" s="120">
        <f ca="1">IFERROR((NORMSDIST(((LN($EY90/$U$41)+(#REF!+($Q$46^2)/2)*$Q$51)/($Q$46*SQRT($Q$51))))*$EY90-NORMSDIST((((LN($EY90/$U$41)+(#REF!+($Q$46^2)/2)*$Q$51)/($Q$46*SQRT($Q$51)))-$Q$46*SQRT(($Q$51))))*$U$41*EXP(-#REF!*$Q$51))*$T$41*100,0)</f>
        <v>0</v>
      </c>
      <c r="GM90" s="120">
        <f ca="1">IFERROR((NORMSDIST(((LN($EY90/$U$42)+(#REF!+($Q$46^2)/2)*$Q$51)/($Q$46*SQRT($Q$51))))*$EY90-NORMSDIST((((LN($EY90/$U$42)+(#REF!+($Q$46^2)/2)*$Q$51)/($Q$46*SQRT($Q$51)))-$Q$46*SQRT(($Q$51))))*$U$42*EXP(-#REF!*$Q$51))*$T$42*100,0)</f>
        <v>0</v>
      </c>
      <c r="GN90" s="205">
        <f t="shared" ca="1" si="174"/>
        <v>0</v>
      </c>
    </row>
    <row r="91" spans="112:196">
      <c r="DH91" s="119">
        <f t="shared" si="131"/>
        <v>3122.4228426562509</v>
      </c>
      <c r="DI91" s="120">
        <f t="shared" si="132"/>
        <v>0</v>
      </c>
      <c r="DJ91" s="120">
        <f t="shared" si="133"/>
        <v>0</v>
      </c>
      <c r="DK91" s="120">
        <f t="shared" si="134"/>
        <v>0</v>
      </c>
      <c r="DL91" s="120">
        <f t="shared" si="135"/>
        <v>0</v>
      </c>
      <c r="DM91" s="120">
        <f t="shared" si="136"/>
        <v>0</v>
      </c>
      <c r="DN91" s="120">
        <f t="shared" si="137"/>
        <v>0</v>
      </c>
      <c r="DO91" s="120">
        <f t="shared" si="138"/>
        <v>0</v>
      </c>
      <c r="DP91" s="120">
        <f t="shared" si="139"/>
        <v>0</v>
      </c>
      <c r="DQ91" s="120">
        <f t="shared" si="140"/>
        <v>0</v>
      </c>
      <c r="DR91" s="120">
        <f t="shared" si="141"/>
        <v>0</v>
      </c>
      <c r="DS91" s="120">
        <f t="shared" si="142"/>
        <v>0</v>
      </c>
      <c r="DT91" s="120">
        <f t="shared" si="143"/>
        <v>0</v>
      </c>
      <c r="DU91" s="120">
        <f t="shared" si="144"/>
        <v>0</v>
      </c>
      <c r="DV91" s="120">
        <f t="shared" si="145"/>
        <v>0</v>
      </c>
      <c r="DW91" s="120">
        <f t="shared" si="146"/>
        <v>0</v>
      </c>
      <c r="DX91" s="120">
        <f t="shared" si="147"/>
        <v>0</v>
      </c>
      <c r="DY91" s="120">
        <f t="shared" si="148"/>
        <v>0</v>
      </c>
      <c r="DZ91" s="120">
        <f t="shared" si="149"/>
        <v>0</v>
      </c>
      <c r="EA91" s="120">
        <f t="shared" si="150"/>
        <v>0</v>
      </c>
      <c r="EB91" s="120">
        <f t="shared" si="151"/>
        <v>0</v>
      </c>
      <c r="EC91" s="120">
        <f t="shared" si="152"/>
        <v>0</v>
      </c>
      <c r="ED91" s="120">
        <f t="shared" si="153"/>
        <v>0</v>
      </c>
      <c r="EE91" s="120">
        <f t="shared" si="154"/>
        <v>0</v>
      </c>
      <c r="EF91" s="120">
        <f t="shared" si="155"/>
        <v>0</v>
      </c>
      <c r="EG91" s="120">
        <f t="shared" si="156"/>
        <v>0</v>
      </c>
      <c r="EH91" s="120">
        <f t="shared" si="157"/>
        <v>0</v>
      </c>
      <c r="EI91" s="120">
        <f t="shared" si="158"/>
        <v>0</v>
      </c>
      <c r="EJ91" s="120">
        <f t="shared" si="159"/>
        <v>0</v>
      </c>
      <c r="EK91" s="120">
        <f t="shared" si="160"/>
        <v>0</v>
      </c>
      <c r="EL91" s="120">
        <f t="shared" si="161"/>
        <v>0</v>
      </c>
      <c r="EM91" s="120">
        <f t="shared" si="162"/>
        <v>0</v>
      </c>
      <c r="EN91" s="120">
        <f t="shared" si="163"/>
        <v>0</v>
      </c>
      <c r="EO91" s="120">
        <f t="shared" si="164"/>
        <v>0</v>
      </c>
      <c r="EP91" s="120">
        <f t="shared" si="165"/>
        <v>0</v>
      </c>
      <c r="EQ91" s="120">
        <f t="shared" si="166"/>
        <v>0</v>
      </c>
      <c r="ER91" s="120">
        <f t="shared" si="167"/>
        <v>0</v>
      </c>
      <c r="ES91" s="120">
        <f t="shared" si="168"/>
        <v>0</v>
      </c>
      <c r="ET91" s="120">
        <f t="shared" si="169"/>
        <v>0</v>
      </c>
      <c r="EU91" s="120">
        <f t="shared" si="170"/>
        <v>0</v>
      </c>
      <c r="EV91" s="120">
        <f t="shared" si="171"/>
        <v>0</v>
      </c>
      <c r="EW91" s="205">
        <f t="shared" si="172"/>
        <v>0</v>
      </c>
      <c r="EX91" s="72"/>
      <c r="EY91" s="119">
        <f t="shared" si="173"/>
        <v>3122.4228426562509</v>
      </c>
      <c r="EZ91" s="120">
        <f ca="1">IFERROR((NORMSDIST(((LN($EY91/$U$3)+(#REF!+($Q$46^2)/2)*$Q$51)/($Q$46*SQRT($Q$51))))*$EY91-NORMSDIST((((LN($EY91/$U$3)+(#REF!+($Q$46^2)/2)*$Q$51)/($Q$46*SQRT($Q$51)))-$Q$46*SQRT(($Q$51))))*$U$3*EXP(-#REF!*$Q$51))*$T$3*100,0)</f>
        <v>0</v>
      </c>
      <c r="FA91" s="120">
        <f ca="1">IFERROR((NORMSDIST(((LN($EY91/$U$4)+(#REF!+($Q$46^2)/2)*$Q$51)/($Q$46*SQRT($Q$51))))*$EY91-NORMSDIST((((LN($EY91/$U$4)+(#REF!+($Q$46^2)/2)*$Q$51)/($Q$46*SQRT($Q$51)))-$Q$46*SQRT(($Q$51))))*$U$4*EXP(-#REF!*$Q$51))*$T$4*100,0)</f>
        <v>0</v>
      </c>
      <c r="FB91" s="120">
        <f ca="1">IFERROR((NORMSDIST(((LN($EY91/$U$5)+(#REF!+($Q$46^2)/2)*$Q$51)/($Q$46*SQRT($Q$51))))*$EY91-NORMSDIST((((LN($EY91/$U$5)+(#REF!+($Q$46^2)/2)*$Q$51)/($Q$46*SQRT($Q$51)))-$Q$46*SQRT(($Q$51))))*$U$5*EXP(-#REF!*$Q$51))*$T$5*100,0)</f>
        <v>0</v>
      </c>
      <c r="FC91" s="120">
        <f ca="1">IFERROR((NORMSDIST(((LN($EY91/$U$6)+(#REF!+($Q$46^2)/2)*$Q$51)/($Q$46*SQRT($Q$51))))*$EY91-NORMSDIST((((LN($EY91/$U$6)+(#REF!+($Q$46^2)/2)*$Q$51)/($Q$46*SQRT($Q$51)))-$Q$46*SQRT(($Q$51))))*$U$6*EXP(-#REF!*$Q$51))*$T$6*100,0)</f>
        <v>0</v>
      </c>
      <c r="FD91" s="120">
        <f ca="1">IFERROR((NORMSDIST(((LN($EY91/$U$7)+(#REF!+($Q$46^2)/2)*$Q$51)/($Q$46*SQRT($Q$51))))*$EY91-NORMSDIST((((LN($EY91/$U$7)+(#REF!+($Q$46^2)/2)*$Q$51)/($Q$46*SQRT($Q$51)))-$Q$46*SQRT(($Q$51))))*$U$7*EXP(-#REF!*$Q$51))*$T$7*100,0)</f>
        <v>0</v>
      </c>
      <c r="FE91" s="120">
        <f ca="1">IFERROR((NORMSDIST(((LN($EY91/$U$8)+(#REF!+($Q$46^2)/2)*$Q$51)/($Q$46*SQRT($Q$51))))*$EY91-NORMSDIST((((LN($EY91/$U$8)+(#REF!+($Q$46^2)/2)*$Q$51)/($Q$46*SQRT($Q$51)))-$Q$46*SQRT(($Q$51))))*$U$8*EXP(-#REF!*$Q$51))*$T$8*100,0)</f>
        <v>0</v>
      </c>
      <c r="FF91" s="120">
        <f ca="1">IFERROR((NORMSDIST(((LN($EY91/$U$9)+(#REF!+($Q$46^2)/2)*$Q$51)/($Q$46*SQRT($Q$51))))*$EY91-NORMSDIST((((LN($EY91/$U$9)+(#REF!+($Q$46^2)/2)*$Q$51)/($Q$46*SQRT($Q$51)))-$Q$46*SQRT(($Q$51))))*$U$9*EXP(-#REF!*$Q$51))*$T$9*100,0)</f>
        <v>0</v>
      </c>
      <c r="FG91" s="120">
        <f ca="1">IFERROR((NORMSDIST(((LN($EY91/$U$10)+(#REF!+($Q$46^2)/2)*$Q$51)/($Q$46*SQRT($Q$51))))*$EY91-NORMSDIST((((LN($EY91/$U$10)+(#REF!+($Q$46^2)/2)*$Q$51)/($Q$46*SQRT($Q$51)))-$Q$46*SQRT(($Q$51))))*$U$10*EXP(-#REF!*$Q$51))*$T$10*100,0)</f>
        <v>0</v>
      </c>
      <c r="FH91" s="120">
        <f ca="1">IFERROR((NORMSDIST(((LN($EY91/$U$11)+(#REF!+($Q$46^2)/2)*$Q$51)/($Q$46*SQRT($Q$51))))*$EY91-NORMSDIST((((LN($EY91/$U$11)+(#REF!+($Q$46^2)/2)*$Q$51)/($Q$46*SQRT($Q$51)))-$Q$46*SQRT(($Q$51))))*$U$11*EXP(-#REF!*$Q$51))*$T$11*100,0)</f>
        <v>0</v>
      </c>
      <c r="FI91" s="120">
        <f ca="1">IFERROR((NORMSDIST(((LN($EY91/$U$12)+(#REF!+($Q$46^2)/2)*$Q$51)/($Q$46*SQRT($Q$51))))*$EY91-NORMSDIST((((LN($EY91/$U$12)+(#REF!+($Q$46^2)/2)*$Q$51)/($Q$46*SQRT($Q$51)))-$Q$46*SQRT(($Q$51))))*$U$12*EXP(-#REF!*$Q$51))*$T$12*100,0)</f>
        <v>0</v>
      </c>
      <c r="FJ91" s="120">
        <f ca="1">IFERROR((NORMSDIST(((LN($EY91/$U$13)+(#REF!+($Q$46^2)/2)*$Q$51)/($Q$46*SQRT($Q$51))))*$EY91-NORMSDIST((((LN($EY91/$U$13)+(#REF!+($Q$46^2)/2)*$Q$51)/($Q$46*SQRT($Q$51)))-$Q$46*SQRT(($Q$51))))*$U$13*EXP(-#REF!*$Q$51))*$T$13*100,0)</f>
        <v>0</v>
      </c>
      <c r="FK91" s="120">
        <f ca="1">IFERROR((NORMSDIST(((LN($EY91/$U$14)+(#REF!+($Q$46^2)/2)*$Q$51)/($Q$46*SQRT($Q$51))))*$EY91-NORMSDIST((((LN($EY91/$U$14)+(#REF!+($Q$46^2)/2)*$Q$51)/($Q$46*SQRT($Q$51)))-$Q$46*SQRT(($Q$51))))*$U$14*EXP(-#REF!*$Q$51))*$T$14*100,0)</f>
        <v>0</v>
      </c>
      <c r="FL91" s="120">
        <f ca="1">IFERROR((NORMSDIST(((LN($EY91/$U$15)+(#REF!+($Q$46^2)/2)*$Q$51)/($Q$46*SQRT($Q$51))))*$EY91-NORMSDIST((((LN($EY91/$U$15)+(#REF!+($Q$46^2)/2)*$Q$51)/($Q$46*SQRT($Q$51)))-$Q$46*SQRT(($Q$51))))*$U$15*EXP(-#REF!*$Q$51))*$T$15*100,0)</f>
        <v>0</v>
      </c>
      <c r="FM91" s="120">
        <f ca="1">IFERROR((NORMSDIST(((LN($EY91/$U$16)+(#REF!+($Q$46^2)/2)*$Q$51)/($Q$46*SQRT($Q$51))))*$EY91-NORMSDIST((((LN($EY91/$U$16)+(#REF!+($Q$46^2)/2)*$Q$51)/($Q$46*SQRT($Q$51)))-$Q$46*SQRT(($Q$51))))*$U$16*EXP(-#REF!*$Q$51))*$T$16*100,0)</f>
        <v>0</v>
      </c>
      <c r="FN91" s="120">
        <f ca="1">IFERROR((NORMSDIST(((LN($EY91/$U$17)+(#REF!+($Q$46^2)/2)*$Q$51)/($Q$46*SQRT($Q$51))))*$EY91-NORMSDIST((((LN($EY91/$U$17)+(#REF!+($Q$46^2)/2)*$Q$51)/($Q$46*SQRT($Q$51)))-$Q$46*SQRT(($Q$51))))*$U$17*EXP(-#REF!*$Q$51))*$T$17*100,0)</f>
        <v>0</v>
      </c>
      <c r="FO91" s="120">
        <f ca="1">IFERROR((NORMSDIST(((LN($EY91/$U$18)+(#REF!+($Q$46^2)/2)*$Q$51)/($Q$46*SQRT($Q$51))))*$EY91-NORMSDIST((((LN($EY91/$U$18)+(#REF!+($Q$46^2)/2)*$Q$51)/($Q$46*SQRT($Q$51)))-$Q$46*SQRT(($Q$51))))*$U$18*EXP(-#REF!*$Q$51))*$T$18*100,0)</f>
        <v>0</v>
      </c>
      <c r="FP91" s="120">
        <f ca="1">IFERROR((NORMSDIST(((LN($EY91/$U$19)+(#REF!+($Q$46^2)/2)*$Q$51)/($Q$46*SQRT($Q$51))))*$EY91-NORMSDIST((((LN($EY91/$U$19)+(#REF!+($Q$46^2)/2)*$Q$51)/($Q$46*SQRT($Q$51)))-$Q$46*SQRT(($Q$51))))*$U$19*EXP(-#REF!*$Q$51))*$T$19*100,0)</f>
        <v>0</v>
      </c>
      <c r="FQ91" s="120">
        <f ca="1">IFERROR((NORMSDIST(((LN($EY91/$U$20)+(#REF!+($Q$46^2)/2)*$Q$51)/($Q$46*SQRT($Q$51))))*$EY91-NORMSDIST((((LN($EY91/$U$20)+(#REF!+($Q$46^2)/2)*$Q$51)/($Q$46*SQRT($Q$51)))-$Q$46*SQRT(($Q$51))))*$U$20*EXP(-#REF!*$Q$51))*$T$20*100,0)</f>
        <v>0</v>
      </c>
      <c r="FR91" s="120">
        <f ca="1">IFERROR((NORMSDIST(((LN($EY91/$U$21)+(#REF!+($Q$46^2)/2)*$Q$51)/($Q$46*SQRT($Q$51))))*$EY91-NORMSDIST((((LN($EY91/$U$21)+(#REF!+($Q$46^2)/2)*$Q$51)/($Q$46*SQRT($Q$51)))-$Q$46*SQRT(($Q$51))))*$U$21*EXP(-#REF!*$Q$51))*$T$21*100,0)</f>
        <v>0</v>
      </c>
      <c r="FS91" s="120">
        <f ca="1">IFERROR((NORMSDIST(((LN($EY91/$U$22)+(#REF!+($Q$46^2)/2)*$Q$51)/($Q$46*SQRT($Q$51))))*$EY91-NORMSDIST((((LN($EY91/$U$22)+(#REF!+($Q$46^2)/2)*$Q$51)/($Q$46*SQRT($Q$51)))-$Q$46*SQRT(($Q$51))))*$U$22*EXP(-#REF!*$Q$51))*$T$22*100,0)</f>
        <v>0</v>
      </c>
      <c r="FT91" s="120">
        <f ca="1">IFERROR((NORMSDIST(((LN($EY91/$U$23)+(#REF!+($Q$46^2)/2)*$Q$51)/($Q$46*SQRT($Q$51))))*$EY91-NORMSDIST((((LN($EY91/$U$23)+(#REF!+($Q$46^2)/2)*$Q$51)/($Q$46*SQRT($Q$51)))-$Q$46*SQRT(($Q$51))))*$U$23*EXP(-#REF!*$Q$51))*$T$23*100,0)</f>
        <v>0</v>
      </c>
      <c r="FU91" s="120">
        <f ca="1">IFERROR((NORMSDIST(((LN($EY91/$U$24)+(#REF!+($Q$46^2)/2)*$Q$51)/($Q$46*SQRT($Q$51))))*$EY91-NORMSDIST((((LN($EY91/$U$24)+(#REF!+($Q$46^2)/2)*$Q$51)/($Q$46*SQRT($Q$51)))-$Q$46*SQRT(($Q$51))))*$U$24*EXP(-#REF!*$Q$51))*$T$24*100,0)</f>
        <v>0</v>
      </c>
      <c r="FV91" s="120">
        <f ca="1">IFERROR((NORMSDIST(((LN($EY91/$U$25)+(#REF!+($Q$46^2)/2)*$Q$51)/($Q$46*SQRT($Q$51))))*$EY91-NORMSDIST((((LN($EY91/$U$25)+(#REF!+($Q$46^2)/2)*$Q$51)/($Q$46*SQRT($Q$51)))-$Q$46*SQRT(($Q$51))))*$U$25*EXP(-#REF!*$Q$51))*$T$25*100,0)</f>
        <v>0</v>
      </c>
      <c r="FW91" s="120">
        <f ca="1">IFERROR((NORMSDIST(((LN($EY91/$U$26)+(#REF!+($Q$46^2)/2)*$Q$51)/($Q$46*SQRT($Q$51))))*$EY91-NORMSDIST((((LN($EY91/$U$26)+(#REF!+($Q$46^2)/2)*$Q$51)/($Q$46*SQRT($Q$51)))-$Q$46*SQRT(($Q$51))))*$U$26*EXP(-#REF!*$Q$51))*$T$26*100,0)</f>
        <v>0</v>
      </c>
      <c r="FX91" s="120">
        <f ca="1">IFERROR((NORMSDIST(((LN($EY91/$U$27)+(#REF!+($Q$46^2)/2)*$Q$51)/($Q$46*SQRT($Q$51))))*$EY91-NORMSDIST((((LN($EY91/$U$27)+(#REF!+($Q$46^2)/2)*$Q$51)/($Q$46*SQRT($Q$51)))-$Q$46*SQRT(($Q$51))))*$U$27*EXP(-#REF!*$Q$51))*$T$27*100,0)</f>
        <v>0</v>
      </c>
      <c r="FY91" s="120">
        <f ca="1">IFERROR((NORMSDIST(((LN($EY91/$U$28)+(#REF!+($Q$46^2)/2)*$Q$51)/($Q$46*SQRT($Q$51))))*$EY91-NORMSDIST((((LN($EY91/$U$28)+(#REF!+($Q$46^2)/2)*$Q$51)/($Q$46*SQRT($Q$51)))-$Q$46*SQRT(($Q$51))))*$U$28*EXP(-#REF!*$Q$51))*$T$28*100,0)</f>
        <v>0</v>
      </c>
      <c r="FZ91" s="120">
        <f ca="1">IFERROR((NORMSDIST(((LN($EY91/$U$29)+(#REF!+($Q$46^2)/2)*$Q$51)/($Q$46*SQRT($Q$51))))*$EY91-NORMSDIST((((LN($EY91/$U$29)+(#REF!+($Q$46^2)/2)*$Q$51)/($Q$46*SQRT($Q$51)))-$Q$46*SQRT(($Q$51))))*$U$29*EXP(-#REF!*$Q$51))*$T$29*100,0)</f>
        <v>0</v>
      </c>
      <c r="GA91" s="120">
        <f ca="1">IFERROR((NORMSDIST(((LN($EY91/$U$30)+(#REF!+($Q$46^2)/2)*$Q$51)/($Q$46*SQRT($Q$51))))*$EY91-NORMSDIST((((LN($EY91/$U$30)+(#REF!+($Q$46^2)/2)*$Q$51)/($Q$46*SQRT($Q$51)))-$Q$46*SQRT(($Q$51))))*$U$30*EXP(-#REF!*$Q$51))*$T$30*100,0)</f>
        <v>0</v>
      </c>
      <c r="GB91" s="120">
        <f ca="1">IFERROR((NORMSDIST(((LN($EY91/$U$31)+(#REF!+($Q$46^2)/2)*$Q$51)/($Q$46*SQRT($Q$51))))*$EY91-NORMSDIST((((LN($EY91/$U$31)+(#REF!+($Q$46^2)/2)*$Q$51)/($Q$46*SQRT($Q$51)))-$Q$46*SQRT(($Q$51))))*$U$31*EXP(-#REF!*$Q$51))*$T$31*100,0)</f>
        <v>0</v>
      </c>
      <c r="GC91" s="120">
        <f ca="1">IFERROR((NORMSDIST(((LN($EY91/$U$32)+(#REF!+($Q$46^2)/2)*$Q$51)/($Q$46*SQRT($Q$51))))*$EY91-NORMSDIST((((LN($EY91/$U$32)+(#REF!+($Q$46^2)/2)*$Q$51)/($Q$46*SQRT($Q$51)))-$Q$46*SQRT(($Q$51))))*$U$32*EXP(-#REF!*$Q$51))*$T$32*100,0)</f>
        <v>0</v>
      </c>
      <c r="GD91" s="120">
        <f ca="1">IFERROR((NORMSDIST(((LN($EY91/$U$33)+(#REF!+($Q$46^2)/2)*$Q$51)/($Q$46*SQRT($Q$51))))*$EY91-NORMSDIST((((LN($EY91/$U$33)+(#REF!+($Q$46^2)/2)*$Q$51)/($Q$46*SQRT($Q$51)))-$Q$46*SQRT(($Q$51))))*$U$33*EXP(-#REF!*$Q$51))*$T$33*100,0)</f>
        <v>0</v>
      </c>
      <c r="GE91" s="120">
        <f ca="1">IFERROR((NORMSDIST(((LN($EY91/$U$34)+(#REF!+($Q$46^2)/2)*$Q$51)/($Q$46*SQRT($Q$51))))*$EY91-NORMSDIST((((LN($EY91/$U$34)+(#REF!+($Q$46^2)/2)*$Q$51)/($Q$46*SQRT($Q$51)))-$Q$46*SQRT(($Q$51))))*$U$34*EXP(-#REF!*$Q$51))*$T$34*100,0)</f>
        <v>0</v>
      </c>
      <c r="GF91" s="120">
        <f ca="1">IFERROR((NORMSDIST(((LN($EY91/$U$35)+(#REF!+($Q$46^2)/2)*$Q$51)/($Q$46*SQRT($Q$51))))*$EY91-NORMSDIST((((LN($EY91/$U$35)+(#REF!+($Q$46^2)/2)*$Q$51)/($Q$46*SQRT($Q$51)))-$Q$46*SQRT(($Q$51))))*$U$35*EXP(-#REF!*$Q$51))*$T$35*100,0)</f>
        <v>0</v>
      </c>
      <c r="GG91" s="120">
        <f ca="1">IFERROR((NORMSDIST(((LN($EY91/$U$36)+(#REF!+($Q$46^2)/2)*$Q$51)/($Q$46*SQRT($Q$51))))*$EY91-NORMSDIST((((LN($EY91/$U$36)+(#REF!+($Q$46^2)/2)*$Q$51)/($Q$46*SQRT($Q$51)))-$Q$46*SQRT(($Q$51))))*$U$36*EXP(-#REF!*$Q$51))*$T$36*100,0)</f>
        <v>0</v>
      </c>
      <c r="GH91" s="120">
        <f ca="1">IFERROR((NORMSDIST(((LN($EY91/$U$37)+(#REF!+($Q$46^2)/2)*$Q$51)/($Q$46*SQRT($Q$51))))*$EY91-NORMSDIST((((LN($EY91/$U$37)+(#REF!+($Q$46^2)/2)*$Q$51)/($Q$46*SQRT($Q$51)))-$Q$46*SQRT(($Q$51))))*$U$37*EXP(-#REF!*$Q$51))*$T$37*100,0)</f>
        <v>0</v>
      </c>
      <c r="GI91" s="120">
        <f ca="1">IFERROR((NORMSDIST(((LN($EY91/$U$38)+(#REF!+($Q$46^2)/2)*$Q$51)/($Q$46*SQRT($Q$51))))*$EY91-NORMSDIST((((LN($EY91/$U$38)+(#REF!+($Q$46^2)/2)*$Q$51)/($Q$46*SQRT($Q$51)))-$Q$46*SQRT(($Q$51))))*$U$38*EXP(-#REF!*$Q$51))*$T$38*100,0)</f>
        <v>0</v>
      </c>
      <c r="GJ91" s="120">
        <f ca="1">IFERROR((NORMSDIST(((LN($EY91/$U$39)+(#REF!+($Q$46^2)/2)*$Q$51)/($Q$46*SQRT($Q$51))))*$EY91-NORMSDIST((((LN($EY91/$U$39)+(#REF!+($Q$46^2)/2)*$Q$51)/($Q$46*SQRT($Q$51)))-$Q$46*SQRT(($Q$51))))*$U$39*EXP(-#REF!*$Q$51))*$T$39*100,0)</f>
        <v>0</v>
      </c>
      <c r="GK91" s="120">
        <f ca="1">IFERROR((NORMSDIST(((LN($EY91/$U$40)+(#REF!+($Q$46^2)/2)*$Q$51)/($Q$46*SQRT($Q$51))))*$EY91-NORMSDIST((((LN($EY91/$U$40)+(#REF!+($Q$46^2)/2)*$Q$51)/($Q$46*SQRT($Q$51)))-$Q$46*SQRT(($Q$51))))*$U$40*EXP(-#REF!*$Q$51))*$T$40*100,0)</f>
        <v>0</v>
      </c>
      <c r="GL91" s="120">
        <f ca="1">IFERROR((NORMSDIST(((LN($EY91/$U$41)+(#REF!+($Q$46^2)/2)*$Q$51)/($Q$46*SQRT($Q$51))))*$EY91-NORMSDIST((((LN($EY91/$U$41)+(#REF!+($Q$46^2)/2)*$Q$51)/($Q$46*SQRT($Q$51)))-$Q$46*SQRT(($Q$51))))*$U$41*EXP(-#REF!*$Q$51))*$T$41*100,0)</f>
        <v>0</v>
      </c>
      <c r="GM91" s="120">
        <f ca="1">IFERROR((NORMSDIST(((LN($EY91/$U$42)+(#REF!+($Q$46^2)/2)*$Q$51)/($Q$46*SQRT($Q$51))))*$EY91-NORMSDIST((((LN($EY91/$U$42)+(#REF!+($Q$46^2)/2)*$Q$51)/($Q$46*SQRT($Q$51)))-$Q$46*SQRT(($Q$51))))*$U$42*EXP(-#REF!*$Q$51))*$T$42*100,0)</f>
        <v>0</v>
      </c>
      <c r="GN91" s="205">
        <f t="shared" ca="1" si="174"/>
        <v>0</v>
      </c>
    </row>
    <row r="92" spans="112:196">
      <c r="DH92" s="119">
        <f t="shared" si="131"/>
        <v>3278.5439847890634</v>
      </c>
      <c r="DI92" s="120">
        <f t="shared" si="132"/>
        <v>0</v>
      </c>
      <c r="DJ92" s="120">
        <f t="shared" si="133"/>
        <v>0</v>
      </c>
      <c r="DK92" s="120">
        <f t="shared" si="134"/>
        <v>0</v>
      </c>
      <c r="DL92" s="120">
        <f t="shared" si="135"/>
        <v>0</v>
      </c>
      <c r="DM92" s="120">
        <f t="shared" si="136"/>
        <v>0</v>
      </c>
      <c r="DN92" s="120">
        <f t="shared" si="137"/>
        <v>0</v>
      </c>
      <c r="DO92" s="120">
        <f t="shared" si="138"/>
        <v>0</v>
      </c>
      <c r="DP92" s="120">
        <f t="shared" si="139"/>
        <v>0</v>
      </c>
      <c r="DQ92" s="120">
        <f t="shared" si="140"/>
        <v>0</v>
      </c>
      <c r="DR92" s="120">
        <f t="shared" si="141"/>
        <v>0</v>
      </c>
      <c r="DS92" s="120">
        <f t="shared" si="142"/>
        <v>0</v>
      </c>
      <c r="DT92" s="120">
        <f t="shared" si="143"/>
        <v>0</v>
      </c>
      <c r="DU92" s="120">
        <f t="shared" si="144"/>
        <v>0</v>
      </c>
      <c r="DV92" s="120">
        <f t="shared" si="145"/>
        <v>0</v>
      </c>
      <c r="DW92" s="120">
        <f t="shared" si="146"/>
        <v>0</v>
      </c>
      <c r="DX92" s="120">
        <f t="shared" si="147"/>
        <v>0</v>
      </c>
      <c r="DY92" s="120">
        <f t="shared" si="148"/>
        <v>0</v>
      </c>
      <c r="DZ92" s="120">
        <f t="shared" si="149"/>
        <v>0</v>
      </c>
      <c r="EA92" s="120">
        <f t="shared" si="150"/>
        <v>0</v>
      </c>
      <c r="EB92" s="120">
        <f t="shared" si="151"/>
        <v>0</v>
      </c>
      <c r="EC92" s="120">
        <f t="shared" si="152"/>
        <v>0</v>
      </c>
      <c r="ED92" s="120">
        <f t="shared" si="153"/>
        <v>0</v>
      </c>
      <c r="EE92" s="120">
        <f t="shared" si="154"/>
        <v>0</v>
      </c>
      <c r="EF92" s="120">
        <f t="shared" si="155"/>
        <v>0</v>
      </c>
      <c r="EG92" s="120">
        <f t="shared" si="156"/>
        <v>0</v>
      </c>
      <c r="EH92" s="120">
        <f t="shared" si="157"/>
        <v>0</v>
      </c>
      <c r="EI92" s="120">
        <f t="shared" si="158"/>
        <v>0</v>
      </c>
      <c r="EJ92" s="120">
        <f t="shared" si="159"/>
        <v>0</v>
      </c>
      <c r="EK92" s="120">
        <f t="shared" si="160"/>
        <v>0</v>
      </c>
      <c r="EL92" s="120">
        <f t="shared" si="161"/>
        <v>0</v>
      </c>
      <c r="EM92" s="120">
        <f t="shared" si="162"/>
        <v>0</v>
      </c>
      <c r="EN92" s="120">
        <f t="shared" si="163"/>
        <v>0</v>
      </c>
      <c r="EO92" s="120">
        <f t="shared" si="164"/>
        <v>0</v>
      </c>
      <c r="EP92" s="120">
        <f t="shared" si="165"/>
        <v>0</v>
      </c>
      <c r="EQ92" s="120">
        <f t="shared" si="166"/>
        <v>0</v>
      </c>
      <c r="ER92" s="120">
        <f t="shared" si="167"/>
        <v>0</v>
      </c>
      <c r="ES92" s="120">
        <f t="shared" si="168"/>
        <v>0</v>
      </c>
      <c r="ET92" s="120">
        <f t="shared" si="169"/>
        <v>0</v>
      </c>
      <c r="EU92" s="120">
        <f t="shared" si="170"/>
        <v>0</v>
      </c>
      <c r="EV92" s="120">
        <f t="shared" si="171"/>
        <v>0</v>
      </c>
      <c r="EW92" s="205">
        <f t="shared" si="172"/>
        <v>0</v>
      </c>
      <c r="EX92" s="72"/>
      <c r="EY92" s="119">
        <f t="shared" si="173"/>
        <v>3278.5439847890634</v>
      </c>
      <c r="EZ92" s="120">
        <f ca="1">IFERROR((NORMSDIST(((LN($EY92/$U$3)+(#REF!+($Q$46^2)/2)*$Q$51)/($Q$46*SQRT($Q$51))))*$EY92-NORMSDIST((((LN($EY92/$U$3)+(#REF!+($Q$46^2)/2)*$Q$51)/($Q$46*SQRT($Q$51)))-$Q$46*SQRT(($Q$51))))*$U$3*EXP(-#REF!*$Q$51))*$T$3*100,0)</f>
        <v>0</v>
      </c>
      <c r="FA92" s="120">
        <f ca="1">IFERROR((NORMSDIST(((LN($EY92/$U$4)+(#REF!+($Q$46^2)/2)*$Q$51)/($Q$46*SQRT($Q$51))))*$EY92-NORMSDIST((((LN($EY92/$U$4)+(#REF!+($Q$46^2)/2)*$Q$51)/($Q$46*SQRT($Q$51)))-$Q$46*SQRT(($Q$51))))*$U$4*EXP(-#REF!*$Q$51))*$T$4*100,0)</f>
        <v>0</v>
      </c>
      <c r="FB92" s="120">
        <f ca="1">IFERROR((NORMSDIST(((LN($EY92/$U$5)+(#REF!+($Q$46^2)/2)*$Q$51)/($Q$46*SQRT($Q$51))))*$EY92-NORMSDIST((((LN($EY92/$U$5)+(#REF!+($Q$46^2)/2)*$Q$51)/($Q$46*SQRT($Q$51)))-$Q$46*SQRT(($Q$51))))*$U$5*EXP(-#REF!*$Q$51))*$T$5*100,0)</f>
        <v>0</v>
      </c>
      <c r="FC92" s="120">
        <f ca="1">IFERROR((NORMSDIST(((LN($EY92/$U$6)+(#REF!+($Q$46^2)/2)*$Q$51)/($Q$46*SQRT($Q$51))))*$EY92-NORMSDIST((((LN($EY92/$U$6)+(#REF!+($Q$46^2)/2)*$Q$51)/($Q$46*SQRT($Q$51)))-$Q$46*SQRT(($Q$51))))*$U$6*EXP(-#REF!*$Q$51))*$T$6*100,0)</f>
        <v>0</v>
      </c>
      <c r="FD92" s="120">
        <f ca="1">IFERROR((NORMSDIST(((LN($EY92/$U$7)+(#REF!+($Q$46^2)/2)*$Q$51)/($Q$46*SQRT($Q$51))))*$EY92-NORMSDIST((((LN($EY92/$U$7)+(#REF!+($Q$46^2)/2)*$Q$51)/($Q$46*SQRT($Q$51)))-$Q$46*SQRT(($Q$51))))*$U$7*EXP(-#REF!*$Q$51))*$T$7*100,0)</f>
        <v>0</v>
      </c>
      <c r="FE92" s="120">
        <f ca="1">IFERROR((NORMSDIST(((LN($EY92/$U$8)+(#REF!+($Q$46^2)/2)*$Q$51)/($Q$46*SQRT($Q$51))))*$EY92-NORMSDIST((((LN($EY92/$U$8)+(#REF!+($Q$46^2)/2)*$Q$51)/($Q$46*SQRT($Q$51)))-$Q$46*SQRT(($Q$51))))*$U$8*EXP(-#REF!*$Q$51))*$T$8*100,0)</f>
        <v>0</v>
      </c>
      <c r="FF92" s="120">
        <f ca="1">IFERROR((NORMSDIST(((LN($EY92/$U$9)+(#REF!+($Q$46^2)/2)*$Q$51)/($Q$46*SQRT($Q$51))))*$EY92-NORMSDIST((((LN($EY92/$U$9)+(#REF!+($Q$46^2)/2)*$Q$51)/($Q$46*SQRT($Q$51)))-$Q$46*SQRT(($Q$51))))*$U$9*EXP(-#REF!*$Q$51))*$T$9*100,0)</f>
        <v>0</v>
      </c>
      <c r="FG92" s="120">
        <f ca="1">IFERROR((NORMSDIST(((LN($EY92/$U$10)+(#REF!+($Q$46^2)/2)*$Q$51)/($Q$46*SQRT($Q$51))))*$EY92-NORMSDIST((((LN($EY92/$U$10)+(#REF!+($Q$46^2)/2)*$Q$51)/($Q$46*SQRT($Q$51)))-$Q$46*SQRT(($Q$51))))*$U$10*EXP(-#REF!*$Q$51))*$T$10*100,0)</f>
        <v>0</v>
      </c>
      <c r="FH92" s="120">
        <f ca="1">IFERROR((NORMSDIST(((LN($EY92/$U$11)+(#REF!+($Q$46^2)/2)*$Q$51)/($Q$46*SQRT($Q$51))))*$EY92-NORMSDIST((((LN($EY92/$U$11)+(#REF!+($Q$46^2)/2)*$Q$51)/($Q$46*SQRT($Q$51)))-$Q$46*SQRT(($Q$51))))*$U$11*EXP(-#REF!*$Q$51))*$T$11*100,0)</f>
        <v>0</v>
      </c>
      <c r="FI92" s="120">
        <f ca="1">IFERROR((NORMSDIST(((LN($EY92/$U$12)+(#REF!+($Q$46^2)/2)*$Q$51)/($Q$46*SQRT($Q$51))))*$EY92-NORMSDIST((((LN($EY92/$U$12)+(#REF!+($Q$46^2)/2)*$Q$51)/($Q$46*SQRT($Q$51)))-$Q$46*SQRT(($Q$51))))*$U$12*EXP(-#REF!*$Q$51))*$T$12*100,0)</f>
        <v>0</v>
      </c>
      <c r="FJ92" s="120">
        <f ca="1">IFERROR((NORMSDIST(((LN($EY92/$U$13)+(#REF!+($Q$46^2)/2)*$Q$51)/($Q$46*SQRT($Q$51))))*$EY92-NORMSDIST((((LN($EY92/$U$13)+(#REF!+($Q$46^2)/2)*$Q$51)/($Q$46*SQRT($Q$51)))-$Q$46*SQRT(($Q$51))))*$U$13*EXP(-#REF!*$Q$51))*$T$13*100,0)</f>
        <v>0</v>
      </c>
      <c r="FK92" s="120">
        <f ca="1">IFERROR((NORMSDIST(((LN($EY92/$U$14)+(#REF!+($Q$46^2)/2)*$Q$51)/($Q$46*SQRT($Q$51))))*$EY92-NORMSDIST((((LN($EY92/$U$14)+(#REF!+($Q$46^2)/2)*$Q$51)/($Q$46*SQRT($Q$51)))-$Q$46*SQRT(($Q$51))))*$U$14*EXP(-#REF!*$Q$51))*$T$14*100,0)</f>
        <v>0</v>
      </c>
      <c r="FL92" s="120">
        <f ca="1">IFERROR((NORMSDIST(((LN($EY92/$U$15)+(#REF!+($Q$46^2)/2)*$Q$51)/($Q$46*SQRT($Q$51))))*$EY92-NORMSDIST((((LN($EY92/$U$15)+(#REF!+($Q$46^2)/2)*$Q$51)/($Q$46*SQRT($Q$51)))-$Q$46*SQRT(($Q$51))))*$U$15*EXP(-#REF!*$Q$51))*$T$15*100,0)</f>
        <v>0</v>
      </c>
      <c r="FM92" s="120">
        <f ca="1">IFERROR((NORMSDIST(((LN($EY92/$U$16)+(#REF!+($Q$46^2)/2)*$Q$51)/($Q$46*SQRT($Q$51))))*$EY92-NORMSDIST((((LN($EY92/$U$16)+(#REF!+($Q$46^2)/2)*$Q$51)/($Q$46*SQRT($Q$51)))-$Q$46*SQRT(($Q$51))))*$U$16*EXP(-#REF!*$Q$51))*$T$16*100,0)</f>
        <v>0</v>
      </c>
      <c r="FN92" s="120">
        <f ca="1">IFERROR((NORMSDIST(((LN($EY92/$U$17)+(#REF!+($Q$46^2)/2)*$Q$51)/($Q$46*SQRT($Q$51))))*$EY92-NORMSDIST((((LN($EY92/$U$17)+(#REF!+($Q$46^2)/2)*$Q$51)/($Q$46*SQRT($Q$51)))-$Q$46*SQRT(($Q$51))))*$U$17*EXP(-#REF!*$Q$51))*$T$17*100,0)</f>
        <v>0</v>
      </c>
      <c r="FO92" s="120">
        <f ca="1">IFERROR((NORMSDIST(((LN($EY92/$U$18)+(#REF!+($Q$46^2)/2)*$Q$51)/($Q$46*SQRT($Q$51))))*$EY92-NORMSDIST((((LN($EY92/$U$18)+(#REF!+($Q$46^2)/2)*$Q$51)/($Q$46*SQRT($Q$51)))-$Q$46*SQRT(($Q$51))))*$U$18*EXP(-#REF!*$Q$51))*$T$18*100,0)</f>
        <v>0</v>
      </c>
      <c r="FP92" s="120">
        <f ca="1">IFERROR((NORMSDIST(((LN($EY92/$U$19)+(#REF!+($Q$46^2)/2)*$Q$51)/($Q$46*SQRT($Q$51))))*$EY92-NORMSDIST((((LN($EY92/$U$19)+(#REF!+($Q$46^2)/2)*$Q$51)/($Q$46*SQRT($Q$51)))-$Q$46*SQRT(($Q$51))))*$U$19*EXP(-#REF!*$Q$51))*$T$19*100,0)</f>
        <v>0</v>
      </c>
      <c r="FQ92" s="120">
        <f ca="1">IFERROR((NORMSDIST(((LN($EY92/$U$20)+(#REF!+($Q$46^2)/2)*$Q$51)/($Q$46*SQRT($Q$51))))*$EY92-NORMSDIST((((LN($EY92/$U$20)+(#REF!+($Q$46^2)/2)*$Q$51)/($Q$46*SQRT($Q$51)))-$Q$46*SQRT(($Q$51))))*$U$20*EXP(-#REF!*$Q$51))*$T$20*100,0)</f>
        <v>0</v>
      </c>
      <c r="FR92" s="120">
        <f ca="1">IFERROR((NORMSDIST(((LN($EY92/$U$21)+(#REF!+($Q$46^2)/2)*$Q$51)/($Q$46*SQRT($Q$51))))*$EY92-NORMSDIST((((LN($EY92/$U$21)+(#REF!+($Q$46^2)/2)*$Q$51)/($Q$46*SQRT($Q$51)))-$Q$46*SQRT(($Q$51))))*$U$21*EXP(-#REF!*$Q$51))*$T$21*100,0)</f>
        <v>0</v>
      </c>
      <c r="FS92" s="120">
        <f ca="1">IFERROR((NORMSDIST(((LN($EY92/$U$22)+(#REF!+($Q$46^2)/2)*$Q$51)/($Q$46*SQRT($Q$51))))*$EY92-NORMSDIST((((LN($EY92/$U$22)+(#REF!+($Q$46^2)/2)*$Q$51)/($Q$46*SQRT($Q$51)))-$Q$46*SQRT(($Q$51))))*$U$22*EXP(-#REF!*$Q$51))*$T$22*100,0)</f>
        <v>0</v>
      </c>
      <c r="FT92" s="120">
        <f ca="1">IFERROR((NORMSDIST(((LN($EY92/$U$23)+(#REF!+($Q$46^2)/2)*$Q$51)/($Q$46*SQRT($Q$51))))*$EY92-NORMSDIST((((LN($EY92/$U$23)+(#REF!+($Q$46^2)/2)*$Q$51)/($Q$46*SQRT($Q$51)))-$Q$46*SQRT(($Q$51))))*$U$23*EXP(-#REF!*$Q$51))*$T$23*100,0)</f>
        <v>0</v>
      </c>
      <c r="FU92" s="120">
        <f ca="1">IFERROR((NORMSDIST(((LN($EY92/$U$24)+(#REF!+($Q$46^2)/2)*$Q$51)/($Q$46*SQRT($Q$51))))*$EY92-NORMSDIST((((LN($EY92/$U$24)+(#REF!+($Q$46^2)/2)*$Q$51)/($Q$46*SQRT($Q$51)))-$Q$46*SQRT(($Q$51))))*$U$24*EXP(-#REF!*$Q$51))*$T$24*100,0)</f>
        <v>0</v>
      </c>
      <c r="FV92" s="120">
        <f ca="1">IFERROR((NORMSDIST(((LN($EY92/$U$25)+(#REF!+($Q$46^2)/2)*$Q$51)/($Q$46*SQRT($Q$51))))*$EY92-NORMSDIST((((LN($EY92/$U$25)+(#REF!+($Q$46^2)/2)*$Q$51)/($Q$46*SQRT($Q$51)))-$Q$46*SQRT(($Q$51))))*$U$25*EXP(-#REF!*$Q$51))*$T$25*100,0)</f>
        <v>0</v>
      </c>
      <c r="FW92" s="120">
        <f ca="1">IFERROR((NORMSDIST(((LN($EY92/$U$26)+(#REF!+($Q$46^2)/2)*$Q$51)/($Q$46*SQRT($Q$51))))*$EY92-NORMSDIST((((LN($EY92/$U$26)+(#REF!+($Q$46^2)/2)*$Q$51)/($Q$46*SQRT($Q$51)))-$Q$46*SQRT(($Q$51))))*$U$26*EXP(-#REF!*$Q$51))*$T$26*100,0)</f>
        <v>0</v>
      </c>
      <c r="FX92" s="120">
        <f ca="1">IFERROR((NORMSDIST(((LN($EY92/$U$27)+(#REF!+($Q$46^2)/2)*$Q$51)/($Q$46*SQRT($Q$51))))*$EY92-NORMSDIST((((LN($EY92/$U$27)+(#REF!+($Q$46^2)/2)*$Q$51)/($Q$46*SQRT($Q$51)))-$Q$46*SQRT(($Q$51))))*$U$27*EXP(-#REF!*$Q$51))*$T$27*100,0)</f>
        <v>0</v>
      </c>
      <c r="FY92" s="120">
        <f ca="1">IFERROR((NORMSDIST(((LN($EY92/$U$28)+(#REF!+($Q$46^2)/2)*$Q$51)/($Q$46*SQRT($Q$51))))*$EY92-NORMSDIST((((LN($EY92/$U$28)+(#REF!+($Q$46^2)/2)*$Q$51)/($Q$46*SQRT($Q$51)))-$Q$46*SQRT(($Q$51))))*$U$28*EXP(-#REF!*$Q$51))*$T$28*100,0)</f>
        <v>0</v>
      </c>
      <c r="FZ92" s="120">
        <f ca="1">IFERROR((NORMSDIST(((LN($EY92/$U$29)+(#REF!+($Q$46^2)/2)*$Q$51)/($Q$46*SQRT($Q$51))))*$EY92-NORMSDIST((((LN($EY92/$U$29)+(#REF!+($Q$46^2)/2)*$Q$51)/($Q$46*SQRT($Q$51)))-$Q$46*SQRT(($Q$51))))*$U$29*EXP(-#REF!*$Q$51))*$T$29*100,0)</f>
        <v>0</v>
      </c>
      <c r="GA92" s="120">
        <f ca="1">IFERROR((NORMSDIST(((LN($EY92/$U$30)+(#REF!+($Q$46^2)/2)*$Q$51)/($Q$46*SQRT($Q$51))))*$EY92-NORMSDIST((((LN($EY92/$U$30)+(#REF!+($Q$46^2)/2)*$Q$51)/($Q$46*SQRT($Q$51)))-$Q$46*SQRT(($Q$51))))*$U$30*EXP(-#REF!*$Q$51))*$T$30*100,0)</f>
        <v>0</v>
      </c>
      <c r="GB92" s="120">
        <f ca="1">IFERROR((NORMSDIST(((LN($EY92/$U$31)+(#REF!+($Q$46^2)/2)*$Q$51)/($Q$46*SQRT($Q$51))))*$EY92-NORMSDIST((((LN($EY92/$U$31)+(#REF!+($Q$46^2)/2)*$Q$51)/($Q$46*SQRT($Q$51)))-$Q$46*SQRT(($Q$51))))*$U$31*EXP(-#REF!*$Q$51))*$T$31*100,0)</f>
        <v>0</v>
      </c>
      <c r="GC92" s="120">
        <f ca="1">IFERROR((NORMSDIST(((LN($EY92/$U$32)+(#REF!+($Q$46^2)/2)*$Q$51)/($Q$46*SQRT($Q$51))))*$EY92-NORMSDIST((((LN($EY92/$U$32)+(#REF!+($Q$46^2)/2)*$Q$51)/($Q$46*SQRT($Q$51)))-$Q$46*SQRT(($Q$51))))*$U$32*EXP(-#REF!*$Q$51))*$T$32*100,0)</f>
        <v>0</v>
      </c>
      <c r="GD92" s="120">
        <f ca="1">IFERROR((NORMSDIST(((LN($EY92/$U$33)+(#REF!+($Q$46^2)/2)*$Q$51)/($Q$46*SQRT($Q$51))))*$EY92-NORMSDIST((((LN($EY92/$U$33)+(#REF!+($Q$46^2)/2)*$Q$51)/($Q$46*SQRT($Q$51)))-$Q$46*SQRT(($Q$51))))*$U$33*EXP(-#REF!*$Q$51))*$T$33*100,0)</f>
        <v>0</v>
      </c>
      <c r="GE92" s="120">
        <f ca="1">IFERROR((NORMSDIST(((LN($EY92/$U$34)+(#REF!+($Q$46^2)/2)*$Q$51)/($Q$46*SQRT($Q$51))))*$EY92-NORMSDIST((((LN($EY92/$U$34)+(#REF!+($Q$46^2)/2)*$Q$51)/($Q$46*SQRT($Q$51)))-$Q$46*SQRT(($Q$51))))*$U$34*EXP(-#REF!*$Q$51))*$T$34*100,0)</f>
        <v>0</v>
      </c>
      <c r="GF92" s="120">
        <f ca="1">IFERROR((NORMSDIST(((LN($EY92/$U$35)+(#REF!+($Q$46^2)/2)*$Q$51)/($Q$46*SQRT($Q$51))))*$EY92-NORMSDIST((((LN($EY92/$U$35)+(#REF!+($Q$46^2)/2)*$Q$51)/($Q$46*SQRT($Q$51)))-$Q$46*SQRT(($Q$51))))*$U$35*EXP(-#REF!*$Q$51))*$T$35*100,0)</f>
        <v>0</v>
      </c>
      <c r="GG92" s="120">
        <f ca="1">IFERROR((NORMSDIST(((LN($EY92/$U$36)+(#REF!+($Q$46^2)/2)*$Q$51)/($Q$46*SQRT($Q$51))))*$EY92-NORMSDIST((((LN($EY92/$U$36)+(#REF!+($Q$46^2)/2)*$Q$51)/($Q$46*SQRT($Q$51)))-$Q$46*SQRT(($Q$51))))*$U$36*EXP(-#REF!*$Q$51))*$T$36*100,0)</f>
        <v>0</v>
      </c>
      <c r="GH92" s="120">
        <f ca="1">IFERROR((NORMSDIST(((LN($EY92/$U$37)+(#REF!+($Q$46^2)/2)*$Q$51)/($Q$46*SQRT($Q$51))))*$EY92-NORMSDIST((((LN($EY92/$U$37)+(#REF!+($Q$46^2)/2)*$Q$51)/($Q$46*SQRT($Q$51)))-$Q$46*SQRT(($Q$51))))*$U$37*EXP(-#REF!*$Q$51))*$T$37*100,0)</f>
        <v>0</v>
      </c>
      <c r="GI92" s="120">
        <f ca="1">IFERROR((NORMSDIST(((LN($EY92/$U$38)+(#REF!+($Q$46^2)/2)*$Q$51)/($Q$46*SQRT($Q$51))))*$EY92-NORMSDIST((((LN($EY92/$U$38)+(#REF!+($Q$46^2)/2)*$Q$51)/($Q$46*SQRT($Q$51)))-$Q$46*SQRT(($Q$51))))*$U$38*EXP(-#REF!*$Q$51))*$T$38*100,0)</f>
        <v>0</v>
      </c>
      <c r="GJ92" s="120">
        <f ca="1">IFERROR((NORMSDIST(((LN($EY92/$U$39)+(#REF!+($Q$46^2)/2)*$Q$51)/($Q$46*SQRT($Q$51))))*$EY92-NORMSDIST((((LN($EY92/$U$39)+(#REF!+($Q$46^2)/2)*$Q$51)/($Q$46*SQRT($Q$51)))-$Q$46*SQRT(($Q$51))))*$U$39*EXP(-#REF!*$Q$51))*$T$39*100,0)</f>
        <v>0</v>
      </c>
      <c r="GK92" s="120">
        <f ca="1">IFERROR((NORMSDIST(((LN($EY92/$U$40)+(#REF!+($Q$46^2)/2)*$Q$51)/($Q$46*SQRT($Q$51))))*$EY92-NORMSDIST((((LN($EY92/$U$40)+(#REF!+($Q$46^2)/2)*$Q$51)/($Q$46*SQRT($Q$51)))-$Q$46*SQRT(($Q$51))))*$U$40*EXP(-#REF!*$Q$51))*$T$40*100,0)</f>
        <v>0</v>
      </c>
      <c r="GL92" s="120">
        <f ca="1">IFERROR((NORMSDIST(((LN($EY92/$U$41)+(#REF!+($Q$46^2)/2)*$Q$51)/($Q$46*SQRT($Q$51))))*$EY92-NORMSDIST((((LN($EY92/$U$41)+(#REF!+($Q$46^2)/2)*$Q$51)/($Q$46*SQRT($Q$51)))-$Q$46*SQRT(($Q$51))))*$U$41*EXP(-#REF!*$Q$51))*$T$41*100,0)</f>
        <v>0</v>
      </c>
      <c r="GM92" s="120">
        <f ca="1">IFERROR((NORMSDIST(((LN($EY92/$U$42)+(#REF!+($Q$46^2)/2)*$Q$51)/($Q$46*SQRT($Q$51))))*$EY92-NORMSDIST((((LN($EY92/$U$42)+(#REF!+($Q$46^2)/2)*$Q$51)/($Q$46*SQRT($Q$51)))-$Q$46*SQRT(($Q$51))))*$U$42*EXP(-#REF!*$Q$51))*$T$42*100,0)</f>
        <v>0</v>
      </c>
      <c r="GN92" s="205">
        <f t="shared" ca="1" si="174"/>
        <v>0</v>
      </c>
    </row>
    <row r="93" spans="112:196">
      <c r="DH93" s="119">
        <f t="shared" si="131"/>
        <v>3442.4711840285167</v>
      </c>
      <c r="DI93" s="120">
        <f t="shared" si="132"/>
        <v>0</v>
      </c>
      <c r="DJ93" s="120">
        <f t="shared" si="133"/>
        <v>0</v>
      </c>
      <c r="DK93" s="120">
        <f t="shared" si="134"/>
        <v>0</v>
      </c>
      <c r="DL93" s="120">
        <f t="shared" si="135"/>
        <v>0</v>
      </c>
      <c r="DM93" s="120">
        <f t="shared" si="136"/>
        <v>0</v>
      </c>
      <c r="DN93" s="120">
        <f t="shared" si="137"/>
        <v>0</v>
      </c>
      <c r="DO93" s="120">
        <f t="shared" si="138"/>
        <v>0</v>
      </c>
      <c r="DP93" s="120">
        <f t="shared" si="139"/>
        <v>0</v>
      </c>
      <c r="DQ93" s="120">
        <f t="shared" si="140"/>
        <v>0</v>
      </c>
      <c r="DR93" s="120">
        <f t="shared" si="141"/>
        <v>0</v>
      </c>
      <c r="DS93" s="120">
        <f t="shared" si="142"/>
        <v>0</v>
      </c>
      <c r="DT93" s="120">
        <f t="shared" si="143"/>
        <v>0</v>
      </c>
      <c r="DU93" s="120">
        <f t="shared" si="144"/>
        <v>0</v>
      </c>
      <c r="DV93" s="120">
        <f t="shared" si="145"/>
        <v>0</v>
      </c>
      <c r="DW93" s="120">
        <f t="shared" si="146"/>
        <v>0</v>
      </c>
      <c r="DX93" s="120">
        <f t="shared" si="147"/>
        <v>0</v>
      </c>
      <c r="DY93" s="120">
        <f t="shared" si="148"/>
        <v>0</v>
      </c>
      <c r="DZ93" s="120">
        <f t="shared" si="149"/>
        <v>0</v>
      </c>
      <c r="EA93" s="120">
        <f t="shared" si="150"/>
        <v>0</v>
      </c>
      <c r="EB93" s="120">
        <f t="shared" si="151"/>
        <v>0</v>
      </c>
      <c r="EC93" s="120">
        <f t="shared" si="152"/>
        <v>0</v>
      </c>
      <c r="ED93" s="120">
        <f t="shared" si="153"/>
        <v>0</v>
      </c>
      <c r="EE93" s="120">
        <f t="shared" si="154"/>
        <v>0</v>
      </c>
      <c r="EF93" s="120">
        <f t="shared" si="155"/>
        <v>0</v>
      </c>
      <c r="EG93" s="120">
        <f t="shared" si="156"/>
        <v>0</v>
      </c>
      <c r="EH93" s="120">
        <f t="shared" si="157"/>
        <v>0</v>
      </c>
      <c r="EI93" s="120">
        <f t="shared" si="158"/>
        <v>0</v>
      </c>
      <c r="EJ93" s="120">
        <f t="shared" si="159"/>
        <v>0</v>
      </c>
      <c r="EK93" s="120">
        <f t="shared" si="160"/>
        <v>0</v>
      </c>
      <c r="EL93" s="120">
        <f t="shared" si="161"/>
        <v>0</v>
      </c>
      <c r="EM93" s="120">
        <f t="shared" si="162"/>
        <v>0</v>
      </c>
      <c r="EN93" s="120">
        <f t="shared" si="163"/>
        <v>0</v>
      </c>
      <c r="EO93" s="120">
        <f t="shared" si="164"/>
        <v>0</v>
      </c>
      <c r="EP93" s="120">
        <f t="shared" si="165"/>
        <v>0</v>
      </c>
      <c r="EQ93" s="120">
        <f t="shared" si="166"/>
        <v>0</v>
      </c>
      <c r="ER93" s="120">
        <f t="shared" si="167"/>
        <v>0</v>
      </c>
      <c r="ES93" s="120">
        <f t="shared" si="168"/>
        <v>0</v>
      </c>
      <c r="ET93" s="120">
        <f t="shared" si="169"/>
        <v>0</v>
      </c>
      <c r="EU93" s="120">
        <f t="shared" si="170"/>
        <v>0</v>
      </c>
      <c r="EV93" s="120">
        <f t="shared" si="171"/>
        <v>0</v>
      </c>
      <c r="EW93" s="205">
        <f t="shared" si="172"/>
        <v>0</v>
      </c>
      <c r="EX93" s="72"/>
      <c r="EY93" s="119">
        <f t="shared" si="173"/>
        <v>3442.4711840285167</v>
      </c>
      <c r="EZ93" s="120">
        <f ca="1">IFERROR((NORMSDIST(((LN($EY93/$U$3)+(#REF!+($Q$46^2)/2)*$Q$51)/($Q$46*SQRT($Q$51))))*$EY93-NORMSDIST((((LN($EY93/$U$3)+(#REF!+($Q$46^2)/2)*$Q$51)/($Q$46*SQRT($Q$51)))-$Q$46*SQRT(($Q$51))))*$U$3*EXP(-#REF!*$Q$51))*$T$3*100,0)</f>
        <v>0</v>
      </c>
      <c r="FA93" s="120">
        <f ca="1">IFERROR((NORMSDIST(((LN($EY93/$U$4)+(#REF!+($Q$46^2)/2)*$Q$51)/($Q$46*SQRT($Q$51))))*$EY93-NORMSDIST((((LN($EY93/$U$4)+(#REF!+($Q$46^2)/2)*$Q$51)/($Q$46*SQRT($Q$51)))-$Q$46*SQRT(($Q$51))))*$U$4*EXP(-#REF!*$Q$51))*$T$4*100,0)</f>
        <v>0</v>
      </c>
      <c r="FB93" s="120">
        <f ca="1">IFERROR((NORMSDIST(((LN($EY93/$U$5)+(#REF!+($Q$46^2)/2)*$Q$51)/($Q$46*SQRT($Q$51))))*$EY93-NORMSDIST((((LN($EY93/$U$5)+(#REF!+($Q$46^2)/2)*$Q$51)/($Q$46*SQRT($Q$51)))-$Q$46*SQRT(($Q$51))))*$U$5*EXP(-#REF!*$Q$51))*$T$5*100,0)</f>
        <v>0</v>
      </c>
      <c r="FC93" s="120">
        <f ca="1">IFERROR((NORMSDIST(((LN($EY93/$U$6)+(#REF!+($Q$46^2)/2)*$Q$51)/($Q$46*SQRT($Q$51))))*$EY93-NORMSDIST((((LN($EY93/$U$6)+(#REF!+($Q$46^2)/2)*$Q$51)/($Q$46*SQRT($Q$51)))-$Q$46*SQRT(($Q$51))))*$U$6*EXP(-#REF!*$Q$51))*$T$6*100,0)</f>
        <v>0</v>
      </c>
      <c r="FD93" s="120">
        <f ca="1">IFERROR((NORMSDIST(((LN($EY93/$U$7)+(#REF!+($Q$46^2)/2)*$Q$51)/($Q$46*SQRT($Q$51))))*$EY93-NORMSDIST((((LN($EY93/$U$7)+(#REF!+($Q$46^2)/2)*$Q$51)/($Q$46*SQRT($Q$51)))-$Q$46*SQRT(($Q$51))))*$U$7*EXP(-#REF!*$Q$51))*$T$7*100,0)</f>
        <v>0</v>
      </c>
      <c r="FE93" s="120">
        <f ca="1">IFERROR((NORMSDIST(((LN($EY93/$U$8)+(#REF!+($Q$46^2)/2)*$Q$51)/($Q$46*SQRT($Q$51))))*$EY93-NORMSDIST((((LN($EY93/$U$8)+(#REF!+($Q$46^2)/2)*$Q$51)/($Q$46*SQRT($Q$51)))-$Q$46*SQRT(($Q$51))))*$U$8*EXP(-#REF!*$Q$51))*$T$8*100,0)</f>
        <v>0</v>
      </c>
      <c r="FF93" s="120">
        <f ca="1">IFERROR((NORMSDIST(((LN($EY93/$U$9)+(#REF!+($Q$46^2)/2)*$Q$51)/($Q$46*SQRT($Q$51))))*$EY93-NORMSDIST((((LN($EY93/$U$9)+(#REF!+($Q$46^2)/2)*$Q$51)/($Q$46*SQRT($Q$51)))-$Q$46*SQRT(($Q$51))))*$U$9*EXP(-#REF!*$Q$51))*$T$9*100,0)</f>
        <v>0</v>
      </c>
      <c r="FG93" s="120">
        <f ca="1">IFERROR((NORMSDIST(((LN($EY93/$U$10)+(#REF!+($Q$46^2)/2)*$Q$51)/($Q$46*SQRT($Q$51))))*$EY93-NORMSDIST((((LN($EY93/$U$10)+(#REF!+($Q$46^2)/2)*$Q$51)/($Q$46*SQRT($Q$51)))-$Q$46*SQRT(($Q$51))))*$U$10*EXP(-#REF!*$Q$51))*$T$10*100,0)</f>
        <v>0</v>
      </c>
      <c r="FH93" s="120">
        <f ca="1">IFERROR((NORMSDIST(((LN($EY93/$U$11)+(#REF!+($Q$46^2)/2)*$Q$51)/($Q$46*SQRT($Q$51))))*$EY93-NORMSDIST((((LN($EY93/$U$11)+(#REF!+($Q$46^2)/2)*$Q$51)/($Q$46*SQRT($Q$51)))-$Q$46*SQRT(($Q$51))))*$U$11*EXP(-#REF!*$Q$51))*$T$11*100,0)</f>
        <v>0</v>
      </c>
      <c r="FI93" s="120">
        <f ca="1">IFERROR((NORMSDIST(((LN($EY93/$U$12)+(#REF!+($Q$46^2)/2)*$Q$51)/($Q$46*SQRT($Q$51))))*$EY93-NORMSDIST((((LN($EY93/$U$12)+(#REF!+($Q$46^2)/2)*$Q$51)/($Q$46*SQRT($Q$51)))-$Q$46*SQRT(($Q$51))))*$U$12*EXP(-#REF!*$Q$51))*$T$12*100,0)</f>
        <v>0</v>
      </c>
      <c r="FJ93" s="120">
        <f ca="1">IFERROR((NORMSDIST(((LN($EY93/$U$13)+(#REF!+($Q$46^2)/2)*$Q$51)/($Q$46*SQRT($Q$51))))*$EY93-NORMSDIST((((LN($EY93/$U$13)+(#REF!+($Q$46^2)/2)*$Q$51)/($Q$46*SQRT($Q$51)))-$Q$46*SQRT(($Q$51))))*$U$13*EXP(-#REF!*$Q$51))*$T$13*100,0)</f>
        <v>0</v>
      </c>
      <c r="FK93" s="120">
        <f ca="1">IFERROR((NORMSDIST(((LN($EY93/$U$14)+(#REF!+($Q$46^2)/2)*$Q$51)/($Q$46*SQRT($Q$51))))*$EY93-NORMSDIST((((LN($EY93/$U$14)+(#REF!+($Q$46^2)/2)*$Q$51)/($Q$46*SQRT($Q$51)))-$Q$46*SQRT(($Q$51))))*$U$14*EXP(-#REF!*$Q$51))*$T$14*100,0)</f>
        <v>0</v>
      </c>
      <c r="FL93" s="120">
        <f ca="1">IFERROR((NORMSDIST(((LN($EY93/$U$15)+(#REF!+($Q$46^2)/2)*$Q$51)/($Q$46*SQRT($Q$51))))*$EY93-NORMSDIST((((LN($EY93/$U$15)+(#REF!+($Q$46^2)/2)*$Q$51)/($Q$46*SQRT($Q$51)))-$Q$46*SQRT(($Q$51))))*$U$15*EXP(-#REF!*$Q$51))*$T$15*100,0)</f>
        <v>0</v>
      </c>
      <c r="FM93" s="120">
        <f ca="1">IFERROR((NORMSDIST(((LN($EY93/$U$16)+(#REF!+($Q$46^2)/2)*$Q$51)/($Q$46*SQRT($Q$51))))*$EY93-NORMSDIST((((LN($EY93/$U$16)+(#REF!+($Q$46^2)/2)*$Q$51)/($Q$46*SQRT($Q$51)))-$Q$46*SQRT(($Q$51))))*$U$16*EXP(-#REF!*$Q$51))*$T$16*100,0)</f>
        <v>0</v>
      </c>
      <c r="FN93" s="120">
        <f ca="1">IFERROR((NORMSDIST(((LN($EY93/$U$17)+(#REF!+($Q$46^2)/2)*$Q$51)/($Q$46*SQRT($Q$51))))*$EY93-NORMSDIST((((LN($EY93/$U$17)+(#REF!+($Q$46^2)/2)*$Q$51)/($Q$46*SQRT($Q$51)))-$Q$46*SQRT(($Q$51))))*$U$17*EXP(-#REF!*$Q$51))*$T$17*100,0)</f>
        <v>0</v>
      </c>
      <c r="FO93" s="120">
        <f ca="1">IFERROR((NORMSDIST(((LN($EY93/$U$18)+(#REF!+($Q$46^2)/2)*$Q$51)/($Q$46*SQRT($Q$51))))*$EY93-NORMSDIST((((LN($EY93/$U$18)+(#REF!+($Q$46^2)/2)*$Q$51)/($Q$46*SQRT($Q$51)))-$Q$46*SQRT(($Q$51))))*$U$18*EXP(-#REF!*$Q$51))*$T$18*100,0)</f>
        <v>0</v>
      </c>
      <c r="FP93" s="120">
        <f ca="1">IFERROR((NORMSDIST(((LN($EY93/$U$19)+(#REF!+($Q$46^2)/2)*$Q$51)/($Q$46*SQRT($Q$51))))*$EY93-NORMSDIST((((LN($EY93/$U$19)+(#REF!+($Q$46^2)/2)*$Q$51)/($Q$46*SQRT($Q$51)))-$Q$46*SQRT(($Q$51))))*$U$19*EXP(-#REF!*$Q$51))*$T$19*100,0)</f>
        <v>0</v>
      </c>
      <c r="FQ93" s="120">
        <f ca="1">IFERROR((NORMSDIST(((LN($EY93/$U$20)+(#REF!+($Q$46^2)/2)*$Q$51)/($Q$46*SQRT($Q$51))))*$EY93-NORMSDIST((((LN($EY93/$U$20)+(#REF!+($Q$46^2)/2)*$Q$51)/($Q$46*SQRT($Q$51)))-$Q$46*SQRT(($Q$51))))*$U$20*EXP(-#REF!*$Q$51))*$T$20*100,0)</f>
        <v>0</v>
      </c>
      <c r="FR93" s="120">
        <f ca="1">IFERROR((NORMSDIST(((LN($EY93/$U$21)+(#REF!+($Q$46^2)/2)*$Q$51)/($Q$46*SQRT($Q$51))))*$EY93-NORMSDIST((((LN($EY93/$U$21)+(#REF!+($Q$46^2)/2)*$Q$51)/($Q$46*SQRT($Q$51)))-$Q$46*SQRT(($Q$51))))*$U$21*EXP(-#REF!*$Q$51))*$T$21*100,0)</f>
        <v>0</v>
      </c>
      <c r="FS93" s="120">
        <f ca="1">IFERROR((NORMSDIST(((LN($EY93/$U$22)+(#REF!+($Q$46^2)/2)*$Q$51)/($Q$46*SQRT($Q$51))))*$EY93-NORMSDIST((((LN($EY93/$U$22)+(#REF!+($Q$46^2)/2)*$Q$51)/($Q$46*SQRT($Q$51)))-$Q$46*SQRT(($Q$51))))*$U$22*EXP(-#REF!*$Q$51))*$T$22*100,0)</f>
        <v>0</v>
      </c>
      <c r="FT93" s="120">
        <f ca="1">IFERROR((NORMSDIST(((LN($EY93/$U$23)+(#REF!+($Q$46^2)/2)*$Q$51)/($Q$46*SQRT($Q$51))))*$EY93-NORMSDIST((((LN($EY93/$U$23)+(#REF!+($Q$46^2)/2)*$Q$51)/($Q$46*SQRT($Q$51)))-$Q$46*SQRT(($Q$51))))*$U$23*EXP(-#REF!*$Q$51))*$T$23*100,0)</f>
        <v>0</v>
      </c>
      <c r="FU93" s="120">
        <f ca="1">IFERROR((NORMSDIST(((LN($EY93/$U$24)+(#REF!+($Q$46^2)/2)*$Q$51)/($Q$46*SQRT($Q$51))))*$EY93-NORMSDIST((((LN($EY93/$U$24)+(#REF!+($Q$46^2)/2)*$Q$51)/($Q$46*SQRT($Q$51)))-$Q$46*SQRT(($Q$51))))*$U$24*EXP(-#REF!*$Q$51))*$T$24*100,0)</f>
        <v>0</v>
      </c>
      <c r="FV93" s="120">
        <f ca="1">IFERROR((NORMSDIST(((LN($EY93/$U$25)+(#REF!+($Q$46^2)/2)*$Q$51)/($Q$46*SQRT($Q$51))))*$EY93-NORMSDIST((((LN($EY93/$U$25)+(#REF!+($Q$46^2)/2)*$Q$51)/($Q$46*SQRT($Q$51)))-$Q$46*SQRT(($Q$51))))*$U$25*EXP(-#REF!*$Q$51))*$T$25*100,0)</f>
        <v>0</v>
      </c>
      <c r="FW93" s="120">
        <f ca="1">IFERROR((NORMSDIST(((LN($EY93/$U$26)+(#REF!+($Q$46^2)/2)*$Q$51)/($Q$46*SQRT($Q$51))))*$EY93-NORMSDIST((((LN($EY93/$U$26)+(#REF!+($Q$46^2)/2)*$Q$51)/($Q$46*SQRT($Q$51)))-$Q$46*SQRT(($Q$51))))*$U$26*EXP(-#REF!*$Q$51))*$T$26*100,0)</f>
        <v>0</v>
      </c>
      <c r="FX93" s="120">
        <f ca="1">IFERROR((NORMSDIST(((LN($EY93/$U$27)+(#REF!+($Q$46^2)/2)*$Q$51)/($Q$46*SQRT($Q$51))))*$EY93-NORMSDIST((((LN($EY93/$U$27)+(#REF!+($Q$46^2)/2)*$Q$51)/($Q$46*SQRT($Q$51)))-$Q$46*SQRT(($Q$51))))*$U$27*EXP(-#REF!*$Q$51))*$T$27*100,0)</f>
        <v>0</v>
      </c>
      <c r="FY93" s="120">
        <f ca="1">IFERROR((NORMSDIST(((LN($EY93/$U$28)+(#REF!+($Q$46^2)/2)*$Q$51)/($Q$46*SQRT($Q$51))))*$EY93-NORMSDIST((((LN($EY93/$U$28)+(#REF!+($Q$46^2)/2)*$Q$51)/($Q$46*SQRT($Q$51)))-$Q$46*SQRT(($Q$51))))*$U$28*EXP(-#REF!*$Q$51))*$T$28*100,0)</f>
        <v>0</v>
      </c>
      <c r="FZ93" s="120">
        <f ca="1">IFERROR((NORMSDIST(((LN($EY93/$U$29)+(#REF!+($Q$46^2)/2)*$Q$51)/($Q$46*SQRT($Q$51))))*$EY93-NORMSDIST((((LN($EY93/$U$29)+(#REF!+($Q$46^2)/2)*$Q$51)/($Q$46*SQRT($Q$51)))-$Q$46*SQRT(($Q$51))))*$U$29*EXP(-#REF!*$Q$51))*$T$29*100,0)</f>
        <v>0</v>
      </c>
      <c r="GA93" s="120">
        <f ca="1">IFERROR((NORMSDIST(((LN($EY93/$U$30)+(#REF!+($Q$46^2)/2)*$Q$51)/($Q$46*SQRT($Q$51))))*$EY93-NORMSDIST((((LN($EY93/$U$30)+(#REF!+($Q$46^2)/2)*$Q$51)/($Q$46*SQRT($Q$51)))-$Q$46*SQRT(($Q$51))))*$U$30*EXP(-#REF!*$Q$51))*$T$30*100,0)</f>
        <v>0</v>
      </c>
      <c r="GB93" s="120">
        <f ca="1">IFERROR((NORMSDIST(((LN($EY93/$U$31)+(#REF!+($Q$46^2)/2)*$Q$51)/($Q$46*SQRT($Q$51))))*$EY93-NORMSDIST((((LN($EY93/$U$31)+(#REF!+($Q$46^2)/2)*$Q$51)/($Q$46*SQRT($Q$51)))-$Q$46*SQRT(($Q$51))))*$U$31*EXP(-#REF!*$Q$51))*$T$31*100,0)</f>
        <v>0</v>
      </c>
      <c r="GC93" s="120">
        <f ca="1">IFERROR((NORMSDIST(((LN($EY93/$U$32)+(#REF!+($Q$46^2)/2)*$Q$51)/($Q$46*SQRT($Q$51))))*$EY93-NORMSDIST((((LN($EY93/$U$32)+(#REF!+($Q$46^2)/2)*$Q$51)/($Q$46*SQRT($Q$51)))-$Q$46*SQRT(($Q$51))))*$U$32*EXP(-#REF!*$Q$51))*$T$32*100,0)</f>
        <v>0</v>
      </c>
      <c r="GD93" s="120">
        <f ca="1">IFERROR((NORMSDIST(((LN($EY93/$U$33)+(#REF!+($Q$46^2)/2)*$Q$51)/($Q$46*SQRT($Q$51))))*$EY93-NORMSDIST((((LN($EY93/$U$33)+(#REF!+($Q$46^2)/2)*$Q$51)/($Q$46*SQRT($Q$51)))-$Q$46*SQRT(($Q$51))))*$U$33*EXP(-#REF!*$Q$51))*$T$33*100,0)</f>
        <v>0</v>
      </c>
      <c r="GE93" s="120">
        <f ca="1">IFERROR((NORMSDIST(((LN($EY93/$U$34)+(#REF!+($Q$46^2)/2)*$Q$51)/($Q$46*SQRT($Q$51))))*$EY93-NORMSDIST((((LN($EY93/$U$34)+(#REF!+($Q$46^2)/2)*$Q$51)/($Q$46*SQRT($Q$51)))-$Q$46*SQRT(($Q$51))))*$U$34*EXP(-#REF!*$Q$51))*$T$34*100,0)</f>
        <v>0</v>
      </c>
      <c r="GF93" s="120">
        <f ca="1">IFERROR((NORMSDIST(((LN($EY93/$U$35)+(#REF!+($Q$46^2)/2)*$Q$51)/($Q$46*SQRT($Q$51))))*$EY93-NORMSDIST((((LN($EY93/$U$35)+(#REF!+($Q$46^2)/2)*$Q$51)/($Q$46*SQRT($Q$51)))-$Q$46*SQRT(($Q$51))))*$U$35*EXP(-#REF!*$Q$51))*$T$35*100,0)</f>
        <v>0</v>
      </c>
      <c r="GG93" s="120">
        <f ca="1">IFERROR((NORMSDIST(((LN($EY93/$U$36)+(#REF!+($Q$46^2)/2)*$Q$51)/($Q$46*SQRT($Q$51))))*$EY93-NORMSDIST((((LN($EY93/$U$36)+(#REF!+($Q$46^2)/2)*$Q$51)/($Q$46*SQRT($Q$51)))-$Q$46*SQRT(($Q$51))))*$U$36*EXP(-#REF!*$Q$51))*$T$36*100,0)</f>
        <v>0</v>
      </c>
      <c r="GH93" s="120">
        <f ca="1">IFERROR((NORMSDIST(((LN($EY93/$U$37)+(#REF!+($Q$46^2)/2)*$Q$51)/($Q$46*SQRT($Q$51))))*$EY93-NORMSDIST((((LN($EY93/$U$37)+(#REF!+($Q$46^2)/2)*$Q$51)/($Q$46*SQRT($Q$51)))-$Q$46*SQRT(($Q$51))))*$U$37*EXP(-#REF!*$Q$51))*$T$37*100,0)</f>
        <v>0</v>
      </c>
      <c r="GI93" s="120">
        <f ca="1">IFERROR((NORMSDIST(((LN($EY93/$U$38)+(#REF!+($Q$46^2)/2)*$Q$51)/($Q$46*SQRT($Q$51))))*$EY93-NORMSDIST((((LN($EY93/$U$38)+(#REF!+($Q$46^2)/2)*$Q$51)/($Q$46*SQRT($Q$51)))-$Q$46*SQRT(($Q$51))))*$U$38*EXP(-#REF!*$Q$51))*$T$38*100,0)</f>
        <v>0</v>
      </c>
      <c r="GJ93" s="120">
        <f ca="1">IFERROR((NORMSDIST(((LN($EY93/$U$39)+(#REF!+($Q$46^2)/2)*$Q$51)/($Q$46*SQRT($Q$51))))*$EY93-NORMSDIST((((LN($EY93/$U$39)+(#REF!+($Q$46^2)/2)*$Q$51)/($Q$46*SQRT($Q$51)))-$Q$46*SQRT(($Q$51))))*$U$39*EXP(-#REF!*$Q$51))*$T$39*100,0)</f>
        <v>0</v>
      </c>
      <c r="GK93" s="120">
        <f ca="1">IFERROR((NORMSDIST(((LN($EY93/$U$40)+(#REF!+($Q$46^2)/2)*$Q$51)/($Q$46*SQRT($Q$51))))*$EY93-NORMSDIST((((LN($EY93/$U$40)+(#REF!+($Q$46^2)/2)*$Q$51)/($Q$46*SQRT($Q$51)))-$Q$46*SQRT(($Q$51))))*$U$40*EXP(-#REF!*$Q$51))*$T$40*100,0)</f>
        <v>0</v>
      </c>
      <c r="GL93" s="120">
        <f ca="1">IFERROR((NORMSDIST(((LN($EY93/$U$41)+(#REF!+($Q$46^2)/2)*$Q$51)/($Q$46*SQRT($Q$51))))*$EY93-NORMSDIST((((LN($EY93/$U$41)+(#REF!+($Q$46^2)/2)*$Q$51)/($Q$46*SQRT($Q$51)))-$Q$46*SQRT(($Q$51))))*$U$41*EXP(-#REF!*$Q$51))*$T$41*100,0)</f>
        <v>0</v>
      </c>
      <c r="GM93" s="120">
        <f ca="1">IFERROR((NORMSDIST(((LN($EY93/$U$42)+(#REF!+($Q$46^2)/2)*$Q$51)/($Q$46*SQRT($Q$51))))*$EY93-NORMSDIST((((LN($EY93/$U$42)+(#REF!+($Q$46^2)/2)*$Q$51)/($Q$46*SQRT($Q$51)))-$Q$46*SQRT(($Q$51))))*$U$42*EXP(-#REF!*$Q$51))*$T$42*100,0)</f>
        <v>0</v>
      </c>
      <c r="GN93" s="205">
        <f t="shared" ca="1" si="174"/>
        <v>0</v>
      </c>
    </row>
    <row r="94" spans="112:196">
      <c r="DH94" s="119">
        <f t="shared" si="131"/>
        <v>3614.5947432299427</v>
      </c>
      <c r="DI94" s="120">
        <f t="shared" si="132"/>
        <v>0</v>
      </c>
      <c r="DJ94" s="120">
        <f t="shared" si="133"/>
        <v>0</v>
      </c>
      <c r="DK94" s="120">
        <f t="shared" si="134"/>
        <v>0</v>
      </c>
      <c r="DL94" s="120">
        <f t="shared" si="135"/>
        <v>0</v>
      </c>
      <c r="DM94" s="120">
        <f t="shared" si="136"/>
        <v>0</v>
      </c>
      <c r="DN94" s="120">
        <f t="shared" si="137"/>
        <v>0</v>
      </c>
      <c r="DO94" s="120">
        <f t="shared" si="138"/>
        <v>0</v>
      </c>
      <c r="DP94" s="120">
        <f t="shared" si="139"/>
        <v>0</v>
      </c>
      <c r="DQ94" s="120">
        <f t="shared" si="140"/>
        <v>0</v>
      </c>
      <c r="DR94" s="120">
        <f t="shared" si="141"/>
        <v>0</v>
      </c>
      <c r="DS94" s="120">
        <f t="shared" si="142"/>
        <v>0</v>
      </c>
      <c r="DT94" s="120">
        <f t="shared" si="143"/>
        <v>0</v>
      </c>
      <c r="DU94" s="120">
        <f t="shared" si="144"/>
        <v>0</v>
      </c>
      <c r="DV94" s="120">
        <f t="shared" si="145"/>
        <v>0</v>
      </c>
      <c r="DW94" s="120">
        <f t="shared" si="146"/>
        <v>0</v>
      </c>
      <c r="DX94" s="120">
        <f t="shared" si="147"/>
        <v>0</v>
      </c>
      <c r="DY94" s="120">
        <f t="shared" si="148"/>
        <v>0</v>
      </c>
      <c r="DZ94" s="120">
        <f t="shared" si="149"/>
        <v>0</v>
      </c>
      <c r="EA94" s="120">
        <f t="shared" si="150"/>
        <v>0</v>
      </c>
      <c r="EB94" s="120">
        <f t="shared" si="151"/>
        <v>0</v>
      </c>
      <c r="EC94" s="120">
        <f t="shared" si="152"/>
        <v>0</v>
      </c>
      <c r="ED94" s="120">
        <f t="shared" si="153"/>
        <v>0</v>
      </c>
      <c r="EE94" s="120">
        <f t="shared" si="154"/>
        <v>0</v>
      </c>
      <c r="EF94" s="120">
        <f t="shared" si="155"/>
        <v>0</v>
      </c>
      <c r="EG94" s="120">
        <f t="shared" si="156"/>
        <v>0</v>
      </c>
      <c r="EH94" s="120">
        <f t="shared" si="157"/>
        <v>0</v>
      </c>
      <c r="EI94" s="120">
        <f t="shared" si="158"/>
        <v>0</v>
      </c>
      <c r="EJ94" s="120">
        <f t="shared" si="159"/>
        <v>0</v>
      </c>
      <c r="EK94" s="120">
        <f t="shared" si="160"/>
        <v>0</v>
      </c>
      <c r="EL94" s="120">
        <f t="shared" si="161"/>
        <v>0</v>
      </c>
      <c r="EM94" s="120">
        <f t="shared" si="162"/>
        <v>0</v>
      </c>
      <c r="EN94" s="120">
        <f t="shared" si="163"/>
        <v>0</v>
      </c>
      <c r="EO94" s="120">
        <f t="shared" si="164"/>
        <v>0</v>
      </c>
      <c r="EP94" s="120">
        <f t="shared" si="165"/>
        <v>0</v>
      </c>
      <c r="EQ94" s="120">
        <f t="shared" si="166"/>
        <v>0</v>
      </c>
      <c r="ER94" s="120">
        <f t="shared" si="167"/>
        <v>0</v>
      </c>
      <c r="ES94" s="120">
        <f t="shared" si="168"/>
        <v>0</v>
      </c>
      <c r="ET94" s="120">
        <f t="shared" si="169"/>
        <v>0</v>
      </c>
      <c r="EU94" s="120">
        <f t="shared" si="170"/>
        <v>0</v>
      </c>
      <c r="EV94" s="120">
        <f t="shared" si="171"/>
        <v>0</v>
      </c>
      <c r="EW94" s="205">
        <f t="shared" si="172"/>
        <v>0</v>
      </c>
      <c r="EX94" s="72"/>
      <c r="EY94" s="119">
        <f t="shared" si="173"/>
        <v>3614.5947432299427</v>
      </c>
      <c r="EZ94" s="120">
        <f ca="1">IFERROR((NORMSDIST(((LN($EY94/$U$3)+(#REF!+($Q$46^2)/2)*$Q$51)/($Q$46*SQRT($Q$51))))*$EY94-NORMSDIST((((LN($EY94/$U$3)+(#REF!+($Q$46^2)/2)*$Q$51)/($Q$46*SQRT($Q$51)))-$Q$46*SQRT(($Q$51))))*$U$3*EXP(-#REF!*$Q$51))*$T$3*100,0)</f>
        <v>0</v>
      </c>
      <c r="FA94" s="120">
        <f ca="1">IFERROR((NORMSDIST(((LN($EY94/$U$4)+(#REF!+($Q$46^2)/2)*$Q$51)/($Q$46*SQRT($Q$51))))*$EY94-NORMSDIST((((LN($EY94/$U$4)+(#REF!+($Q$46^2)/2)*$Q$51)/($Q$46*SQRT($Q$51)))-$Q$46*SQRT(($Q$51))))*$U$4*EXP(-#REF!*$Q$51))*$T$4*100,0)</f>
        <v>0</v>
      </c>
      <c r="FB94" s="120">
        <f ca="1">IFERROR((NORMSDIST(((LN($EY94/$U$5)+(#REF!+($Q$46^2)/2)*$Q$51)/($Q$46*SQRT($Q$51))))*$EY94-NORMSDIST((((LN($EY94/$U$5)+(#REF!+($Q$46^2)/2)*$Q$51)/($Q$46*SQRT($Q$51)))-$Q$46*SQRT(($Q$51))))*$U$5*EXP(-#REF!*$Q$51))*$T$5*100,0)</f>
        <v>0</v>
      </c>
      <c r="FC94" s="120">
        <f ca="1">IFERROR((NORMSDIST(((LN($EY94/$U$6)+(#REF!+($Q$46^2)/2)*$Q$51)/($Q$46*SQRT($Q$51))))*$EY94-NORMSDIST((((LN($EY94/$U$6)+(#REF!+($Q$46^2)/2)*$Q$51)/($Q$46*SQRT($Q$51)))-$Q$46*SQRT(($Q$51))))*$U$6*EXP(-#REF!*$Q$51))*$T$6*100,0)</f>
        <v>0</v>
      </c>
      <c r="FD94" s="120">
        <f ca="1">IFERROR((NORMSDIST(((LN($EY94/$U$7)+(#REF!+($Q$46^2)/2)*$Q$51)/($Q$46*SQRT($Q$51))))*$EY94-NORMSDIST((((LN($EY94/$U$7)+(#REF!+($Q$46^2)/2)*$Q$51)/($Q$46*SQRT($Q$51)))-$Q$46*SQRT(($Q$51))))*$U$7*EXP(-#REF!*$Q$51))*$T$7*100,0)</f>
        <v>0</v>
      </c>
      <c r="FE94" s="120">
        <f ca="1">IFERROR((NORMSDIST(((LN($EY94/$U$8)+(#REF!+($Q$46^2)/2)*$Q$51)/($Q$46*SQRT($Q$51))))*$EY94-NORMSDIST((((LN($EY94/$U$8)+(#REF!+($Q$46^2)/2)*$Q$51)/($Q$46*SQRT($Q$51)))-$Q$46*SQRT(($Q$51))))*$U$8*EXP(-#REF!*$Q$51))*$T$8*100,0)</f>
        <v>0</v>
      </c>
      <c r="FF94" s="120">
        <f ca="1">IFERROR((NORMSDIST(((LN($EY94/$U$9)+(#REF!+($Q$46^2)/2)*$Q$51)/($Q$46*SQRT($Q$51))))*$EY94-NORMSDIST((((LN($EY94/$U$9)+(#REF!+($Q$46^2)/2)*$Q$51)/($Q$46*SQRT($Q$51)))-$Q$46*SQRT(($Q$51))))*$U$9*EXP(-#REF!*$Q$51))*$T$9*100,0)</f>
        <v>0</v>
      </c>
      <c r="FG94" s="120">
        <f ca="1">IFERROR((NORMSDIST(((LN($EY94/$U$10)+(#REF!+($Q$46^2)/2)*$Q$51)/($Q$46*SQRT($Q$51))))*$EY94-NORMSDIST((((LN($EY94/$U$10)+(#REF!+($Q$46^2)/2)*$Q$51)/($Q$46*SQRT($Q$51)))-$Q$46*SQRT(($Q$51))))*$U$10*EXP(-#REF!*$Q$51))*$T$10*100,0)</f>
        <v>0</v>
      </c>
      <c r="FH94" s="120">
        <f ca="1">IFERROR((NORMSDIST(((LN($EY94/$U$11)+(#REF!+($Q$46^2)/2)*$Q$51)/($Q$46*SQRT($Q$51))))*$EY94-NORMSDIST((((LN($EY94/$U$11)+(#REF!+($Q$46^2)/2)*$Q$51)/($Q$46*SQRT($Q$51)))-$Q$46*SQRT(($Q$51))))*$U$11*EXP(-#REF!*$Q$51))*$T$11*100,0)</f>
        <v>0</v>
      </c>
      <c r="FI94" s="120">
        <f ca="1">IFERROR((NORMSDIST(((LN($EY94/$U$12)+(#REF!+($Q$46^2)/2)*$Q$51)/($Q$46*SQRT($Q$51))))*$EY94-NORMSDIST((((LN($EY94/$U$12)+(#REF!+($Q$46^2)/2)*$Q$51)/($Q$46*SQRT($Q$51)))-$Q$46*SQRT(($Q$51))))*$U$12*EXP(-#REF!*$Q$51))*$T$12*100,0)</f>
        <v>0</v>
      </c>
      <c r="FJ94" s="120">
        <f ca="1">IFERROR((NORMSDIST(((LN($EY94/$U$13)+(#REF!+($Q$46^2)/2)*$Q$51)/($Q$46*SQRT($Q$51))))*$EY94-NORMSDIST((((LN($EY94/$U$13)+(#REF!+($Q$46^2)/2)*$Q$51)/($Q$46*SQRT($Q$51)))-$Q$46*SQRT(($Q$51))))*$U$13*EXP(-#REF!*$Q$51))*$T$13*100,0)</f>
        <v>0</v>
      </c>
      <c r="FK94" s="120">
        <f ca="1">IFERROR((NORMSDIST(((LN($EY94/$U$14)+(#REF!+($Q$46^2)/2)*$Q$51)/($Q$46*SQRT($Q$51))))*$EY94-NORMSDIST((((LN($EY94/$U$14)+(#REF!+($Q$46^2)/2)*$Q$51)/($Q$46*SQRT($Q$51)))-$Q$46*SQRT(($Q$51))))*$U$14*EXP(-#REF!*$Q$51))*$T$14*100,0)</f>
        <v>0</v>
      </c>
      <c r="FL94" s="120">
        <f ca="1">IFERROR((NORMSDIST(((LN($EY94/$U$15)+(#REF!+($Q$46^2)/2)*$Q$51)/($Q$46*SQRT($Q$51))))*$EY94-NORMSDIST((((LN($EY94/$U$15)+(#REF!+($Q$46^2)/2)*$Q$51)/($Q$46*SQRT($Q$51)))-$Q$46*SQRT(($Q$51))))*$U$15*EXP(-#REF!*$Q$51))*$T$15*100,0)</f>
        <v>0</v>
      </c>
      <c r="FM94" s="120">
        <f ca="1">IFERROR((NORMSDIST(((LN($EY94/$U$16)+(#REF!+($Q$46^2)/2)*$Q$51)/($Q$46*SQRT($Q$51))))*$EY94-NORMSDIST((((LN($EY94/$U$16)+(#REF!+($Q$46^2)/2)*$Q$51)/($Q$46*SQRT($Q$51)))-$Q$46*SQRT(($Q$51))))*$U$16*EXP(-#REF!*$Q$51))*$T$16*100,0)</f>
        <v>0</v>
      </c>
      <c r="FN94" s="120">
        <f ca="1">IFERROR((NORMSDIST(((LN($EY94/$U$17)+(#REF!+($Q$46^2)/2)*$Q$51)/($Q$46*SQRT($Q$51))))*$EY94-NORMSDIST((((LN($EY94/$U$17)+(#REF!+($Q$46^2)/2)*$Q$51)/($Q$46*SQRT($Q$51)))-$Q$46*SQRT(($Q$51))))*$U$17*EXP(-#REF!*$Q$51))*$T$17*100,0)</f>
        <v>0</v>
      </c>
      <c r="FO94" s="120">
        <f ca="1">IFERROR((NORMSDIST(((LN($EY94/$U$18)+(#REF!+($Q$46^2)/2)*$Q$51)/($Q$46*SQRT($Q$51))))*$EY94-NORMSDIST((((LN($EY94/$U$18)+(#REF!+($Q$46^2)/2)*$Q$51)/($Q$46*SQRT($Q$51)))-$Q$46*SQRT(($Q$51))))*$U$18*EXP(-#REF!*$Q$51))*$T$18*100,0)</f>
        <v>0</v>
      </c>
      <c r="FP94" s="120">
        <f ca="1">IFERROR((NORMSDIST(((LN($EY94/$U$19)+(#REF!+($Q$46^2)/2)*$Q$51)/($Q$46*SQRT($Q$51))))*$EY94-NORMSDIST((((LN($EY94/$U$19)+(#REF!+($Q$46^2)/2)*$Q$51)/($Q$46*SQRT($Q$51)))-$Q$46*SQRT(($Q$51))))*$U$19*EXP(-#REF!*$Q$51))*$T$19*100,0)</f>
        <v>0</v>
      </c>
      <c r="FQ94" s="120">
        <f ca="1">IFERROR((NORMSDIST(((LN($EY94/$U$20)+(#REF!+($Q$46^2)/2)*$Q$51)/($Q$46*SQRT($Q$51))))*$EY94-NORMSDIST((((LN($EY94/$U$20)+(#REF!+($Q$46^2)/2)*$Q$51)/($Q$46*SQRT($Q$51)))-$Q$46*SQRT(($Q$51))))*$U$20*EXP(-#REF!*$Q$51))*$T$20*100,0)</f>
        <v>0</v>
      </c>
      <c r="FR94" s="120">
        <f ca="1">IFERROR((NORMSDIST(((LN($EY94/$U$21)+(#REF!+($Q$46^2)/2)*$Q$51)/($Q$46*SQRT($Q$51))))*$EY94-NORMSDIST((((LN($EY94/$U$21)+(#REF!+($Q$46^2)/2)*$Q$51)/($Q$46*SQRT($Q$51)))-$Q$46*SQRT(($Q$51))))*$U$21*EXP(-#REF!*$Q$51))*$T$21*100,0)</f>
        <v>0</v>
      </c>
      <c r="FS94" s="120">
        <f ca="1">IFERROR((NORMSDIST(((LN($EY94/$U$22)+(#REF!+($Q$46^2)/2)*$Q$51)/($Q$46*SQRT($Q$51))))*$EY94-NORMSDIST((((LN($EY94/$U$22)+(#REF!+($Q$46^2)/2)*$Q$51)/($Q$46*SQRT($Q$51)))-$Q$46*SQRT(($Q$51))))*$U$22*EXP(-#REF!*$Q$51))*$T$22*100,0)</f>
        <v>0</v>
      </c>
      <c r="FT94" s="120">
        <f ca="1">IFERROR((NORMSDIST(((LN($EY94/$U$23)+(#REF!+($Q$46^2)/2)*$Q$51)/($Q$46*SQRT($Q$51))))*$EY94-NORMSDIST((((LN($EY94/$U$23)+(#REF!+($Q$46^2)/2)*$Q$51)/($Q$46*SQRT($Q$51)))-$Q$46*SQRT(($Q$51))))*$U$23*EXP(-#REF!*$Q$51))*$T$23*100,0)</f>
        <v>0</v>
      </c>
      <c r="FU94" s="120">
        <f ca="1">IFERROR((NORMSDIST(((LN($EY94/$U$24)+(#REF!+($Q$46^2)/2)*$Q$51)/($Q$46*SQRT($Q$51))))*$EY94-NORMSDIST((((LN($EY94/$U$24)+(#REF!+($Q$46^2)/2)*$Q$51)/($Q$46*SQRT($Q$51)))-$Q$46*SQRT(($Q$51))))*$U$24*EXP(-#REF!*$Q$51))*$T$24*100,0)</f>
        <v>0</v>
      </c>
      <c r="FV94" s="120">
        <f ca="1">IFERROR((NORMSDIST(((LN($EY94/$U$25)+(#REF!+($Q$46^2)/2)*$Q$51)/($Q$46*SQRT($Q$51))))*$EY94-NORMSDIST((((LN($EY94/$U$25)+(#REF!+($Q$46^2)/2)*$Q$51)/($Q$46*SQRT($Q$51)))-$Q$46*SQRT(($Q$51))))*$U$25*EXP(-#REF!*$Q$51))*$T$25*100,0)</f>
        <v>0</v>
      </c>
      <c r="FW94" s="120">
        <f ca="1">IFERROR((NORMSDIST(((LN($EY94/$U$26)+(#REF!+($Q$46^2)/2)*$Q$51)/($Q$46*SQRT($Q$51))))*$EY94-NORMSDIST((((LN($EY94/$U$26)+(#REF!+($Q$46^2)/2)*$Q$51)/($Q$46*SQRT($Q$51)))-$Q$46*SQRT(($Q$51))))*$U$26*EXP(-#REF!*$Q$51))*$T$26*100,0)</f>
        <v>0</v>
      </c>
      <c r="FX94" s="120">
        <f ca="1">IFERROR((NORMSDIST(((LN($EY94/$U$27)+(#REF!+($Q$46^2)/2)*$Q$51)/($Q$46*SQRT($Q$51))))*$EY94-NORMSDIST((((LN($EY94/$U$27)+(#REF!+($Q$46^2)/2)*$Q$51)/($Q$46*SQRT($Q$51)))-$Q$46*SQRT(($Q$51))))*$U$27*EXP(-#REF!*$Q$51))*$T$27*100,0)</f>
        <v>0</v>
      </c>
      <c r="FY94" s="120">
        <f ca="1">IFERROR((NORMSDIST(((LN($EY94/$U$28)+(#REF!+($Q$46^2)/2)*$Q$51)/($Q$46*SQRT($Q$51))))*$EY94-NORMSDIST((((LN($EY94/$U$28)+(#REF!+($Q$46^2)/2)*$Q$51)/($Q$46*SQRT($Q$51)))-$Q$46*SQRT(($Q$51))))*$U$28*EXP(-#REF!*$Q$51))*$T$28*100,0)</f>
        <v>0</v>
      </c>
      <c r="FZ94" s="120">
        <f ca="1">IFERROR((NORMSDIST(((LN($EY94/$U$29)+(#REF!+($Q$46^2)/2)*$Q$51)/($Q$46*SQRT($Q$51))))*$EY94-NORMSDIST((((LN($EY94/$U$29)+(#REF!+($Q$46^2)/2)*$Q$51)/($Q$46*SQRT($Q$51)))-$Q$46*SQRT(($Q$51))))*$U$29*EXP(-#REF!*$Q$51))*$T$29*100,0)</f>
        <v>0</v>
      </c>
      <c r="GA94" s="120">
        <f ca="1">IFERROR((NORMSDIST(((LN($EY94/$U$30)+(#REF!+($Q$46^2)/2)*$Q$51)/($Q$46*SQRT($Q$51))))*$EY94-NORMSDIST((((LN($EY94/$U$30)+(#REF!+($Q$46^2)/2)*$Q$51)/($Q$46*SQRT($Q$51)))-$Q$46*SQRT(($Q$51))))*$U$30*EXP(-#REF!*$Q$51))*$T$30*100,0)</f>
        <v>0</v>
      </c>
      <c r="GB94" s="120">
        <f ca="1">IFERROR((NORMSDIST(((LN($EY94/$U$31)+(#REF!+($Q$46^2)/2)*$Q$51)/($Q$46*SQRT($Q$51))))*$EY94-NORMSDIST((((LN($EY94/$U$31)+(#REF!+($Q$46^2)/2)*$Q$51)/($Q$46*SQRT($Q$51)))-$Q$46*SQRT(($Q$51))))*$U$31*EXP(-#REF!*$Q$51))*$T$31*100,0)</f>
        <v>0</v>
      </c>
      <c r="GC94" s="120">
        <f ca="1">IFERROR((NORMSDIST(((LN($EY94/$U$32)+(#REF!+($Q$46^2)/2)*$Q$51)/($Q$46*SQRT($Q$51))))*$EY94-NORMSDIST((((LN($EY94/$U$32)+(#REF!+($Q$46^2)/2)*$Q$51)/($Q$46*SQRT($Q$51)))-$Q$46*SQRT(($Q$51))))*$U$32*EXP(-#REF!*$Q$51))*$T$32*100,0)</f>
        <v>0</v>
      </c>
      <c r="GD94" s="120">
        <f ca="1">IFERROR((NORMSDIST(((LN($EY94/$U$33)+(#REF!+($Q$46^2)/2)*$Q$51)/($Q$46*SQRT($Q$51))))*$EY94-NORMSDIST((((LN($EY94/$U$33)+(#REF!+($Q$46^2)/2)*$Q$51)/($Q$46*SQRT($Q$51)))-$Q$46*SQRT(($Q$51))))*$U$33*EXP(-#REF!*$Q$51))*$T$33*100,0)</f>
        <v>0</v>
      </c>
      <c r="GE94" s="120">
        <f ca="1">IFERROR((NORMSDIST(((LN($EY94/$U$34)+(#REF!+($Q$46^2)/2)*$Q$51)/($Q$46*SQRT($Q$51))))*$EY94-NORMSDIST((((LN($EY94/$U$34)+(#REF!+($Q$46^2)/2)*$Q$51)/($Q$46*SQRT($Q$51)))-$Q$46*SQRT(($Q$51))))*$U$34*EXP(-#REF!*$Q$51))*$T$34*100,0)</f>
        <v>0</v>
      </c>
      <c r="GF94" s="120">
        <f ca="1">IFERROR((NORMSDIST(((LN($EY94/$U$35)+(#REF!+($Q$46^2)/2)*$Q$51)/($Q$46*SQRT($Q$51))))*$EY94-NORMSDIST((((LN($EY94/$U$35)+(#REF!+($Q$46^2)/2)*$Q$51)/($Q$46*SQRT($Q$51)))-$Q$46*SQRT(($Q$51))))*$U$35*EXP(-#REF!*$Q$51))*$T$35*100,0)</f>
        <v>0</v>
      </c>
      <c r="GG94" s="120">
        <f ca="1">IFERROR((NORMSDIST(((LN($EY94/$U$36)+(#REF!+($Q$46^2)/2)*$Q$51)/($Q$46*SQRT($Q$51))))*$EY94-NORMSDIST((((LN($EY94/$U$36)+(#REF!+($Q$46^2)/2)*$Q$51)/($Q$46*SQRT($Q$51)))-$Q$46*SQRT(($Q$51))))*$U$36*EXP(-#REF!*$Q$51))*$T$36*100,0)</f>
        <v>0</v>
      </c>
      <c r="GH94" s="120">
        <f ca="1">IFERROR((NORMSDIST(((LN($EY94/$U$37)+(#REF!+($Q$46^2)/2)*$Q$51)/($Q$46*SQRT($Q$51))))*$EY94-NORMSDIST((((LN($EY94/$U$37)+(#REF!+($Q$46^2)/2)*$Q$51)/($Q$46*SQRT($Q$51)))-$Q$46*SQRT(($Q$51))))*$U$37*EXP(-#REF!*$Q$51))*$T$37*100,0)</f>
        <v>0</v>
      </c>
      <c r="GI94" s="120">
        <f ca="1">IFERROR((NORMSDIST(((LN($EY94/$U$38)+(#REF!+($Q$46^2)/2)*$Q$51)/($Q$46*SQRT($Q$51))))*$EY94-NORMSDIST((((LN($EY94/$U$38)+(#REF!+($Q$46^2)/2)*$Q$51)/($Q$46*SQRT($Q$51)))-$Q$46*SQRT(($Q$51))))*$U$38*EXP(-#REF!*$Q$51))*$T$38*100,0)</f>
        <v>0</v>
      </c>
      <c r="GJ94" s="120">
        <f ca="1">IFERROR((NORMSDIST(((LN($EY94/$U$39)+(#REF!+($Q$46^2)/2)*$Q$51)/($Q$46*SQRT($Q$51))))*$EY94-NORMSDIST((((LN($EY94/$U$39)+(#REF!+($Q$46^2)/2)*$Q$51)/($Q$46*SQRT($Q$51)))-$Q$46*SQRT(($Q$51))))*$U$39*EXP(-#REF!*$Q$51))*$T$39*100,0)</f>
        <v>0</v>
      </c>
      <c r="GK94" s="120">
        <f ca="1">IFERROR((NORMSDIST(((LN($EY94/$U$40)+(#REF!+($Q$46^2)/2)*$Q$51)/($Q$46*SQRT($Q$51))))*$EY94-NORMSDIST((((LN($EY94/$U$40)+(#REF!+($Q$46^2)/2)*$Q$51)/($Q$46*SQRT($Q$51)))-$Q$46*SQRT(($Q$51))))*$U$40*EXP(-#REF!*$Q$51))*$T$40*100,0)</f>
        <v>0</v>
      </c>
      <c r="GL94" s="120">
        <f ca="1">IFERROR((NORMSDIST(((LN($EY94/$U$41)+(#REF!+($Q$46^2)/2)*$Q$51)/($Q$46*SQRT($Q$51))))*$EY94-NORMSDIST((((LN($EY94/$U$41)+(#REF!+($Q$46^2)/2)*$Q$51)/($Q$46*SQRT($Q$51)))-$Q$46*SQRT(($Q$51))))*$U$41*EXP(-#REF!*$Q$51))*$T$41*100,0)</f>
        <v>0</v>
      </c>
      <c r="GM94" s="120">
        <f ca="1">IFERROR((NORMSDIST(((LN($EY94/$U$42)+(#REF!+($Q$46^2)/2)*$Q$51)/($Q$46*SQRT($Q$51))))*$EY94-NORMSDIST((((LN($EY94/$U$42)+(#REF!+($Q$46^2)/2)*$Q$51)/($Q$46*SQRT($Q$51)))-$Q$46*SQRT(($Q$51))))*$U$42*EXP(-#REF!*$Q$51))*$T$42*100,0)</f>
        <v>0</v>
      </c>
      <c r="GN94" s="205">
        <f t="shared" ca="1" si="174"/>
        <v>0</v>
      </c>
    </row>
    <row r="95" spans="112:196">
      <c r="DH95" s="119">
        <f t="shared" si="131"/>
        <v>3795.3244803914399</v>
      </c>
      <c r="DI95" s="120">
        <f t="shared" si="132"/>
        <v>0</v>
      </c>
      <c r="DJ95" s="120">
        <f t="shared" si="133"/>
        <v>0</v>
      </c>
      <c r="DK95" s="120">
        <f t="shared" si="134"/>
        <v>0</v>
      </c>
      <c r="DL95" s="120">
        <f t="shared" si="135"/>
        <v>0</v>
      </c>
      <c r="DM95" s="120">
        <f t="shared" si="136"/>
        <v>0</v>
      </c>
      <c r="DN95" s="120">
        <f t="shared" si="137"/>
        <v>0</v>
      </c>
      <c r="DO95" s="120">
        <f t="shared" si="138"/>
        <v>0</v>
      </c>
      <c r="DP95" s="120">
        <f t="shared" si="139"/>
        <v>0</v>
      </c>
      <c r="DQ95" s="120">
        <f t="shared" si="140"/>
        <v>0</v>
      </c>
      <c r="DR95" s="120">
        <f t="shared" si="141"/>
        <v>0</v>
      </c>
      <c r="DS95" s="120">
        <f t="shared" si="142"/>
        <v>0</v>
      </c>
      <c r="DT95" s="120">
        <f t="shared" si="143"/>
        <v>0</v>
      </c>
      <c r="DU95" s="120">
        <f t="shared" si="144"/>
        <v>0</v>
      </c>
      <c r="DV95" s="120">
        <f t="shared" si="145"/>
        <v>0</v>
      </c>
      <c r="DW95" s="120">
        <f t="shared" si="146"/>
        <v>0</v>
      </c>
      <c r="DX95" s="120">
        <f t="shared" si="147"/>
        <v>0</v>
      </c>
      <c r="DY95" s="120">
        <f t="shared" si="148"/>
        <v>0</v>
      </c>
      <c r="DZ95" s="120">
        <f t="shared" si="149"/>
        <v>0</v>
      </c>
      <c r="EA95" s="120">
        <f t="shared" si="150"/>
        <v>0</v>
      </c>
      <c r="EB95" s="120">
        <f t="shared" si="151"/>
        <v>0</v>
      </c>
      <c r="EC95" s="120">
        <f t="shared" si="152"/>
        <v>0</v>
      </c>
      <c r="ED95" s="120">
        <f t="shared" si="153"/>
        <v>0</v>
      </c>
      <c r="EE95" s="120">
        <f t="shared" si="154"/>
        <v>0</v>
      </c>
      <c r="EF95" s="120">
        <f t="shared" si="155"/>
        <v>0</v>
      </c>
      <c r="EG95" s="120">
        <f t="shared" si="156"/>
        <v>0</v>
      </c>
      <c r="EH95" s="120">
        <f t="shared" si="157"/>
        <v>0</v>
      </c>
      <c r="EI95" s="120">
        <f t="shared" si="158"/>
        <v>0</v>
      </c>
      <c r="EJ95" s="120">
        <f t="shared" si="159"/>
        <v>0</v>
      </c>
      <c r="EK95" s="120">
        <f t="shared" si="160"/>
        <v>0</v>
      </c>
      <c r="EL95" s="120">
        <f t="shared" si="161"/>
        <v>0</v>
      </c>
      <c r="EM95" s="120">
        <f t="shared" si="162"/>
        <v>0</v>
      </c>
      <c r="EN95" s="120">
        <f t="shared" si="163"/>
        <v>0</v>
      </c>
      <c r="EO95" s="120">
        <f t="shared" si="164"/>
        <v>0</v>
      </c>
      <c r="EP95" s="120">
        <f t="shared" si="165"/>
        <v>0</v>
      </c>
      <c r="EQ95" s="120">
        <f t="shared" si="166"/>
        <v>0</v>
      </c>
      <c r="ER95" s="120">
        <f t="shared" si="167"/>
        <v>0</v>
      </c>
      <c r="ES95" s="120">
        <f t="shared" si="168"/>
        <v>0</v>
      </c>
      <c r="ET95" s="120">
        <f t="shared" si="169"/>
        <v>0</v>
      </c>
      <c r="EU95" s="120">
        <f t="shared" si="170"/>
        <v>0</v>
      </c>
      <c r="EV95" s="120">
        <f t="shared" si="171"/>
        <v>0</v>
      </c>
      <c r="EW95" s="205">
        <f t="shared" si="172"/>
        <v>0</v>
      </c>
      <c r="EX95" s="72"/>
      <c r="EY95" s="119">
        <f t="shared" si="173"/>
        <v>3795.3244803914399</v>
      </c>
      <c r="EZ95" s="120">
        <f ca="1">IFERROR((NORMSDIST(((LN($EY95/$U$3)+(#REF!+($Q$46^2)/2)*$Q$51)/($Q$46*SQRT($Q$51))))*$EY95-NORMSDIST((((LN($EY95/$U$3)+(#REF!+($Q$46^2)/2)*$Q$51)/($Q$46*SQRT($Q$51)))-$Q$46*SQRT(($Q$51))))*$U$3*EXP(-#REF!*$Q$51))*$T$3*100,0)</f>
        <v>0</v>
      </c>
      <c r="FA95" s="120">
        <f ca="1">IFERROR((NORMSDIST(((LN($EY95/$U$4)+(#REF!+($Q$46^2)/2)*$Q$51)/($Q$46*SQRT($Q$51))))*$EY95-NORMSDIST((((LN($EY95/$U$4)+(#REF!+($Q$46^2)/2)*$Q$51)/($Q$46*SQRT($Q$51)))-$Q$46*SQRT(($Q$51))))*$U$4*EXP(-#REF!*$Q$51))*$T$4*100,0)</f>
        <v>0</v>
      </c>
      <c r="FB95" s="120">
        <f ca="1">IFERROR((NORMSDIST(((LN($EY95/$U$5)+(#REF!+($Q$46^2)/2)*$Q$51)/($Q$46*SQRT($Q$51))))*$EY95-NORMSDIST((((LN($EY95/$U$5)+(#REF!+($Q$46^2)/2)*$Q$51)/($Q$46*SQRT($Q$51)))-$Q$46*SQRT(($Q$51))))*$U$5*EXP(-#REF!*$Q$51))*$T$5*100,0)</f>
        <v>0</v>
      </c>
      <c r="FC95" s="120">
        <f ca="1">IFERROR((NORMSDIST(((LN($EY95/$U$6)+(#REF!+($Q$46^2)/2)*$Q$51)/($Q$46*SQRT($Q$51))))*$EY95-NORMSDIST((((LN($EY95/$U$6)+(#REF!+($Q$46^2)/2)*$Q$51)/($Q$46*SQRT($Q$51)))-$Q$46*SQRT(($Q$51))))*$U$6*EXP(-#REF!*$Q$51))*$T$6*100,0)</f>
        <v>0</v>
      </c>
      <c r="FD95" s="120">
        <f ca="1">IFERROR((NORMSDIST(((LN($EY95/$U$7)+(#REF!+($Q$46^2)/2)*$Q$51)/($Q$46*SQRT($Q$51))))*$EY95-NORMSDIST((((LN($EY95/$U$7)+(#REF!+($Q$46^2)/2)*$Q$51)/($Q$46*SQRT($Q$51)))-$Q$46*SQRT(($Q$51))))*$U$7*EXP(-#REF!*$Q$51))*$T$7*100,0)</f>
        <v>0</v>
      </c>
      <c r="FE95" s="120">
        <f ca="1">IFERROR((NORMSDIST(((LN($EY95/$U$8)+(#REF!+($Q$46^2)/2)*$Q$51)/($Q$46*SQRT($Q$51))))*$EY95-NORMSDIST((((LN($EY95/$U$8)+(#REF!+($Q$46^2)/2)*$Q$51)/($Q$46*SQRT($Q$51)))-$Q$46*SQRT(($Q$51))))*$U$8*EXP(-#REF!*$Q$51))*$T$8*100,0)</f>
        <v>0</v>
      </c>
      <c r="FF95" s="120">
        <f ca="1">IFERROR((NORMSDIST(((LN($EY95/$U$9)+(#REF!+($Q$46^2)/2)*$Q$51)/($Q$46*SQRT($Q$51))))*$EY95-NORMSDIST((((LN($EY95/$U$9)+(#REF!+($Q$46^2)/2)*$Q$51)/($Q$46*SQRT($Q$51)))-$Q$46*SQRT(($Q$51))))*$U$9*EXP(-#REF!*$Q$51))*$T$9*100,0)</f>
        <v>0</v>
      </c>
      <c r="FG95" s="120">
        <f ca="1">IFERROR((NORMSDIST(((LN($EY95/$U$10)+(#REF!+($Q$46^2)/2)*$Q$51)/($Q$46*SQRT($Q$51))))*$EY95-NORMSDIST((((LN($EY95/$U$10)+(#REF!+($Q$46^2)/2)*$Q$51)/($Q$46*SQRT($Q$51)))-$Q$46*SQRT(($Q$51))))*$U$10*EXP(-#REF!*$Q$51))*$T$10*100,0)</f>
        <v>0</v>
      </c>
      <c r="FH95" s="120">
        <f ca="1">IFERROR((NORMSDIST(((LN($EY95/$U$11)+(#REF!+($Q$46^2)/2)*$Q$51)/($Q$46*SQRT($Q$51))))*$EY95-NORMSDIST((((LN($EY95/$U$11)+(#REF!+($Q$46^2)/2)*$Q$51)/($Q$46*SQRT($Q$51)))-$Q$46*SQRT(($Q$51))))*$U$11*EXP(-#REF!*$Q$51))*$T$11*100,0)</f>
        <v>0</v>
      </c>
      <c r="FI95" s="120">
        <f ca="1">IFERROR((NORMSDIST(((LN($EY95/$U$12)+(#REF!+($Q$46^2)/2)*$Q$51)/($Q$46*SQRT($Q$51))))*$EY95-NORMSDIST((((LN($EY95/$U$12)+(#REF!+($Q$46^2)/2)*$Q$51)/($Q$46*SQRT($Q$51)))-$Q$46*SQRT(($Q$51))))*$U$12*EXP(-#REF!*$Q$51))*$T$12*100,0)</f>
        <v>0</v>
      </c>
      <c r="FJ95" s="120">
        <f ca="1">IFERROR((NORMSDIST(((LN($EY95/$U$13)+(#REF!+($Q$46^2)/2)*$Q$51)/($Q$46*SQRT($Q$51))))*$EY95-NORMSDIST((((LN($EY95/$U$13)+(#REF!+($Q$46^2)/2)*$Q$51)/($Q$46*SQRT($Q$51)))-$Q$46*SQRT(($Q$51))))*$U$13*EXP(-#REF!*$Q$51))*$T$13*100,0)</f>
        <v>0</v>
      </c>
      <c r="FK95" s="120">
        <f ca="1">IFERROR((NORMSDIST(((LN($EY95/$U$14)+(#REF!+($Q$46^2)/2)*$Q$51)/($Q$46*SQRT($Q$51))))*$EY95-NORMSDIST((((LN($EY95/$U$14)+(#REF!+($Q$46^2)/2)*$Q$51)/($Q$46*SQRT($Q$51)))-$Q$46*SQRT(($Q$51))))*$U$14*EXP(-#REF!*$Q$51))*$T$14*100,0)</f>
        <v>0</v>
      </c>
      <c r="FL95" s="120">
        <f ca="1">IFERROR((NORMSDIST(((LN($EY95/$U$15)+(#REF!+($Q$46^2)/2)*$Q$51)/($Q$46*SQRT($Q$51))))*$EY95-NORMSDIST((((LN($EY95/$U$15)+(#REF!+($Q$46^2)/2)*$Q$51)/($Q$46*SQRT($Q$51)))-$Q$46*SQRT(($Q$51))))*$U$15*EXP(-#REF!*$Q$51))*$T$15*100,0)</f>
        <v>0</v>
      </c>
      <c r="FM95" s="120">
        <f ca="1">IFERROR((NORMSDIST(((LN($EY95/$U$16)+(#REF!+($Q$46^2)/2)*$Q$51)/($Q$46*SQRT($Q$51))))*$EY95-NORMSDIST((((LN($EY95/$U$16)+(#REF!+($Q$46^2)/2)*$Q$51)/($Q$46*SQRT($Q$51)))-$Q$46*SQRT(($Q$51))))*$U$16*EXP(-#REF!*$Q$51))*$T$16*100,0)</f>
        <v>0</v>
      </c>
      <c r="FN95" s="120">
        <f ca="1">IFERROR((NORMSDIST(((LN($EY95/$U$17)+(#REF!+($Q$46^2)/2)*$Q$51)/($Q$46*SQRT($Q$51))))*$EY95-NORMSDIST((((LN($EY95/$U$17)+(#REF!+($Q$46^2)/2)*$Q$51)/($Q$46*SQRT($Q$51)))-$Q$46*SQRT(($Q$51))))*$U$17*EXP(-#REF!*$Q$51))*$T$17*100,0)</f>
        <v>0</v>
      </c>
      <c r="FO95" s="120">
        <f ca="1">IFERROR((NORMSDIST(((LN($EY95/$U$18)+(#REF!+($Q$46^2)/2)*$Q$51)/($Q$46*SQRT($Q$51))))*$EY95-NORMSDIST((((LN($EY95/$U$18)+(#REF!+($Q$46^2)/2)*$Q$51)/($Q$46*SQRT($Q$51)))-$Q$46*SQRT(($Q$51))))*$U$18*EXP(-#REF!*$Q$51))*$T$18*100,0)</f>
        <v>0</v>
      </c>
      <c r="FP95" s="120">
        <f ca="1">IFERROR((NORMSDIST(((LN($EY95/$U$19)+(#REF!+($Q$46^2)/2)*$Q$51)/($Q$46*SQRT($Q$51))))*$EY95-NORMSDIST((((LN($EY95/$U$19)+(#REF!+($Q$46^2)/2)*$Q$51)/($Q$46*SQRT($Q$51)))-$Q$46*SQRT(($Q$51))))*$U$19*EXP(-#REF!*$Q$51))*$T$19*100,0)</f>
        <v>0</v>
      </c>
      <c r="FQ95" s="120">
        <f ca="1">IFERROR((NORMSDIST(((LN($EY95/$U$20)+(#REF!+($Q$46^2)/2)*$Q$51)/($Q$46*SQRT($Q$51))))*$EY95-NORMSDIST((((LN($EY95/$U$20)+(#REF!+($Q$46^2)/2)*$Q$51)/($Q$46*SQRT($Q$51)))-$Q$46*SQRT(($Q$51))))*$U$20*EXP(-#REF!*$Q$51))*$T$20*100,0)</f>
        <v>0</v>
      </c>
      <c r="FR95" s="120">
        <f ca="1">IFERROR((NORMSDIST(((LN($EY95/$U$21)+(#REF!+($Q$46^2)/2)*$Q$51)/($Q$46*SQRT($Q$51))))*$EY95-NORMSDIST((((LN($EY95/$U$21)+(#REF!+($Q$46^2)/2)*$Q$51)/($Q$46*SQRT($Q$51)))-$Q$46*SQRT(($Q$51))))*$U$21*EXP(-#REF!*$Q$51))*$T$21*100,0)</f>
        <v>0</v>
      </c>
      <c r="FS95" s="120">
        <f ca="1">IFERROR((NORMSDIST(((LN($EY95/$U$22)+(#REF!+($Q$46^2)/2)*$Q$51)/($Q$46*SQRT($Q$51))))*$EY95-NORMSDIST((((LN($EY95/$U$22)+(#REF!+($Q$46^2)/2)*$Q$51)/($Q$46*SQRT($Q$51)))-$Q$46*SQRT(($Q$51))))*$U$22*EXP(-#REF!*$Q$51))*$T$22*100,0)</f>
        <v>0</v>
      </c>
      <c r="FT95" s="120">
        <f ca="1">IFERROR((NORMSDIST(((LN($EY95/$U$23)+(#REF!+($Q$46^2)/2)*$Q$51)/($Q$46*SQRT($Q$51))))*$EY95-NORMSDIST((((LN($EY95/$U$23)+(#REF!+($Q$46^2)/2)*$Q$51)/($Q$46*SQRT($Q$51)))-$Q$46*SQRT(($Q$51))))*$U$23*EXP(-#REF!*$Q$51))*$T$23*100,0)</f>
        <v>0</v>
      </c>
      <c r="FU95" s="120">
        <f ca="1">IFERROR((NORMSDIST(((LN($EY95/$U$24)+(#REF!+($Q$46^2)/2)*$Q$51)/($Q$46*SQRT($Q$51))))*$EY95-NORMSDIST((((LN($EY95/$U$24)+(#REF!+($Q$46^2)/2)*$Q$51)/($Q$46*SQRT($Q$51)))-$Q$46*SQRT(($Q$51))))*$U$24*EXP(-#REF!*$Q$51))*$T$24*100,0)</f>
        <v>0</v>
      </c>
      <c r="FV95" s="120">
        <f ca="1">IFERROR((NORMSDIST(((LN($EY95/$U$25)+(#REF!+($Q$46^2)/2)*$Q$51)/($Q$46*SQRT($Q$51))))*$EY95-NORMSDIST((((LN($EY95/$U$25)+(#REF!+($Q$46^2)/2)*$Q$51)/($Q$46*SQRT($Q$51)))-$Q$46*SQRT(($Q$51))))*$U$25*EXP(-#REF!*$Q$51))*$T$25*100,0)</f>
        <v>0</v>
      </c>
      <c r="FW95" s="120">
        <f ca="1">IFERROR((NORMSDIST(((LN($EY95/$U$26)+(#REF!+($Q$46^2)/2)*$Q$51)/($Q$46*SQRT($Q$51))))*$EY95-NORMSDIST((((LN($EY95/$U$26)+(#REF!+($Q$46^2)/2)*$Q$51)/($Q$46*SQRT($Q$51)))-$Q$46*SQRT(($Q$51))))*$U$26*EXP(-#REF!*$Q$51))*$T$26*100,0)</f>
        <v>0</v>
      </c>
      <c r="FX95" s="120">
        <f ca="1">IFERROR((NORMSDIST(((LN($EY95/$U$27)+(#REF!+($Q$46^2)/2)*$Q$51)/($Q$46*SQRT($Q$51))))*$EY95-NORMSDIST((((LN($EY95/$U$27)+(#REF!+($Q$46^2)/2)*$Q$51)/($Q$46*SQRT($Q$51)))-$Q$46*SQRT(($Q$51))))*$U$27*EXP(-#REF!*$Q$51))*$T$27*100,0)</f>
        <v>0</v>
      </c>
      <c r="FY95" s="120">
        <f ca="1">IFERROR((NORMSDIST(((LN($EY95/$U$28)+(#REF!+($Q$46^2)/2)*$Q$51)/($Q$46*SQRT($Q$51))))*$EY95-NORMSDIST((((LN($EY95/$U$28)+(#REF!+($Q$46^2)/2)*$Q$51)/($Q$46*SQRT($Q$51)))-$Q$46*SQRT(($Q$51))))*$U$28*EXP(-#REF!*$Q$51))*$T$28*100,0)</f>
        <v>0</v>
      </c>
      <c r="FZ95" s="120">
        <f ca="1">IFERROR((NORMSDIST(((LN($EY95/$U$29)+(#REF!+($Q$46^2)/2)*$Q$51)/($Q$46*SQRT($Q$51))))*$EY95-NORMSDIST((((LN($EY95/$U$29)+(#REF!+($Q$46^2)/2)*$Q$51)/($Q$46*SQRT($Q$51)))-$Q$46*SQRT(($Q$51))))*$U$29*EXP(-#REF!*$Q$51))*$T$29*100,0)</f>
        <v>0</v>
      </c>
      <c r="GA95" s="120">
        <f ca="1">IFERROR((NORMSDIST(((LN($EY95/$U$30)+(#REF!+($Q$46^2)/2)*$Q$51)/($Q$46*SQRT($Q$51))))*$EY95-NORMSDIST((((LN($EY95/$U$30)+(#REF!+($Q$46^2)/2)*$Q$51)/($Q$46*SQRT($Q$51)))-$Q$46*SQRT(($Q$51))))*$U$30*EXP(-#REF!*$Q$51))*$T$30*100,0)</f>
        <v>0</v>
      </c>
      <c r="GB95" s="120">
        <f ca="1">IFERROR((NORMSDIST(((LN($EY95/$U$31)+(#REF!+($Q$46^2)/2)*$Q$51)/($Q$46*SQRT($Q$51))))*$EY95-NORMSDIST((((LN($EY95/$U$31)+(#REF!+($Q$46^2)/2)*$Q$51)/($Q$46*SQRT($Q$51)))-$Q$46*SQRT(($Q$51))))*$U$31*EXP(-#REF!*$Q$51))*$T$31*100,0)</f>
        <v>0</v>
      </c>
      <c r="GC95" s="120">
        <f ca="1">IFERROR((NORMSDIST(((LN($EY95/$U$32)+(#REF!+($Q$46^2)/2)*$Q$51)/($Q$46*SQRT($Q$51))))*$EY95-NORMSDIST((((LN($EY95/$U$32)+(#REF!+($Q$46^2)/2)*$Q$51)/($Q$46*SQRT($Q$51)))-$Q$46*SQRT(($Q$51))))*$U$32*EXP(-#REF!*$Q$51))*$T$32*100,0)</f>
        <v>0</v>
      </c>
      <c r="GD95" s="120">
        <f ca="1">IFERROR((NORMSDIST(((LN($EY95/$U$33)+(#REF!+($Q$46^2)/2)*$Q$51)/($Q$46*SQRT($Q$51))))*$EY95-NORMSDIST((((LN($EY95/$U$33)+(#REF!+($Q$46^2)/2)*$Q$51)/($Q$46*SQRT($Q$51)))-$Q$46*SQRT(($Q$51))))*$U$33*EXP(-#REF!*$Q$51))*$T$33*100,0)</f>
        <v>0</v>
      </c>
      <c r="GE95" s="120">
        <f ca="1">IFERROR((NORMSDIST(((LN($EY95/$U$34)+(#REF!+($Q$46^2)/2)*$Q$51)/($Q$46*SQRT($Q$51))))*$EY95-NORMSDIST((((LN($EY95/$U$34)+(#REF!+($Q$46^2)/2)*$Q$51)/($Q$46*SQRT($Q$51)))-$Q$46*SQRT(($Q$51))))*$U$34*EXP(-#REF!*$Q$51))*$T$34*100,0)</f>
        <v>0</v>
      </c>
      <c r="GF95" s="120">
        <f ca="1">IFERROR((NORMSDIST(((LN($EY95/$U$35)+(#REF!+($Q$46^2)/2)*$Q$51)/($Q$46*SQRT($Q$51))))*$EY95-NORMSDIST((((LN($EY95/$U$35)+(#REF!+($Q$46^2)/2)*$Q$51)/($Q$46*SQRT($Q$51)))-$Q$46*SQRT(($Q$51))))*$U$35*EXP(-#REF!*$Q$51))*$T$35*100,0)</f>
        <v>0</v>
      </c>
      <c r="GG95" s="120">
        <f ca="1">IFERROR((NORMSDIST(((LN($EY95/$U$36)+(#REF!+($Q$46^2)/2)*$Q$51)/($Q$46*SQRT($Q$51))))*$EY95-NORMSDIST((((LN($EY95/$U$36)+(#REF!+($Q$46^2)/2)*$Q$51)/($Q$46*SQRT($Q$51)))-$Q$46*SQRT(($Q$51))))*$U$36*EXP(-#REF!*$Q$51))*$T$36*100,0)</f>
        <v>0</v>
      </c>
      <c r="GH95" s="120">
        <f ca="1">IFERROR((NORMSDIST(((LN($EY95/$U$37)+(#REF!+($Q$46^2)/2)*$Q$51)/($Q$46*SQRT($Q$51))))*$EY95-NORMSDIST((((LN($EY95/$U$37)+(#REF!+($Q$46^2)/2)*$Q$51)/($Q$46*SQRT($Q$51)))-$Q$46*SQRT(($Q$51))))*$U$37*EXP(-#REF!*$Q$51))*$T$37*100,0)</f>
        <v>0</v>
      </c>
      <c r="GI95" s="120">
        <f ca="1">IFERROR((NORMSDIST(((LN($EY95/$U$38)+(#REF!+($Q$46^2)/2)*$Q$51)/($Q$46*SQRT($Q$51))))*$EY95-NORMSDIST((((LN($EY95/$U$38)+(#REF!+($Q$46^2)/2)*$Q$51)/($Q$46*SQRT($Q$51)))-$Q$46*SQRT(($Q$51))))*$U$38*EXP(-#REF!*$Q$51))*$T$38*100,0)</f>
        <v>0</v>
      </c>
      <c r="GJ95" s="120">
        <f ca="1">IFERROR((NORMSDIST(((LN($EY95/$U$39)+(#REF!+($Q$46^2)/2)*$Q$51)/($Q$46*SQRT($Q$51))))*$EY95-NORMSDIST((((LN($EY95/$U$39)+(#REF!+($Q$46^2)/2)*$Q$51)/($Q$46*SQRT($Q$51)))-$Q$46*SQRT(($Q$51))))*$U$39*EXP(-#REF!*$Q$51))*$T$39*100,0)</f>
        <v>0</v>
      </c>
      <c r="GK95" s="120">
        <f ca="1">IFERROR((NORMSDIST(((LN($EY95/$U$40)+(#REF!+($Q$46^2)/2)*$Q$51)/($Q$46*SQRT($Q$51))))*$EY95-NORMSDIST((((LN($EY95/$U$40)+(#REF!+($Q$46^2)/2)*$Q$51)/($Q$46*SQRT($Q$51)))-$Q$46*SQRT(($Q$51))))*$U$40*EXP(-#REF!*$Q$51))*$T$40*100,0)</f>
        <v>0</v>
      </c>
      <c r="GL95" s="120">
        <f ca="1">IFERROR((NORMSDIST(((LN($EY95/$U$41)+(#REF!+($Q$46^2)/2)*$Q$51)/($Q$46*SQRT($Q$51))))*$EY95-NORMSDIST((((LN($EY95/$U$41)+(#REF!+($Q$46^2)/2)*$Q$51)/($Q$46*SQRT($Q$51)))-$Q$46*SQRT(($Q$51))))*$U$41*EXP(-#REF!*$Q$51))*$T$41*100,0)</f>
        <v>0</v>
      </c>
      <c r="GM95" s="120">
        <f ca="1">IFERROR((NORMSDIST(((LN($EY95/$U$42)+(#REF!+($Q$46^2)/2)*$Q$51)/($Q$46*SQRT($Q$51))))*$EY95-NORMSDIST((((LN($EY95/$U$42)+(#REF!+($Q$46^2)/2)*$Q$51)/($Q$46*SQRT($Q$51)))-$Q$46*SQRT(($Q$51))))*$U$42*EXP(-#REF!*$Q$51))*$T$42*100,0)</f>
        <v>0</v>
      </c>
      <c r="GN95" s="205">
        <f t="shared" ca="1" si="174"/>
        <v>0</v>
      </c>
    </row>
    <row r="96" spans="112:196">
      <c r="DH96" s="119">
        <f t="shared" si="131"/>
        <v>3985.0907044110122</v>
      </c>
      <c r="DI96" s="120">
        <f t="shared" si="132"/>
        <v>0</v>
      </c>
      <c r="DJ96" s="120">
        <f t="shared" si="133"/>
        <v>0</v>
      </c>
      <c r="DK96" s="120">
        <f t="shared" si="134"/>
        <v>0</v>
      </c>
      <c r="DL96" s="120">
        <f t="shared" si="135"/>
        <v>0</v>
      </c>
      <c r="DM96" s="120">
        <f t="shared" si="136"/>
        <v>0</v>
      </c>
      <c r="DN96" s="120">
        <f t="shared" si="137"/>
        <v>0</v>
      </c>
      <c r="DO96" s="120">
        <f t="shared" si="138"/>
        <v>0</v>
      </c>
      <c r="DP96" s="120">
        <f t="shared" si="139"/>
        <v>0</v>
      </c>
      <c r="DQ96" s="120">
        <f t="shared" si="140"/>
        <v>0</v>
      </c>
      <c r="DR96" s="120">
        <f t="shared" si="141"/>
        <v>0</v>
      </c>
      <c r="DS96" s="120">
        <f t="shared" si="142"/>
        <v>0</v>
      </c>
      <c r="DT96" s="120">
        <f t="shared" si="143"/>
        <v>0</v>
      </c>
      <c r="DU96" s="120">
        <f t="shared" si="144"/>
        <v>0</v>
      </c>
      <c r="DV96" s="120">
        <f t="shared" si="145"/>
        <v>0</v>
      </c>
      <c r="DW96" s="120">
        <f t="shared" si="146"/>
        <v>0</v>
      </c>
      <c r="DX96" s="120">
        <f t="shared" si="147"/>
        <v>0</v>
      </c>
      <c r="DY96" s="120">
        <f t="shared" si="148"/>
        <v>0</v>
      </c>
      <c r="DZ96" s="120">
        <f t="shared" si="149"/>
        <v>0</v>
      </c>
      <c r="EA96" s="120">
        <f t="shared" si="150"/>
        <v>0</v>
      </c>
      <c r="EB96" s="120">
        <f t="shared" si="151"/>
        <v>0</v>
      </c>
      <c r="EC96" s="120">
        <f t="shared" si="152"/>
        <v>0</v>
      </c>
      <c r="ED96" s="120">
        <f t="shared" si="153"/>
        <v>0</v>
      </c>
      <c r="EE96" s="120">
        <f t="shared" si="154"/>
        <v>0</v>
      </c>
      <c r="EF96" s="120">
        <f t="shared" si="155"/>
        <v>0</v>
      </c>
      <c r="EG96" s="120">
        <f t="shared" si="156"/>
        <v>0</v>
      </c>
      <c r="EH96" s="120">
        <f t="shared" si="157"/>
        <v>0</v>
      </c>
      <c r="EI96" s="120">
        <f t="shared" si="158"/>
        <v>0</v>
      </c>
      <c r="EJ96" s="120">
        <f t="shared" si="159"/>
        <v>0</v>
      </c>
      <c r="EK96" s="120">
        <f t="shared" si="160"/>
        <v>0</v>
      </c>
      <c r="EL96" s="120">
        <f t="shared" si="161"/>
        <v>0</v>
      </c>
      <c r="EM96" s="120">
        <f t="shared" si="162"/>
        <v>0</v>
      </c>
      <c r="EN96" s="120">
        <f t="shared" si="163"/>
        <v>0</v>
      </c>
      <c r="EO96" s="120">
        <f t="shared" si="164"/>
        <v>0</v>
      </c>
      <c r="EP96" s="120">
        <f t="shared" si="165"/>
        <v>0</v>
      </c>
      <c r="EQ96" s="120">
        <f t="shared" si="166"/>
        <v>0</v>
      </c>
      <c r="ER96" s="120">
        <f t="shared" si="167"/>
        <v>0</v>
      </c>
      <c r="ES96" s="120">
        <f t="shared" si="168"/>
        <v>0</v>
      </c>
      <c r="ET96" s="120">
        <f t="shared" si="169"/>
        <v>0</v>
      </c>
      <c r="EU96" s="120">
        <f t="shared" si="170"/>
        <v>0</v>
      </c>
      <c r="EV96" s="120">
        <f t="shared" si="171"/>
        <v>0</v>
      </c>
      <c r="EW96" s="205">
        <f t="shared" si="172"/>
        <v>0</v>
      </c>
      <c r="EX96" s="72"/>
      <c r="EY96" s="119">
        <f t="shared" si="173"/>
        <v>3985.0907044110122</v>
      </c>
      <c r="EZ96" s="120">
        <f ca="1">IFERROR((NORMSDIST(((LN($EY96/$U$3)+(#REF!+($Q$46^2)/2)*$Q$51)/($Q$46*SQRT($Q$51))))*$EY96-NORMSDIST((((LN($EY96/$U$3)+(#REF!+($Q$46^2)/2)*$Q$51)/($Q$46*SQRT($Q$51)))-$Q$46*SQRT(($Q$51))))*$U$3*EXP(-#REF!*$Q$51))*$T$3*100,0)</f>
        <v>0</v>
      </c>
      <c r="FA96" s="120">
        <f ca="1">IFERROR((NORMSDIST(((LN($EY96/$U$4)+(#REF!+($Q$46^2)/2)*$Q$51)/($Q$46*SQRT($Q$51))))*$EY96-NORMSDIST((((LN($EY96/$U$4)+(#REF!+($Q$46^2)/2)*$Q$51)/($Q$46*SQRT($Q$51)))-$Q$46*SQRT(($Q$51))))*$U$4*EXP(-#REF!*$Q$51))*$T$4*100,0)</f>
        <v>0</v>
      </c>
      <c r="FB96" s="120">
        <f ca="1">IFERROR((NORMSDIST(((LN($EY96/$U$5)+(#REF!+($Q$46^2)/2)*$Q$51)/($Q$46*SQRT($Q$51))))*$EY96-NORMSDIST((((LN($EY96/$U$5)+(#REF!+($Q$46^2)/2)*$Q$51)/($Q$46*SQRT($Q$51)))-$Q$46*SQRT(($Q$51))))*$U$5*EXP(-#REF!*$Q$51))*$T$5*100,0)</f>
        <v>0</v>
      </c>
      <c r="FC96" s="120">
        <f ca="1">IFERROR((NORMSDIST(((LN($EY96/$U$6)+(#REF!+($Q$46^2)/2)*$Q$51)/($Q$46*SQRT($Q$51))))*$EY96-NORMSDIST((((LN($EY96/$U$6)+(#REF!+($Q$46^2)/2)*$Q$51)/($Q$46*SQRT($Q$51)))-$Q$46*SQRT(($Q$51))))*$U$6*EXP(-#REF!*$Q$51))*$T$6*100,0)</f>
        <v>0</v>
      </c>
      <c r="FD96" s="120">
        <f ca="1">IFERROR((NORMSDIST(((LN($EY96/$U$7)+(#REF!+($Q$46^2)/2)*$Q$51)/($Q$46*SQRT($Q$51))))*$EY96-NORMSDIST((((LN($EY96/$U$7)+(#REF!+($Q$46^2)/2)*$Q$51)/($Q$46*SQRT($Q$51)))-$Q$46*SQRT(($Q$51))))*$U$7*EXP(-#REF!*$Q$51))*$T$7*100,0)</f>
        <v>0</v>
      </c>
      <c r="FE96" s="120">
        <f ca="1">IFERROR((NORMSDIST(((LN($EY96/$U$8)+(#REF!+($Q$46^2)/2)*$Q$51)/($Q$46*SQRT($Q$51))))*$EY96-NORMSDIST((((LN($EY96/$U$8)+(#REF!+($Q$46^2)/2)*$Q$51)/($Q$46*SQRT($Q$51)))-$Q$46*SQRT(($Q$51))))*$U$8*EXP(-#REF!*$Q$51))*$T$8*100,0)</f>
        <v>0</v>
      </c>
      <c r="FF96" s="120">
        <f ca="1">IFERROR((NORMSDIST(((LN($EY96/$U$9)+(#REF!+($Q$46^2)/2)*$Q$51)/($Q$46*SQRT($Q$51))))*$EY96-NORMSDIST((((LN($EY96/$U$9)+(#REF!+($Q$46^2)/2)*$Q$51)/($Q$46*SQRT($Q$51)))-$Q$46*SQRT(($Q$51))))*$U$9*EXP(-#REF!*$Q$51))*$T$9*100,0)</f>
        <v>0</v>
      </c>
      <c r="FG96" s="120">
        <f ca="1">IFERROR((NORMSDIST(((LN($EY96/$U$10)+(#REF!+($Q$46^2)/2)*$Q$51)/($Q$46*SQRT($Q$51))))*$EY96-NORMSDIST((((LN($EY96/$U$10)+(#REF!+($Q$46^2)/2)*$Q$51)/($Q$46*SQRT($Q$51)))-$Q$46*SQRT(($Q$51))))*$U$10*EXP(-#REF!*$Q$51))*$T$10*100,0)</f>
        <v>0</v>
      </c>
      <c r="FH96" s="120">
        <f ca="1">IFERROR((NORMSDIST(((LN($EY96/$U$11)+(#REF!+($Q$46^2)/2)*$Q$51)/($Q$46*SQRT($Q$51))))*$EY96-NORMSDIST((((LN($EY96/$U$11)+(#REF!+($Q$46^2)/2)*$Q$51)/($Q$46*SQRT($Q$51)))-$Q$46*SQRT(($Q$51))))*$U$11*EXP(-#REF!*$Q$51))*$T$11*100,0)</f>
        <v>0</v>
      </c>
      <c r="FI96" s="120">
        <f ca="1">IFERROR((NORMSDIST(((LN($EY96/$U$12)+(#REF!+($Q$46^2)/2)*$Q$51)/($Q$46*SQRT($Q$51))))*$EY96-NORMSDIST((((LN($EY96/$U$12)+(#REF!+($Q$46^2)/2)*$Q$51)/($Q$46*SQRT($Q$51)))-$Q$46*SQRT(($Q$51))))*$U$12*EXP(-#REF!*$Q$51))*$T$12*100,0)</f>
        <v>0</v>
      </c>
      <c r="FJ96" s="120">
        <f ca="1">IFERROR((NORMSDIST(((LN($EY96/$U$13)+(#REF!+($Q$46^2)/2)*$Q$51)/($Q$46*SQRT($Q$51))))*$EY96-NORMSDIST((((LN($EY96/$U$13)+(#REF!+($Q$46^2)/2)*$Q$51)/($Q$46*SQRT($Q$51)))-$Q$46*SQRT(($Q$51))))*$U$13*EXP(-#REF!*$Q$51))*$T$13*100,0)</f>
        <v>0</v>
      </c>
      <c r="FK96" s="120">
        <f ca="1">IFERROR((NORMSDIST(((LN($EY96/$U$14)+(#REF!+($Q$46^2)/2)*$Q$51)/($Q$46*SQRT($Q$51))))*$EY96-NORMSDIST((((LN($EY96/$U$14)+(#REF!+($Q$46^2)/2)*$Q$51)/($Q$46*SQRT($Q$51)))-$Q$46*SQRT(($Q$51))))*$U$14*EXP(-#REF!*$Q$51))*$T$14*100,0)</f>
        <v>0</v>
      </c>
      <c r="FL96" s="120">
        <f ca="1">IFERROR((NORMSDIST(((LN($EY96/$U$15)+(#REF!+($Q$46^2)/2)*$Q$51)/($Q$46*SQRT($Q$51))))*$EY96-NORMSDIST((((LN($EY96/$U$15)+(#REF!+($Q$46^2)/2)*$Q$51)/($Q$46*SQRT($Q$51)))-$Q$46*SQRT(($Q$51))))*$U$15*EXP(-#REF!*$Q$51))*$T$15*100,0)</f>
        <v>0</v>
      </c>
      <c r="FM96" s="120">
        <f ca="1">IFERROR((NORMSDIST(((LN($EY96/$U$16)+(#REF!+($Q$46^2)/2)*$Q$51)/($Q$46*SQRT($Q$51))))*$EY96-NORMSDIST((((LN($EY96/$U$16)+(#REF!+($Q$46^2)/2)*$Q$51)/($Q$46*SQRT($Q$51)))-$Q$46*SQRT(($Q$51))))*$U$16*EXP(-#REF!*$Q$51))*$T$16*100,0)</f>
        <v>0</v>
      </c>
      <c r="FN96" s="120">
        <f ca="1">IFERROR((NORMSDIST(((LN($EY96/$U$17)+(#REF!+($Q$46^2)/2)*$Q$51)/($Q$46*SQRT($Q$51))))*$EY96-NORMSDIST((((LN($EY96/$U$17)+(#REF!+($Q$46^2)/2)*$Q$51)/($Q$46*SQRT($Q$51)))-$Q$46*SQRT(($Q$51))))*$U$17*EXP(-#REF!*$Q$51))*$T$17*100,0)</f>
        <v>0</v>
      </c>
      <c r="FO96" s="120">
        <f ca="1">IFERROR((NORMSDIST(((LN($EY96/$U$18)+(#REF!+($Q$46^2)/2)*$Q$51)/($Q$46*SQRT($Q$51))))*$EY96-NORMSDIST((((LN($EY96/$U$18)+(#REF!+($Q$46^2)/2)*$Q$51)/($Q$46*SQRT($Q$51)))-$Q$46*SQRT(($Q$51))))*$U$18*EXP(-#REF!*$Q$51))*$T$18*100,0)</f>
        <v>0</v>
      </c>
      <c r="FP96" s="120">
        <f ca="1">IFERROR((NORMSDIST(((LN($EY96/$U$19)+(#REF!+($Q$46^2)/2)*$Q$51)/($Q$46*SQRT($Q$51))))*$EY96-NORMSDIST((((LN($EY96/$U$19)+(#REF!+($Q$46^2)/2)*$Q$51)/($Q$46*SQRT($Q$51)))-$Q$46*SQRT(($Q$51))))*$U$19*EXP(-#REF!*$Q$51))*$T$19*100,0)</f>
        <v>0</v>
      </c>
      <c r="FQ96" s="120">
        <f ca="1">IFERROR((NORMSDIST(((LN($EY96/$U$20)+(#REF!+($Q$46^2)/2)*$Q$51)/($Q$46*SQRT($Q$51))))*$EY96-NORMSDIST((((LN($EY96/$U$20)+(#REF!+($Q$46^2)/2)*$Q$51)/($Q$46*SQRT($Q$51)))-$Q$46*SQRT(($Q$51))))*$U$20*EXP(-#REF!*$Q$51))*$T$20*100,0)</f>
        <v>0</v>
      </c>
      <c r="FR96" s="120">
        <f ca="1">IFERROR((NORMSDIST(((LN($EY96/$U$21)+(#REF!+($Q$46^2)/2)*$Q$51)/($Q$46*SQRT($Q$51))))*$EY96-NORMSDIST((((LN($EY96/$U$21)+(#REF!+($Q$46^2)/2)*$Q$51)/($Q$46*SQRT($Q$51)))-$Q$46*SQRT(($Q$51))))*$U$21*EXP(-#REF!*$Q$51))*$T$21*100,0)</f>
        <v>0</v>
      </c>
      <c r="FS96" s="120">
        <f ca="1">IFERROR((NORMSDIST(((LN($EY96/$U$22)+(#REF!+($Q$46^2)/2)*$Q$51)/($Q$46*SQRT($Q$51))))*$EY96-NORMSDIST((((LN($EY96/$U$22)+(#REF!+($Q$46^2)/2)*$Q$51)/($Q$46*SQRT($Q$51)))-$Q$46*SQRT(($Q$51))))*$U$22*EXP(-#REF!*$Q$51))*$T$22*100,0)</f>
        <v>0</v>
      </c>
      <c r="FT96" s="120">
        <f ca="1">IFERROR((NORMSDIST(((LN($EY96/$U$23)+(#REF!+($Q$46^2)/2)*$Q$51)/($Q$46*SQRT($Q$51))))*$EY96-NORMSDIST((((LN($EY96/$U$23)+(#REF!+($Q$46^2)/2)*$Q$51)/($Q$46*SQRT($Q$51)))-$Q$46*SQRT(($Q$51))))*$U$23*EXP(-#REF!*$Q$51))*$T$23*100,0)</f>
        <v>0</v>
      </c>
      <c r="FU96" s="120">
        <f ca="1">IFERROR((NORMSDIST(((LN($EY96/$U$24)+(#REF!+($Q$46^2)/2)*$Q$51)/($Q$46*SQRT($Q$51))))*$EY96-NORMSDIST((((LN($EY96/$U$24)+(#REF!+($Q$46^2)/2)*$Q$51)/($Q$46*SQRT($Q$51)))-$Q$46*SQRT(($Q$51))))*$U$24*EXP(-#REF!*$Q$51))*$T$24*100,0)</f>
        <v>0</v>
      </c>
      <c r="FV96" s="120">
        <f ca="1">IFERROR((NORMSDIST(((LN($EY96/$U$25)+(#REF!+($Q$46^2)/2)*$Q$51)/($Q$46*SQRT($Q$51))))*$EY96-NORMSDIST((((LN($EY96/$U$25)+(#REF!+($Q$46^2)/2)*$Q$51)/($Q$46*SQRT($Q$51)))-$Q$46*SQRT(($Q$51))))*$U$25*EXP(-#REF!*$Q$51))*$T$25*100,0)</f>
        <v>0</v>
      </c>
      <c r="FW96" s="120">
        <f ca="1">IFERROR((NORMSDIST(((LN($EY96/$U$26)+(#REF!+($Q$46^2)/2)*$Q$51)/($Q$46*SQRT($Q$51))))*$EY96-NORMSDIST((((LN($EY96/$U$26)+(#REF!+($Q$46^2)/2)*$Q$51)/($Q$46*SQRT($Q$51)))-$Q$46*SQRT(($Q$51))))*$U$26*EXP(-#REF!*$Q$51))*$T$26*100,0)</f>
        <v>0</v>
      </c>
      <c r="FX96" s="120">
        <f ca="1">IFERROR((NORMSDIST(((LN($EY96/$U$27)+(#REF!+($Q$46^2)/2)*$Q$51)/($Q$46*SQRT($Q$51))))*$EY96-NORMSDIST((((LN($EY96/$U$27)+(#REF!+($Q$46^2)/2)*$Q$51)/($Q$46*SQRT($Q$51)))-$Q$46*SQRT(($Q$51))))*$U$27*EXP(-#REF!*$Q$51))*$T$27*100,0)</f>
        <v>0</v>
      </c>
      <c r="FY96" s="120">
        <f ca="1">IFERROR((NORMSDIST(((LN($EY96/$U$28)+(#REF!+($Q$46^2)/2)*$Q$51)/($Q$46*SQRT($Q$51))))*$EY96-NORMSDIST((((LN($EY96/$U$28)+(#REF!+($Q$46^2)/2)*$Q$51)/($Q$46*SQRT($Q$51)))-$Q$46*SQRT(($Q$51))))*$U$28*EXP(-#REF!*$Q$51))*$T$28*100,0)</f>
        <v>0</v>
      </c>
      <c r="FZ96" s="120">
        <f ca="1">IFERROR((NORMSDIST(((LN($EY96/$U$29)+(#REF!+($Q$46^2)/2)*$Q$51)/($Q$46*SQRT($Q$51))))*$EY96-NORMSDIST((((LN($EY96/$U$29)+(#REF!+($Q$46^2)/2)*$Q$51)/($Q$46*SQRT($Q$51)))-$Q$46*SQRT(($Q$51))))*$U$29*EXP(-#REF!*$Q$51))*$T$29*100,0)</f>
        <v>0</v>
      </c>
      <c r="GA96" s="120">
        <f ca="1">IFERROR((NORMSDIST(((LN($EY96/$U$30)+(#REF!+($Q$46^2)/2)*$Q$51)/($Q$46*SQRT($Q$51))))*$EY96-NORMSDIST((((LN($EY96/$U$30)+(#REF!+($Q$46^2)/2)*$Q$51)/($Q$46*SQRT($Q$51)))-$Q$46*SQRT(($Q$51))))*$U$30*EXP(-#REF!*$Q$51))*$T$30*100,0)</f>
        <v>0</v>
      </c>
      <c r="GB96" s="120">
        <f ca="1">IFERROR((NORMSDIST(((LN($EY96/$U$31)+(#REF!+($Q$46^2)/2)*$Q$51)/($Q$46*SQRT($Q$51))))*$EY96-NORMSDIST((((LN($EY96/$U$31)+(#REF!+($Q$46^2)/2)*$Q$51)/($Q$46*SQRT($Q$51)))-$Q$46*SQRT(($Q$51))))*$U$31*EXP(-#REF!*$Q$51))*$T$31*100,0)</f>
        <v>0</v>
      </c>
      <c r="GC96" s="120">
        <f ca="1">IFERROR((NORMSDIST(((LN($EY96/$U$32)+(#REF!+($Q$46^2)/2)*$Q$51)/($Q$46*SQRT($Q$51))))*$EY96-NORMSDIST((((LN($EY96/$U$32)+(#REF!+($Q$46^2)/2)*$Q$51)/($Q$46*SQRT($Q$51)))-$Q$46*SQRT(($Q$51))))*$U$32*EXP(-#REF!*$Q$51))*$T$32*100,0)</f>
        <v>0</v>
      </c>
      <c r="GD96" s="120">
        <f ca="1">IFERROR((NORMSDIST(((LN($EY96/$U$33)+(#REF!+($Q$46^2)/2)*$Q$51)/($Q$46*SQRT($Q$51))))*$EY96-NORMSDIST((((LN($EY96/$U$33)+(#REF!+($Q$46^2)/2)*$Q$51)/($Q$46*SQRT($Q$51)))-$Q$46*SQRT(($Q$51))))*$U$33*EXP(-#REF!*$Q$51))*$T$33*100,0)</f>
        <v>0</v>
      </c>
      <c r="GE96" s="120">
        <f ca="1">IFERROR((NORMSDIST(((LN($EY96/$U$34)+(#REF!+($Q$46^2)/2)*$Q$51)/($Q$46*SQRT($Q$51))))*$EY96-NORMSDIST((((LN($EY96/$U$34)+(#REF!+($Q$46^2)/2)*$Q$51)/($Q$46*SQRT($Q$51)))-$Q$46*SQRT(($Q$51))))*$U$34*EXP(-#REF!*$Q$51))*$T$34*100,0)</f>
        <v>0</v>
      </c>
      <c r="GF96" s="120">
        <f ca="1">IFERROR((NORMSDIST(((LN($EY96/$U$35)+(#REF!+($Q$46^2)/2)*$Q$51)/($Q$46*SQRT($Q$51))))*$EY96-NORMSDIST((((LN($EY96/$U$35)+(#REF!+($Q$46^2)/2)*$Q$51)/($Q$46*SQRT($Q$51)))-$Q$46*SQRT(($Q$51))))*$U$35*EXP(-#REF!*$Q$51))*$T$35*100,0)</f>
        <v>0</v>
      </c>
      <c r="GG96" s="120">
        <f ca="1">IFERROR((NORMSDIST(((LN($EY96/$U$36)+(#REF!+($Q$46^2)/2)*$Q$51)/($Q$46*SQRT($Q$51))))*$EY96-NORMSDIST((((LN($EY96/$U$36)+(#REF!+($Q$46^2)/2)*$Q$51)/($Q$46*SQRT($Q$51)))-$Q$46*SQRT(($Q$51))))*$U$36*EXP(-#REF!*$Q$51))*$T$36*100,0)</f>
        <v>0</v>
      </c>
      <c r="GH96" s="120">
        <f ca="1">IFERROR((NORMSDIST(((LN($EY96/$U$37)+(#REF!+($Q$46^2)/2)*$Q$51)/($Q$46*SQRT($Q$51))))*$EY96-NORMSDIST((((LN($EY96/$U$37)+(#REF!+($Q$46^2)/2)*$Q$51)/($Q$46*SQRT($Q$51)))-$Q$46*SQRT(($Q$51))))*$U$37*EXP(-#REF!*$Q$51))*$T$37*100,0)</f>
        <v>0</v>
      </c>
      <c r="GI96" s="120">
        <f ca="1">IFERROR((NORMSDIST(((LN($EY96/$U$38)+(#REF!+($Q$46^2)/2)*$Q$51)/($Q$46*SQRT($Q$51))))*$EY96-NORMSDIST((((LN($EY96/$U$38)+(#REF!+($Q$46^2)/2)*$Q$51)/($Q$46*SQRT($Q$51)))-$Q$46*SQRT(($Q$51))))*$U$38*EXP(-#REF!*$Q$51))*$T$38*100,0)</f>
        <v>0</v>
      </c>
      <c r="GJ96" s="120">
        <f ca="1">IFERROR((NORMSDIST(((LN($EY96/$U$39)+(#REF!+($Q$46^2)/2)*$Q$51)/($Q$46*SQRT($Q$51))))*$EY96-NORMSDIST((((LN($EY96/$U$39)+(#REF!+($Q$46^2)/2)*$Q$51)/($Q$46*SQRT($Q$51)))-$Q$46*SQRT(($Q$51))))*$U$39*EXP(-#REF!*$Q$51))*$T$39*100,0)</f>
        <v>0</v>
      </c>
      <c r="GK96" s="120">
        <f ca="1">IFERROR((NORMSDIST(((LN($EY96/$U$40)+(#REF!+($Q$46^2)/2)*$Q$51)/($Q$46*SQRT($Q$51))))*$EY96-NORMSDIST((((LN($EY96/$U$40)+(#REF!+($Q$46^2)/2)*$Q$51)/($Q$46*SQRT($Q$51)))-$Q$46*SQRT(($Q$51))))*$U$40*EXP(-#REF!*$Q$51))*$T$40*100,0)</f>
        <v>0</v>
      </c>
      <c r="GL96" s="120">
        <f ca="1">IFERROR((NORMSDIST(((LN($EY96/$U$41)+(#REF!+($Q$46^2)/2)*$Q$51)/($Q$46*SQRT($Q$51))))*$EY96-NORMSDIST((((LN($EY96/$U$41)+(#REF!+($Q$46^2)/2)*$Q$51)/($Q$46*SQRT($Q$51)))-$Q$46*SQRT(($Q$51))))*$U$41*EXP(-#REF!*$Q$51))*$T$41*100,0)</f>
        <v>0</v>
      </c>
      <c r="GM96" s="120">
        <f ca="1">IFERROR((NORMSDIST(((LN($EY96/$U$42)+(#REF!+($Q$46^2)/2)*$Q$51)/($Q$46*SQRT($Q$51))))*$EY96-NORMSDIST((((LN($EY96/$U$42)+(#REF!+($Q$46^2)/2)*$Q$51)/($Q$46*SQRT($Q$51)))-$Q$46*SQRT(($Q$51))))*$U$42*EXP(-#REF!*$Q$51))*$T$42*100,0)</f>
        <v>0</v>
      </c>
      <c r="GN96" s="205">
        <f t="shared" ca="1" si="174"/>
        <v>0</v>
      </c>
    </row>
    <row r="97" spans="112:196">
      <c r="DH97" s="119">
        <f t="shared" si="131"/>
        <v>4184.3452396315633</v>
      </c>
      <c r="DI97" s="120">
        <f t="shared" si="132"/>
        <v>0</v>
      </c>
      <c r="DJ97" s="120">
        <f t="shared" si="133"/>
        <v>0</v>
      </c>
      <c r="DK97" s="120">
        <f t="shared" si="134"/>
        <v>0</v>
      </c>
      <c r="DL97" s="120">
        <f t="shared" si="135"/>
        <v>0</v>
      </c>
      <c r="DM97" s="120">
        <f t="shared" si="136"/>
        <v>0</v>
      </c>
      <c r="DN97" s="120">
        <f t="shared" si="137"/>
        <v>0</v>
      </c>
      <c r="DO97" s="120">
        <f t="shared" si="138"/>
        <v>0</v>
      </c>
      <c r="DP97" s="120">
        <f t="shared" si="139"/>
        <v>0</v>
      </c>
      <c r="DQ97" s="120">
        <f t="shared" si="140"/>
        <v>0</v>
      </c>
      <c r="DR97" s="120">
        <f t="shared" si="141"/>
        <v>0</v>
      </c>
      <c r="DS97" s="120">
        <f t="shared" si="142"/>
        <v>0</v>
      </c>
      <c r="DT97" s="120">
        <f t="shared" si="143"/>
        <v>0</v>
      </c>
      <c r="DU97" s="120">
        <f t="shared" si="144"/>
        <v>0</v>
      </c>
      <c r="DV97" s="120">
        <f t="shared" si="145"/>
        <v>0</v>
      </c>
      <c r="DW97" s="120">
        <f t="shared" si="146"/>
        <v>0</v>
      </c>
      <c r="DX97" s="120">
        <f t="shared" si="147"/>
        <v>0</v>
      </c>
      <c r="DY97" s="120">
        <f t="shared" si="148"/>
        <v>0</v>
      </c>
      <c r="DZ97" s="120">
        <f t="shared" si="149"/>
        <v>0</v>
      </c>
      <c r="EA97" s="120">
        <f t="shared" si="150"/>
        <v>0</v>
      </c>
      <c r="EB97" s="120">
        <f t="shared" si="151"/>
        <v>0</v>
      </c>
      <c r="EC97" s="120">
        <f t="shared" si="152"/>
        <v>0</v>
      </c>
      <c r="ED97" s="120">
        <f t="shared" si="153"/>
        <v>0</v>
      </c>
      <c r="EE97" s="120">
        <f t="shared" si="154"/>
        <v>0</v>
      </c>
      <c r="EF97" s="120">
        <f t="shared" si="155"/>
        <v>0</v>
      </c>
      <c r="EG97" s="120">
        <f t="shared" si="156"/>
        <v>0</v>
      </c>
      <c r="EH97" s="120">
        <f t="shared" si="157"/>
        <v>0</v>
      </c>
      <c r="EI97" s="120">
        <f t="shared" si="158"/>
        <v>0</v>
      </c>
      <c r="EJ97" s="120">
        <f t="shared" si="159"/>
        <v>0</v>
      </c>
      <c r="EK97" s="120">
        <f t="shared" si="160"/>
        <v>0</v>
      </c>
      <c r="EL97" s="120">
        <f t="shared" si="161"/>
        <v>0</v>
      </c>
      <c r="EM97" s="120">
        <f t="shared" si="162"/>
        <v>0</v>
      </c>
      <c r="EN97" s="120">
        <f t="shared" si="163"/>
        <v>0</v>
      </c>
      <c r="EO97" s="120">
        <f t="shared" si="164"/>
        <v>0</v>
      </c>
      <c r="EP97" s="120">
        <f t="shared" si="165"/>
        <v>0</v>
      </c>
      <c r="EQ97" s="120">
        <f t="shared" si="166"/>
        <v>0</v>
      </c>
      <c r="ER97" s="120">
        <f t="shared" si="167"/>
        <v>0</v>
      </c>
      <c r="ES97" s="120">
        <f t="shared" si="168"/>
        <v>0</v>
      </c>
      <c r="ET97" s="120">
        <f t="shared" si="169"/>
        <v>0</v>
      </c>
      <c r="EU97" s="120">
        <f t="shared" si="170"/>
        <v>0</v>
      </c>
      <c r="EV97" s="120">
        <f t="shared" si="171"/>
        <v>0</v>
      </c>
      <c r="EW97" s="205">
        <f t="shared" si="172"/>
        <v>0</v>
      </c>
      <c r="EX97" s="72"/>
      <c r="EY97" s="119">
        <f t="shared" si="173"/>
        <v>4184.3452396315633</v>
      </c>
      <c r="EZ97" s="120">
        <f ca="1">IFERROR((NORMSDIST(((LN($EY97/$U$3)+(#REF!+($Q$46^2)/2)*$Q$51)/($Q$46*SQRT($Q$51))))*$EY97-NORMSDIST((((LN($EY97/$U$3)+(#REF!+($Q$46^2)/2)*$Q$51)/($Q$46*SQRT($Q$51)))-$Q$46*SQRT(($Q$51))))*$U$3*EXP(-#REF!*$Q$51))*$T$3*100,0)</f>
        <v>0</v>
      </c>
      <c r="FA97" s="120">
        <f ca="1">IFERROR((NORMSDIST(((LN($EY97/$U$4)+(#REF!+($Q$46^2)/2)*$Q$51)/($Q$46*SQRT($Q$51))))*$EY97-NORMSDIST((((LN($EY97/$U$4)+(#REF!+($Q$46^2)/2)*$Q$51)/($Q$46*SQRT($Q$51)))-$Q$46*SQRT(($Q$51))))*$U$4*EXP(-#REF!*$Q$51))*$T$4*100,0)</f>
        <v>0</v>
      </c>
      <c r="FB97" s="120">
        <f ca="1">IFERROR((NORMSDIST(((LN($EY97/$U$5)+(#REF!+($Q$46^2)/2)*$Q$51)/($Q$46*SQRT($Q$51))))*$EY97-NORMSDIST((((LN($EY97/$U$5)+(#REF!+($Q$46^2)/2)*$Q$51)/($Q$46*SQRT($Q$51)))-$Q$46*SQRT(($Q$51))))*$U$5*EXP(-#REF!*$Q$51))*$T$5*100,0)</f>
        <v>0</v>
      </c>
      <c r="FC97" s="120">
        <f ca="1">IFERROR((NORMSDIST(((LN($EY97/$U$6)+(#REF!+($Q$46^2)/2)*$Q$51)/($Q$46*SQRT($Q$51))))*$EY97-NORMSDIST((((LN($EY97/$U$6)+(#REF!+($Q$46^2)/2)*$Q$51)/($Q$46*SQRT($Q$51)))-$Q$46*SQRT(($Q$51))))*$U$6*EXP(-#REF!*$Q$51))*$T$6*100,0)</f>
        <v>0</v>
      </c>
      <c r="FD97" s="120">
        <f ca="1">IFERROR((NORMSDIST(((LN($EY97/$U$7)+(#REF!+($Q$46^2)/2)*$Q$51)/($Q$46*SQRT($Q$51))))*$EY97-NORMSDIST((((LN($EY97/$U$7)+(#REF!+($Q$46^2)/2)*$Q$51)/($Q$46*SQRT($Q$51)))-$Q$46*SQRT(($Q$51))))*$U$7*EXP(-#REF!*$Q$51))*$T$7*100,0)</f>
        <v>0</v>
      </c>
      <c r="FE97" s="120">
        <f ca="1">IFERROR((NORMSDIST(((LN($EY97/$U$8)+(#REF!+($Q$46^2)/2)*$Q$51)/($Q$46*SQRT($Q$51))))*$EY97-NORMSDIST((((LN($EY97/$U$8)+(#REF!+($Q$46^2)/2)*$Q$51)/($Q$46*SQRT($Q$51)))-$Q$46*SQRT(($Q$51))))*$U$8*EXP(-#REF!*$Q$51))*$T$8*100,0)</f>
        <v>0</v>
      </c>
      <c r="FF97" s="120">
        <f ca="1">IFERROR((NORMSDIST(((LN($EY97/$U$9)+(#REF!+($Q$46^2)/2)*$Q$51)/($Q$46*SQRT($Q$51))))*$EY97-NORMSDIST((((LN($EY97/$U$9)+(#REF!+($Q$46^2)/2)*$Q$51)/($Q$46*SQRT($Q$51)))-$Q$46*SQRT(($Q$51))))*$U$9*EXP(-#REF!*$Q$51))*$T$9*100,0)</f>
        <v>0</v>
      </c>
      <c r="FG97" s="120">
        <f ca="1">IFERROR((NORMSDIST(((LN($EY97/$U$10)+(#REF!+($Q$46^2)/2)*$Q$51)/($Q$46*SQRT($Q$51))))*$EY97-NORMSDIST((((LN($EY97/$U$10)+(#REF!+($Q$46^2)/2)*$Q$51)/($Q$46*SQRT($Q$51)))-$Q$46*SQRT(($Q$51))))*$U$10*EXP(-#REF!*$Q$51))*$T$10*100,0)</f>
        <v>0</v>
      </c>
      <c r="FH97" s="120">
        <f ca="1">IFERROR((NORMSDIST(((LN($EY97/$U$11)+(#REF!+($Q$46^2)/2)*$Q$51)/($Q$46*SQRT($Q$51))))*$EY97-NORMSDIST((((LN($EY97/$U$11)+(#REF!+($Q$46^2)/2)*$Q$51)/($Q$46*SQRT($Q$51)))-$Q$46*SQRT(($Q$51))))*$U$11*EXP(-#REF!*$Q$51))*$T$11*100,0)</f>
        <v>0</v>
      </c>
      <c r="FI97" s="120">
        <f ca="1">IFERROR((NORMSDIST(((LN($EY97/$U$12)+(#REF!+($Q$46^2)/2)*$Q$51)/($Q$46*SQRT($Q$51))))*$EY97-NORMSDIST((((LN($EY97/$U$12)+(#REF!+($Q$46^2)/2)*$Q$51)/($Q$46*SQRT($Q$51)))-$Q$46*SQRT(($Q$51))))*$U$12*EXP(-#REF!*$Q$51))*$T$12*100,0)</f>
        <v>0</v>
      </c>
      <c r="FJ97" s="120">
        <f ca="1">IFERROR((NORMSDIST(((LN($EY97/$U$13)+(#REF!+($Q$46^2)/2)*$Q$51)/($Q$46*SQRT($Q$51))))*$EY97-NORMSDIST((((LN($EY97/$U$13)+(#REF!+($Q$46^2)/2)*$Q$51)/($Q$46*SQRT($Q$51)))-$Q$46*SQRT(($Q$51))))*$U$13*EXP(-#REF!*$Q$51))*$T$13*100,0)</f>
        <v>0</v>
      </c>
      <c r="FK97" s="120">
        <f ca="1">IFERROR((NORMSDIST(((LN($EY97/$U$14)+(#REF!+($Q$46^2)/2)*$Q$51)/($Q$46*SQRT($Q$51))))*$EY97-NORMSDIST((((LN($EY97/$U$14)+(#REF!+($Q$46^2)/2)*$Q$51)/($Q$46*SQRT($Q$51)))-$Q$46*SQRT(($Q$51))))*$U$14*EXP(-#REF!*$Q$51))*$T$14*100,0)</f>
        <v>0</v>
      </c>
      <c r="FL97" s="120">
        <f ca="1">IFERROR((NORMSDIST(((LN($EY97/$U$15)+(#REF!+($Q$46^2)/2)*$Q$51)/($Q$46*SQRT($Q$51))))*$EY97-NORMSDIST((((LN($EY97/$U$15)+(#REF!+($Q$46^2)/2)*$Q$51)/($Q$46*SQRT($Q$51)))-$Q$46*SQRT(($Q$51))))*$U$15*EXP(-#REF!*$Q$51))*$T$15*100,0)</f>
        <v>0</v>
      </c>
      <c r="FM97" s="120">
        <f ca="1">IFERROR((NORMSDIST(((LN($EY97/$U$16)+(#REF!+($Q$46^2)/2)*$Q$51)/($Q$46*SQRT($Q$51))))*$EY97-NORMSDIST((((LN($EY97/$U$16)+(#REF!+($Q$46^2)/2)*$Q$51)/($Q$46*SQRT($Q$51)))-$Q$46*SQRT(($Q$51))))*$U$16*EXP(-#REF!*$Q$51))*$T$16*100,0)</f>
        <v>0</v>
      </c>
      <c r="FN97" s="120">
        <f ca="1">IFERROR((NORMSDIST(((LN($EY97/$U$17)+(#REF!+($Q$46^2)/2)*$Q$51)/($Q$46*SQRT($Q$51))))*$EY97-NORMSDIST((((LN($EY97/$U$17)+(#REF!+($Q$46^2)/2)*$Q$51)/($Q$46*SQRT($Q$51)))-$Q$46*SQRT(($Q$51))))*$U$17*EXP(-#REF!*$Q$51))*$T$17*100,0)</f>
        <v>0</v>
      </c>
      <c r="FO97" s="120">
        <f ca="1">IFERROR((NORMSDIST(((LN($EY97/$U$18)+(#REF!+($Q$46^2)/2)*$Q$51)/($Q$46*SQRT($Q$51))))*$EY97-NORMSDIST((((LN($EY97/$U$18)+(#REF!+($Q$46^2)/2)*$Q$51)/($Q$46*SQRT($Q$51)))-$Q$46*SQRT(($Q$51))))*$U$18*EXP(-#REF!*$Q$51))*$T$18*100,0)</f>
        <v>0</v>
      </c>
      <c r="FP97" s="120">
        <f ca="1">IFERROR((NORMSDIST(((LN($EY97/$U$19)+(#REF!+($Q$46^2)/2)*$Q$51)/($Q$46*SQRT($Q$51))))*$EY97-NORMSDIST((((LN($EY97/$U$19)+(#REF!+($Q$46^2)/2)*$Q$51)/($Q$46*SQRT($Q$51)))-$Q$46*SQRT(($Q$51))))*$U$19*EXP(-#REF!*$Q$51))*$T$19*100,0)</f>
        <v>0</v>
      </c>
      <c r="FQ97" s="120">
        <f ca="1">IFERROR((NORMSDIST(((LN($EY97/$U$20)+(#REF!+($Q$46^2)/2)*$Q$51)/($Q$46*SQRT($Q$51))))*$EY97-NORMSDIST((((LN($EY97/$U$20)+(#REF!+($Q$46^2)/2)*$Q$51)/($Q$46*SQRT($Q$51)))-$Q$46*SQRT(($Q$51))))*$U$20*EXP(-#REF!*$Q$51))*$T$20*100,0)</f>
        <v>0</v>
      </c>
      <c r="FR97" s="120">
        <f ca="1">IFERROR((NORMSDIST(((LN($EY97/$U$21)+(#REF!+($Q$46^2)/2)*$Q$51)/($Q$46*SQRT($Q$51))))*$EY97-NORMSDIST((((LN($EY97/$U$21)+(#REF!+($Q$46^2)/2)*$Q$51)/($Q$46*SQRT($Q$51)))-$Q$46*SQRT(($Q$51))))*$U$21*EXP(-#REF!*$Q$51))*$T$21*100,0)</f>
        <v>0</v>
      </c>
      <c r="FS97" s="120">
        <f ca="1">IFERROR((NORMSDIST(((LN($EY97/$U$22)+(#REF!+($Q$46^2)/2)*$Q$51)/($Q$46*SQRT($Q$51))))*$EY97-NORMSDIST((((LN($EY97/$U$22)+(#REF!+($Q$46^2)/2)*$Q$51)/($Q$46*SQRT($Q$51)))-$Q$46*SQRT(($Q$51))))*$U$22*EXP(-#REF!*$Q$51))*$T$22*100,0)</f>
        <v>0</v>
      </c>
      <c r="FT97" s="120">
        <f ca="1">IFERROR((NORMSDIST(((LN($EY97/$U$23)+(#REF!+($Q$46^2)/2)*$Q$51)/($Q$46*SQRT($Q$51))))*$EY97-NORMSDIST((((LN($EY97/$U$23)+(#REF!+($Q$46^2)/2)*$Q$51)/($Q$46*SQRT($Q$51)))-$Q$46*SQRT(($Q$51))))*$U$23*EXP(-#REF!*$Q$51))*$T$23*100,0)</f>
        <v>0</v>
      </c>
      <c r="FU97" s="120">
        <f ca="1">IFERROR((NORMSDIST(((LN($EY97/$U$24)+(#REF!+($Q$46^2)/2)*$Q$51)/($Q$46*SQRT($Q$51))))*$EY97-NORMSDIST((((LN($EY97/$U$24)+(#REF!+($Q$46^2)/2)*$Q$51)/($Q$46*SQRT($Q$51)))-$Q$46*SQRT(($Q$51))))*$U$24*EXP(-#REF!*$Q$51))*$T$24*100,0)</f>
        <v>0</v>
      </c>
      <c r="FV97" s="120">
        <f ca="1">IFERROR((NORMSDIST(((LN($EY97/$U$25)+(#REF!+($Q$46^2)/2)*$Q$51)/($Q$46*SQRT($Q$51))))*$EY97-NORMSDIST((((LN($EY97/$U$25)+(#REF!+($Q$46^2)/2)*$Q$51)/($Q$46*SQRT($Q$51)))-$Q$46*SQRT(($Q$51))))*$U$25*EXP(-#REF!*$Q$51))*$T$25*100,0)</f>
        <v>0</v>
      </c>
      <c r="FW97" s="120">
        <f ca="1">IFERROR((NORMSDIST(((LN($EY97/$U$26)+(#REF!+($Q$46^2)/2)*$Q$51)/($Q$46*SQRT($Q$51))))*$EY97-NORMSDIST((((LN($EY97/$U$26)+(#REF!+($Q$46^2)/2)*$Q$51)/($Q$46*SQRT($Q$51)))-$Q$46*SQRT(($Q$51))))*$U$26*EXP(-#REF!*$Q$51))*$T$26*100,0)</f>
        <v>0</v>
      </c>
      <c r="FX97" s="120">
        <f ca="1">IFERROR((NORMSDIST(((LN($EY97/$U$27)+(#REF!+($Q$46^2)/2)*$Q$51)/($Q$46*SQRT($Q$51))))*$EY97-NORMSDIST((((LN($EY97/$U$27)+(#REF!+($Q$46^2)/2)*$Q$51)/($Q$46*SQRT($Q$51)))-$Q$46*SQRT(($Q$51))))*$U$27*EXP(-#REF!*$Q$51))*$T$27*100,0)</f>
        <v>0</v>
      </c>
      <c r="FY97" s="120">
        <f ca="1">IFERROR((NORMSDIST(((LN($EY97/$U$28)+(#REF!+($Q$46^2)/2)*$Q$51)/($Q$46*SQRT($Q$51))))*$EY97-NORMSDIST((((LN($EY97/$U$28)+(#REF!+($Q$46^2)/2)*$Q$51)/($Q$46*SQRT($Q$51)))-$Q$46*SQRT(($Q$51))))*$U$28*EXP(-#REF!*$Q$51))*$T$28*100,0)</f>
        <v>0</v>
      </c>
      <c r="FZ97" s="120">
        <f ca="1">IFERROR((NORMSDIST(((LN($EY97/$U$29)+(#REF!+($Q$46^2)/2)*$Q$51)/($Q$46*SQRT($Q$51))))*$EY97-NORMSDIST((((LN($EY97/$U$29)+(#REF!+($Q$46^2)/2)*$Q$51)/($Q$46*SQRT($Q$51)))-$Q$46*SQRT(($Q$51))))*$U$29*EXP(-#REF!*$Q$51))*$T$29*100,0)</f>
        <v>0</v>
      </c>
      <c r="GA97" s="120">
        <f ca="1">IFERROR((NORMSDIST(((LN($EY97/$U$30)+(#REF!+($Q$46^2)/2)*$Q$51)/($Q$46*SQRT($Q$51))))*$EY97-NORMSDIST((((LN($EY97/$U$30)+(#REF!+($Q$46^2)/2)*$Q$51)/($Q$46*SQRT($Q$51)))-$Q$46*SQRT(($Q$51))))*$U$30*EXP(-#REF!*$Q$51))*$T$30*100,0)</f>
        <v>0</v>
      </c>
      <c r="GB97" s="120">
        <f ca="1">IFERROR((NORMSDIST(((LN($EY97/$U$31)+(#REF!+($Q$46^2)/2)*$Q$51)/($Q$46*SQRT($Q$51))))*$EY97-NORMSDIST((((LN($EY97/$U$31)+(#REF!+($Q$46^2)/2)*$Q$51)/($Q$46*SQRT($Q$51)))-$Q$46*SQRT(($Q$51))))*$U$31*EXP(-#REF!*$Q$51))*$T$31*100,0)</f>
        <v>0</v>
      </c>
      <c r="GC97" s="120">
        <f ca="1">IFERROR((NORMSDIST(((LN($EY97/$U$32)+(#REF!+($Q$46^2)/2)*$Q$51)/($Q$46*SQRT($Q$51))))*$EY97-NORMSDIST((((LN($EY97/$U$32)+(#REF!+($Q$46^2)/2)*$Q$51)/($Q$46*SQRT($Q$51)))-$Q$46*SQRT(($Q$51))))*$U$32*EXP(-#REF!*$Q$51))*$T$32*100,0)</f>
        <v>0</v>
      </c>
      <c r="GD97" s="120">
        <f ca="1">IFERROR((NORMSDIST(((LN($EY97/$U$33)+(#REF!+($Q$46^2)/2)*$Q$51)/($Q$46*SQRT($Q$51))))*$EY97-NORMSDIST((((LN($EY97/$U$33)+(#REF!+($Q$46^2)/2)*$Q$51)/($Q$46*SQRT($Q$51)))-$Q$46*SQRT(($Q$51))))*$U$33*EXP(-#REF!*$Q$51))*$T$33*100,0)</f>
        <v>0</v>
      </c>
      <c r="GE97" s="120">
        <f ca="1">IFERROR((NORMSDIST(((LN($EY97/$U$34)+(#REF!+($Q$46^2)/2)*$Q$51)/($Q$46*SQRT($Q$51))))*$EY97-NORMSDIST((((LN($EY97/$U$34)+(#REF!+($Q$46^2)/2)*$Q$51)/($Q$46*SQRT($Q$51)))-$Q$46*SQRT(($Q$51))))*$U$34*EXP(-#REF!*$Q$51))*$T$34*100,0)</f>
        <v>0</v>
      </c>
      <c r="GF97" s="120">
        <f ca="1">IFERROR((NORMSDIST(((LN($EY97/$U$35)+(#REF!+($Q$46^2)/2)*$Q$51)/($Q$46*SQRT($Q$51))))*$EY97-NORMSDIST((((LN($EY97/$U$35)+(#REF!+($Q$46^2)/2)*$Q$51)/($Q$46*SQRT($Q$51)))-$Q$46*SQRT(($Q$51))))*$U$35*EXP(-#REF!*$Q$51))*$T$35*100,0)</f>
        <v>0</v>
      </c>
      <c r="GG97" s="120">
        <f ca="1">IFERROR((NORMSDIST(((LN($EY97/$U$36)+(#REF!+($Q$46^2)/2)*$Q$51)/($Q$46*SQRT($Q$51))))*$EY97-NORMSDIST((((LN($EY97/$U$36)+(#REF!+($Q$46^2)/2)*$Q$51)/($Q$46*SQRT($Q$51)))-$Q$46*SQRT(($Q$51))))*$U$36*EXP(-#REF!*$Q$51))*$T$36*100,0)</f>
        <v>0</v>
      </c>
      <c r="GH97" s="120">
        <f ca="1">IFERROR((NORMSDIST(((LN($EY97/$U$37)+(#REF!+($Q$46^2)/2)*$Q$51)/($Q$46*SQRT($Q$51))))*$EY97-NORMSDIST((((LN($EY97/$U$37)+(#REF!+($Q$46^2)/2)*$Q$51)/($Q$46*SQRT($Q$51)))-$Q$46*SQRT(($Q$51))))*$U$37*EXP(-#REF!*$Q$51))*$T$37*100,0)</f>
        <v>0</v>
      </c>
      <c r="GI97" s="120">
        <f ca="1">IFERROR((NORMSDIST(((LN($EY97/$U$38)+(#REF!+($Q$46^2)/2)*$Q$51)/($Q$46*SQRT($Q$51))))*$EY97-NORMSDIST((((LN($EY97/$U$38)+(#REF!+($Q$46^2)/2)*$Q$51)/($Q$46*SQRT($Q$51)))-$Q$46*SQRT(($Q$51))))*$U$38*EXP(-#REF!*$Q$51))*$T$38*100,0)</f>
        <v>0</v>
      </c>
      <c r="GJ97" s="120">
        <f ca="1">IFERROR((NORMSDIST(((LN($EY97/$U$39)+(#REF!+($Q$46^2)/2)*$Q$51)/($Q$46*SQRT($Q$51))))*$EY97-NORMSDIST((((LN($EY97/$U$39)+(#REF!+($Q$46^2)/2)*$Q$51)/($Q$46*SQRT($Q$51)))-$Q$46*SQRT(($Q$51))))*$U$39*EXP(-#REF!*$Q$51))*$T$39*100,0)</f>
        <v>0</v>
      </c>
      <c r="GK97" s="120">
        <f ca="1">IFERROR((NORMSDIST(((LN($EY97/$U$40)+(#REF!+($Q$46^2)/2)*$Q$51)/($Q$46*SQRT($Q$51))))*$EY97-NORMSDIST((((LN($EY97/$U$40)+(#REF!+($Q$46^2)/2)*$Q$51)/($Q$46*SQRT($Q$51)))-$Q$46*SQRT(($Q$51))))*$U$40*EXP(-#REF!*$Q$51))*$T$40*100,0)</f>
        <v>0</v>
      </c>
      <c r="GL97" s="120">
        <f ca="1">IFERROR((NORMSDIST(((LN($EY97/$U$41)+(#REF!+($Q$46^2)/2)*$Q$51)/($Q$46*SQRT($Q$51))))*$EY97-NORMSDIST((((LN($EY97/$U$41)+(#REF!+($Q$46^2)/2)*$Q$51)/($Q$46*SQRT($Q$51)))-$Q$46*SQRT(($Q$51))))*$U$41*EXP(-#REF!*$Q$51))*$T$41*100,0)</f>
        <v>0</v>
      </c>
      <c r="GM97" s="120">
        <f ca="1">IFERROR((NORMSDIST(((LN($EY97/$U$42)+(#REF!+($Q$46^2)/2)*$Q$51)/($Q$46*SQRT($Q$51))))*$EY97-NORMSDIST((((LN($EY97/$U$42)+(#REF!+($Q$46^2)/2)*$Q$51)/($Q$46*SQRT($Q$51)))-$Q$46*SQRT(($Q$51))))*$U$42*EXP(-#REF!*$Q$51))*$T$42*100,0)</f>
        <v>0</v>
      </c>
      <c r="GN97" s="205">
        <f t="shared" ca="1" si="174"/>
        <v>0</v>
      </c>
    </row>
    <row r="98" spans="112:196">
      <c r="DH98" s="119">
        <f t="shared" si="131"/>
        <v>4393.5625016131416</v>
      </c>
      <c r="DI98" s="120">
        <f t="shared" si="132"/>
        <v>0</v>
      </c>
      <c r="DJ98" s="120">
        <f t="shared" si="133"/>
        <v>0</v>
      </c>
      <c r="DK98" s="120">
        <f t="shared" si="134"/>
        <v>0</v>
      </c>
      <c r="DL98" s="120">
        <f t="shared" si="135"/>
        <v>0</v>
      </c>
      <c r="DM98" s="120">
        <f t="shared" si="136"/>
        <v>0</v>
      </c>
      <c r="DN98" s="120">
        <f t="shared" si="137"/>
        <v>0</v>
      </c>
      <c r="DO98" s="120">
        <f t="shared" si="138"/>
        <v>0</v>
      </c>
      <c r="DP98" s="120">
        <f t="shared" si="139"/>
        <v>0</v>
      </c>
      <c r="DQ98" s="120">
        <f t="shared" si="140"/>
        <v>0</v>
      </c>
      <c r="DR98" s="120">
        <f t="shared" si="141"/>
        <v>0</v>
      </c>
      <c r="DS98" s="120">
        <f t="shared" si="142"/>
        <v>0</v>
      </c>
      <c r="DT98" s="120">
        <f t="shared" si="143"/>
        <v>0</v>
      </c>
      <c r="DU98" s="120">
        <f t="shared" si="144"/>
        <v>0</v>
      </c>
      <c r="DV98" s="120">
        <f t="shared" si="145"/>
        <v>0</v>
      </c>
      <c r="DW98" s="120">
        <f t="shared" si="146"/>
        <v>0</v>
      </c>
      <c r="DX98" s="120">
        <f t="shared" si="147"/>
        <v>0</v>
      </c>
      <c r="DY98" s="120">
        <f t="shared" si="148"/>
        <v>0</v>
      </c>
      <c r="DZ98" s="120">
        <f t="shared" si="149"/>
        <v>0</v>
      </c>
      <c r="EA98" s="120">
        <f t="shared" si="150"/>
        <v>0</v>
      </c>
      <c r="EB98" s="120">
        <f t="shared" si="151"/>
        <v>0</v>
      </c>
      <c r="EC98" s="120">
        <f t="shared" si="152"/>
        <v>0</v>
      </c>
      <c r="ED98" s="120">
        <f t="shared" si="153"/>
        <v>0</v>
      </c>
      <c r="EE98" s="120">
        <f t="shared" si="154"/>
        <v>0</v>
      </c>
      <c r="EF98" s="120">
        <f t="shared" si="155"/>
        <v>0</v>
      </c>
      <c r="EG98" s="120">
        <f t="shared" si="156"/>
        <v>0</v>
      </c>
      <c r="EH98" s="120">
        <f t="shared" si="157"/>
        <v>0</v>
      </c>
      <c r="EI98" s="120">
        <f t="shared" si="158"/>
        <v>0</v>
      </c>
      <c r="EJ98" s="120">
        <f t="shared" si="159"/>
        <v>0</v>
      </c>
      <c r="EK98" s="120">
        <f t="shared" si="160"/>
        <v>0</v>
      </c>
      <c r="EL98" s="120">
        <f t="shared" si="161"/>
        <v>0</v>
      </c>
      <c r="EM98" s="120">
        <f t="shared" si="162"/>
        <v>0</v>
      </c>
      <c r="EN98" s="120">
        <f t="shared" si="163"/>
        <v>0</v>
      </c>
      <c r="EO98" s="120">
        <f t="shared" si="164"/>
        <v>0</v>
      </c>
      <c r="EP98" s="120">
        <f t="shared" si="165"/>
        <v>0</v>
      </c>
      <c r="EQ98" s="120">
        <f t="shared" si="166"/>
        <v>0</v>
      </c>
      <c r="ER98" s="120">
        <f t="shared" si="167"/>
        <v>0</v>
      </c>
      <c r="ES98" s="120">
        <f t="shared" si="168"/>
        <v>0</v>
      </c>
      <c r="ET98" s="120">
        <f t="shared" si="169"/>
        <v>0</v>
      </c>
      <c r="EU98" s="120">
        <f t="shared" si="170"/>
        <v>0</v>
      </c>
      <c r="EV98" s="120">
        <f t="shared" si="171"/>
        <v>0</v>
      </c>
      <c r="EW98" s="205">
        <f t="shared" si="172"/>
        <v>0</v>
      </c>
      <c r="EX98" s="72"/>
      <c r="EY98" s="119">
        <f t="shared" si="173"/>
        <v>4393.5625016131416</v>
      </c>
      <c r="EZ98" s="120">
        <f ca="1">IFERROR((NORMSDIST(((LN($EY98/$U$3)+(#REF!+($Q$46^2)/2)*$Q$51)/($Q$46*SQRT($Q$51))))*$EY98-NORMSDIST((((LN($EY98/$U$3)+(#REF!+($Q$46^2)/2)*$Q$51)/($Q$46*SQRT($Q$51)))-$Q$46*SQRT(($Q$51))))*$U$3*EXP(-#REF!*$Q$51))*$T$3*100,0)</f>
        <v>0</v>
      </c>
      <c r="FA98" s="120">
        <f ca="1">IFERROR((NORMSDIST(((LN($EY98/$U$4)+(#REF!+($Q$46^2)/2)*$Q$51)/($Q$46*SQRT($Q$51))))*$EY98-NORMSDIST((((LN($EY98/$U$4)+(#REF!+($Q$46^2)/2)*$Q$51)/($Q$46*SQRT($Q$51)))-$Q$46*SQRT(($Q$51))))*$U$4*EXP(-#REF!*$Q$51))*$T$4*100,0)</f>
        <v>0</v>
      </c>
      <c r="FB98" s="120">
        <f ca="1">IFERROR((NORMSDIST(((LN($EY98/$U$5)+(#REF!+($Q$46^2)/2)*$Q$51)/($Q$46*SQRT($Q$51))))*$EY98-NORMSDIST((((LN($EY98/$U$5)+(#REF!+($Q$46^2)/2)*$Q$51)/($Q$46*SQRT($Q$51)))-$Q$46*SQRT(($Q$51))))*$U$5*EXP(-#REF!*$Q$51))*$T$5*100,0)</f>
        <v>0</v>
      </c>
      <c r="FC98" s="120">
        <f ca="1">IFERROR((NORMSDIST(((LN($EY98/$U$6)+(#REF!+($Q$46^2)/2)*$Q$51)/($Q$46*SQRT($Q$51))))*$EY98-NORMSDIST((((LN($EY98/$U$6)+(#REF!+($Q$46^2)/2)*$Q$51)/($Q$46*SQRT($Q$51)))-$Q$46*SQRT(($Q$51))))*$U$6*EXP(-#REF!*$Q$51))*$T$6*100,0)</f>
        <v>0</v>
      </c>
      <c r="FD98" s="120">
        <f ca="1">IFERROR((NORMSDIST(((LN($EY98/$U$7)+(#REF!+($Q$46^2)/2)*$Q$51)/($Q$46*SQRT($Q$51))))*$EY98-NORMSDIST((((LN($EY98/$U$7)+(#REF!+($Q$46^2)/2)*$Q$51)/($Q$46*SQRT($Q$51)))-$Q$46*SQRT(($Q$51))))*$U$7*EXP(-#REF!*$Q$51))*$T$7*100,0)</f>
        <v>0</v>
      </c>
      <c r="FE98" s="120">
        <f ca="1">IFERROR((NORMSDIST(((LN($EY98/$U$8)+(#REF!+($Q$46^2)/2)*$Q$51)/($Q$46*SQRT($Q$51))))*$EY98-NORMSDIST((((LN($EY98/$U$8)+(#REF!+($Q$46^2)/2)*$Q$51)/($Q$46*SQRT($Q$51)))-$Q$46*SQRT(($Q$51))))*$U$8*EXP(-#REF!*$Q$51))*$T$8*100,0)</f>
        <v>0</v>
      </c>
      <c r="FF98" s="120">
        <f ca="1">IFERROR((NORMSDIST(((LN($EY98/$U$9)+(#REF!+($Q$46^2)/2)*$Q$51)/($Q$46*SQRT($Q$51))))*$EY98-NORMSDIST((((LN($EY98/$U$9)+(#REF!+($Q$46^2)/2)*$Q$51)/($Q$46*SQRT($Q$51)))-$Q$46*SQRT(($Q$51))))*$U$9*EXP(-#REF!*$Q$51))*$T$9*100,0)</f>
        <v>0</v>
      </c>
      <c r="FG98" s="120">
        <f ca="1">IFERROR((NORMSDIST(((LN($EY98/$U$10)+(#REF!+($Q$46^2)/2)*$Q$51)/($Q$46*SQRT($Q$51))))*$EY98-NORMSDIST((((LN($EY98/$U$10)+(#REF!+($Q$46^2)/2)*$Q$51)/($Q$46*SQRT($Q$51)))-$Q$46*SQRT(($Q$51))))*$U$10*EXP(-#REF!*$Q$51))*$T$10*100,0)</f>
        <v>0</v>
      </c>
      <c r="FH98" s="120">
        <f ca="1">IFERROR((NORMSDIST(((LN($EY98/$U$11)+(#REF!+($Q$46^2)/2)*$Q$51)/($Q$46*SQRT($Q$51))))*$EY98-NORMSDIST((((LN($EY98/$U$11)+(#REF!+($Q$46^2)/2)*$Q$51)/($Q$46*SQRT($Q$51)))-$Q$46*SQRT(($Q$51))))*$U$11*EXP(-#REF!*$Q$51))*$T$11*100,0)</f>
        <v>0</v>
      </c>
      <c r="FI98" s="120">
        <f ca="1">IFERROR((NORMSDIST(((LN($EY98/$U$12)+(#REF!+($Q$46^2)/2)*$Q$51)/($Q$46*SQRT($Q$51))))*$EY98-NORMSDIST((((LN($EY98/$U$12)+(#REF!+($Q$46^2)/2)*$Q$51)/($Q$46*SQRT($Q$51)))-$Q$46*SQRT(($Q$51))))*$U$12*EXP(-#REF!*$Q$51))*$T$12*100,0)</f>
        <v>0</v>
      </c>
      <c r="FJ98" s="120">
        <f ca="1">IFERROR((NORMSDIST(((LN($EY98/$U$13)+(#REF!+($Q$46^2)/2)*$Q$51)/($Q$46*SQRT($Q$51))))*$EY98-NORMSDIST((((LN($EY98/$U$13)+(#REF!+($Q$46^2)/2)*$Q$51)/($Q$46*SQRT($Q$51)))-$Q$46*SQRT(($Q$51))))*$U$13*EXP(-#REF!*$Q$51))*$T$13*100,0)</f>
        <v>0</v>
      </c>
      <c r="FK98" s="120">
        <f ca="1">IFERROR((NORMSDIST(((LN($EY98/$U$14)+(#REF!+($Q$46^2)/2)*$Q$51)/($Q$46*SQRT($Q$51))))*$EY98-NORMSDIST((((LN($EY98/$U$14)+(#REF!+($Q$46^2)/2)*$Q$51)/($Q$46*SQRT($Q$51)))-$Q$46*SQRT(($Q$51))))*$U$14*EXP(-#REF!*$Q$51))*$T$14*100,0)</f>
        <v>0</v>
      </c>
      <c r="FL98" s="120">
        <f ca="1">IFERROR((NORMSDIST(((LN($EY98/$U$15)+(#REF!+($Q$46^2)/2)*$Q$51)/($Q$46*SQRT($Q$51))))*$EY98-NORMSDIST((((LN($EY98/$U$15)+(#REF!+($Q$46^2)/2)*$Q$51)/($Q$46*SQRT($Q$51)))-$Q$46*SQRT(($Q$51))))*$U$15*EXP(-#REF!*$Q$51))*$T$15*100,0)</f>
        <v>0</v>
      </c>
      <c r="FM98" s="120">
        <f ca="1">IFERROR((NORMSDIST(((LN($EY98/$U$16)+(#REF!+($Q$46^2)/2)*$Q$51)/($Q$46*SQRT($Q$51))))*$EY98-NORMSDIST((((LN($EY98/$U$16)+(#REF!+($Q$46^2)/2)*$Q$51)/($Q$46*SQRT($Q$51)))-$Q$46*SQRT(($Q$51))))*$U$16*EXP(-#REF!*$Q$51))*$T$16*100,0)</f>
        <v>0</v>
      </c>
      <c r="FN98" s="120">
        <f ca="1">IFERROR((NORMSDIST(((LN($EY98/$U$17)+(#REF!+($Q$46^2)/2)*$Q$51)/($Q$46*SQRT($Q$51))))*$EY98-NORMSDIST((((LN($EY98/$U$17)+(#REF!+($Q$46^2)/2)*$Q$51)/($Q$46*SQRT($Q$51)))-$Q$46*SQRT(($Q$51))))*$U$17*EXP(-#REF!*$Q$51))*$T$17*100,0)</f>
        <v>0</v>
      </c>
      <c r="FO98" s="120">
        <f ca="1">IFERROR((NORMSDIST(((LN($EY98/$U$18)+(#REF!+($Q$46^2)/2)*$Q$51)/($Q$46*SQRT($Q$51))))*$EY98-NORMSDIST((((LN($EY98/$U$18)+(#REF!+($Q$46^2)/2)*$Q$51)/($Q$46*SQRT($Q$51)))-$Q$46*SQRT(($Q$51))))*$U$18*EXP(-#REF!*$Q$51))*$T$18*100,0)</f>
        <v>0</v>
      </c>
      <c r="FP98" s="120">
        <f ca="1">IFERROR((NORMSDIST(((LN($EY98/$U$19)+(#REF!+($Q$46^2)/2)*$Q$51)/($Q$46*SQRT($Q$51))))*$EY98-NORMSDIST((((LN($EY98/$U$19)+(#REF!+($Q$46^2)/2)*$Q$51)/($Q$46*SQRT($Q$51)))-$Q$46*SQRT(($Q$51))))*$U$19*EXP(-#REF!*$Q$51))*$T$19*100,0)</f>
        <v>0</v>
      </c>
      <c r="FQ98" s="120">
        <f ca="1">IFERROR((NORMSDIST(((LN($EY98/$U$20)+(#REF!+($Q$46^2)/2)*$Q$51)/($Q$46*SQRT($Q$51))))*$EY98-NORMSDIST((((LN($EY98/$U$20)+(#REF!+($Q$46^2)/2)*$Q$51)/($Q$46*SQRT($Q$51)))-$Q$46*SQRT(($Q$51))))*$U$20*EXP(-#REF!*$Q$51))*$T$20*100,0)</f>
        <v>0</v>
      </c>
      <c r="FR98" s="120">
        <f ca="1">IFERROR((NORMSDIST(((LN($EY98/$U$21)+(#REF!+($Q$46^2)/2)*$Q$51)/($Q$46*SQRT($Q$51))))*$EY98-NORMSDIST((((LN($EY98/$U$21)+(#REF!+($Q$46^2)/2)*$Q$51)/($Q$46*SQRT($Q$51)))-$Q$46*SQRT(($Q$51))))*$U$21*EXP(-#REF!*$Q$51))*$T$21*100,0)</f>
        <v>0</v>
      </c>
      <c r="FS98" s="120">
        <f ca="1">IFERROR((NORMSDIST(((LN($EY98/$U$22)+(#REF!+($Q$46^2)/2)*$Q$51)/($Q$46*SQRT($Q$51))))*$EY98-NORMSDIST((((LN($EY98/$U$22)+(#REF!+($Q$46^2)/2)*$Q$51)/($Q$46*SQRT($Q$51)))-$Q$46*SQRT(($Q$51))))*$U$22*EXP(-#REF!*$Q$51))*$T$22*100,0)</f>
        <v>0</v>
      </c>
      <c r="FT98" s="120">
        <f ca="1">IFERROR((NORMSDIST(((LN($EY98/$U$23)+(#REF!+($Q$46^2)/2)*$Q$51)/($Q$46*SQRT($Q$51))))*$EY98-NORMSDIST((((LN($EY98/$U$23)+(#REF!+($Q$46^2)/2)*$Q$51)/($Q$46*SQRT($Q$51)))-$Q$46*SQRT(($Q$51))))*$U$23*EXP(-#REF!*$Q$51))*$T$23*100,0)</f>
        <v>0</v>
      </c>
      <c r="FU98" s="120">
        <f ca="1">IFERROR((NORMSDIST(((LN($EY98/$U$24)+(#REF!+($Q$46^2)/2)*$Q$51)/($Q$46*SQRT($Q$51))))*$EY98-NORMSDIST((((LN($EY98/$U$24)+(#REF!+($Q$46^2)/2)*$Q$51)/($Q$46*SQRT($Q$51)))-$Q$46*SQRT(($Q$51))))*$U$24*EXP(-#REF!*$Q$51))*$T$24*100,0)</f>
        <v>0</v>
      </c>
      <c r="FV98" s="120">
        <f ca="1">IFERROR((NORMSDIST(((LN($EY98/$U$25)+(#REF!+($Q$46^2)/2)*$Q$51)/($Q$46*SQRT($Q$51))))*$EY98-NORMSDIST((((LN($EY98/$U$25)+(#REF!+($Q$46^2)/2)*$Q$51)/($Q$46*SQRT($Q$51)))-$Q$46*SQRT(($Q$51))))*$U$25*EXP(-#REF!*$Q$51))*$T$25*100,0)</f>
        <v>0</v>
      </c>
      <c r="FW98" s="120">
        <f ca="1">IFERROR((NORMSDIST(((LN($EY98/$U$26)+(#REF!+($Q$46^2)/2)*$Q$51)/($Q$46*SQRT($Q$51))))*$EY98-NORMSDIST((((LN($EY98/$U$26)+(#REF!+($Q$46^2)/2)*$Q$51)/($Q$46*SQRT($Q$51)))-$Q$46*SQRT(($Q$51))))*$U$26*EXP(-#REF!*$Q$51))*$T$26*100,0)</f>
        <v>0</v>
      </c>
      <c r="FX98" s="120">
        <f ca="1">IFERROR((NORMSDIST(((LN($EY98/$U$27)+(#REF!+($Q$46^2)/2)*$Q$51)/($Q$46*SQRT($Q$51))))*$EY98-NORMSDIST((((LN($EY98/$U$27)+(#REF!+($Q$46^2)/2)*$Q$51)/($Q$46*SQRT($Q$51)))-$Q$46*SQRT(($Q$51))))*$U$27*EXP(-#REF!*$Q$51))*$T$27*100,0)</f>
        <v>0</v>
      </c>
      <c r="FY98" s="120">
        <f ca="1">IFERROR((NORMSDIST(((LN($EY98/$U$28)+(#REF!+($Q$46^2)/2)*$Q$51)/($Q$46*SQRT($Q$51))))*$EY98-NORMSDIST((((LN($EY98/$U$28)+(#REF!+($Q$46^2)/2)*$Q$51)/($Q$46*SQRT($Q$51)))-$Q$46*SQRT(($Q$51))))*$U$28*EXP(-#REF!*$Q$51))*$T$28*100,0)</f>
        <v>0</v>
      </c>
      <c r="FZ98" s="120">
        <f ca="1">IFERROR((NORMSDIST(((LN($EY98/$U$29)+(#REF!+($Q$46^2)/2)*$Q$51)/($Q$46*SQRT($Q$51))))*$EY98-NORMSDIST((((LN($EY98/$U$29)+(#REF!+($Q$46^2)/2)*$Q$51)/($Q$46*SQRT($Q$51)))-$Q$46*SQRT(($Q$51))))*$U$29*EXP(-#REF!*$Q$51))*$T$29*100,0)</f>
        <v>0</v>
      </c>
      <c r="GA98" s="120">
        <f ca="1">IFERROR((NORMSDIST(((LN($EY98/$U$30)+(#REF!+($Q$46^2)/2)*$Q$51)/($Q$46*SQRT($Q$51))))*$EY98-NORMSDIST((((LN($EY98/$U$30)+(#REF!+($Q$46^2)/2)*$Q$51)/($Q$46*SQRT($Q$51)))-$Q$46*SQRT(($Q$51))))*$U$30*EXP(-#REF!*$Q$51))*$T$30*100,0)</f>
        <v>0</v>
      </c>
      <c r="GB98" s="120">
        <f ca="1">IFERROR((NORMSDIST(((LN($EY98/$U$31)+(#REF!+($Q$46^2)/2)*$Q$51)/($Q$46*SQRT($Q$51))))*$EY98-NORMSDIST((((LN($EY98/$U$31)+(#REF!+($Q$46^2)/2)*$Q$51)/($Q$46*SQRT($Q$51)))-$Q$46*SQRT(($Q$51))))*$U$31*EXP(-#REF!*$Q$51))*$T$31*100,0)</f>
        <v>0</v>
      </c>
      <c r="GC98" s="120">
        <f ca="1">IFERROR((NORMSDIST(((LN($EY98/$U$32)+(#REF!+($Q$46^2)/2)*$Q$51)/($Q$46*SQRT($Q$51))))*$EY98-NORMSDIST((((LN($EY98/$U$32)+(#REF!+($Q$46^2)/2)*$Q$51)/($Q$46*SQRT($Q$51)))-$Q$46*SQRT(($Q$51))))*$U$32*EXP(-#REF!*$Q$51))*$T$32*100,0)</f>
        <v>0</v>
      </c>
      <c r="GD98" s="120">
        <f ca="1">IFERROR((NORMSDIST(((LN($EY98/$U$33)+(#REF!+($Q$46^2)/2)*$Q$51)/($Q$46*SQRT($Q$51))))*$EY98-NORMSDIST((((LN($EY98/$U$33)+(#REF!+($Q$46^2)/2)*$Q$51)/($Q$46*SQRT($Q$51)))-$Q$46*SQRT(($Q$51))))*$U$33*EXP(-#REF!*$Q$51))*$T$33*100,0)</f>
        <v>0</v>
      </c>
      <c r="GE98" s="120">
        <f ca="1">IFERROR((NORMSDIST(((LN($EY98/$U$34)+(#REF!+($Q$46^2)/2)*$Q$51)/($Q$46*SQRT($Q$51))))*$EY98-NORMSDIST((((LN($EY98/$U$34)+(#REF!+($Q$46^2)/2)*$Q$51)/($Q$46*SQRT($Q$51)))-$Q$46*SQRT(($Q$51))))*$U$34*EXP(-#REF!*$Q$51))*$T$34*100,0)</f>
        <v>0</v>
      </c>
      <c r="GF98" s="120">
        <f ca="1">IFERROR((NORMSDIST(((LN($EY98/$U$35)+(#REF!+($Q$46^2)/2)*$Q$51)/($Q$46*SQRT($Q$51))))*$EY98-NORMSDIST((((LN($EY98/$U$35)+(#REF!+($Q$46^2)/2)*$Q$51)/($Q$46*SQRT($Q$51)))-$Q$46*SQRT(($Q$51))))*$U$35*EXP(-#REF!*$Q$51))*$T$35*100,0)</f>
        <v>0</v>
      </c>
      <c r="GG98" s="120">
        <f ca="1">IFERROR((NORMSDIST(((LN($EY98/$U$36)+(#REF!+($Q$46^2)/2)*$Q$51)/($Q$46*SQRT($Q$51))))*$EY98-NORMSDIST((((LN($EY98/$U$36)+(#REF!+($Q$46^2)/2)*$Q$51)/($Q$46*SQRT($Q$51)))-$Q$46*SQRT(($Q$51))))*$U$36*EXP(-#REF!*$Q$51))*$T$36*100,0)</f>
        <v>0</v>
      </c>
      <c r="GH98" s="120">
        <f ca="1">IFERROR((NORMSDIST(((LN($EY98/$U$37)+(#REF!+($Q$46^2)/2)*$Q$51)/($Q$46*SQRT($Q$51))))*$EY98-NORMSDIST((((LN($EY98/$U$37)+(#REF!+($Q$46^2)/2)*$Q$51)/($Q$46*SQRT($Q$51)))-$Q$46*SQRT(($Q$51))))*$U$37*EXP(-#REF!*$Q$51))*$T$37*100,0)</f>
        <v>0</v>
      </c>
      <c r="GI98" s="120">
        <f ca="1">IFERROR((NORMSDIST(((LN($EY98/$U$38)+(#REF!+($Q$46^2)/2)*$Q$51)/($Q$46*SQRT($Q$51))))*$EY98-NORMSDIST((((LN($EY98/$U$38)+(#REF!+($Q$46^2)/2)*$Q$51)/($Q$46*SQRT($Q$51)))-$Q$46*SQRT(($Q$51))))*$U$38*EXP(-#REF!*$Q$51))*$T$38*100,0)</f>
        <v>0</v>
      </c>
      <c r="GJ98" s="120">
        <f ca="1">IFERROR((NORMSDIST(((LN($EY98/$U$39)+(#REF!+($Q$46^2)/2)*$Q$51)/($Q$46*SQRT($Q$51))))*$EY98-NORMSDIST((((LN($EY98/$U$39)+(#REF!+($Q$46^2)/2)*$Q$51)/($Q$46*SQRT($Q$51)))-$Q$46*SQRT(($Q$51))))*$U$39*EXP(-#REF!*$Q$51))*$T$39*100,0)</f>
        <v>0</v>
      </c>
      <c r="GK98" s="120">
        <f ca="1">IFERROR((NORMSDIST(((LN($EY98/$U$40)+(#REF!+($Q$46^2)/2)*$Q$51)/($Q$46*SQRT($Q$51))))*$EY98-NORMSDIST((((LN($EY98/$U$40)+(#REF!+($Q$46^2)/2)*$Q$51)/($Q$46*SQRT($Q$51)))-$Q$46*SQRT(($Q$51))))*$U$40*EXP(-#REF!*$Q$51))*$T$40*100,0)</f>
        <v>0</v>
      </c>
      <c r="GL98" s="120">
        <f ca="1">IFERROR((NORMSDIST(((LN($EY98/$U$41)+(#REF!+($Q$46^2)/2)*$Q$51)/($Q$46*SQRT($Q$51))))*$EY98-NORMSDIST((((LN($EY98/$U$41)+(#REF!+($Q$46^2)/2)*$Q$51)/($Q$46*SQRT($Q$51)))-$Q$46*SQRT(($Q$51))))*$U$41*EXP(-#REF!*$Q$51))*$T$41*100,0)</f>
        <v>0</v>
      </c>
      <c r="GM98" s="120">
        <f ca="1">IFERROR((NORMSDIST(((LN($EY98/$U$42)+(#REF!+($Q$46^2)/2)*$Q$51)/($Q$46*SQRT($Q$51))))*$EY98-NORMSDIST((((LN($EY98/$U$42)+(#REF!+($Q$46^2)/2)*$Q$51)/($Q$46*SQRT($Q$51)))-$Q$46*SQRT(($Q$51))))*$U$42*EXP(-#REF!*$Q$51))*$T$42*100,0)</f>
        <v>0</v>
      </c>
      <c r="GN98" s="205">
        <f t="shared" ca="1" si="174"/>
        <v>0</v>
      </c>
    </row>
    <row r="99" spans="112:196">
      <c r="DH99" s="119">
        <f t="shared" si="131"/>
        <v>4613.2406266937987</v>
      </c>
      <c r="DI99" s="120">
        <f t="shared" si="132"/>
        <v>0</v>
      </c>
      <c r="DJ99" s="120">
        <f t="shared" si="133"/>
        <v>0</v>
      </c>
      <c r="DK99" s="120">
        <f t="shared" si="134"/>
        <v>0</v>
      </c>
      <c r="DL99" s="120">
        <f t="shared" si="135"/>
        <v>0</v>
      </c>
      <c r="DM99" s="120">
        <f t="shared" si="136"/>
        <v>0</v>
      </c>
      <c r="DN99" s="120">
        <f t="shared" si="137"/>
        <v>0</v>
      </c>
      <c r="DO99" s="120">
        <f t="shared" si="138"/>
        <v>0</v>
      </c>
      <c r="DP99" s="120">
        <f t="shared" si="139"/>
        <v>0</v>
      </c>
      <c r="DQ99" s="120">
        <f t="shared" si="140"/>
        <v>0</v>
      </c>
      <c r="DR99" s="120">
        <f t="shared" si="141"/>
        <v>0</v>
      </c>
      <c r="DS99" s="120">
        <f t="shared" si="142"/>
        <v>0</v>
      </c>
      <c r="DT99" s="120">
        <f t="shared" si="143"/>
        <v>0</v>
      </c>
      <c r="DU99" s="120">
        <f t="shared" si="144"/>
        <v>0</v>
      </c>
      <c r="DV99" s="120">
        <f t="shared" si="145"/>
        <v>0</v>
      </c>
      <c r="DW99" s="120">
        <f t="shared" si="146"/>
        <v>0</v>
      </c>
      <c r="DX99" s="120">
        <f t="shared" si="147"/>
        <v>0</v>
      </c>
      <c r="DY99" s="120">
        <f t="shared" si="148"/>
        <v>0</v>
      </c>
      <c r="DZ99" s="120">
        <f t="shared" si="149"/>
        <v>0</v>
      </c>
      <c r="EA99" s="120">
        <f t="shared" si="150"/>
        <v>0</v>
      </c>
      <c r="EB99" s="120">
        <f t="shared" si="151"/>
        <v>0</v>
      </c>
      <c r="EC99" s="120">
        <f t="shared" si="152"/>
        <v>0</v>
      </c>
      <c r="ED99" s="120">
        <f t="shared" si="153"/>
        <v>0</v>
      </c>
      <c r="EE99" s="120">
        <f t="shared" si="154"/>
        <v>0</v>
      </c>
      <c r="EF99" s="120">
        <f t="shared" si="155"/>
        <v>0</v>
      </c>
      <c r="EG99" s="120">
        <f t="shared" si="156"/>
        <v>0</v>
      </c>
      <c r="EH99" s="120">
        <f t="shared" si="157"/>
        <v>0</v>
      </c>
      <c r="EI99" s="120">
        <f t="shared" si="158"/>
        <v>0</v>
      </c>
      <c r="EJ99" s="120">
        <f t="shared" si="159"/>
        <v>0</v>
      </c>
      <c r="EK99" s="120">
        <f t="shared" si="160"/>
        <v>0</v>
      </c>
      <c r="EL99" s="120">
        <f t="shared" si="161"/>
        <v>0</v>
      </c>
      <c r="EM99" s="120">
        <f t="shared" si="162"/>
        <v>0</v>
      </c>
      <c r="EN99" s="120">
        <f t="shared" si="163"/>
        <v>0</v>
      </c>
      <c r="EO99" s="120">
        <f t="shared" si="164"/>
        <v>0</v>
      </c>
      <c r="EP99" s="120">
        <f t="shared" si="165"/>
        <v>0</v>
      </c>
      <c r="EQ99" s="120">
        <f t="shared" si="166"/>
        <v>0</v>
      </c>
      <c r="ER99" s="120">
        <f t="shared" si="167"/>
        <v>0</v>
      </c>
      <c r="ES99" s="120">
        <f t="shared" si="168"/>
        <v>0</v>
      </c>
      <c r="ET99" s="120">
        <f t="shared" si="169"/>
        <v>0</v>
      </c>
      <c r="EU99" s="120">
        <f t="shared" si="170"/>
        <v>0</v>
      </c>
      <c r="EV99" s="120">
        <f t="shared" si="171"/>
        <v>0</v>
      </c>
      <c r="EW99" s="205">
        <f t="shared" si="172"/>
        <v>0</v>
      </c>
      <c r="EX99" s="72"/>
      <c r="EY99" s="119">
        <f t="shared" si="173"/>
        <v>4613.2406266937987</v>
      </c>
      <c r="EZ99" s="120">
        <f ca="1">IFERROR((NORMSDIST(((LN($EY99/$U$3)+(#REF!+($Q$46^2)/2)*$Q$51)/($Q$46*SQRT($Q$51))))*$EY99-NORMSDIST((((LN($EY99/$U$3)+(#REF!+($Q$46^2)/2)*$Q$51)/($Q$46*SQRT($Q$51)))-$Q$46*SQRT(($Q$51))))*$U$3*EXP(-#REF!*$Q$51))*$T$3*100,0)</f>
        <v>0</v>
      </c>
      <c r="FA99" s="120">
        <f ca="1">IFERROR((NORMSDIST(((LN($EY99/$U$4)+(#REF!+($Q$46^2)/2)*$Q$51)/($Q$46*SQRT($Q$51))))*$EY99-NORMSDIST((((LN($EY99/$U$4)+(#REF!+($Q$46^2)/2)*$Q$51)/($Q$46*SQRT($Q$51)))-$Q$46*SQRT(($Q$51))))*$U$4*EXP(-#REF!*$Q$51))*$T$4*100,0)</f>
        <v>0</v>
      </c>
      <c r="FB99" s="120">
        <f ca="1">IFERROR((NORMSDIST(((LN($EY99/$U$5)+(#REF!+($Q$46^2)/2)*$Q$51)/($Q$46*SQRT($Q$51))))*$EY99-NORMSDIST((((LN($EY99/$U$5)+(#REF!+($Q$46^2)/2)*$Q$51)/($Q$46*SQRT($Q$51)))-$Q$46*SQRT(($Q$51))))*$U$5*EXP(-#REF!*$Q$51))*$T$5*100,0)</f>
        <v>0</v>
      </c>
      <c r="FC99" s="120">
        <f ca="1">IFERROR((NORMSDIST(((LN($EY99/$U$6)+(#REF!+($Q$46^2)/2)*$Q$51)/($Q$46*SQRT($Q$51))))*$EY99-NORMSDIST((((LN($EY99/$U$6)+(#REF!+($Q$46^2)/2)*$Q$51)/($Q$46*SQRT($Q$51)))-$Q$46*SQRT(($Q$51))))*$U$6*EXP(-#REF!*$Q$51))*$T$6*100,0)</f>
        <v>0</v>
      </c>
      <c r="FD99" s="120">
        <f ca="1">IFERROR((NORMSDIST(((LN($EY99/$U$7)+(#REF!+($Q$46^2)/2)*$Q$51)/($Q$46*SQRT($Q$51))))*$EY99-NORMSDIST((((LN($EY99/$U$7)+(#REF!+($Q$46^2)/2)*$Q$51)/($Q$46*SQRT($Q$51)))-$Q$46*SQRT(($Q$51))))*$U$7*EXP(-#REF!*$Q$51))*$T$7*100,0)</f>
        <v>0</v>
      </c>
      <c r="FE99" s="120">
        <f ca="1">IFERROR((NORMSDIST(((LN($EY99/$U$8)+(#REF!+($Q$46^2)/2)*$Q$51)/($Q$46*SQRT($Q$51))))*$EY99-NORMSDIST((((LN($EY99/$U$8)+(#REF!+($Q$46^2)/2)*$Q$51)/($Q$46*SQRT($Q$51)))-$Q$46*SQRT(($Q$51))))*$U$8*EXP(-#REF!*$Q$51))*$T$8*100,0)</f>
        <v>0</v>
      </c>
      <c r="FF99" s="120">
        <f ca="1">IFERROR((NORMSDIST(((LN($EY99/$U$9)+(#REF!+($Q$46^2)/2)*$Q$51)/($Q$46*SQRT($Q$51))))*$EY99-NORMSDIST((((LN($EY99/$U$9)+(#REF!+($Q$46^2)/2)*$Q$51)/($Q$46*SQRT($Q$51)))-$Q$46*SQRT(($Q$51))))*$U$9*EXP(-#REF!*$Q$51))*$T$9*100,0)</f>
        <v>0</v>
      </c>
      <c r="FG99" s="120">
        <f ca="1">IFERROR((NORMSDIST(((LN($EY99/$U$10)+(#REF!+($Q$46^2)/2)*$Q$51)/($Q$46*SQRT($Q$51))))*$EY99-NORMSDIST((((LN($EY99/$U$10)+(#REF!+($Q$46^2)/2)*$Q$51)/($Q$46*SQRT($Q$51)))-$Q$46*SQRT(($Q$51))))*$U$10*EXP(-#REF!*$Q$51))*$T$10*100,0)</f>
        <v>0</v>
      </c>
      <c r="FH99" s="120">
        <f ca="1">IFERROR((NORMSDIST(((LN($EY99/$U$11)+(#REF!+($Q$46^2)/2)*$Q$51)/($Q$46*SQRT($Q$51))))*$EY99-NORMSDIST((((LN($EY99/$U$11)+(#REF!+($Q$46^2)/2)*$Q$51)/($Q$46*SQRT($Q$51)))-$Q$46*SQRT(($Q$51))))*$U$11*EXP(-#REF!*$Q$51))*$T$11*100,0)</f>
        <v>0</v>
      </c>
      <c r="FI99" s="120">
        <f ca="1">IFERROR((NORMSDIST(((LN($EY99/$U$12)+(#REF!+($Q$46^2)/2)*$Q$51)/($Q$46*SQRT($Q$51))))*$EY99-NORMSDIST((((LN($EY99/$U$12)+(#REF!+($Q$46^2)/2)*$Q$51)/($Q$46*SQRT($Q$51)))-$Q$46*SQRT(($Q$51))))*$U$12*EXP(-#REF!*$Q$51))*$T$12*100,0)</f>
        <v>0</v>
      </c>
      <c r="FJ99" s="120">
        <f ca="1">IFERROR((NORMSDIST(((LN($EY99/$U$13)+(#REF!+($Q$46^2)/2)*$Q$51)/($Q$46*SQRT($Q$51))))*$EY99-NORMSDIST((((LN($EY99/$U$13)+(#REF!+($Q$46^2)/2)*$Q$51)/($Q$46*SQRT($Q$51)))-$Q$46*SQRT(($Q$51))))*$U$13*EXP(-#REF!*$Q$51))*$T$13*100,0)</f>
        <v>0</v>
      </c>
      <c r="FK99" s="120">
        <f ca="1">IFERROR((NORMSDIST(((LN($EY99/$U$14)+(#REF!+($Q$46^2)/2)*$Q$51)/($Q$46*SQRT($Q$51))))*$EY99-NORMSDIST((((LN($EY99/$U$14)+(#REF!+($Q$46^2)/2)*$Q$51)/($Q$46*SQRT($Q$51)))-$Q$46*SQRT(($Q$51))))*$U$14*EXP(-#REF!*$Q$51))*$T$14*100,0)</f>
        <v>0</v>
      </c>
      <c r="FL99" s="120">
        <f ca="1">IFERROR((NORMSDIST(((LN($EY99/$U$15)+(#REF!+($Q$46^2)/2)*$Q$51)/($Q$46*SQRT($Q$51))))*$EY99-NORMSDIST((((LN($EY99/$U$15)+(#REF!+($Q$46^2)/2)*$Q$51)/($Q$46*SQRT($Q$51)))-$Q$46*SQRT(($Q$51))))*$U$15*EXP(-#REF!*$Q$51))*$T$15*100,0)</f>
        <v>0</v>
      </c>
      <c r="FM99" s="120">
        <f ca="1">IFERROR((NORMSDIST(((LN($EY99/$U$16)+(#REF!+($Q$46^2)/2)*$Q$51)/($Q$46*SQRT($Q$51))))*$EY99-NORMSDIST((((LN($EY99/$U$16)+(#REF!+($Q$46^2)/2)*$Q$51)/($Q$46*SQRT($Q$51)))-$Q$46*SQRT(($Q$51))))*$U$16*EXP(-#REF!*$Q$51))*$T$16*100,0)</f>
        <v>0</v>
      </c>
      <c r="FN99" s="120">
        <f ca="1">IFERROR((NORMSDIST(((LN($EY99/$U$17)+(#REF!+($Q$46^2)/2)*$Q$51)/($Q$46*SQRT($Q$51))))*$EY99-NORMSDIST((((LN($EY99/$U$17)+(#REF!+($Q$46^2)/2)*$Q$51)/($Q$46*SQRT($Q$51)))-$Q$46*SQRT(($Q$51))))*$U$17*EXP(-#REF!*$Q$51))*$T$17*100,0)</f>
        <v>0</v>
      </c>
      <c r="FO99" s="120">
        <f ca="1">IFERROR((NORMSDIST(((LN($EY99/$U$18)+(#REF!+($Q$46^2)/2)*$Q$51)/($Q$46*SQRT($Q$51))))*$EY99-NORMSDIST((((LN($EY99/$U$18)+(#REF!+($Q$46^2)/2)*$Q$51)/($Q$46*SQRT($Q$51)))-$Q$46*SQRT(($Q$51))))*$U$18*EXP(-#REF!*$Q$51))*$T$18*100,0)</f>
        <v>0</v>
      </c>
      <c r="FP99" s="120">
        <f ca="1">IFERROR((NORMSDIST(((LN($EY99/$U$19)+(#REF!+($Q$46^2)/2)*$Q$51)/($Q$46*SQRT($Q$51))))*$EY99-NORMSDIST((((LN($EY99/$U$19)+(#REF!+($Q$46^2)/2)*$Q$51)/($Q$46*SQRT($Q$51)))-$Q$46*SQRT(($Q$51))))*$U$19*EXP(-#REF!*$Q$51))*$T$19*100,0)</f>
        <v>0</v>
      </c>
      <c r="FQ99" s="120">
        <f ca="1">IFERROR((NORMSDIST(((LN($EY99/$U$20)+(#REF!+($Q$46^2)/2)*$Q$51)/($Q$46*SQRT($Q$51))))*$EY99-NORMSDIST((((LN($EY99/$U$20)+(#REF!+($Q$46^2)/2)*$Q$51)/($Q$46*SQRT($Q$51)))-$Q$46*SQRT(($Q$51))))*$U$20*EXP(-#REF!*$Q$51))*$T$20*100,0)</f>
        <v>0</v>
      </c>
      <c r="FR99" s="120">
        <f ca="1">IFERROR((NORMSDIST(((LN($EY99/$U$21)+(#REF!+($Q$46^2)/2)*$Q$51)/($Q$46*SQRT($Q$51))))*$EY99-NORMSDIST((((LN($EY99/$U$21)+(#REF!+($Q$46^2)/2)*$Q$51)/($Q$46*SQRT($Q$51)))-$Q$46*SQRT(($Q$51))))*$U$21*EXP(-#REF!*$Q$51))*$T$21*100,0)</f>
        <v>0</v>
      </c>
      <c r="FS99" s="120">
        <f ca="1">IFERROR((NORMSDIST(((LN($EY99/$U$22)+(#REF!+($Q$46^2)/2)*$Q$51)/($Q$46*SQRT($Q$51))))*$EY99-NORMSDIST((((LN($EY99/$U$22)+(#REF!+($Q$46^2)/2)*$Q$51)/($Q$46*SQRT($Q$51)))-$Q$46*SQRT(($Q$51))))*$U$22*EXP(-#REF!*$Q$51))*$T$22*100,0)</f>
        <v>0</v>
      </c>
      <c r="FT99" s="120">
        <f ca="1">IFERROR((NORMSDIST(((LN($EY99/$U$23)+(#REF!+($Q$46^2)/2)*$Q$51)/($Q$46*SQRT($Q$51))))*$EY99-NORMSDIST((((LN($EY99/$U$23)+(#REF!+($Q$46^2)/2)*$Q$51)/($Q$46*SQRT($Q$51)))-$Q$46*SQRT(($Q$51))))*$U$23*EXP(-#REF!*$Q$51))*$T$23*100,0)</f>
        <v>0</v>
      </c>
      <c r="FU99" s="120">
        <f ca="1">IFERROR((NORMSDIST(((LN($EY99/$U$24)+(#REF!+($Q$46^2)/2)*$Q$51)/($Q$46*SQRT($Q$51))))*$EY99-NORMSDIST((((LN($EY99/$U$24)+(#REF!+($Q$46^2)/2)*$Q$51)/($Q$46*SQRT($Q$51)))-$Q$46*SQRT(($Q$51))))*$U$24*EXP(-#REF!*$Q$51))*$T$24*100,0)</f>
        <v>0</v>
      </c>
      <c r="FV99" s="120">
        <f ca="1">IFERROR((NORMSDIST(((LN($EY99/$U$25)+(#REF!+($Q$46^2)/2)*$Q$51)/($Q$46*SQRT($Q$51))))*$EY99-NORMSDIST((((LN($EY99/$U$25)+(#REF!+($Q$46^2)/2)*$Q$51)/($Q$46*SQRT($Q$51)))-$Q$46*SQRT(($Q$51))))*$U$25*EXP(-#REF!*$Q$51))*$T$25*100,0)</f>
        <v>0</v>
      </c>
      <c r="FW99" s="120">
        <f ca="1">IFERROR((NORMSDIST(((LN($EY99/$U$26)+(#REF!+($Q$46^2)/2)*$Q$51)/($Q$46*SQRT($Q$51))))*$EY99-NORMSDIST((((LN($EY99/$U$26)+(#REF!+($Q$46^2)/2)*$Q$51)/($Q$46*SQRT($Q$51)))-$Q$46*SQRT(($Q$51))))*$U$26*EXP(-#REF!*$Q$51))*$T$26*100,0)</f>
        <v>0</v>
      </c>
      <c r="FX99" s="120">
        <f ca="1">IFERROR((NORMSDIST(((LN($EY99/$U$27)+(#REF!+($Q$46^2)/2)*$Q$51)/($Q$46*SQRT($Q$51))))*$EY99-NORMSDIST((((LN($EY99/$U$27)+(#REF!+($Q$46^2)/2)*$Q$51)/($Q$46*SQRT($Q$51)))-$Q$46*SQRT(($Q$51))))*$U$27*EXP(-#REF!*$Q$51))*$T$27*100,0)</f>
        <v>0</v>
      </c>
      <c r="FY99" s="120">
        <f ca="1">IFERROR((NORMSDIST(((LN($EY99/$U$28)+(#REF!+($Q$46^2)/2)*$Q$51)/($Q$46*SQRT($Q$51))))*$EY99-NORMSDIST((((LN($EY99/$U$28)+(#REF!+($Q$46^2)/2)*$Q$51)/($Q$46*SQRT($Q$51)))-$Q$46*SQRT(($Q$51))))*$U$28*EXP(-#REF!*$Q$51))*$T$28*100,0)</f>
        <v>0</v>
      </c>
      <c r="FZ99" s="120">
        <f ca="1">IFERROR((NORMSDIST(((LN($EY99/$U$29)+(#REF!+($Q$46^2)/2)*$Q$51)/($Q$46*SQRT($Q$51))))*$EY99-NORMSDIST((((LN($EY99/$U$29)+(#REF!+($Q$46^2)/2)*$Q$51)/($Q$46*SQRT($Q$51)))-$Q$46*SQRT(($Q$51))))*$U$29*EXP(-#REF!*$Q$51))*$T$29*100,0)</f>
        <v>0</v>
      </c>
      <c r="GA99" s="120">
        <f ca="1">IFERROR((NORMSDIST(((LN($EY99/$U$30)+(#REF!+($Q$46^2)/2)*$Q$51)/($Q$46*SQRT($Q$51))))*$EY99-NORMSDIST((((LN($EY99/$U$30)+(#REF!+($Q$46^2)/2)*$Q$51)/($Q$46*SQRT($Q$51)))-$Q$46*SQRT(($Q$51))))*$U$30*EXP(-#REF!*$Q$51))*$T$30*100,0)</f>
        <v>0</v>
      </c>
      <c r="GB99" s="120">
        <f ca="1">IFERROR((NORMSDIST(((LN($EY99/$U$31)+(#REF!+($Q$46^2)/2)*$Q$51)/($Q$46*SQRT($Q$51))))*$EY99-NORMSDIST((((LN($EY99/$U$31)+(#REF!+($Q$46^2)/2)*$Q$51)/($Q$46*SQRT($Q$51)))-$Q$46*SQRT(($Q$51))))*$U$31*EXP(-#REF!*$Q$51))*$T$31*100,0)</f>
        <v>0</v>
      </c>
      <c r="GC99" s="120">
        <f ca="1">IFERROR((NORMSDIST(((LN($EY99/$U$32)+(#REF!+($Q$46^2)/2)*$Q$51)/($Q$46*SQRT($Q$51))))*$EY99-NORMSDIST((((LN($EY99/$U$32)+(#REF!+($Q$46^2)/2)*$Q$51)/($Q$46*SQRT($Q$51)))-$Q$46*SQRT(($Q$51))))*$U$32*EXP(-#REF!*$Q$51))*$T$32*100,0)</f>
        <v>0</v>
      </c>
      <c r="GD99" s="120">
        <f ca="1">IFERROR((NORMSDIST(((LN($EY99/$U$33)+(#REF!+($Q$46^2)/2)*$Q$51)/($Q$46*SQRT($Q$51))))*$EY99-NORMSDIST((((LN($EY99/$U$33)+(#REF!+($Q$46^2)/2)*$Q$51)/($Q$46*SQRT($Q$51)))-$Q$46*SQRT(($Q$51))))*$U$33*EXP(-#REF!*$Q$51))*$T$33*100,0)</f>
        <v>0</v>
      </c>
      <c r="GE99" s="120">
        <f ca="1">IFERROR((NORMSDIST(((LN($EY99/$U$34)+(#REF!+($Q$46^2)/2)*$Q$51)/($Q$46*SQRT($Q$51))))*$EY99-NORMSDIST((((LN($EY99/$U$34)+(#REF!+($Q$46^2)/2)*$Q$51)/($Q$46*SQRT($Q$51)))-$Q$46*SQRT(($Q$51))))*$U$34*EXP(-#REF!*$Q$51))*$T$34*100,0)</f>
        <v>0</v>
      </c>
      <c r="GF99" s="120">
        <f ca="1">IFERROR((NORMSDIST(((LN($EY99/$U$35)+(#REF!+($Q$46^2)/2)*$Q$51)/($Q$46*SQRT($Q$51))))*$EY99-NORMSDIST((((LN($EY99/$U$35)+(#REF!+($Q$46^2)/2)*$Q$51)/($Q$46*SQRT($Q$51)))-$Q$46*SQRT(($Q$51))))*$U$35*EXP(-#REF!*$Q$51))*$T$35*100,0)</f>
        <v>0</v>
      </c>
      <c r="GG99" s="120">
        <f ca="1">IFERROR((NORMSDIST(((LN($EY99/$U$36)+(#REF!+($Q$46^2)/2)*$Q$51)/($Q$46*SQRT($Q$51))))*$EY99-NORMSDIST((((LN($EY99/$U$36)+(#REF!+($Q$46^2)/2)*$Q$51)/($Q$46*SQRT($Q$51)))-$Q$46*SQRT(($Q$51))))*$U$36*EXP(-#REF!*$Q$51))*$T$36*100,0)</f>
        <v>0</v>
      </c>
      <c r="GH99" s="120">
        <f ca="1">IFERROR((NORMSDIST(((LN($EY99/$U$37)+(#REF!+($Q$46^2)/2)*$Q$51)/($Q$46*SQRT($Q$51))))*$EY99-NORMSDIST((((LN($EY99/$U$37)+(#REF!+($Q$46^2)/2)*$Q$51)/($Q$46*SQRT($Q$51)))-$Q$46*SQRT(($Q$51))))*$U$37*EXP(-#REF!*$Q$51))*$T$37*100,0)</f>
        <v>0</v>
      </c>
      <c r="GI99" s="120">
        <f ca="1">IFERROR((NORMSDIST(((LN($EY99/$U$38)+(#REF!+($Q$46^2)/2)*$Q$51)/($Q$46*SQRT($Q$51))))*$EY99-NORMSDIST((((LN($EY99/$U$38)+(#REF!+($Q$46^2)/2)*$Q$51)/($Q$46*SQRT($Q$51)))-$Q$46*SQRT(($Q$51))))*$U$38*EXP(-#REF!*$Q$51))*$T$38*100,0)</f>
        <v>0</v>
      </c>
      <c r="GJ99" s="120">
        <f ca="1">IFERROR((NORMSDIST(((LN($EY99/$U$39)+(#REF!+($Q$46^2)/2)*$Q$51)/($Q$46*SQRT($Q$51))))*$EY99-NORMSDIST((((LN($EY99/$U$39)+(#REF!+($Q$46^2)/2)*$Q$51)/($Q$46*SQRT($Q$51)))-$Q$46*SQRT(($Q$51))))*$U$39*EXP(-#REF!*$Q$51))*$T$39*100,0)</f>
        <v>0</v>
      </c>
      <c r="GK99" s="120">
        <f ca="1">IFERROR((NORMSDIST(((LN($EY99/$U$40)+(#REF!+($Q$46^2)/2)*$Q$51)/($Q$46*SQRT($Q$51))))*$EY99-NORMSDIST((((LN($EY99/$U$40)+(#REF!+($Q$46^2)/2)*$Q$51)/($Q$46*SQRT($Q$51)))-$Q$46*SQRT(($Q$51))))*$U$40*EXP(-#REF!*$Q$51))*$T$40*100,0)</f>
        <v>0</v>
      </c>
      <c r="GL99" s="120">
        <f ca="1">IFERROR((NORMSDIST(((LN($EY99/$U$41)+(#REF!+($Q$46^2)/2)*$Q$51)/($Q$46*SQRT($Q$51))))*$EY99-NORMSDIST((((LN($EY99/$U$41)+(#REF!+($Q$46^2)/2)*$Q$51)/($Q$46*SQRT($Q$51)))-$Q$46*SQRT(($Q$51))))*$U$41*EXP(-#REF!*$Q$51))*$T$41*100,0)</f>
        <v>0</v>
      </c>
      <c r="GM99" s="120">
        <f ca="1">IFERROR((NORMSDIST(((LN($EY99/$U$42)+(#REF!+($Q$46^2)/2)*$Q$51)/($Q$46*SQRT($Q$51))))*$EY99-NORMSDIST((((LN($EY99/$U$42)+(#REF!+($Q$46^2)/2)*$Q$51)/($Q$46*SQRT($Q$51)))-$Q$46*SQRT(($Q$51))))*$U$42*EXP(-#REF!*$Q$51))*$T$42*100,0)</f>
        <v>0</v>
      </c>
      <c r="GN99" s="205">
        <f t="shared" ca="1" si="174"/>
        <v>0</v>
      </c>
    </row>
    <row r="100" spans="112:196">
      <c r="DH100" s="119">
        <f t="shared" si="131"/>
        <v>4843.902658028489</v>
      </c>
      <c r="DI100" s="120">
        <f t="shared" si="132"/>
        <v>0</v>
      </c>
      <c r="DJ100" s="120">
        <f t="shared" si="133"/>
        <v>0</v>
      </c>
      <c r="DK100" s="120">
        <f t="shared" si="134"/>
        <v>0</v>
      </c>
      <c r="DL100" s="120">
        <f t="shared" si="135"/>
        <v>0</v>
      </c>
      <c r="DM100" s="120">
        <f t="shared" si="136"/>
        <v>0</v>
      </c>
      <c r="DN100" s="120">
        <f t="shared" si="137"/>
        <v>0</v>
      </c>
      <c r="DO100" s="120">
        <f t="shared" si="138"/>
        <v>0</v>
      </c>
      <c r="DP100" s="120">
        <f t="shared" si="139"/>
        <v>0</v>
      </c>
      <c r="DQ100" s="120">
        <f t="shared" si="140"/>
        <v>0</v>
      </c>
      <c r="DR100" s="120">
        <f t="shared" si="141"/>
        <v>0</v>
      </c>
      <c r="DS100" s="120">
        <f t="shared" si="142"/>
        <v>0</v>
      </c>
      <c r="DT100" s="120">
        <f t="shared" si="143"/>
        <v>0</v>
      </c>
      <c r="DU100" s="120">
        <f t="shared" si="144"/>
        <v>0</v>
      </c>
      <c r="DV100" s="120">
        <f t="shared" si="145"/>
        <v>0</v>
      </c>
      <c r="DW100" s="120">
        <f t="shared" si="146"/>
        <v>0</v>
      </c>
      <c r="DX100" s="120">
        <f t="shared" si="147"/>
        <v>0</v>
      </c>
      <c r="DY100" s="120">
        <f t="shared" si="148"/>
        <v>0</v>
      </c>
      <c r="DZ100" s="120">
        <f t="shared" si="149"/>
        <v>0</v>
      </c>
      <c r="EA100" s="120">
        <f t="shared" si="150"/>
        <v>0</v>
      </c>
      <c r="EB100" s="120">
        <f t="shared" si="151"/>
        <v>0</v>
      </c>
      <c r="EC100" s="120">
        <f t="shared" si="152"/>
        <v>0</v>
      </c>
      <c r="ED100" s="120">
        <f t="shared" si="153"/>
        <v>0</v>
      </c>
      <c r="EE100" s="120">
        <f t="shared" si="154"/>
        <v>0</v>
      </c>
      <c r="EF100" s="120">
        <f t="shared" si="155"/>
        <v>0</v>
      </c>
      <c r="EG100" s="120">
        <f t="shared" si="156"/>
        <v>0</v>
      </c>
      <c r="EH100" s="120">
        <f t="shared" si="157"/>
        <v>0</v>
      </c>
      <c r="EI100" s="120">
        <f t="shared" si="158"/>
        <v>0</v>
      </c>
      <c r="EJ100" s="120">
        <f t="shared" si="159"/>
        <v>0</v>
      </c>
      <c r="EK100" s="120">
        <f t="shared" si="160"/>
        <v>0</v>
      </c>
      <c r="EL100" s="120">
        <f t="shared" si="161"/>
        <v>0</v>
      </c>
      <c r="EM100" s="120">
        <f t="shared" si="162"/>
        <v>0</v>
      </c>
      <c r="EN100" s="120">
        <f t="shared" si="163"/>
        <v>0</v>
      </c>
      <c r="EO100" s="120">
        <f t="shared" si="164"/>
        <v>0</v>
      </c>
      <c r="EP100" s="120">
        <f t="shared" si="165"/>
        <v>0</v>
      </c>
      <c r="EQ100" s="120">
        <f t="shared" si="166"/>
        <v>0</v>
      </c>
      <c r="ER100" s="120">
        <f t="shared" si="167"/>
        <v>0</v>
      </c>
      <c r="ES100" s="120">
        <f t="shared" si="168"/>
        <v>0</v>
      </c>
      <c r="ET100" s="120">
        <f t="shared" si="169"/>
        <v>0</v>
      </c>
      <c r="EU100" s="120">
        <f t="shared" si="170"/>
        <v>0</v>
      </c>
      <c r="EV100" s="120">
        <f t="shared" si="171"/>
        <v>0</v>
      </c>
      <c r="EW100" s="205">
        <f t="shared" si="172"/>
        <v>0</v>
      </c>
      <c r="EX100" s="72"/>
      <c r="EY100" s="119">
        <f t="shared" si="173"/>
        <v>4843.902658028489</v>
      </c>
      <c r="EZ100" s="120">
        <f ca="1">IFERROR((NORMSDIST(((LN($EY100/$U$3)+(#REF!+($Q$46^2)/2)*$Q$51)/($Q$46*SQRT($Q$51))))*$EY100-NORMSDIST((((LN($EY100/$U$3)+(#REF!+($Q$46^2)/2)*$Q$51)/($Q$46*SQRT($Q$51)))-$Q$46*SQRT(($Q$51))))*$U$3*EXP(-#REF!*$Q$51))*$T$3*100,0)</f>
        <v>0</v>
      </c>
      <c r="FA100" s="120">
        <f ca="1">IFERROR((NORMSDIST(((LN($EY100/$U$4)+(#REF!+($Q$46^2)/2)*$Q$51)/($Q$46*SQRT($Q$51))))*$EY100-NORMSDIST((((LN($EY100/$U$4)+(#REF!+($Q$46^2)/2)*$Q$51)/($Q$46*SQRT($Q$51)))-$Q$46*SQRT(($Q$51))))*$U$4*EXP(-#REF!*$Q$51))*$T$4*100,0)</f>
        <v>0</v>
      </c>
      <c r="FB100" s="120">
        <f ca="1">IFERROR((NORMSDIST(((LN($EY100/$U$5)+(#REF!+($Q$46^2)/2)*$Q$51)/($Q$46*SQRT($Q$51))))*$EY100-NORMSDIST((((LN($EY100/$U$5)+(#REF!+($Q$46^2)/2)*$Q$51)/($Q$46*SQRT($Q$51)))-$Q$46*SQRT(($Q$51))))*$U$5*EXP(-#REF!*$Q$51))*$T$5*100,0)</f>
        <v>0</v>
      </c>
      <c r="FC100" s="120">
        <f ca="1">IFERROR((NORMSDIST(((LN($EY100/$U$6)+(#REF!+($Q$46^2)/2)*$Q$51)/($Q$46*SQRT($Q$51))))*$EY100-NORMSDIST((((LN($EY100/$U$6)+(#REF!+($Q$46^2)/2)*$Q$51)/($Q$46*SQRT($Q$51)))-$Q$46*SQRT(($Q$51))))*$U$6*EXP(-#REF!*$Q$51))*$T$6*100,0)</f>
        <v>0</v>
      </c>
      <c r="FD100" s="120">
        <f ca="1">IFERROR((NORMSDIST(((LN($EY100/$U$7)+(#REF!+($Q$46^2)/2)*$Q$51)/($Q$46*SQRT($Q$51))))*$EY100-NORMSDIST((((LN($EY100/$U$7)+(#REF!+($Q$46^2)/2)*$Q$51)/($Q$46*SQRT($Q$51)))-$Q$46*SQRT(($Q$51))))*$U$7*EXP(-#REF!*$Q$51))*$T$7*100,0)</f>
        <v>0</v>
      </c>
      <c r="FE100" s="120">
        <f ca="1">IFERROR((NORMSDIST(((LN($EY100/$U$8)+(#REF!+($Q$46^2)/2)*$Q$51)/($Q$46*SQRT($Q$51))))*$EY100-NORMSDIST((((LN($EY100/$U$8)+(#REF!+($Q$46^2)/2)*$Q$51)/($Q$46*SQRT($Q$51)))-$Q$46*SQRT(($Q$51))))*$U$8*EXP(-#REF!*$Q$51))*$T$8*100,0)</f>
        <v>0</v>
      </c>
      <c r="FF100" s="120">
        <f ca="1">IFERROR((NORMSDIST(((LN($EY100/$U$9)+(#REF!+($Q$46^2)/2)*$Q$51)/($Q$46*SQRT($Q$51))))*$EY100-NORMSDIST((((LN($EY100/$U$9)+(#REF!+($Q$46^2)/2)*$Q$51)/($Q$46*SQRT($Q$51)))-$Q$46*SQRT(($Q$51))))*$U$9*EXP(-#REF!*$Q$51))*$T$9*100,0)</f>
        <v>0</v>
      </c>
      <c r="FG100" s="120">
        <f ca="1">IFERROR((NORMSDIST(((LN($EY100/$U$10)+(#REF!+($Q$46^2)/2)*$Q$51)/($Q$46*SQRT($Q$51))))*$EY100-NORMSDIST((((LN($EY100/$U$10)+(#REF!+($Q$46^2)/2)*$Q$51)/($Q$46*SQRT($Q$51)))-$Q$46*SQRT(($Q$51))))*$U$10*EXP(-#REF!*$Q$51))*$T$10*100,0)</f>
        <v>0</v>
      </c>
      <c r="FH100" s="120">
        <f ca="1">IFERROR((NORMSDIST(((LN($EY100/$U$11)+(#REF!+($Q$46^2)/2)*$Q$51)/($Q$46*SQRT($Q$51))))*$EY100-NORMSDIST((((LN($EY100/$U$11)+(#REF!+($Q$46^2)/2)*$Q$51)/($Q$46*SQRT($Q$51)))-$Q$46*SQRT(($Q$51))))*$U$11*EXP(-#REF!*$Q$51))*$T$11*100,0)</f>
        <v>0</v>
      </c>
      <c r="FI100" s="120">
        <f ca="1">IFERROR((NORMSDIST(((LN($EY100/$U$12)+(#REF!+($Q$46^2)/2)*$Q$51)/($Q$46*SQRT($Q$51))))*$EY100-NORMSDIST((((LN($EY100/$U$12)+(#REF!+($Q$46^2)/2)*$Q$51)/($Q$46*SQRT($Q$51)))-$Q$46*SQRT(($Q$51))))*$U$12*EXP(-#REF!*$Q$51))*$T$12*100,0)</f>
        <v>0</v>
      </c>
      <c r="FJ100" s="120">
        <f ca="1">IFERROR((NORMSDIST(((LN($EY100/$U$13)+(#REF!+($Q$46^2)/2)*$Q$51)/($Q$46*SQRT($Q$51))))*$EY100-NORMSDIST((((LN($EY100/$U$13)+(#REF!+($Q$46^2)/2)*$Q$51)/($Q$46*SQRT($Q$51)))-$Q$46*SQRT(($Q$51))))*$U$13*EXP(-#REF!*$Q$51))*$T$13*100,0)</f>
        <v>0</v>
      </c>
      <c r="FK100" s="120">
        <f ca="1">IFERROR((NORMSDIST(((LN($EY100/$U$14)+(#REF!+($Q$46^2)/2)*$Q$51)/($Q$46*SQRT($Q$51))))*$EY100-NORMSDIST((((LN($EY100/$U$14)+(#REF!+($Q$46^2)/2)*$Q$51)/($Q$46*SQRT($Q$51)))-$Q$46*SQRT(($Q$51))))*$U$14*EXP(-#REF!*$Q$51))*$T$14*100,0)</f>
        <v>0</v>
      </c>
      <c r="FL100" s="120">
        <f ca="1">IFERROR((NORMSDIST(((LN($EY100/$U$15)+(#REF!+($Q$46^2)/2)*$Q$51)/($Q$46*SQRT($Q$51))))*$EY100-NORMSDIST((((LN($EY100/$U$15)+(#REF!+($Q$46^2)/2)*$Q$51)/($Q$46*SQRT($Q$51)))-$Q$46*SQRT(($Q$51))))*$U$15*EXP(-#REF!*$Q$51))*$T$15*100,0)</f>
        <v>0</v>
      </c>
      <c r="FM100" s="120">
        <f ca="1">IFERROR((NORMSDIST(((LN($EY100/$U$16)+(#REF!+($Q$46^2)/2)*$Q$51)/($Q$46*SQRT($Q$51))))*$EY100-NORMSDIST((((LN($EY100/$U$16)+(#REF!+($Q$46^2)/2)*$Q$51)/($Q$46*SQRT($Q$51)))-$Q$46*SQRT(($Q$51))))*$U$16*EXP(-#REF!*$Q$51))*$T$16*100,0)</f>
        <v>0</v>
      </c>
      <c r="FN100" s="120">
        <f ca="1">IFERROR((NORMSDIST(((LN($EY100/$U$17)+(#REF!+($Q$46^2)/2)*$Q$51)/($Q$46*SQRT($Q$51))))*$EY100-NORMSDIST((((LN($EY100/$U$17)+(#REF!+($Q$46^2)/2)*$Q$51)/($Q$46*SQRT($Q$51)))-$Q$46*SQRT(($Q$51))))*$U$17*EXP(-#REF!*$Q$51))*$T$17*100,0)</f>
        <v>0</v>
      </c>
      <c r="FO100" s="120">
        <f ca="1">IFERROR((NORMSDIST(((LN($EY100/$U$18)+(#REF!+($Q$46^2)/2)*$Q$51)/($Q$46*SQRT($Q$51))))*$EY100-NORMSDIST((((LN($EY100/$U$18)+(#REF!+($Q$46^2)/2)*$Q$51)/($Q$46*SQRT($Q$51)))-$Q$46*SQRT(($Q$51))))*$U$18*EXP(-#REF!*$Q$51))*$T$18*100,0)</f>
        <v>0</v>
      </c>
      <c r="FP100" s="120">
        <f ca="1">IFERROR((NORMSDIST(((LN($EY100/$U$19)+(#REF!+($Q$46^2)/2)*$Q$51)/($Q$46*SQRT($Q$51))))*$EY100-NORMSDIST((((LN($EY100/$U$19)+(#REF!+($Q$46^2)/2)*$Q$51)/($Q$46*SQRT($Q$51)))-$Q$46*SQRT(($Q$51))))*$U$19*EXP(-#REF!*$Q$51))*$T$19*100,0)</f>
        <v>0</v>
      </c>
      <c r="FQ100" s="120">
        <f ca="1">IFERROR((NORMSDIST(((LN($EY100/$U$20)+(#REF!+($Q$46^2)/2)*$Q$51)/($Q$46*SQRT($Q$51))))*$EY100-NORMSDIST((((LN($EY100/$U$20)+(#REF!+($Q$46^2)/2)*$Q$51)/($Q$46*SQRT($Q$51)))-$Q$46*SQRT(($Q$51))))*$U$20*EXP(-#REF!*$Q$51))*$T$20*100,0)</f>
        <v>0</v>
      </c>
      <c r="FR100" s="120">
        <f ca="1">IFERROR((NORMSDIST(((LN($EY100/$U$21)+(#REF!+($Q$46^2)/2)*$Q$51)/($Q$46*SQRT($Q$51))))*$EY100-NORMSDIST((((LN($EY100/$U$21)+(#REF!+($Q$46^2)/2)*$Q$51)/($Q$46*SQRT($Q$51)))-$Q$46*SQRT(($Q$51))))*$U$21*EXP(-#REF!*$Q$51))*$T$21*100,0)</f>
        <v>0</v>
      </c>
      <c r="FS100" s="120">
        <f ca="1">IFERROR((NORMSDIST(((LN($EY100/$U$22)+(#REF!+($Q$46^2)/2)*$Q$51)/($Q$46*SQRT($Q$51))))*$EY100-NORMSDIST((((LN($EY100/$U$22)+(#REF!+($Q$46^2)/2)*$Q$51)/($Q$46*SQRT($Q$51)))-$Q$46*SQRT(($Q$51))))*$U$22*EXP(-#REF!*$Q$51))*$T$22*100,0)</f>
        <v>0</v>
      </c>
      <c r="FT100" s="120">
        <f ca="1">IFERROR((NORMSDIST(((LN($EY100/$U$23)+(#REF!+($Q$46^2)/2)*$Q$51)/($Q$46*SQRT($Q$51))))*$EY100-NORMSDIST((((LN($EY100/$U$23)+(#REF!+($Q$46^2)/2)*$Q$51)/($Q$46*SQRT($Q$51)))-$Q$46*SQRT(($Q$51))))*$U$23*EXP(-#REF!*$Q$51))*$T$23*100,0)</f>
        <v>0</v>
      </c>
      <c r="FU100" s="120">
        <f ca="1">IFERROR((NORMSDIST(((LN($EY100/$U$24)+(#REF!+($Q$46^2)/2)*$Q$51)/($Q$46*SQRT($Q$51))))*$EY100-NORMSDIST((((LN($EY100/$U$24)+(#REF!+($Q$46^2)/2)*$Q$51)/($Q$46*SQRT($Q$51)))-$Q$46*SQRT(($Q$51))))*$U$24*EXP(-#REF!*$Q$51))*$T$24*100,0)</f>
        <v>0</v>
      </c>
      <c r="FV100" s="120">
        <f ca="1">IFERROR((NORMSDIST(((LN($EY100/$U$25)+(#REF!+($Q$46^2)/2)*$Q$51)/($Q$46*SQRT($Q$51))))*$EY100-NORMSDIST((((LN($EY100/$U$25)+(#REF!+($Q$46^2)/2)*$Q$51)/($Q$46*SQRT($Q$51)))-$Q$46*SQRT(($Q$51))))*$U$25*EXP(-#REF!*$Q$51))*$T$25*100,0)</f>
        <v>0</v>
      </c>
      <c r="FW100" s="120">
        <f ca="1">IFERROR((NORMSDIST(((LN($EY100/$U$26)+(#REF!+($Q$46^2)/2)*$Q$51)/($Q$46*SQRT($Q$51))))*$EY100-NORMSDIST((((LN($EY100/$U$26)+(#REF!+($Q$46^2)/2)*$Q$51)/($Q$46*SQRT($Q$51)))-$Q$46*SQRT(($Q$51))))*$U$26*EXP(-#REF!*$Q$51))*$T$26*100,0)</f>
        <v>0</v>
      </c>
      <c r="FX100" s="120">
        <f ca="1">IFERROR((NORMSDIST(((LN($EY100/$U$27)+(#REF!+($Q$46^2)/2)*$Q$51)/($Q$46*SQRT($Q$51))))*$EY100-NORMSDIST((((LN($EY100/$U$27)+(#REF!+($Q$46^2)/2)*$Q$51)/($Q$46*SQRT($Q$51)))-$Q$46*SQRT(($Q$51))))*$U$27*EXP(-#REF!*$Q$51))*$T$27*100,0)</f>
        <v>0</v>
      </c>
      <c r="FY100" s="120">
        <f ca="1">IFERROR((NORMSDIST(((LN($EY100/$U$28)+(#REF!+($Q$46^2)/2)*$Q$51)/($Q$46*SQRT($Q$51))))*$EY100-NORMSDIST((((LN($EY100/$U$28)+(#REF!+($Q$46^2)/2)*$Q$51)/($Q$46*SQRT($Q$51)))-$Q$46*SQRT(($Q$51))))*$U$28*EXP(-#REF!*$Q$51))*$T$28*100,0)</f>
        <v>0</v>
      </c>
      <c r="FZ100" s="120">
        <f ca="1">IFERROR((NORMSDIST(((LN($EY100/$U$29)+(#REF!+($Q$46^2)/2)*$Q$51)/($Q$46*SQRT($Q$51))))*$EY100-NORMSDIST((((LN($EY100/$U$29)+(#REF!+($Q$46^2)/2)*$Q$51)/($Q$46*SQRT($Q$51)))-$Q$46*SQRT(($Q$51))))*$U$29*EXP(-#REF!*$Q$51))*$T$29*100,0)</f>
        <v>0</v>
      </c>
      <c r="GA100" s="120">
        <f ca="1">IFERROR((NORMSDIST(((LN($EY100/$U$30)+(#REF!+($Q$46^2)/2)*$Q$51)/($Q$46*SQRT($Q$51))))*$EY100-NORMSDIST((((LN($EY100/$U$30)+(#REF!+($Q$46^2)/2)*$Q$51)/($Q$46*SQRT($Q$51)))-$Q$46*SQRT(($Q$51))))*$U$30*EXP(-#REF!*$Q$51))*$T$30*100,0)</f>
        <v>0</v>
      </c>
      <c r="GB100" s="120">
        <f ca="1">IFERROR((NORMSDIST(((LN($EY100/$U$31)+(#REF!+($Q$46^2)/2)*$Q$51)/($Q$46*SQRT($Q$51))))*$EY100-NORMSDIST((((LN($EY100/$U$31)+(#REF!+($Q$46^2)/2)*$Q$51)/($Q$46*SQRT($Q$51)))-$Q$46*SQRT(($Q$51))))*$U$31*EXP(-#REF!*$Q$51))*$T$31*100,0)</f>
        <v>0</v>
      </c>
      <c r="GC100" s="120">
        <f ca="1">IFERROR((NORMSDIST(((LN($EY100/$U$32)+(#REF!+($Q$46^2)/2)*$Q$51)/($Q$46*SQRT($Q$51))))*$EY100-NORMSDIST((((LN($EY100/$U$32)+(#REF!+($Q$46^2)/2)*$Q$51)/($Q$46*SQRT($Q$51)))-$Q$46*SQRT(($Q$51))))*$U$32*EXP(-#REF!*$Q$51))*$T$32*100,0)</f>
        <v>0</v>
      </c>
      <c r="GD100" s="120">
        <f ca="1">IFERROR((NORMSDIST(((LN($EY100/$U$33)+(#REF!+($Q$46^2)/2)*$Q$51)/($Q$46*SQRT($Q$51))))*$EY100-NORMSDIST((((LN($EY100/$U$33)+(#REF!+($Q$46^2)/2)*$Q$51)/($Q$46*SQRT($Q$51)))-$Q$46*SQRT(($Q$51))))*$U$33*EXP(-#REF!*$Q$51))*$T$33*100,0)</f>
        <v>0</v>
      </c>
      <c r="GE100" s="120">
        <f ca="1">IFERROR((NORMSDIST(((LN($EY100/$U$34)+(#REF!+($Q$46^2)/2)*$Q$51)/($Q$46*SQRT($Q$51))))*$EY100-NORMSDIST((((LN($EY100/$U$34)+(#REF!+($Q$46^2)/2)*$Q$51)/($Q$46*SQRT($Q$51)))-$Q$46*SQRT(($Q$51))))*$U$34*EXP(-#REF!*$Q$51))*$T$34*100,0)</f>
        <v>0</v>
      </c>
      <c r="GF100" s="120">
        <f ca="1">IFERROR((NORMSDIST(((LN($EY100/$U$35)+(#REF!+($Q$46^2)/2)*$Q$51)/($Q$46*SQRT($Q$51))))*$EY100-NORMSDIST((((LN($EY100/$U$35)+(#REF!+($Q$46^2)/2)*$Q$51)/($Q$46*SQRT($Q$51)))-$Q$46*SQRT(($Q$51))))*$U$35*EXP(-#REF!*$Q$51))*$T$35*100,0)</f>
        <v>0</v>
      </c>
      <c r="GG100" s="120">
        <f ca="1">IFERROR((NORMSDIST(((LN($EY100/$U$36)+(#REF!+($Q$46^2)/2)*$Q$51)/($Q$46*SQRT($Q$51))))*$EY100-NORMSDIST((((LN($EY100/$U$36)+(#REF!+($Q$46^2)/2)*$Q$51)/($Q$46*SQRT($Q$51)))-$Q$46*SQRT(($Q$51))))*$U$36*EXP(-#REF!*$Q$51))*$T$36*100,0)</f>
        <v>0</v>
      </c>
      <c r="GH100" s="120">
        <f ca="1">IFERROR((NORMSDIST(((LN($EY100/$U$37)+(#REF!+($Q$46^2)/2)*$Q$51)/($Q$46*SQRT($Q$51))))*$EY100-NORMSDIST((((LN($EY100/$U$37)+(#REF!+($Q$46^2)/2)*$Q$51)/($Q$46*SQRT($Q$51)))-$Q$46*SQRT(($Q$51))))*$U$37*EXP(-#REF!*$Q$51))*$T$37*100,0)</f>
        <v>0</v>
      </c>
      <c r="GI100" s="120">
        <f ca="1">IFERROR((NORMSDIST(((LN($EY100/$U$38)+(#REF!+($Q$46^2)/2)*$Q$51)/($Q$46*SQRT($Q$51))))*$EY100-NORMSDIST((((LN($EY100/$U$38)+(#REF!+($Q$46^2)/2)*$Q$51)/($Q$46*SQRT($Q$51)))-$Q$46*SQRT(($Q$51))))*$U$38*EXP(-#REF!*$Q$51))*$T$38*100,0)</f>
        <v>0</v>
      </c>
      <c r="GJ100" s="120">
        <f ca="1">IFERROR((NORMSDIST(((LN($EY100/$U$39)+(#REF!+($Q$46^2)/2)*$Q$51)/($Q$46*SQRT($Q$51))))*$EY100-NORMSDIST((((LN($EY100/$U$39)+(#REF!+($Q$46^2)/2)*$Q$51)/($Q$46*SQRT($Q$51)))-$Q$46*SQRT(($Q$51))))*$U$39*EXP(-#REF!*$Q$51))*$T$39*100,0)</f>
        <v>0</v>
      </c>
      <c r="GK100" s="120">
        <f ca="1">IFERROR((NORMSDIST(((LN($EY100/$U$40)+(#REF!+($Q$46^2)/2)*$Q$51)/($Q$46*SQRT($Q$51))))*$EY100-NORMSDIST((((LN($EY100/$U$40)+(#REF!+($Q$46^2)/2)*$Q$51)/($Q$46*SQRT($Q$51)))-$Q$46*SQRT(($Q$51))))*$U$40*EXP(-#REF!*$Q$51))*$T$40*100,0)</f>
        <v>0</v>
      </c>
      <c r="GL100" s="120">
        <f ca="1">IFERROR((NORMSDIST(((LN($EY100/$U$41)+(#REF!+($Q$46^2)/2)*$Q$51)/($Q$46*SQRT($Q$51))))*$EY100-NORMSDIST((((LN($EY100/$U$41)+(#REF!+($Q$46^2)/2)*$Q$51)/($Q$46*SQRT($Q$51)))-$Q$46*SQRT(($Q$51))))*$U$41*EXP(-#REF!*$Q$51))*$T$41*100,0)</f>
        <v>0</v>
      </c>
      <c r="GM100" s="120">
        <f ca="1">IFERROR((NORMSDIST(((LN($EY100/$U$42)+(#REF!+($Q$46^2)/2)*$Q$51)/($Q$46*SQRT($Q$51))))*$EY100-NORMSDIST((((LN($EY100/$U$42)+(#REF!+($Q$46^2)/2)*$Q$51)/($Q$46*SQRT($Q$51)))-$Q$46*SQRT(($Q$51))))*$U$42*EXP(-#REF!*$Q$51))*$T$42*100,0)</f>
        <v>0</v>
      </c>
      <c r="GN100" s="205">
        <f t="shared" ca="1" si="174"/>
        <v>0</v>
      </c>
    </row>
    <row r="101" spans="112:196">
      <c r="DH101" s="119">
        <f t="shared" si="131"/>
        <v>5086.0977909299136</v>
      </c>
      <c r="DI101" s="120">
        <f t="shared" si="132"/>
        <v>0</v>
      </c>
      <c r="DJ101" s="120">
        <f t="shared" si="133"/>
        <v>0</v>
      </c>
      <c r="DK101" s="120">
        <f t="shared" si="134"/>
        <v>0</v>
      </c>
      <c r="DL101" s="120">
        <f t="shared" si="135"/>
        <v>0</v>
      </c>
      <c r="DM101" s="120">
        <f t="shared" si="136"/>
        <v>0</v>
      </c>
      <c r="DN101" s="120">
        <f t="shared" si="137"/>
        <v>0</v>
      </c>
      <c r="DO101" s="120">
        <f t="shared" si="138"/>
        <v>0</v>
      </c>
      <c r="DP101" s="120">
        <f t="shared" si="139"/>
        <v>0</v>
      </c>
      <c r="DQ101" s="120">
        <f t="shared" si="140"/>
        <v>0</v>
      </c>
      <c r="DR101" s="120">
        <f t="shared" si="141"/>
        <v>0</v>
      </c>
      <c r="DS101" s="120">
        <f t="shared" si="142"/>
        <v>0</v>
      </c>
      <c r="DT101" s="120">
        <f t="shared" si="143"/>
        <v>0</v>
      </c>
      <c r="DU101" s="120">
        <f t="shared" si="144"/>
        <v>0</v>
      </c>
      <c r="DV101" s="120">
        <f t="shared" si="145"/>
        <v>0</v>
      </c>
      <c r="DW101" s="120">
        <f t="shared" si="146"/>
        <v>0</v>
      </c>
      <c r="DX101" s="120">
        <f t="shared" si="147"/>
        <v>0</v>
      </c>
      <c r="DY101" s="120">
        <f t="shared" si="148"/>
        <v>0</v>
      </c>
      <c r="DZ101" s="120">
        <f t="shared" si="149"/>
        <v>0</v>
      </c>
      <c r="EA101" s="120">
        <f t="shared" si="150"/>
        <v>0</v>
      </c>
      <c r="EB101" s="120">
        <f t="shared" si="151"/>
        <v>0</v>
      </c>
      <c r="EC101" s="120">
        <f t="shared" si="152"/>
        <v>0</v>
      </c>
      <c r="ED101" s="120">
        <f t="shared" si="153"/>
        <v>0</v>
      </c>
      <c r="EE101" s="120">
        <f t="shared" si="154"/>
        <v>0</v>
      </c>
      <c r="EF101" s="120">
        <f t="shared" si="155"/>
        <v>0</v>
      </c>
      <c r="EG101" s="120">
        <f t="shared" si="156"/>
        <v>0</v>
      </c>
      <c r="EH101" s="120">
        <f t="shared" si="157"/>
        <v>0</v>
      </c>
      <c r="EI101" s="120">
        <f t="shared" si="158"/>
        <v>0</v>
      </c>
      <c r="EJ101" s="120">
        <f t="shared" si="159"/>
        <v>0</v>
      </c>
      <c r="EK101" s="120">
        <f t="shared" si="160"/>
        <v>0</v>
      </c>
      <c r="EL101" s="120">
        <f t="shared" si="161"/>
        <v>0</v>
      </c>
      <c r="EM101" s="120">
        <f t="shared" si="162"/>
        <v>0</v>
      </c>
      <c r="EN101" s="120">
        <f t="shared" si="163"/>
        <v>0</v>
      </c>
      <c r="EO101" s="120">
        <f t="shared" si="164"/>
        <v>0</v>
      </c>
      <c r="EP101" s="120">
        <f t="shared" si="165"/>
        <v>0</v>
      </c>
      <c r="EQ101" s="120">
        <f t="shared" si="166"/>
        <v>0</v>
      </c>
      <c r="ER101" s="120">
        <f t="shared" si="167"/>
        <v>0</v>
      </c>
      <c r="ES101" s="120">
        <f t="shared" si="168"/>
        <v>0</v>
      </c>
      <c r="ET101" s="120">
        <f t="shared" si="169"/>
        <v>0</v>
      </c>
      <c r="EU101" s="120">
        <f t="shared" si="170"/>
        <v>0</v>
      </c>
      <c r="EV101" s="120">
        <f t="shared" si="171"/>
        <v>0</v>
      </c>
      <c r="EW101" s="205">
        <f t="shared" si="172"/>
        <v>0</v>
      </c>
      <c r="EX101" s="72"/>
      <c r="EY101" s="119">
        <f t="shared" si="173"/>
        <v>5086.0977909299136</v>
      </c>
      <c r="EZ101" s="120">
        <f ca="1">IFERROR((NORMSDIST(((LN($EY101/$U$3)+(#REF!+($Q$46^2)/2)*$Q$51)/($Q$46*SQRT($Q$51))))*$EY101-NORMSDIST((((LN($EY101/$U$3)+(#REF!+($Q$46^2)/2)*$Q$51)/($Q$46*SQRT($Q$51)))-$Q$46*SQRT(($Q$51))))*$U$3*EXP(-#REF!*$Q$51))*$T$3*100,0)</f>
        <v>0</v>
      </c>
      <c r="FA101" s="120">
        <f ca="1">IFERROR((NORMSDIST(((LN($EY101/$U$4)+(#REF!+($Q$46^2)/2)*$Q$51)/($Q$46*SQRT($Q$51))))*$EY101-NORMSDIST((((LN($EY101/$U$4)+(#REF!+($Q$46^2)/2)*$Q$51)/($Q$46*SQRT($Q$51)))-$Q$46*SQRT(($Q$51))))*$U$4*EXP(-#REF!*$Q$51))*$T$4*100,0)</f>
        <v>0</v>
      </c>
      <c r="FB101" s="120">
        <f ca="1">IFERROR((NORMSDIST(((LN($EY101/$U$5)+(#REF!+($Q$46^2)/2)*$Q$51)/($Q$46*SQRT($Q$51))))*$EY101-NORMSDIST((((LN($EY101/$U$5)+(#REF!+($Q$46^2)/2)*$Q$51)/($Q$46*SQRT($Q$51)))-$Q$46*SQRT(($Q$51))))*$U$5*EXP(-#REF!*$Q$51))*$T$5*100,0)</f>
        <v>0</v>
      </c>
      <c r="FC101" s="120">
        <f ca="1">IFERROR((NORMSDIST(((LN($EY101/$U$6)+(#REF!+($Q$46^2)/2)*$Q$51)/($Q$46*SQRT($Q$51))))*$EY101-NORMSDIST((((LN($EY101/$U$6)+(#REF!+($Q$46^2)/2)*$Q$51)/($Q$46*SQRT($Q$51)))-$Q$46*SQRT(($Q$51))))*$U$6*EXP(-#REF!*$Q$51))*$T$6*100,0)</f>
        <v>0</v>
      </c>
      <c r="FD101" s="120">
        <f ca="1">IFERROR((NORMSDIST(((LN($EY101/$U$7)+(#REF!+($Q$46^2)/2)*$Q$51)/($Q$46*SQRT($Q$51))))*$EY101-NORMSDIST((((LN($EY101/$U$7)+(#REF!+($Q$46^2)/2)*$Q$51)/($Q$46*SQRT($Q$51)))-$Q$46*SQRT(($Q$51))))*$U$7*EXP(-#REF!*$Q$51))*$T$7*100,0)</f>
        <v>0</v>
      </c>
      <c r="FE101" s="120">
        <f ca="1">IFERROR((NORMSDIST(((LN($EY101/$U$8)+(#REF!+($Q$46^2)/2)*$Q$51)/($Q$46*SQRT($Q$51))))*$EY101-NORMSDIST((((LN($EY101/$U$8)+(#REF!+($Q$46^2)/2)*$Q$51)/($Q$46*SQRT($Q$51)))-$Q$46*SQRT(($Q$51))))*$U$8*EXP(-#REF!*$Q$51))*$T$8*100,0)</f>
        <v>0</v>
      </c>
      <c r="FF101" s="120">
        <f ca="1">IFERROR((NORMSDIST(((LN($EY101/$U$9)+(#REF!+($Q$46^2)/2)*$Q$51)/($Q$46*SQRT($Q$51))))*$EY101-NORMSDIST((((LN($EY101/$U$9)+(#REF!+($Q$46^2)/2)*$Q$51)/($Q$46*SQRT($Q$51)))-$Q$46*SQRT(($Q$51))))*$U$9*EXP(-#REF!*$Q$51))*$T$9*100,0)</f>
        <v>0</v>
      </c>
      <c r="FG101" s="120">
        <f ca="1">IFERROR((NORMSDIST(((LN($EY101/$U$10)+(#REF!+($Q$46^2)/2)*$Q$51)/($Q$46*SQRT($Q$51))))*$EY101-NORMSDIST((((LN($EY101/$U$10)+(#REF!+($Q$46^2)/2)*$Q$51)/($Q$46*SQRT($Q$51)))-$Q$46*SQRT(($Q$51))))*$U$10*EXP(-#REF!*$Q$51))*$T$10*100,0)</f>
        <v>0</v>
      </c>
      <c r="FH101" s="120">
        <f ca="1">IFERROR((NORMSDIST(((LN($EY101/$U$11)+(#REF!+($Q$46^2)/2)*$Q$51)/($Q$46*SQRT($Q$51))))*$EY101-NORMSDIST((((LN($EY101/$U$11)+(#REF!+($Q$46^2)/2)*$Q$51)/($Q$46*SQRT($Q$51)))-$Q$46*SQRT(($Q$51))))*$U$11*EXP(-#REF!*$Q$51))*$T$11*100,0)</f>
        <v>0</v>
      </c>
      <c r="FI101" s="120">
        <f ca="1">IFERROR((NORMSDIST(((LN($EY101/$U$12)+(#REF!+($Q$46^2)/2)*$Q$51)/($Q$46*SQRT($Q$51))))*$EY101-NORMSDIST((((LN($EY101/$U$12)+(#REF!+($Q$46^2)/2)*$Q$51)/($Q$46*SQRT($Q$51)))-$Q$46*SQRT(($Q$51))))*$U$12*EXP(-#REF!*$Q$51))*$T$12*100,0)</f>
        <v>0</v>
      </c>
      <c r="FJ101" s="120">
        <f ca="1">IFERROR((NORMSDIST(((LN($EY101/$U$13)+(#REF!+($Q$46^2)/2)*$Q$51)/($Q$46*SQRT($Q$51))))*$EY101-NORMSDIST((((LN($EY101/$U$13)+(#REF!+($Q$46^2)/2)*$Q$51)/($Q$46*SQRT($Q$51)))-$Q$46*SQRT(($Q$51))))*$U$13*EXP(-#REF!*$Q$51))*$T$13*100,0)</f>
        <v>0</v>
      </c>
      <c r="FK101" s="120">
        <f ca="1">IFERROR((NORMSDIST(((LN($EY101/$U$14)+(#REF!+($Q$46^2)/2)*$Q$51)/($Q$46*SQRT($Q$51))))*$EY101-NORMSDIST((((LN($EY101/$U$14)+(#REF!+($Q$46^2)/2)*$Q$51)/($Q$46*SQRT($Q$51)))-$Q$46*SQRT(($Q$51))))*$U$14*EXP(-#REF!*$Q$51))*$T$14*100,0)</f>
        <v>0</v>
      </c>
      <c r="FL101" s="120">
        <f ca="1">IFERROR((NORMSDIST(((LN($EY101/$U$15)+(#REF!+($Q$46^2)/2)*$Q$51)/($Q$46*SQRT($Q$51))))*$EY101-NORMSDIST((((LN($EY101/$U$15)+(#REF!+($Q$46^2)/2)*$Q$51)/($Q$46*SQRT($Q$51)))-$Q$46*SQRT(($Q$51))))*$U$15*EXP(-#REF!*$Q$51))*$T$15*100,0)</f>
        <v>0</v>
      </c>
      <c r="FM101" s="120">
        <f ca="1">IFERROR((NORMSDIST(((LN($EY101/$U$16)+(#REF!+($Q$46^2)/2)*$Q$51)/($Q$46*SQRT($Q$51))))*$EY101-NORMSDIST((((LN($EY101/$U$16)+(#REF!+($Q$46^2)/2)*$Q$51)/($Q$46*SQRT($Q$51)))-$Q$46*SQRT(($Q$51))))*$U$16*EXP(-#REF!*$Q$51))*$T$16*100,0)</f>
        <v>0</v>
      </c>
      <c r="FN101" s="120">
        <f ca="1">IFERROR((NORMSDIST(((LN($EY101/$U$17)+(#REF!+($Q$46^2)/2)*$Q$51)/($Q$46*SQRT($Q$51))))*$EY101-NORMSDIST((((LN($EY101/$U$17)+(#REF!+($Q$46^2)/2)*$Q$51)/($Q$46*SQRT($Q$51)))-$Q$46*SQRT(($Q$51))))*$U$17*EXP(-#REF!*$Q$51))*$T$17*100,0)</f>
        <v>0</v>
      </c>
      <c r="FO101" s="120">
        <f ca="1">IFERROR((NORMSDIST(((LN($EY101/$U$18)+(#REF!+($Q$46^2)/2)*$Q$51)/($Q$46*SQRT($Q$51))))*$EY101-NORMSDIST((((LN($EY101/$U$18)+(#REF!+($Q$46^2)/2)*$Q$51)/($Q$46*SQRT($Q$51)))-$Q$46*SQRT(($Q$51))))*$U$18*EXP(-#REF!*$Q$51))*$T$18*100,0)</f>
        <v>0</v>
      </c>
      <c r="FP101" s="120">
        <f ca="1">IFERROR((NORMSDIST(((LN($EY101/$U$19)+(#REF!+($Q$46^2)/2)*$Q$51)/($Q$46*SQRT($Q$51))))*$EY101-NORMSDIST((((LN($EY101/$U$19)+(#REF!+($Q$46^2)/2)*$Q$51)/($Q$46*SQRT($Q$51)))-$Q$46*SQRT(($Q$51))))*$U$19*EXP(-#REF!*$Q$51))*$T$19*100,0)</f>
        <v>0</v>
      </c>
      <c r="FQ101" s="120">
        <f ca="1">IFERROR((NORMSDIST(((LN($EY101/$U$20)+(#REF!+($Q$46^2)/2)*$Q$51)/($Q$46*SQRT($Q$51))))*$EY101-NORMSDIST((((LN($EY101/$U$20)+(#REF!+($Q$46^2)/2)*$Q$51)/($Q$46*SQRT($Q$51)))-$Q$46*SQRT(($Q$51))))*$U$20*EXP(-#REF!*$Q$51))*$T$20*100,0)</f>
        <v>0</v>
      </c>
      <c r="FR101" s="120">
        <f ca="1">IFERROR((NORMSDIST(((LN($EY101/$U$21)+(#REF!+($Q$46^2)/2)*$Q$51)/($Q$46*SQRT($Q$51))))*$EY101-NORMSDIST((((LN($EY101/$U$21)+(#REF!+($Q$46^2)/2)*$Q$51)/($Q$46*SQRT($Q$51)))-$Q$46*SQRT(($Q$51))))*$U$21*EXP(-#REF!*$Q$51))*$T$21*100,0)</f>
        <v>0</v>
      </c>
      <c r="FS101" s="120">
        <f ca="1">IFERROR((NORMSDIST(((LN($EY101/$U$22)+(#REF!+($Q$46^2)/2)*$Q$51)/($Q$46*SQRT($Q$51))))*$EY101-NORMSDIST((((LN($EY101/$U$22)+(#REF!+($Q$46^2)/2)*$Q$51)/($Q$46*SQRT($Q$51)))-$Q$46*SQRT(($Q$51))))*$U$22*EXP(-#REF!*$Q$51))*$T$22*100,0)</f>
        <v>0</v>
      </c>
      <c r="FT101" s="120">
        <f ca="1">IFERROR((NORMSDIST(((LN($EY101/$U$23)+(#REF!+($Q$46^2)/2)*$Q$51)/($Q$46*SQRT($Q$51))))*$EY101-NORMSDIST((((LN($EY101/$U$23)+(#REF!+($Q$46^2)/2)*$Q$51)/($Q$46*SQRT($Q$51)))-$Q$46*SQRT(($Q$51))))*$U$23*EXP(-#REF!*$Q$51))*$T$23*100,0)</f>
        <v>0</v>
      </c>
      <c r="FU101" s="120">
        <f ca="1">IFERROR((NORMSDIST(((LN($EY101/$U$24)+(#REF!+($Q$46^2)/2)*$Q$51)/($Q$46*SQRT($Q$51))))*$EY101-NORMSDIST((((LN($EY101/$U$24)+(#REF!+($Q$46^2)/2)*$Q$51)/($Q$46*SQRT($Q$51)))-$Q$46*SQRT(($Q$51))))*$U$24*EXP(-#REF!*$Q$51))*$T$24*100,0)</f>
        <v>0</v>
      </c>
      <c r="FV101" s="120">
        <f ca="1">IFERROR((NORMSDIST(((LN($EY101/$U$25)+(#REF!+($Q$46^2)/2)*$Q$51)/($Q$46*SQRT($Q$51))))*$EY101-NORMSDIST((((LN($EY101/$U$25)+(#REF!+($Q$46^2)/2)*$Q$51)/($Q$46*SQRT($Q$51)))-$Q$46*SQRT(($Q$51))))*$U$25*EXP(-#REF!*$Q$51))*$T$25*100,0)</f>
        <v>0</v>
      </c>
      <c r="FW101" s="120">
        <f ca="1">IFERROR((NORMSDIST(((LN($EY101/$U$26)+(#REF!+($Q$46^2)/2)*$Q$51)/($Q$46*SQRT($Q$51))))*$EY101-NORMSDIST((((LN($EY101/$U$26)+(#REF!+($Q$46^2)/2)*$Q$51)/($Q$46*SQRT($Q$51)))-$Q$46*SQRT(($Q$51))))*$U$26*EXP(-#REF!*$Q$51))*$T$26*100,0)</f>
        <v>0</v>
      </c>
      <c r="FX101" s="120">
        <f ca="1">IFERROR((NORMSDIST(((LN($EY101/$U$27)+(#REF!+($Q$46^2)/2)*$Q$51)/($Q$46*SQRT($Q$51))))*$EY101-NORMSDIST((((LN($EY101/$U$27)+(#REF!+($Q$46^2)/2)*$Q$51)/($Q$46*SQRT($Q$51)))-$Q$46*SQRT(($Q$51))))*$U$27*EXP(-#REF!*$Q$51))*$T$27*100,0)</f>
        <v>0</v>
      </c>
      <c r="FY101" s="120">
        <f ca="1">IFERROR((NORMSDIST(((LN($EY101/$U$28)+(#REF!+($Q$46^2)/2)*$Q$51)/($Q$46*SQRT($Q$51))))*$EY101-NORMSDIST((((LN($EY101/$U$28)+(#REF!+($Q$46^2)/2)*$Q$51)/($Q$46*SQRT($Q$51)))-$Q$46*SQRT(($Q$51))))*$U$28*EXP(-#REF!*$Q$51))*$T$28*100,0)</f>
        <v>0</v>
      </c>
      <c r="FZ101" s="120">
        <f ca="1">IFERROR((NORMSDIST(((LN($EY101/$U$29)+(#REF!+($Q$46^2)/2)*$Q$51)/($Q$46*SQRT($Q$51))))*$EY101-NORMSDIST((((LN($EY101/$U$29)+(#REF!+($Q$46^2)/2)*$Q$51)/($Q$46*SQRT($Q$51)))-$Q$46*SQRT(($Q$51))))*$U$29*EXP(-#REF!*$Q$51))*$T$29*100,0)</f>
        <v>0</v>
      </c>
      <c r="GA101" s="120">
        <f ca="1">IFERROR((NORMSDIST(((LN($EY101/$U$30)+(#REF!+($Q$46^2)/2)*$Q$51)/($Q$46*SQRT($Q$51))))*$EY101-NORMSDIST((((LN($EY101/$U$30)+(#REF!+($Q$46^2)/2)*$Q$51)/($Q$46*SQRT($Q$51)))-$Q$46*SQRT(($Q$51))))*$U$30*EXP(-#REF!*$Q$51))*$T$30*100,0)</f>
        <v>0</v>
      </c>
      <c r="GB101" s="120">
        <f ca="1">IFERROR((NORMSDIST(((LN($EY101/$U$31)+(#REF!+($Q$46^2)/2)*$Q$51)/($Q$46*SQRT($Q$51))))*$EY101-NORMSDIST((((LN($EY101/$U$31)+(#REF!+($Q$46^2)/2)*$Q$51)/($Q$46*SQRT($Q$51)))-$Q$46*SQRT(($Q$51))))*$U$31*EXP(-#REF!*$Q$51))*$T$31*100,0)</f>
        <v>0</v>
      </c>
      <c r="GC101" s="120">
        <f ca="1">IFERROR((NORMSDIST(((LN($EY101/$U$32)+(#REF!+($Q$46^2)/2)*$Q$51)/($Q$46*SQRT($Q$51))))*$EY101-NORMSDIST((((LN($EY101/$U$32)+(#REF!+($Q$46^2)/2)*$Q$51)/($Q$46*SQRT($Q$51)))-$Q$46*SQRT(($Q$51))))*$U$32*EXP(-#REF!*$Q$51))*$T$32*100,0)</f>
        <v>0</v>
      </c>
      <c r="GD101" s="120">
        <f ca="1">IFERROR((NORMSDIST(((LN($EY101/$U$33)+(#REF!+($Q$46^2)/2)*$Q$51)/($Q$46*SQRT($Q$51))))*$EY101-NORMSDIST((((LN($EY101/$U$33)+(#REF!+($Q$46^2)/2)*$Q$51)/($Q$46*SQRT($Q$51)))-$Q$46*SQRT(($Q$51))))*$U$33*EXP(-#REF!*$Q$51))*$T$33*100,0)</f>
        <v>0</v>
      </c>
      <c r="GE101" s="120">
        <f ca="1">IFERROR((NORMSDIST(((LN($EY101/$U$34)+(#REF!+($Q$46^2)/2)*$Q$51)/($Q$46*SQRT($Q$51))))*$EY101-NORMSDIST((((LN($EY101/$U$34)+(#REF!+($Q$46^2)/2)*$Q$51)/($Q$46*SQRT($Q$51)))-$Q$46*SQRT(($Q$51))))*$U$34*EXP(-#REF!*$Q$51))*$T$34*100,0)</f>
        <v>0</v>
      </c>
      <c r="GF101" s="120">
        <f ca="1">IFERROR((NORMSDIST(((LN($EY101/$U$35)+(#REF!+($Q$46^2)/2)*$Q$51)/($Q$46*SQRT($Q$51))))*$EY101-NORMSDIST((((LN($EY101/$U$35)+(#REF!+($Q$46^2)/2)*$Q$51)/($Q$46*SQRT($Q$51)))-$Q$46*SQRT(($Q$51))))*$U$35*EXP(-#REF!*$Q$51))*$T$35*100,0)</f>
        <v>0</v>
      </c>
      <c r="GG101" s="120">
        <f ca="1">IFERROR((NORMSDIST(((LN($EY101/$U$36)+(#REF!+($Q$46^2)/2)*$Q$51)/($Q$46*SQRT($Q$51))))*$EY101-NORMSDIST((((LN($EY101/$U$36)+(#REF!+($Q$46^2)/2)*$Q$51)/($Q$46*SQRT($Q$51)))-$Q$46*SQRT(($Q$51))))*$U$36*EXP(-#REF!*$Q$51))*$T$36*100,0)</f>
        <v>0</v>
      </c>
      <c r="GH101" s="120">
        <f ca="1">IFERROR((NORMSDIST(((LN($EY101/$U$37)+(#REF!+($Q$46^2)/2)*$Q$51)/($Q$46*SQRT($Q$51))))*$EY101-NORMSDIST((((LN($EY101/$U$37)+(#REF!+($Q$46^2)/2)*$Q$51)/($Q$46*SQRT($Q$51)))-$Q$46*SQRT(($Q$51))))*$U$37*EXP(-#REF!*$Q$51))*$T$37*100,0)</f>
        <v>0</v>
      </c>
      <c r="GI101" s="120">
        <f ca="1">IFERROR((NORMSDIST(((LN($EY101/$U$38)+(#REF!+($Q$46^2)/2)*$Q$51)/($Q$46*SQRT($Q$51))))*$EY101-NORMSDIST((((LN($EY101/$U$38)+(#REF!+($Q$46^2)/2)*$Q$51)/($Q$46*SQRT($Q$51)))-$Q$46*SQRT(($Q$51))))*$U$38*EXP(-#REF!*$Q$51))*$T$38*100,0)</f>
        <v>0</v>
      </c>
      <c r="GJ101" s="120">
        <f ca="1">IFERROR((NORMSDIST(((LN($EY101/$U$39)+(#REF!+($Q$46^2)/2)*$Q$51)/($Q$46*SQRT($Q$51))))*$EY101-NORMSDIST((((LN($EY101/$U$39)+(#REF!+($Q$46^2)/2)*$Q$51)/($Q$46*SQRT($Q$51)))-$Q$46*SQRT(($Q$51))))*$U$39*EXP(-#REF!*$Q$51))*$T$39*100,0)</f>
        <v>0</v>
      </c>
      <c r="GK101" s="120">
        <f ca="1">IFERROR((NORMSDIST(((LN($EY101/$U$40)+(#REF!+($Q$46^2)/2)*$Q$51)/($Q$46*SQRT($Q$51))))*$EY101-NORMSDIST((((LN($EY101/$U$40)+(#REF!+($Q$46^2)/2)*$Q$51)/($Q$46*SQRT($Q$51)))-$Q$46*SQRT(($Q$51))))*$U$40*EXP(-#REF!*$Q$51))*$T$40*100,0)</f>
        <v>0</v>
      </c>
      <c r="GL101" s="120">
        <f ca="1">IFERROR((NORMSDIST(((LN($EY101/$U$41)+(#REF!+($Q$46^2)/2)*$Q$51)/($Q$46*SQRT($Q$51))))*$EY101-NORMSDIST((((LN($EY101/$U$41)+(#REF!+($Q$46^2)/2)*$Q$51)/($Q$46*SQRT($Q$51)))-$Q$46*SQRT(($Q$51))))*$U$41*EXP(-#REF!*$Q$51))*$T$41*100,0)</f>
        <v>0</v>
      </c>
      <c r="GM101" s="120">
        <f ca="1">IFERROR((NORMSDIST(((LN($EY101/$U$42)+(#REF!+($Q$46^2)/2)*$Q$51)/($Q$46*SQRT($Q$51))))*$EY101-NORMSDIST((((LN($EY101/$U$42)+(#REF!+($Q$46^2)/2)*$Q$51)/($Q$46*SQRT($Q$51)))-$Q$46*SQRT(($Q$51))))*$U$42*EXP(-#REF!*$Q$51))*$T$42*100,0)</f>
        <v>0</v>
      </c>
      <c r="GN101" s="205">
        <f t="shared" ca="1" si="174"/>
        <v>0</v>
      </c>
    </row>
    <row r="102" spans="112:196">
      <c r="DH102" s="156" t="s">
        <v>351</v>
      </c>
      <c r="DI102" s="157" t="s">
        <v>370</v>
      </c>
      <c r="DJ102" s="157" t="s">
        <v>371</v>
      </c>
      <c r="DK102" s="157" t="s">
        <v>372</v>
      </c>
      <c r="DL102" s="157" t="s">
        <v>373</v>
      </c>
      <c r="DM102" s="157" t="s">
        <v>374</v>
      </c>
      <c r="DN102" s="231" t="s">
        <v>375</v>
      </c>
      <c r="DO102" s="231" t="s">
        <v>376</v>
      </c>
      <c r="DP102" s="231" t="s">
        <v>377</v>
      </c>
      <c r="DQ102" s="231" t="s">
        <v>378</v>
      </c>
      <c r="DR102" s="157" t="s">
        <v>379</v>
      </c>
      <c r="DS102" s="157" t="s">
        <v>380</v>
      </c>
      <c r="DT102" s="157" t="s">
        <v>381</v>
      </c>
      <c r="DU102" s="157" t="s">
        <v>382</v>
      </c>
      <c r="DV102" s="157" t="s">
        <v>383</v>
      </c>
      <c r="DW102" s="157" t="s">
        <v>384</v>
      </c>
      <c r="DX102" s="157" t="s">
        <v>385</v>
      </c>
      <c r="DY102" s="157" t="s">
        <v>386</v>
      </c>
      <c r="DZ102" s="157" t="s">
        <v>387</v>
      </c>
      <c r="EA102" s="157" t="s">
        <v>388</v>
      </c>
      <c r="EB102" s="157" t="s">
        <v>389</v>
      </c>
      <c r="EC102" s="157" t="s">
        <v>390</v>
      </c>
      <c r="ED102" s="157" t="s">
        <v>391</v>
      </c>
      <c r="EE102" s="157" t="s">
        <v>392</v>
      </c>
      <c r="EF102" s="157" t="s">
        <v>393</v>
      </c>
      <c r="EG102" s="157" t="s">
        <v>394</v>
      </c>
      <c r="EH102" s="157" t="s">
        <v>395</v>
      </c>
      <c r="EI102" s="157" t="s">
        <v>396</v>
      </c>
      <c r="EJ102" s="157" t="s">
        <v>397</v>
      </c>
      <c r="EK102" s="157" t="s">
        <v>398</v>
      </c>
      <c r="EL102" s="157" t="s">
        <v>399</v>
      </c>
      <c r="EM102" s="157" t="s">
        <v>400</v>
      </c>
      <c r="EN102" s="157" t="s">
        <v>401</v>
      </c>
      <c r="EO102" s="231" t="s">
        <v>402</v>
      </c>
      <c r="EP102" s="231" t="s">
        <v>403</v>
      </c>
      <c r="EQ102" s="231" t="s">
        <v>404</v>
      </c>
      <c r="ER102" s="231" t="s">
        <v>412</v>
      </c>
      <c r="ES102" s="231" t="s">
        <v>413</v>
      </c>
      <c r="ET102" s="231" t="s">
        <v>414</v>
      </c>
      <c r="EU102" s="231" t="s">
        <v>415</v>
      </c>
      <c r="EV102" s="231" t="s">
        <v>416</v>
      </c>
      <c r="EW102" s="159" t="s">
        <v>405</v>
      </c>
      <c r="EX102" s="72"/>
      <c r="EY102" s="156" t="s">
        <v>351</v>
      </c>
      <c r="EZ102" s="157" t="s">
        <v>370</v>
      </c>
      <c r="FA102" s="157" t="s">
        <v>371</v>
      </c>
      <c r="FB102" s="157" t="s">
        <v>372</v>
      </c>
      <c r="FC102" s="157" t="s">
        <v>373</v>
      </c>
      <c r="FD102" s="157" t="s">
        <v>374</v>
      </c>
      <c r="FE102" s="231" t="s">
        <v>375</v>
      </c>
      <c r="FF102" s="231" t="s">
        <v>376</v>
      </c>
      <c r="FG102" s="231" t="s">
        <v>377</v>
      </c>
      <c r="FH102" s="231" t="s">
        <v>378</v>
      </c>
      <c r="FI102" s="157" t="s">
        <v>379</v>
      </c>
      <c r="FJ102" s="157" t="s">
        <v>380</v>
      </c>
      <c r="FK102" s="157" t="s">
        <v>381</v>
      </c>
      <c r="FL102" s="157" t="s">
        <v>382</v>
      </c>
      <c r="FM102" s="157" t="s">
        <v>383</v>
      </c>
      <c r="FN102" s="157" t="s">
        <v>384</v>
      </c>
      <c r="FO102" s="157" t="s">
        <v>385</v>
      </c>
      <c r="FP102" s="157" t="s">
        <v>386</v>
      </c>
      <c r="FQ102" s="157" t="s">
        <v>387</v>
      </c>
      <c r="FR102" s="157" t="s">
        <v>388</v>
      </c>
      <c r="FS102" s="157" t="s">
        <v>389</v>
      </c>
      <c r="FT102" s="157" t="s">
        <v>390</v>
      </c>
      <c r="FU102" s="157" t="s">
        <v>391</v>
      </c>
      <c r="FV102" s="157" t="s">
        <v>392</v>
      </c>
      <c r="FW102" s="157" t="s">
        <v>393</v>
      </c>
      <c r="FX102" s="157" t="s">
        <v>394</v>
      </c>
      <c r="FY102" s="157" t="s">
        <v>395</v>
      </c>
      <c r="FZ102" s="157" t="s">
        <v>396</v>
      </c>
      <c r="GA102" s="157" t="s">
        <v>397</v>
      </c>
      <c r="GB102" s="157" t="s">
        <v>398</v>
      </c>
      <c r="GC102" s="157" t="s">
        <v>399</v>
      </c>
      <c r="GD102" s="157" t="s">
        <v>400</v>
      </c>
      <c r="GE102" s="157" t="s">
        <v>401</v>
      </c>
      <c r="GF102" s="231" t="s">
        <v>402</v>
      </c>
      <c r="GG102" s="231" t="s">
        <v>403</v>
      </c>
      <c r="GH102" s="231" t="s">
        <v>404</v>
      </c>
      <c r="GI102" s="231" t="s">
        <v>412</v>
      </c>
      <c r="GJ102" s="231" t="s">
        <v>413</v>
      </c>
      <c r="GK102" s="231" t="s">
        <v>414</v>
      </c>
      <c r="GL102" s="231" t="s">
        <v>415</v>
      </c>
      <c r="GM102" s="231" t="s">
        <v>416</v>
      </c>
      <c r="GN102" s="159" t="s">
        <v>405</v>
      </c>
    </row>
    <row r="103" spans="112:196">
      <c r="DH103" s="119">
        <f t="shared" ref="DH103:DH134" si="175">DH3</f>
        <v>1079.4685662722245</v>
      </c>
      <c r="DI103" s="120">
        <f t="shared" ref="DI103:DI134" si="176">IF($DH103&lt;$AG$3,$AF$3*100*($AG$3-$DH103),0)</f>
        <v>0</v>
      </c>
      <c r="DJ103" s="120">
        <f t="shared" ref="DJ103:DJ134" si="177">IF($DH103&lt;$AG$4,$AF$4*100*($AG$4-$DH103),0)</f>
        <v>0</v>
      </c>
      <c r="DK103" s="120">
        <f t="shared" ref="DK103:DK134" si="178">IF($DH103&lt;$AG$5,$AF$5*100*($AG$5-$DH103),0)</f>
        <v>0</v>
      </c>
      <c r="DL103" s="120">
        <f t="shared" ref="DL103:DL134" si="179">IF($DH103&lt;$AG$6,$AF$6*100*($AG$6-$DH103),0)</f>
        <v>0</v>
      </c>
      <c r="DM103" s="120">
        <f t="shared" ref="DM103:DM134" si="180">IF($DH103&lt;$AG$7,$AF$7*100*($AG$7-$DH103),0)</f>
        <v>0</v>
      </c>
      <c r="DN103" s="120">
        <f t="shared" ref="DN103:DN134" si="181">IF($DH103&lt;$AG$8,$AF$8*100*($AG$8-$DH103),0)</f>
        <v>0</v>
      </c>
      <c r="DO103" s="120">
        <f t="shared" ref="DO103:DO134" si="182">IF($DH103&lt;$AG$9,$AF$9*100*($AG$9-$DH103),0)</f>
        <v>0</v>
      </c>
      <c r="DP103" s="120">
        <f t="shared" ref="DP103:DP134" si="183">IF($DH103&lt;$AG$10,$AF$10*100*($AG$10-$DH103),0)</f>
        <v>0</v>
      </c>
      <c r="DQ103" s="120">
        <f t="shared" ref="DQ103:DQ134" si="184">IF($DH103&lt;$AG$11,$AF$11*100*($AG$11-$DH103),0)</f>
        <v>0</v>
      </c>
      <c r="DR103" s="120">
        <f t="shared" ref="DR103:DR134" si="185">IF($DH103&lt;$AG$12,$AF$12*100*($AG$12-$DH103),0)</f>
        <v>0</v>
      </c>
      <c r="DS103" s="120">
        <f t="shared" ref="DS103:DS134" si="186">IF($DH103&lt;$AG$13,$AF$13*100*($AG$13-$DH103),0)</f>
        <v>0</v>
      </c>
      <c r="DT103" s="120">
        <f t="shared" ref="DT103:DT134" si="187">IF($DH103&lt;$AG$14,$AF$14*100*($AG$14-$DH103),0)</f>
        <v>0</v>
      </c>
      <c r="DU103" s="120">
        <f t="shared" ref="DU103:DU134" si="188">IF($DH103&lt;$AG$15,$AF$15*100*($AG$15-$DH103),0)</f>
        <v>0</v>
      </c>
      <c r="DV103" s="120">
        <f t="shared" ref="DV103:DV134" si="189">IF($DH103&lt;$AG$16,$AF$16*100*($AG$16-$DH103),0)</f>
        <v>0</v>
      </c>
      <c r="DW103" s="120">
        <f t="shared" ref="DW103:DW134" si="190">IF($DH103&lt;$AG$17,$AF$17*100*($AG$17-$DH103),0)</f>
        <v>0</v>
      </c>
      <c r="DX103" s="120">
        <f t="shared" ref="DX103:DX134" si="191">IF($DH103&lt;$AG$18,$AF$18*100*($AG$18-$DH103),0)</f>
        <v>0</v>
      </c>
      <c r="DY103" s="120">
        <f t="shared" ref="DY103:DY134" si="192">IF($DH103&lt;$AG$19,$AF$19*100*($AG$19-$DH103),0)</f>
        <v>0</v>
      </c>
      <c r="DZ103" s="120">
        <f t="shared" ref="DZ103:DZ134" si="193">IF($DH103&lt;$AG$20,$AF$20*100*($AG$20-$DH103),0)</f>
        <v>0</v>
      </c>
      <c r="EA103" s="120">
        <f t="shared" ref="EA103:EA134" si="194">IF($DH103&lt;$AG$21,$AF$21*100*($AG$21-$DH103),0)</f>
        <v>0</v>
      </c>
      <c r="EB103" s="120">
        <f t="shared" ref="EB103:EB134" si="195">IF($DH103&lt;$AG$22,$AF$22*100*($AG$22-$DH103),0)</f>
        <v>0</v>
      </c>
      <c r="EC103" s="120">
        <f t="shared" ref="EC103:EC134" si="196">IF($DH103&lt;$AG$23,$AF$23*100*($AG$23-$DH103),0)</f>
        <v>0</v>
      </c>
      <c r="ED103" s="120">
        <f t="shared" ref="ED103:ED134" si="197">IF($DH103&lt;$AG$24,$AF$24*100*($AG$24-$DH103),0)</f>
        <v>0</v>
      </c>
      <c r="EE103" s="120">
        <f t="shared" ref="EE103:EE134" si="198">IF($DH103&lt;$AG$25,$AF$25*100*($AG$25-$DH103),0)</f>
        <v>0</v>
      </c>
      <c r="EF103" s="120">
        <f t="shared" ref="EF103:EF134" si="199">IF($DH103&lt;$AG$26,$AF$26*100*($AG$26-$DH103),0)</f>
        <v>0</v>
      </c>
      <c r="EG103" s="120">
        <f t="shared" ref="EG103:EG134" si="200">IF($DH103&lt;$AG$27,$AF$27*100*($AG$27-$DH103),0)</f>
        <v>0</v>
      </c>
      <c r="EH103" s="120">
        <f t="shared" ref="EH103:EH134" si="201">IF($DH103&lt;$AG$28,$AF$28*100*($AG$28-$DH103),0)</f>
        <v>0</v>
      </c>
      <c r="EI103" s="120">
        <f t="shared" ref="EI103:EI134" si="202">IF($DH103&lt;$AG$29,$AF$29*100*($AG$29-$DH103),0)</f>
        <v>0</v>
      </c>
      <c r="EJ103" s="120">
        <f t="shared" ref="EJ103:EJ134" si="203">IF($DH103&lt;$AG$30,$AF$30*100*($AG$30-$DH103),0)</f>
        <v>0</v>
      </c>
      <c r="EK103" s="120">
        <f t="shared" ref="EK103:EK134" si="204">IF($DH103&lt;$AG$31,$AF$31*100*($AG$31-$DH103),0)</f>
        <v>0</v>
      </c>
      <c r="EL103" s="120">
        <f t="shared" ref="EL103:EL134" si="205">IF($DH103&lt;$AG$32,$AF$32*100*($AG$32-$DH103),0)</f>
        <v>0</v>
      </c>
      <c r="EM103" s="120">
        <f t="shared" ref="EM103:EM134" si="206">IF($DH103&lt;$AG$33,$AF$33*100*($AG$33-$DH103),0)</f>
        <v>0</v>
      </c>
      <c r="EN103" s="120">
        <f t="shared" ref="EN103:EN134" si="207">IF($DH103&lt;$AG$34,$AF$34*100*($AG$34-$DH103),0)</f>
        <v>0</v>
      </c>
      <c r="EO103" s="120">
        <f t="shared" ref="EO103:EO134" si="208">IF($DH103&lt;$AG$35,$AF$35*100*($AG$35-$DH103),0)</f>
        <v>0</v>
      </c>
      <c r="EP103" s="120">
        <f t="shared" ref="EP103:EP134" si="209">IF($DH103&lt;$AG$36,$AF$36*100*($AG$36-$DH103),0)</f>
        <v>0</v>
      </c>
      <c r="EQ103" s="120">
        <f t="shared" ref="EQ103:EQ134" si="210">IF($DH103&lt;$AG$37,$AF$37*100*($AG$37-$DH103),0)</f>
        <v>0</v>
      </c>
      <c r="ER103" s="120">
        <f t="shared" ref="ER103:ER134" si="211">IF($DH103&lt;$AG$38,$AF$38*100*($AG$38-$DH103),0)</f>
        <v>0</v>
      </c>
      <c r="ES103" s="120">
        <f t="shared" ref="ES103:ES134" si="212">IF($DH103&lt;$AG$39,$AF$39*100*($AG$39-$DH103),0)</f>
        <v>0</v>
      </c>
      <c r="ET103" s="120">
        <f t="shared" ref="ET103:ET134" si="213">IF($DH103&lt;$AG$40,$AF$40*100*($AG$40-$DH103),0)</f>
        <v>0</v>
      </c>
      <c r="EU103" s="120">
        <f t="shared" ref="EU103:EU134" si="214">IF($DH103&lt;$AG$41,$AF$41*100*($AG$41-$DH103),0)</f>
        <v>0</v>
      </c>
      <c r="EV103" s="120">
        <f t="shared" ref="EV103:EV134" si="215">IF($DH103&lt;$AG$42,$AF$42*100*($AG$42-$DH103),0)</f>
        <v>0</v>
      </c>
      <c r="EW103" s="205">
        <f t="shared" ref="EW103:EW134" si="216">SUM(DI103:EV103)</f>
        <v>0</v>
      </c>
      <c r="EX103" s="72"/>
      <c r="EY103" s="119">
        <f t="shared" ref="EY103:EY134" si="217">EY3</f>
        <v>1079.4685662722245</v>
      </c>
      <c r="EZ103" s="120">
        <f ca="1">IFERROR((NORMSDIST(-(((LN($EY103/$AG$3)+(#REF!+($Q$47^2)/2)*$Q$51)/($Q$47*SQRT($Q$51)))-$Q$47*SQRT($Q$51)))*$AG$3*EXP(-#REF!*$Q$51)-NORMSDIST(-((LN($EY103/$AG$3)+(#REF!+($Q$47^2)/2)*$Q$51)/($Q$47*SQRT($Q$51))))*$EY103)*100*$AF$3,0)</f>
        <v>0</v>
      </c>
      <c r="FA103" s="120">
        <f ca="1">IFERROR((NORMSDIST(-(((LN($EY103/$AG$4)+(#REF!+($Q$47^2)/2)*$Q$51)/($Q$47*SQRT($Q$51)))-$Q$47*SQRT($Q$51)))*$AG$4*EXP(-#REF!*$Q$51)-NORMSDIST(-((LN($EY103/$AG$4)+(#REF!+($Q$47^2)/2)*$Q$51)/($Q$47*SQRT($Q$51))))*$EY103)*100*$AF$4,0)</f>
        <v>0</v>
      </c>
      <c r="FB103" s="120">
        <f ca="1">IFERROR((NORMSDIST(-(((LN($EY103/$AG$5)+(#REF!+($Q$47^2)/2)*$Q$51)/($Q$47*SQRT($Q$51)))-$Q$47*SQRT($Q$51)))*$AG$5*EXP(-#REF!*$Q$51)-NORMSDIST(-((LN($EY103/$AG$5)+(#REF!+($Q$47^2)/2)*$Q$51)/($Q$47*SQRT($Q$51))))*$EY103)*100*$AF$5,0)</f>
        <v>0</v>
      </c>
      <c r="FC103" s="120">
        <f ca="1">IFERROR((NORMSDIST(-(((LN($EY103/$AG$6)+(#REF!+($Q$47^2)/2)*$Q$51)/($Q$47*SQRT($Q$51)))-$Q$47*SQRT($Q$51)))*$AG$6*EXP(-#REF!*$Q$51)-NORMSDIST(-((LN($EY103/$AG$6)+(#REF!+($Q$47^2)/2)*$Q$51)/($Q$47*SQRT($Q$51))))*$EY103)*100*$AF$6,0)</f>
        <v>0</v>
      </c>
      <c r="FD103" s="120">
        <f ca="1">IFERROR((NORMSDIST(-(((LN($EY103/$AG$7)+(#REF!+($Q$47^2)/2)*$Q$51)/($Q$47*SQRT($Q$51)))-$Q$47*SQRT($Q$51)))*$AG$7*EXP(-#REF!*$Q$51)-NORMSDIST(-((LN($EY103/$AG$7)+(#REF!+($Q$47^2)/2)*$Q$51)/($Q$47*SQRT($Q$51))))*$EY103)*100*$AF$7,0)</f>
        <v>0</v>
      </c>
      <c r="FE103" s="120">
        <f ca="1">IFERROR((NORMSDIST(-(((LN($EY103/$AG$8)+(#REF!+($Q$47^2)/2)*$Q$51)/($Q$47*SQRT($Q$51)))-$Q$47*SQRT($Q$51)))*$AG$8*EXP(-#REF!*$Q$51)-NORMSDIST(-((LN($EY103/$AG$8)+(#REF!+($Q$47^2)/2)*$Q$51)/($Q$47*SQRT($Q$51))))*$EY103)*100*$AF$8,0)</f>
        <v>0</v>
      </c>
      <c r="FF103" s="120">
        <f ca="1">IFERROR((NORMSDIST(-(((LN($EY103/$AG$9)+(#REF!+($Q$47^2)/2)*$Q$51)/($Q$47*SQRT($Q$51)))-$Q$47*SQRT($Q$51)))*$AG$9*EXP(-#REF!*$Q$51)-NORMSDIST(-((LN($EY103/$AG$9)+(#REF!+($Q$47^2)/2)*$Q$51)/($Q$47*SQRT($Q$51))))*$EY103)*100*$AF$9,0)</f>
        <v>0</v>
      </c>
      <c r="FG103" s="120">
        <f ca="1">IFERROR((NORMSDIST(-(((LN($EY103/$AG$10)+(#REF!+($Q$47^2)/2)*$Q$51)/($Q$47*SQRT($Q$51)))-$Q$47*SQRT($Q$51)))*$AG$10*EXP(-#REF!*$Q$51)-NORMSDIST(-((LN($EY103/$AG$10)+(#REF!+($Q$47^2)/2)*$Q$51)/($Q$47*SQRT($Q$51))))*$EY103)*100*$AF$10,0)</f>
        <v>0</v>
      </c>
      <c r="FH103" s="120">
        <f ca="1">IFERROR((NORMSDIST(-(((LN($EY103/$AG$11)+(#REF!+($Q$47^2)/2)*$Q$51)/($Q$47*SQRT($Q$51)))-$Q$47*SQRT($Q$51)))*$AG$11*EXP(-#REF!*$Q$51)-NORMSDIST(-((LN($EY103/$AG$11)+(#REF!+($Q$47^2)/2)*$Q$51)/($Q$47*SQRT($Q$51))))*$EY103)*100*$AF$11,0)</f>
        <v>0</v>
      </c>
      <c r="FI103" s="120">
        <f ca="1">IFERROR((NORMSDIST(-(((LN($EY103/$AG$12)+(#REF!+($Q$47^2)/2)*$Q$51)/($Q$47*SQRT($Q$51)))-$Q$47*SQRT($Q$51)))*$AG$12*EXP(-#REF!*$Q$51)-NORMSDIST(-((LN($EY103/$AG$12)+(#REF!+($Q$47^2)/2)*$Q$51)/($Q$47*SQRT($Q$51))))*$EY103)*100*$AF$12,0)</f>
        <v>0</v>
      </c>
      <c r="FJ103" s="120">
        <f ca="1">IFERROR((NORMSDIST(-(((LN($EY103/$AG$13)+(#REF!+($Q$47^2)/2)*$Q$51)/($Q$47*SQRT($Q$51)))-$Q$47*SQRT($Q$51)))*$AG$13*EXP(-#REF!*$Q$51)-NORMSDIST(-((LN($EY103/$AG$13)+(#REF!+($Q$47^2)/2)*$Q$51)/($Q$47*SQRT($Q$51))))*$EY103)*100*$AF$13,0)</f>
        <v>0</v>
      </c>
      <c r="FK103" s="120">
        <f ca="1">IFERROR((NORMSDIST(-(((LN($EY103/$AG$14)+(#REF!+($Q$47^2)/2)*$Q$51)/($Q$47*SQRT($Q$51)))-$Q$47*SQRT($Q$51)))*$AG$14*EXP(-#REF!*$Q$51)-NORMSDIST(-((LN($EY103/$AG$14)+(#REF!+($Q$47^2)/2)*$Q$51)/($Q$47*SQRT($Q$51))))*$EY103)*100*$AF$14,0)</f>
        <v>0</v>
      </c>
      <c r="FL103" s="120">
        <f ca="1">IFERROR((NORMSDIST(-(((LN($EY103/$AG$15)+(#REF!+($Q$47^2)/2)*$Q$51)/($Q$47*SQRT($Q$51)))-$Q$47*SQRT($Q$51)))*$AG$15*EXP(-#REF!*$Q$51)-NORMSDIST(-((LN($EY103/$AG$15)+(#REF!+($Q$47^2)/2)*$Q$51)/($Q$47*SQRT($Q$51))))*$EY103)*100*$AF$15,0)</f>
        <v>0</v>
      </c>
      <c r="FM103" s="120">
        <f ca="1">IFERROR((NORMSDIST(-(((LN($EY103/$AG$16)+(#REF!+($Q$47^2)/2)*$Q$51)/($Q$47*SQRT($Q$51)))-$Q$47*SQRT($Q$51)))*$AG$16*EXP(-#REF!*$Q$51)-NORMSDIST(-((LN($EY103/$AG$16)+(#REF!+($Q$47^2)/2)*$Q$51)/($Q$47*SQRT($Q$51))))*$EY103)*100*$AF$16,0)</f>
        <v>0</v>
      </c>
      <c r="FN103" s="120">
        <f ca="1">IFERROR((NORMSDIST(-(((LN($EY103/$AG$17)+(#REF!+($Q$47^2)/2)*$Q$51)/($Q$47*SQRT($Q$51)))-$Q$47*SQRT($Q$51)))*$AG$17*EXP(-#REF!*$Q$51)-NORMSDIST(-((LN($EY103/$AG$17)+(#REF!+($Q$47^2)/2)*$Q$51)/($Q$47*SQRT($Q$51))))*$EY103)*100*$AF$17,0)</f>
        <v>0</v>
      </c>
      <c r="FO103" s="120">
        <f ca="1">IFERROR((NORMSDIST(-(((LN($EY103/$AG$18)+(#REF!+($Q$47^2)/2)*$Q$51)/($Q$47*SQRT($Q$51)))-$Q$47*SQRT($Q$51)))*$AG$18*EXP(-#REF!*$Q$51)-NORMSDIST(-((LN($EY103/$AG$18)+(#REF!+($Q$47^2)/2)*$Q$51)/($Q$47*SQRT($Q$51))))*$EY103)*100*$AF$18,0)</f>
        <v>0</v>
      </c>
      <c r="FP103" s="120">
        <f ca="1">IFERROR((NORMSDIST(-(((LN($EY103/$AG$19)+(#REF!+($Q$47^2)/2)*$Q$51)/($Q$47*SQRT($Q$51)))-$Q$47*SQRT($Q$51)))*$AG$19*EXP(-#REF!*$Q$51)-NORMSDIST(-((LN($EY103/$AG$19)+(#REF!+($Q$47^2)/2)*$Q$51)/($Q$47*SQRT($Q$51))))*$EY103)*100*$AF$19,0)</f>
        <v>0</v>
      </c>
      <c r="FQ103" s="120">
        <f ca="1">IFERROR((NORMSDIST(-(((LN($EY103/$AG$20)+(#REF!+($Q$47^2)/2)*$Q$51)/($Q$47*SQRT($Q$51)))-$Q$47*SQRT($Q$51)))*$AG$20*EXP(-#REF!*$Q$51)-NORMSDIST(-((LN($EY103/$AG$20)+(#REF!+($Q$47^2)/2)*$Q$51)/($Q$47*SQRT($Q$51))))*$EY103)*100*$AF$20,0)</f>
        <v>0</v>
      </c>
      <c r="FR103" s="120">
        <f ca="1">IFERROR((NORMSDIST(-(((LN($EY103/$AG$21)+(#REF!+($Q$47^2)/2)*$Q$51)/($Q$47*SQRT($Q$51)))-$Q$47*SQRT($Q$51)))*$AG$21*EXP(-#REF!*$Q$51)-NORMSDIST(-((LN($EY103/$AG$21)+(#REF!+($Q$47^2)/2)*$Q$51)/($Q$47*SQRT($Q$51))))*$EY103)*100*$AF$21,0)</f>
        <v>0</v>
      </c>
      <c r="FS103" s="120">
        <f ca="1">IFERROR((NORMSDIST(-(((LN($EY103/$AG$22)+(#REF!+($Q$47^2)/2)*$Q$51)/($Q$47*SQRT($Q$51)))-$Q$47*SQRT($Q$51)))*$AG$22*EXP(-#REF!*$Q$51)-NORMSDIST(-((LN($EY103/$AG$22)+(#REF!+($Q$47^2)/2)*$Q$51)/($Q$47*SQRT($Q$51))))*$EY103)*100*$AF$22,0)</f>
        <v>0</v>
      </c>
      <c r="FT103" s="120">
        <f ca="1">IFERROR((NORMSDIST(-(((LN($EY103/$AG$23)+(#REF!+($Q$47^2)/2)*$Q$51)/($Q$47*SQRT($Q$51)))-$Q$47*SQRT($Q$51)))*$AG$23*EXP(-#REF!*$Q$51)-NORMSDIST(-((LN($EY103/$AG$23)+(#REF!+($Q$47^2)/2)*$Q$51)/($Q$47*SQRT($Q$51))))*$EY103)*100*$AF$23,0)</f>
        <v>0</v>
      </c>
      <c r="FU103" s="120">
        <f ca="1">IFERROR((NORMSDIST(-(((LN($EY103/$AG$24)+(#REF!+($Q$47^2)/2)*$Q$51)/($Q$47*SQRT($Q$51)))-$Q$47*SQRT($Q$51)))*$AG$24*EXP(-#REF!*$Q$51)-NORMSDIST(-((LN($EY103/$AG$24)+(#REF!+($Q$47^2)/2)*$Q$51)/($Q$47*SQRT($Q$51))))*$EY103)*100*$AF$24,0)</f>
        <v>0</v>
      </c>
      <c r="FV103" s="120">
        <f ca="1">IFERROR((NORMSDIST(-(((LN($EY103/$AG$25)+(#REF!+($Q$47^2)/2)*$Q$51)/($Q$47*SQRT($Q$51)))-$Q$47*SQRT($Q$51)))*$AG$25*EXP(-#REF!*$Q$51)-NORMSDIST(-((LN($EY103/$AG$25)+(#REF!+($Q$47^2)/2)*$Q$51)/($Q$47*SQRT($Q$51))))*$EY103)*100*$AF$25,0)</f>
        <v>0</v>
      </c>
      <c r="FW103" s="120">
        <f ca="1">IFERROR((NORMSDIST(-(((LN($EY103/$AG$26)+(#REF!+($Q$47^2)/2)*$Q$51)/($Q$47*SQRT($Q$51)))-$Q$47*SQRT($Q$51)))*$AG$26*EXP(-#REF!*$Q$51)-NORMSDIST(-((LN($EY103/$AG$26)+(#REF!+($Q$47^2)/2)*$Q$51)/($Q$47*SQRT($Q$51))))*$EY103)*100*$AF$26,0)</f>
        <v>0</v>
      </c>
      <c r="FX103" s="120">
        <f ca="1">IFERROR((NORMSDIST(-(((LN($EY103/$AG$27)+(#REF!+($Q$47^2)/2)*$Q$51)/($Q$47*SQRT($Q$51)))-$Q$47*SQRT($Q$51)))*$AG$27*EXP(-#REF!*$Q$51)-NORMSDIST(-((LN($EY103/$AG$27)+(#REF!+($Q$47^2)/2)*$Q$51)/($Q$47*SQRT($Q$51))))*$EY103)*100*$AF$27,0)</f>
        <v>0</v>
      </c>
      <c r="FY103" s="120">
        <f ca="1">IFERROR((NORMSDIST(-(((LN($EY103/$AG$28)+(#REF!+($Q$47^2)/2)*$Q$51)/($Q$47*SQRT($Q$51)))-$Q$47*SQRT($Q$51)))*$AG$28*EXP(-#REF!*$Q$51)-NORMSDIST(-((LN($EY103/$AG$28)+(#REF!+($Q$47^2)/2)*$Q$51)/($Q$47*SQRT($Q$51))))*$EY103)*100*$AF$28,0)</f>
        <v>0</v>
      </c>
      <c r="FZ103" s="120">
        <f ca="1">IFERROR((NORMSDIST(-(((LN($EY103/$AG$29)+(#REF!+($Q$47^2)/2)*$Q$51)/($Q$47*SQRT($Q$51)))-$Q$47*SQRT($Q$51)))*$AG$29*EXP(-#REF!*$Q$51)-NORMSDIST(-((LN($EY103/$AG$29)+(#REF!+($Q$47^2)/2)*$Q$51)/($Q$47*SQRT($Q$51))))*$EY103)*100*$AF$29,0)</f>
        <v>0</v>
      </c>
      <c r="GA103" s="120">
        <f ca="1">IFERROR((NORMSDIST(-(((LN($EY103/$AG$30)+(#REF!+($Q$47^2)/2)*$Q$51)/($Q$47*SQRT($Q$51)))-$Q$47*SQRT($Q$51)))*$AG$30*EXP(-#REF!*$Q$51)-NORMSDIST(-((LN($EY103/$AG$30)+(#REF!+($Q$47^2)/2)*$Q$51)/($Q$47*SQRT($Q$51))))*$EY103)*100*$AF$30,0)</f>
        <v>0</v>
      </c>
      <c r="GB103" s="120">
        <f ca="1">IFERROR((NORMSDIST(-(((LN($EY103/$AG$31)+(#REF!+($Q$47^2)/2)*$Q$51)/($Q$47*SQRT($Q$51)))-$Q$47*SQRT($Q$51)))*$AG$31*EXP(-#REF!*$Q$51)-NORMSDIST(-((LN($EY103/$AG$31)+(#REF!+($Q$47^2)/2)*$Q$51)/($Q$47*SQRT($Q$51))))*$EY103)*100*$AF$31,0)</f>
        <v>0</v>
      </c>
      <c r="GC103" s="120">
        <f ca="1">IFERROR((NORMSDIST(-(((LN($EY103/$AG$32)+(#REF!+($Q$47^2)/2)*$Q$51)/($Q$47*SQRT($Q$51)))-$Q$47*SQRT($Q$51)))*$AG$32*EXP(-#REF!*$Q$51)-NORMSDIST(-((LN($EY103/$AG$32)+(#REF!+($Q$47^2)/2)*$Q$51)/($Q$47*SQRT($Q$51))))*$EY103)*100*$AF$32,0)</f>
        <v>0</v>
      </c>
      <c r="GD103" s="120">
        <f ca="1">IFERROR((NORMSDIST(-(((LN($EY103/$AG$33)+(#REF!+($Q$47^2)/2)*$Q$51)/($Q$47*SQRT($Q$51)))-$Q$47*SQRT($Q$51)))*$AG$33*EXP(-#REF!*$Q$51)-NORMSDIST(-((LN($EY103/$AG$33)+(#REF!+($Q$47^2)/2)*$Q$51)/($Q$47*SQRT($Q$51))))*$EY103)*100*$AF$33,0)</f>
        <v>0</v>
      </c>
      <c r="GE103" s="120">
        <f ca="1">IFERROR((NORMSDIST(-(((LN($EY103/$AG$34)+(#REF!+($Q$47^2)/2)*$Q$51)/($Q$47*SQRT($Q$51)))-$Q$47*SQRT($Q$51)))*$AG$34*EXP(-#REF!*$Q$51)-NORMSDIST(-((LN($EY103/$AG$34)+(#REF!+($Q$47^2)/2)*$Q$51)/($Q$47*SQRT($Q$51))))*$EY103)*100*$AF$34,0)</f>
        <v>0</v>
      </c>
      <c r="GF103" s="120">
        <f ca="1">IFERROR((NORMSDIST(-(((LN($EY103/$AG$35)+(#REF!+($Q$47^2)/2)*$Q$51)/($Q$47*SQRT($Q$51)))-$Q$47*SQRT($Q$51)))*$AG$35*EXP(-#REF!*$Q$51)-NORMSDIST(-((LN($EY103/$AG$35)+(#REF!+($Q$47^2)/2)*$Q$51)/($Q$47*SQRT($Q$51))))*$EY103)*100*$AF$35,0)</f>
        <v>0</v>
      </c>
      <c r="GG103" s="120">
        <f ca="1">IFERROR((NORMSDIST(-(((LN($EY103/$AG$36)+(#REF!+($Q$47^2)/2)*$Q$51)/($Q$47*SQRT($Q$51)))-$Q$47*SQRT($Q$51)))*$AG$36*EXP(-#REF!*$Q$51)-NORMSDIST(-((LN($EY103/$AG$36)+(#REF!+($Q$47^2)/2)*$Q$51)/($Q$47*SQRT($Q$51))))*$EY103)*100*$AF$36,0)</f>
        <v>0</v>
      </c>
      <c r="GH103" s="120">
        <f ca="1">IFERROR((NORMSDIST(-(((LN($EY103/$AG$37)+(#REF!+($Q$47^2)/2)*$Q$51)/($Q$47*SQRT($Q$51)))-$Q$47*SQRT($Q$51)))*$AG$37*EXP(-#REF!*$Q$51)-NORMSDIST(-((LN($EY103/$AG$37)+(#REF!+($Q$47^2)/2)*$Q$51)/($Q$47*SQRT($Q$51))))*$EY103)*100*$AF$37,0)</f>
        <v>0</v>
      </c>
      <c r="GI103" s="120">
        <f ca="1">IFERROR((NORMSDIST(-(((LN($EY103/$AG$38)+(#REF!+($Q$47^2)/2)*$Q$51)/($Q$47*SQRT($Q$51)))-$Q$47*SQRT($Q$51)))*$AG$38*EXP(-#REF!*$Q$51)-NORMSDIST(-((LN($EY103/$AG$38)+(#REF!+($Q$47^2)/2)*$Q$51)/($Q$47*SQRT($Q$51))))*$EY103)*100*$AF$38,0)</f>
        <v>0</v>
      </c>
      <c r="GJ103" s="120">
        <f ca="1">IFERROR((NORMSDIST(-(((LN($EY103/$AG$39)+(#REF!+($Q$47^2)/2)*$Q$51)/($Q$47*SQRT($Q$51)))-$Q$47*SQRT($Q$51)))*$AG$39*EXP(-#REF!*$Q$51)-NORMSDIST(-((LN($EY103/$AG$39)+(#REF!+($Q$47^2)/2)*$Q$51)/($Q$47*SQRT($Q$51))))*$EY103)*100*$AF$39,0)</f>
        <v>0</v>
      </c>
      <c r="GK103" s="120">
        <f ca="1">IFERROR((NORMSDIST(-(((LN($EY103/$AG$40)+(#REF!+($Q$47^2)/2)*$Q$51)/($Q$47*SQRT($Q$51)))-$Q$47*SQRT($Q$51)))*$AG$40*EXP(-#REF!*$Q$51)-NORMSDIST(-((LN($EY103/$AG$40)+(#REF!+($Q$47^2)/2)*$Q$51)/($Q$47*SQRT($Q$51))))*$EY103)*100*$AF$40,0)</f>
        <v>0</v>
      </c>
      <c r="GL103" s="120">
        <f ca="1">IFERROR((NORMSDIST(-(((LN($EY103/$AG$41)+(#REF!+($Q$47^2)/2)*$Q$51)/($Q$47*SQRT($Q$51)))-$Q$47*SQRT($Q$51)))*$AG$41*EXP(-#REF!*$Q$51)-NORMSDIST(-((LN($EY103/$AG$41)+(#REF!+($Q$47^2)/2)*$Q$51)/($Q$47*SQRT($Q$51))))*$EY103)*100*$AF$41,0)</f>
        <v>0</v>
      </c>
      <c r="GM103" s="120">
        <f ca="1">IFERROR((NORMSDIST(-(((LN($EY103/$AG$42)+(#REF!+($Q$47^2)/2)*$Q$51)/($Q$47*SQRT($Q$51)))-$Q$47*SQRT($Q$51)))*$AG$42*EXP(-#REF!*$Q$51)-NORMSDIST(-((LN($EY103/$AG$42)+(#REF!+($Q$47^2)/2)*$Q$51)/($Q$47*SQRT($Q$51))))*$EY103)*100*$AF$42,0)</f>
        <v>0</v>
      </c>
      <c r="GN103" s="205">
        <f t="shared" ref="GN103:GN134" ca="1" si="218">SUM(EZ103:GM103)</f>
        <v>0</v>
      </c>
    </row>
    <row r="104" spans="112:196">
      <c r="DH104" s="119">
        <f t="shared" si="175"/>
        <v>1136.2827013391839</v>
      </c>
      <c r="DI104" s="120">
        <f t="shared" si="176"/>
        <v>0</v>
      </c>
      <c r="DJ104" s="120">
        <f t="shared" si="177"/>
        <v>0</v>
      </c>
      <c r="DK104" s="120">
        <f t="shared" si="178"/>
        <v>0</v>
      </c>
      <c r="DL104" s="120">
        <f t="shared" si="179"/>
        <v>0</v>
      </c>
      <c r="DM104" s="120">
        <f t="shared" si="180"/>
        <v>0</v>
      </c>
      <c r="DN104" s="120">
        <f t="shared" si="181"/>
        <v>0</v>
      </c>
      <c r="DO104" s="120">
        <f t="shared" si="182"/>
        <v>0</v>
      </c>
      <c r="DP104" s="120">
        <f t="shared" si="183"/>
        <v>0</v>
      </c>
      <c r="DQ104" s="120">
        <f t="shared" si="184"/>
        <v>0</v>
      </c>
      <c r="DR104" s="120">
        <f t="shared" si="185"/>
        <v>0</v>
      </c>
      <c r="DS104" s="120">
        <f t="shared" si="186"/>
        <v>0</v>
      </c>
      <c r="DT104" s="120">
        <f t="shared" si="187"/>
        <v>0</v>
      </c>
      <c r="DU104" s="120">
        <f t="shared" si="188"/>
        <v>0</v>
      </c>
      <c r="DV104" s="120">
        <f t="shared" si="189"/>
        <v>0</v>
      </c>
      <c r="DW104" s="120">
        <f t="shared" si="190"/>
        <v>0</v>
      </c>
      <c r="DX104" s="120">
        <f t="shared" si="191"/>
        <v>0</v>
      </c>
      <c r="DY104" s="120">
        <f t="shared" si="192"/>
        <v>0</v>
      </c>
      <c r="DZ104" s="120">
        <f t="shared" si="193"/>
        <v>0</v>
      </c>
      <c r="EA104" s="120">
        <f t="shared" si="194"/>
        <v>0</v>
      </c>
      <c r="EB104" s="120">
        <f t="shared" si="195"/>
        <v>0</v>
      </c>
      <c r="EC104" s="120">
        <f t="shared" si="196"/>
        <v>0</v>
      </c>
      <c r="ED104" s="120">
        <f t="shared" si="197"/>
        <v>0</v>
      </c>
      <c r="EE104" s="120">
        <f t="shared" si="198"/>
        <v>0</v>
      </c>
      <c r="EF104" s="120">
        <f t="shared" si="199"/>
        <v>0</v>
      </c>
      <c r="EG104" s="120">
        <f t="shared" si="200"/>
        <v>0</v>
      </c>
      <c r="EH104" s="120">
        <f t="shared" si="201"/>
        <v>0</v>
      </c>
      <c r="EI104" s="120">
        <f t="shared" si="202"/>
        <v>0</v>
      </c>
      <c r="EJ104" s="120">
        <f t="shared" si="203"/>
        <v>0</v>
      </c>
      <c r="EK104" s="120">
        <f t="shared" si="204"/>
        <v>0</v>
      </c>
      <c r="EL104" s="120">
        <f t="shared" si="205"/>
        <v>0</v>
      </c>
      <c r="EM104" s="120">
        <f t="shared" si="206"/>
        <v>0</v>
      </c>
      <c r="EN104" s="120">
        <f t="shared" si="207"/>
        <v>0</v>
      </c>
      <c r="EO104" s="120">
        <f t="shared" si="208"/>
        <v>0</v>
      </c>
      <c r="EP104" s="120">
        <f t="shared" si="209"/>
        <v>0</v>
      </c>
      <c r="EQ104" s="120">
        <f t="shared" si="210"/>
        <v>0</v>
      </c>
      <c r="ER104" s="120">
        <f t="shared" si="211"/>
        <v>0</v>
      </c>
      <c r="ES104" s="120">
        <f t="shared" si="212"/>
        <v>0</v>
      </c>
      <c r="ET104" s="120">
        <f t="shared" si="213"/>
        <v>0</v>
      </c>
      <c r="EU104" s="120">
        <f t="shared" si="214"/>
        <v>0</v>
      </c>
      <c r="EV104" s="120">
        <f t="shared" si="215"/>
        <v>0</v>
      </c>
      <c r="EW104" s="205">
        <f t="shared" si="216"/>
        <v>0</v>
      </c>
      <c r="EX104" s="72"/>
      <c r="EY104" s="119">
        <f t="shared" si="217"/>
        <v>1136.2827013391839</v>
      </c>
      <c r="EZ104" s="120">
        <f ca="1">IFERROR((NORMSDIST(-(((LN($EY104/$AG$3)+(#REF!+($Q$47^2)/2)*$Q$51)/($Q$47*SQRT($Q$51)))-$Q$47*SQRT($Q$51)))*$AG$3*EXP(-#REF!*$Q$51)-NORMSDIST(-((LN($EY104/$AG$3)+(#REF!+($Q$47^2)/2)*$Q$51)/($Q$47*SQRT($Q$51))))*$EY104)*100*$AF$3,0)</f>
        <v>0</v>
      </c>
      <c r="FA104" s="120">
        <f ca="1">IFERROR((NORMSDIST(-(((LN($EY104/$AG$4)+(#REF!+($Q$47^2)/2)*$Q$51)/($Q$47*SQRT($Q$51)))-$Q$47*SQRT($Q$51)))*$AG$4*EXP(-#REF!*$Q$51)-NORMSDIST(-((LN($EY104/$AG$4)+(#REF!+($Q$47^2)/2)*$Q$51)/($Q$47*SQRT($Q$51))))*$EY104)*100*$AF$4,0)</f>
        <v>0</v>
      </c>
      <c r="FB104" s="120">
        <f ca="1">IFERROR((NORMSDIST(-(((LN($EY104/$AG$5)+(#REF!+($Q$47^2)/2)*$Q$51)/($Q$47*SQRT($Q$51)))-$Q$47*SQRT($Q$51)))*$AG$5*EXP(-#REF!*$Q$51)-NORMSDIST(-((LN($EY104/$AG$5)+(#REF!+($Q$47^2)/2)*$Q$51)/($Q$47*SQRT($Q$51))))*$EY104)*100*$AF$5,0)</f>
        <v>0</v>
      </c>
      <c r="FC104" s="120">
        <f ca="1">IFERROR((NORMSDIST(-(((LN($EY104/$AG$6)+(#REF!+($Q$47^2)/2)*$Q$51)/($Q$47*SQRT($Q$51)))-$Q$47*SQRT($Q$51)))*$AG$6*EXP(-#REF!*$Q$51)-NORMSDIST(-((LN($EY104/$AG$6)+(#REF!+($Q$47^2)/2)*$Q$51)/($Q$47*SQRT($Q$51))))*$EY104)*100*$AF$6,0)</f>
        <v>0</v>
      </c>
      <c r="FD104" s="120">
        <f ca="1">IFERROR((NORMSDIST(-(((LN($EY104/$AG$7)+(#REF!+($Q$47^2)/2)*$Q$51)/($Q$47*SQRT($Q$51)))-$Q$47*SQRT($Q$51)))*$AG$7*EXP(-#REF!*$Q$51)-NORMSDIST(-((LN($EY104/$AG$7)+(#REF!+($Q$47^2)/2)*$Q$51)/($Q$47*SQRT($Q$51))))*$EY104)*100*$AF$7,0)</f>
        <v>0</v>
      </c>
      <c r="FE104" s="120">
        <f ca="1">IFERROR((NORMSDIST(-(((LN($EY104/$AG$8)+(#REF!+($Q$47^2)/2)*$Q$51)/($Q$47*SQRT($Q$51)))-$Q$47*SQRT($Q$51)))*$AG$8*EXP(-#REF!*$Q$51)-NORMSDIST(-((LN($EY104/$AG$8)+(#REF!+($Q$47^2)/2)*$Q$51)/($Q$47*SQRT($Q$51))))*$EY104)*100*$AF$8,0)</f>
        <v>0</v>
      </c>
      <c r="FF104" s="120">
        <f ca="1">IFERROR((NORMSDIST(-(((LN($EY104/$AG$9)+(#REF!+($Q$47^2)/2)*$Q$51)/($Q$47*SQRT($Q$51)))-$Q$47*SQRT($Q$51)))*$AG$9*EXP(-#REF!*$Q$51)-NORMSDIST(-((LN($EY104/$AG$9)+(#REF!+($Q$47^2)/2)*$Q$51)/($Q$47*SQRT($Q$51))))*$EY104)*100*$AF$9,0)</f>
        <v>0</v>
      </c>
      <c r="FG104" s="120">
        <f ca="1">IFERROR((NORMSDIST(-(((LN($EY104/$AG$10)+(#REF!+($Q$47^2)/2)*$Q$51)/($Q$47*SQRT($Q$51)))-$Q$47*SQRT($Q$51)))*$AG$10*EXP(-#REF!*$Q$51)-NORMSDIST(-((LN($EY104/$AG$10)+(#REF!+($Q$47^2)/2)*$Q$51)/($Q$47*SQRT($Q$51))))*$EY104)*100*$AF$10,0)</f>
        <v>0</v>
      </c>
      <c r="FH104" s="120">
        <f ca="1">IFERROR((NORMSDIST(-(((LN($EY104/$AG$11)+(#REF!+($Q$47^2)/2)*$Q$51)/($Q$47*SQRT($Q$51)))-$Q$47*SQRT($Q$51)))*$AG$11*EXP(-#REF!*$Q$51)-NORMSDIST(-((LN($EY104/$AG$11)+(#REF!+($Q$47^2)/2)*$Q$51)/($Q$47*SQRT($Q$51))))*$EY104)*100*$AF$11,0)</f>
        <v>0</v>
      </c>
      <c r="FI104" s="120">
        <f ca="1">IFERROR((NORMSDIST(-(((LN($EY104/$AG$12)+(#REF!+($Q$47^2)/2)*$Q$51)/($Q$47*SQRT($Q$51)))-$Q$47*SQRT($Q$51)))*$AG$12*EXP(-#REF!*$Q$51)-NORMSDIST(-((LN($EY104/$AG$12)+(#REF!+($Q$47^2)/2)*$Q$51)/($Q$47*SQRT($Q$51))))*$EY104)*100*$AF$12,0)</f>
        <v>0</v>
      </c>
      <c r="FJ104" s="120">
        <f ca="1">IFERROR((NORMSDIST(-(((LN($EY104/$AG$13)+(#REF!+($Q$47^2)/2)*$Q$51)/($Q$47*SQRT($Q$51)))-$Q$47*SQRT($Q$51)))*$AG$13*EXP(-#REF!*$Q$51)-NORMSDIST(-((LN($EY104/$AG$13)+(#REF!+($Q$47^2)/2)*$Q$51)/($Q$47*SQRT($Q$51))))*$EY104)*100*$AF$13,0)</f>
        <v>0</v>
      </c>
      <c r="FK104" s="120">
        <f ca="1">IFERROR((NORMSDIST(-(((LN($EY104/$AG$14)+(#REF!+($Q$47^2)/2)*$Q$51)/($Q$47*SQRT($Q$51)))-$Q$47*SQRT($Q$51)))*$AG$14*EXP(-#REF!*$Q$51)-NORMSDIST(-((LN($EY104/$AG$14)+(#REF!+($Q$47^2)/2)*$Q$51)/($Q$47*SQRT($Q$51))))*$EY104)*100*$AF$14,0)</f>
        <v>0</v>
      </c>
      <c r="FL104" s="120">
        <f ca="1">IFERROR((NORMSDIST(-(((LN($EY104/$AG$15)+(#REF!+($Q$47^2)/2)*$Q$51)/($Q$47*SQRT($Q$51)))-$Q$47*SQRT($Q$51)))*$AG$15*EXP(-#REF!*$Q$51)-NORMSDIST(-((LN($EY104/$AG$15)+(#REF!+($Q$47^2)/2)*$Q$51)/($Q$47*SQRT($Q$51))))*$EY104)*100*$AF$15,0)</f>
        <v>0</v>
      </c>
      <c r="FM104" s="120">
        <f ca="1">IFERROR((NORMSDIST(-(((LN($EY104/$AG$16)+(#REF!+($Q$47^2)/2)*$Q$51)/($Q$47*SQRT($Q$51)))-$Q$47*SQRT($Q$51)))*$AG$16*EXP(-#REF!*$Q$51)-NORMSDIST(-((LN($EY104/$AG$16)+(#REF!+($Q$47^2)/2)*$Q$51)/($Q$47*SQRT($Q$51))))*$EY104)*100*$AF$16,0)</f>
        <v>0</v>
      </c>
      <c r="FN104" s="120">
        <f ca="1">IFERROR((NORMSDIST(-(((LN($EY104/$AG$17)+(#REF!+($Q$47^2)/2)*$Q$51)/($Q$47*SQRT($Q$51)))-$Q$47*SQRT($Q$51)))*$AG$17*EXP(-#REF!*$Q$51)-NORMSDIST(-((LN($EY104/$AG$17)+(#REF!+($Q$47^2)/2)*$Q$51)/($Q$47*SQRT($Q$51))))*$EY104)*100*$AF$17,0)</f>
        <v>0</v>
      </c>
      <c r="FO104" s="120">
        <f ca="1">IFERROR((NORMSDIST(-(((LN($EY104/$AG$18)+(#REF!+($Q$47^2)/2)*$Q$51)/($Q$47*SQRT($Q$51)))-$Q$47*SQRT($Q$51)))*$AG$18*EXP(-#REF!*$Q$51)-NORMSDIST(-((LN($EY104/$AG$18)+(#REF!+($Q$47^2)/2)*$Q$51)/($Q$47*SQRT($Q$51))))*$EY104)*100*$AF$18,0)</f>
        <v>0</v>
      </c>
      <c r="FP104" s="120">
        <f ca="1">IFERROR((NORMSDIST(-(((LN($EY104/$AG$19)+(#REF!+($Q$47^2)/2)*$Q$51)/($Q$47*SQRT($Q$51)))-$Q$47*SQRT($Q$51)))*$AG$19*EXP(-#REF!*$Q$51)-NORMSDIST(-((LN($EY104/$AG$19)+(#REF!+($Q$47^2)/2)*$Q$51)/($Q$47*SQRT($Q$51))))*$EY104)*100*$AF$19,0)</f>
        <v>0</v>
      </c>
      <c r="FQ104" s="120">
        <f ca="1">IFERROR((NORMSDIST(-(((LN($EY104/$AG$20)+(#REF!+($Q$47^2)/2)*$Q$51)/($Q$47*SQRT($Q$51)))-$Q$47*SQRT($Q$51)))*$AG$20*EXP(-#REF!*$Q$51)-NORMSDIST(-((LN($EY104/$AG$20)+(#REF!+($Q$47^2)/2)*$Q$51)/($Q$47*SQRT($Q$51))))*$EY104)*100*$AF$20,0)</f>
        <v>0</v>
      </c>
      <c r="FR104" s="120">
        <f ca="1">IFERROR((NORMSDIST(-(((LN($EY104/$AG$21)+(#REF!+($Q$47^2)/2)*$Q$51)/($Q$47*SQRT($Q$51)))-$Q$47*SQRT($Q$51)))*$AG$21*EXP(-#REF!*$Q$51)-NORMSDIST(-((LN($EY104/$AG$21)+(#REF!+($Q$47^2)/2)*$Q$51)/($Q$47*SQRT($Q$51))))*$EY104)*100*$AF$21,0)</f>
        <v>0</v>
      </c>
      <c r="FS104" s="120">
        <f ca="1">IFERROR((NORMSDIST(-(((LN($EY104/$AG$22)+(#REF!+($Q$47^2)/2)*$Q$51)/($Q$47*SQRT($Q$51)))-$Q$47*SQRT($Q$51)))*$AG$22*EXP(-#REF!*$Q$51)-NORMSDIST(-((LN($EY104/$AG$22)+(#REF!+($Q$47^2)/2)*$Q$51)/($Q$47*SQRT($Q$51))))*$EY104)*100*$AF$22,0)</f>
        <v>0</v>
      </c>
      <c r="FT104" s="120">
        <f ca="1">IFERROR((NORMSDIST(-(((LN($EY104/$AG$23)+(#REF!+($Q$47^2)/2)*$Q$51)/($Q$47*SQRT($Q$51)))-$Q$47*SQRT($Q$51)))*$AG$23*EXP(-#REF!*$Q$51)-NORMSDIST(-((LN($EY104/$AG$23)+(#REF!+($Q$47^2)/2)*$Q$51)/($Q$47*SQRT($Q$51))))*$EY104)*100*$AF$23,0)</f>
        <v>0</v>
      </c>
      <c r="FU104" s="120">
        <f ca="1">IFERROR((NORMSDIST(-(((LN($EY104/$AG$24)+(#REF!+($Q$47^2)/2)*$Q$51)/($Q$47*SQRT($Q$51)))-$Q$47*SQRT($Q$51)))*$AG$24*EXP(-#REF!*$Q$51)-NORMSDIST(-((LN($EY104/$AG$24)+(#REF!+($Q$47^2)/2)*$Q$51)/($Q$47*SQRT($Q$51))))*$EY104)*100*$AF$24,0)</f>
        <v>0</v>
      </c>
      <c r="FV104" s="120">
        <f ca="1">IFERROR((NORMSDIST(-(((LN($EY104/$AG$25)+(#REF!+($Q$47^2)/2)*$Q$51)/($Q$47*SQRT($Q$51)))-$Q$47*SQRT($Q$51)))*$AG$25*EXP(-#REF!*$Q$51)-NORMSDIST(-((LN($EY104/$AG$25)+(#REF!+($Q$47^2)/2)*$Q$51)/($Q$47*SQRT($Q$51))))*$EY104)*100*$AF$25,0)</f>
        <v>0</v>
      </c>
      <c r="FW104" s="120">
        <f ca="1">IFERROR((NORMSDIST(-(((LN($EY104/$AG$26)+(#REF!+($Q$47^2)/2)*$Q$51)/($Q$47*SQRT($Q$51)))-$Q$47*SQRT($Q$51)))*$AG$26*EXP(-#REF!*$Q$51)-NORMSDIST(-((LN($EY104/$AG$26)+(#REF!+($Q$47^2)/2)*$Q$51)/($Q$47*SQRT($Q$51))))*$EY104)*100*$AF$26,0)</f>
        <v>0</v>
      </c>
      <c r="FX104" s="120">
        <f ca="1">IFERROR((NORMSDIST(-(((LN($EY104/$AG$27)+(#REF!+($Q$47^2)/2)*$Q$51)/($Q$47*SQRT($Q$51)))-$Q$47*SQRT($Q$51)))*$AG$27*EXP(-#REF!*$Q$51)-NORMSDIST(-((LN($EY104/$AG$27)+(#REF!+($Q$47^2)/2)*$Q$51)/($Q$47*SQRT($Q$51))))*$EY104)*100*$AF$27,0)</f>
        <v>0</v>
      </c>
      <c r="FY104" s="120">
        <f ca="1">IFERROR((NORMSDIST(-(((LN($EY104/$AG$28)+(#REF!+($Q$47^2)/2)*$Q$51)/($Q$47*SQRT($Q$51)))-$Q$47*SQRT($Q$51)))*$AG$28*EXP(-#REF!*$Q$51)-NORMSDIST(-((LN($EY104/$AG$28)+(#REF!+($Q$47^2)/2)*$Q$51)/($Q$47*SQRT($Q$51))))*$EY104)*100*$AF$28,0)</f>
        <v>0</v>
      </c>
      <c r="FZ104" s="120">
        <f ca="1">IFERROR((NORMSDIST(-(((LN($EY104/$AG$29)+(#REF!+($Q$47^2)/2)*$Q$51)/($Q$47*SQRT($Q$51)))-$Q$47*SQRT($Q$51)))*$AG$29*EXP(-#REF!*$Q$51)-NORMSDIST(-((LN($EY104/$AG$29)+(#REF!+($Q$47^2)/2)*$Q$51)/($Q$47*SQRT($Q$51))))*$EY104)*100*$AF$29,0)</f>
        <v>0</v>
      </c>
      <c r="GA104" s="120">
        <f ca="1">IFERROR((NORMSDIST(-(((LN($EY104/$AG$30)+(#REF!+($Q$47^2)/2)*$Q$51)/($Q$47*SQRT($Q$51)))-$Q$47*SQRT($Q$51)))*$AG$30*EXP(-#REF!*$Q$51)-NORMSDIST(-((LN($EY104/$AG$30)+(#REF!+($Q$47^2)/2)*$Q$51)/($Q$47*SQRT($Q$51))))*$EY104)*100*$AF$30,0)</f>
        <v>0</v>
      </c>
      <c r="GB104" s="120">
        <f ca="1">IFERROR((NORMSDIST(-(((LN($EY104/$AG$31)+(#REF!+($Q$47^2)/2)*$Q$51)/($Q$47*SQRT($Q$51)))-$Q$47*SQRT($Q$51)))*$AG$31*EXP(-#REF!*$Q$51)-NORMSDIST(-((LN($EY104/$AG$31)+(#REF!+($Q$47^2)/2)*$Q$51)/($Q$47*SQRT($Q$51))))*$EY104)*100*$AF$31,0)</f>
        <v>0</v>
      </c>
      <c r="GC104" s="120">
        <f ca="1">IFERROR((NORMSDIST(-(((LN($EY104/$AG$32)+(#REF!+($Q$47^2)/2)*$Q$51)/($Q$47*SQRT($Q$51)))-$Q$47*SQRT($Q$51)))*$AG$32*EXP(-#REF!*$Q$51)-NORMSDIST(-((LN($EY104/$AG$32)+(#REF!+($Q$47^2)/2)*$Q$51)/($Q$47*SQRT($Q$51))))*$EY104)*100*$AF$32,0)</f>
        <v>0</v>
      </c>
      <c r="GD104" s="120">
        <f ca="1">IFERROR((NORMSDIST(-(((LN($EY104/$AG$33)+(#REF!+($Q$47^2)/2)*$Q$51)/($Q$47*SQRT($Q$51)))-$Q$47*SQRT($Q$51)))*$AG$33*EXP(-#REF!*$Q$51)-NORMSDIST(-((LN($EY104/$AG$33)+(#REF!+($Q$47^2)/2)*$Q$51)/($Q$47*SQRT($Q$51))))*$EY104)*100*$AF$33,0)</f>
        <v>0</v>
      </c>
      <c r="GE104" s="120">
        <f ca="1">IFERROR((NORMSDIST(-(((LN($EY104/$AG$34)+(#REF!+($Q$47^2)/2)*$Q$51)/($Q$47*SQRT($Q$51)))-$Q$47*SQRT($Q$51)))*$AG$34*EXP(-#REF!*$Q$51)-NORMSDIST(-((LN($EY104/$AG$34)+(#REF!+($Q$47^2)/2)*$Q$51)/($Q$47*SQRT($Q$51))))*$EY104)*100*$AF$34,0)</f>
        <v>0</v>
      </c>
      <c r="GF104" s="120">
        <f ca="1">IFERROR((NORMSDIST(-(((LN($EY104/$AG$35)+(#REF!+($Q$47^2)/2)*$Q$51)/($Q$47*SQRT($Q$51)))-$Q$47*SQRT($Q$51)))*$AG$35*EXP(-#REF!*$Q$51)-NORMSDIST(-((LN($EY104/$AG$35)+(#REF!+($Q$47^2)/2)*$Q$51)/($Q$47*SQRT($Q$51))))*$EY104)*100*$AF$35,0)</f>
        <v>0</v>
      </c>
      <c r="GG104" s="120">
        <f ca="1">IFERROR((NORMSDIST(-(((LN($EY104/$AG$36)+(#REF!+($Q$47^2)/2)*$Q$51)/($Q$47*SQRT($Q$51)))-$Q$47*SQRT($Q$51)))*$AG$36*EXP(-#REF!*$Q$51)-NORMSDIST(-((LN($EY104/$AG$36)+(#REF!+($Q$47^2)/2)*$Q$51)/($Q$47*SQRT($Q$51))))*$EY104)*100*$AF$36,0)</f>
        <v>0</v>
      </c>
      <c r="GH104" s="120">
        <f ca="1">IFERROR((NORMSDIST(-(((LN($EY104/$AG$37)+(#REF!+($Q$47^2)/2)*$Q$51)/($Q$47*SQRT($Q$51)))-$Q$47*SQRT($Q$51)))*$AG$37*EXP(-#REF!*$Q$51)-NORMSDIST(-((LN($EY104/$AG$37)+(#REF!+($Q$47^2)/2)*$Q$51)/($Q$47*SQRT($Q$51))))*$EY104)*100*$AF$37,0)</f>
        <v>0</v>
      </c>
      <c r="GI104" s="120">
        <f ca="1">IFERROR((NORMSDIST(-(((LN($EY104/$AG$38)+(#REF!+($Q$47^2)/2)*$Q$51)/($Q$47*SQRT($Q$51)))-$Q$47*SQRT($Q$51)))*$AG$38*EXP(-#REF!*$Q$51)-NORMSDIST(-((LN($EY104/$AG$38)+(#REF!+($Q$47^2)/2)*$Q$51)/($Q$47*SQRT($Q$51))))*$EY104)*100*$AF$38,0)</f>
        <v>0</v>
      </c>
      <c r="GJ104" s="120">
        <f ca="1">IFERROR((NORMSDIST(-(((LN($EY104/$AG$39)+(#REF!+($Q$47^2)/2)*$Q$51)/($Q$47*SQRT($Q$51)))-$Q$47*SQRT($Q$51)))*$AG$39*EXP(-#REF!*$Q$51)-NORMSDIST(-((LN($EY104/$AG$39)+(#REF!+($Q$47^2)/2)*$Q$51)/($Q$47*SQRT($Q$51))))*$EY104)*100*$AF$39,0)</f>
        <v>0</v>
      </c>
      <c r="GK104" s="120">
        <f ca="1">IFERROR((NORMSDIST(-(((LN($EY104/$AG$40)+(#REF!+($Q$47^2)/2)*$Q$51)/($Q$47*SQRT($Q$51)))-$Q$47*SQRT($Q$51)))*$AG$40*EXP(-#REF!*$Q$51)-NORMSDIST(-((LN($EY104/$AG$40)+(#REF!+($Q$47^2)/2)*$Q$51)/($Q$47*SQRT($Q$51))))*$EY104)*100*$AF$40,0)</f>
        <v>0</v>
      </c>
      <c r="GL104" s="120">
        <f ca="1">IFERROR((NORMSDIST(-(((LN($EY104/$AG$41)+(#REF!+($Q$47^2)/2)*$Q$51)/($Q$47*SQRT($Q$51)))-$Q$47*SQRT($Q$51)))*$AG$41*EXP(-#REF!*$Q$51)-NORMSDIST(-((LN($EY104/$AG$41)+(#REF!+($Q$47^2)/2)*$Q$51)/($Q$47*SQRT($Q$51))))*$EY104)*100*$AF$41,0)</f>
        <v>0</v>
      </c>
      <c r="GM104" s="120">
        <f ca="1">IFERROR((NORMSDIST(-(((LN($EY104/$AG$42)+(#REF!+($Q$47^2)/2)*$Q$51)/($Q$47*SQRT($Q$51)))-$Q$47*SQRT($Q$51)))*$AG$42*EXP(-#REF!*$Q$51)-NORMSDIST(-((LN($EY104/$AG$42)+(#REF!+($Q$47^2)/2)*$Q$51)/($Q$47*SQRT($Q$51))))*$EY104)*100*$AF$42,0)</f>
        <v>0</v>
      </c>
      <c r="GN104" s="205">
        <f t="shared" ca="1" si="218"/>
        <v>0</v>
      </c>
    </row>
    <row r="105" spans="112:196">
      <c r="DH105" s="119">
        <f t="shared" si="175"/>
        <v>1196.0870540412461</v>
      </c>
      <c r="DI105" s="120">
        <f t="shared" si="176"/>
        <v>0</v>
      </c>
      <c r="DJ105" s="120">
        <f t="shared" si="177"/>
        <v>0</v>
      </c>
      <c r="DK105" s="120">
        <f t="shared" si="178"/>
        <v>0</v>
      </c>
      <c r="DL105" s="120">
        <f t="shared" si="179"/>
        <v>0</v>
      </c>
      <c r="DM105" s="120">
        <f t="shared" si="180"/>
        <v>0</v>
      </c>
      <c r="DN105" s="120">
        <f t="shared" si="181"/>
        <v>0</v>
      </c>
      <c r="DO105" s="120">
        <f t="shared" si="182"/>
        <v>0</v>
      </c>
      <c r="DP105" s="120">
        <f t="shared" si="183"/>
        <v>0</v>
      </c>
      <c r="DQ105" s="120">
        <f t="shared" si="184"/>
        <v>0</v>
      </c>
      <c r="DR105" s="120">
        <f t="shared" si="185"/>
        <v>0</v>
      </c>
      <c r="DS105" s="120">
        <f t="shared" si="186"/>
        <v>0</v>
      </c>
      <c r="DT105" s="120">
        <f t="shared" si="187"/>
        <v>0</v>
      </c>
      <c r="DU105" s="120">
        <f t="shared" si="188"/>
        <v>0</v>
      </c>
      <c r="DV105" s="120">
        <f t="shared" si="189"/>
        <v>0</v>
      </c>
      <c r="DW105" s="120">
        <f t="shared" si="190"/>
        <v>0</v>
      </c>
      <c r="DX105" s="120">
        <f t="shared" si="191"/>
        <v>0</v>
      </c>
      <c r="DY105" s="120">
        <f t="shared" si="192"/>
        <v>0</v>
      </c>
      <c r="DZ105" s="120">
        <f t="shared" si="193"/>
        <v>0</v>
      </c>
      <c r="EA105" s="120">
        <f t="shared" si="194"/>
        <v>0</v>
      </c>
      <c r="EB105" s="120">
        <f t="shared" si="195"/>
        <v>0</v>
      </c>
      <c r="EC105" s="120">
        <f t="shared" si="196"/>
        <v>0</v>
      </c>
      <c r="ED105" s="120">
        <f t="shared" si="197"/>
        <v>0</v>
      </c>
      <c r="EE105" s="120">
        <f t="shared" si="198"/>
        <v>0</v>
      </c>
      <c r="EF105" s="120">
        <f t="shared" si="199"/>
        <v>0</v>
      </c>
      <c r="EG105" s="120">
        <f t="shared" si="200"/>
        <v>0</v>
      </c>
      <c r="EH105" s="120">
        <f t="shared" si="201"/>
        <v>0</v>
      </c>
      <c r="EI105" s="120">
        <f t="shared" si="202"/>
        <v>0</v>
      </c>
      <c r="EJ105" s="120">
        <f t="shared" si="203"/>
        <v>0</v>
      </c>
      <c r="EK105" s="120">
        <f t="shared" si="204"/>
        <v>0</v>
      </c>
      <c r="EL105" s="120">
        <f t="shared" si="205"/>
        <v>0</v>
      </c>
      <c r="EM105" s="120">
        <f t="shared" si="206"/>
        <v>0</v>
      </c>
      <c r="EN105" s="120">
        <f t="shared" si="207"/>
        <v>0</v>
      </c>
      <c r="EO105" s="120">
        <f t="shared" si="208"/>
        <v>0</v>
      </c>
      <c r="EP105" s="120">
        <f t="shared" si="209"/>
        <v>0</v>
      </c>
      <c r="EQ105" s="120">
        <f t="shared" si="210"/>
        <v>0</v>
      </c>
      <c r="ER105" s="120">
        <f t="shared" si="211"/>
        <v>0</v>
      </c>
      <c r="ES105" s="120">
        <f t="shared" si="212"/>
        <v>0</v>
      </c>
      <c r="ET105" s="120">
        <f t="shared" si="213"/>
        <v>0</v>
      </c>
      <c r="EU105" s="120">
        <f t="shared" si="214"/>
        <v>0</v>
      </c>
      <c r="EV105" s="120">
        <f t="shared" si="215"/>
        <v>0</v>
      </c>
      <c r="EW105" s="205">
        <f t="shared" si="216"/>
        <v>0</v>
      </c>
      <c r="EX105" s="72"/>
      <c r="EY105" s="119">
        <f t="shared" si="217"/>
        <v>1196.0870540412461</v>
      </c>
      <c r="EZ105" s="120">
        <f ca="1">IFERROR((NORMSDIST(-(((LN($EY105/$AG$3)+(#REF!+($Q$47^2)/2)*$Q$51)/($Q$47*SQRT($Q$51)))-$Q$47*SQRT($Q$51)))*$AG$3*EXP(-#REF!*$Q$51)-NORMSDIST(-((LN($EY105/$AG$3)+(#REF!+($Q$47^2)/2)*$Q$51)/($Q$47*SQRT($Q$51))))*$EY105)*100*$AF$3,0)</f>
        <v>0</v>
      </c>
      <c r="FA105" s="120">
        <f ca="1">IFERROR((NORMSDIST(-(((LN($EY105/$AG$4)+(#REF!+($Q$47^2)/2)*$Q$51)/($Q$47*SQRT($Q$51)))-$Q$47*SQRT($Q$51)))*$AG$4*EXP(-#REF!*$Q$51)-NORMSDIST(-((LN($EY105/$AG$4)+(#REF!+($Q$47^2)/2)*$Q$51)/($Q$47*SQRT($Q$51))))*$EY105)*100*$AF$4,0)</f>
        <v>0</v>
      </c>
      <c r="FB105" s="120">
        <f ca="1">IFERROR((NORMSDIST(-(((LN($EY105/$AG$5)+(#REF!+($Q$47^2)/2)*$Q$51)/($Q$47*SQRT($Q$51)))-$Q$47*SQRT($Q$51)))*$AG$5*EXP(-#REF!*$Q$51)-NORMSDIST(-((LN($EY105/$AG$5)+(#REF!+($Q$47^2)/2)*$Q$51)/($Q$47*SQRT($Q$51))))*$EY105)*100*$AF$5,0)</f>
        <v>0</v>
      </c>
      <c r="FC105" s="120">
        <f ca="1">IFERROR((NORMSDIST(-(((LN($EY105/$AG$6)+(#REF!+($Q$47^2)/2)*$Q$51)/($Q$47*SQRT($Q$51)))-$Q$47*SQRT($Q$51)))*$AG$6*EXP(-#REF!*$Q$51)-NORMSDIST(-((LN($EY105/$AG$6)+(#REF!+($Q$47^2)/2)*$Q$51)/($Q$47*SQRT($Q$51))))*$EY105)*100*$AF$6,0)</f>
        <v>0</v>
      </c>
      <c r="FD105" s="120">
        <f ca="1">IFERROR((NORMSDIST(-(((LN($EY105/$AG$7)+(#REF!+($Q$47^2)/2)*$Q$51)/($Q$47*SQRT($Q$51)))-$Q$47*SQRT($Q$51)))*$AG$7*EXP(-#REF!*$Q$51)-NORMSDIST(-((LN($EY105/$AG$7)+(#REF!+($Q$47^2)/2)*$Q$51)/($Q$47*SQRT($Q$51))))*$EY105)*100*$AF$7,0)</f>
        <v>0</v>
      </c>
      <c r="FE105" s="120">
        <f ca="1">IFERROR((NORMSDIST(-(((LN($EY105/$AG$8)+(#REF!+($Q$47^2)/2)*$Q$51)/($Q$47*SQRT($Q$51)))-$Q$47*SQRT($Q$51)))*$AG$8*EXP(-#REF!*$Q$51)-NORMSDIST(-((LN($EY105/$AG$8)+(#REF!+($Q$47^2)/2)*$Q$51)/($Q$47*SQRT($Q$51))))*$EY105)*100*$AF$8,0)</f>
        <v>0</v>
      </c>
      <c r="FF105" s="120">
        <f ca="1">IFERROR((NORMSDIST(-(((LN($EY105/$AG$9)+(#REF!+($Q$47^2)/2)*$Q$51)/($Q$47*SQRT($Q$51)))-$Q$47*SQRT($Q$51)))*$AG$9*EXP(-#REF!*$Q$51)-NORMSDIST(-((LN($EY105/$AG$9)+(#REF!+($Q$47^2)/2)*$Q$51)/($Q$47*SQRT($Q$51))))*$EY105)*100*$AF$9,0)</f>
        <v>0</v>
      </c>
      <c r="FG105" s="120">
        <f ca="1">IFERROR((NORMSDIST(-(((LN($EY105/$AG$10)+(#REF!+($Q$47^2)/2)*$Q$51)/($Q$47*SQRT($Q$51)))-$Q$47*SQRT($Q$51)))*$AG$10*EXP(-#REF!*$Q$51)-NORMSDIST(-((LN($EY105/$AG$10)+(#REF!+($Q$47^2)/2)*$Q$51)/($Q$47*SQRT($Q$51))))*$EY105)*100*$AF$10,0)</f>
        <v>0</v>
      </c>
      <c r="FH105" s="120">
        <f ca="1">IFERROR((NORMSDIST(-(((LN($EY105/$AG$11)+(#REF!+($Q$47^2)/2)*$Q$51)/($Q$47*SQRT($Q$51)))-$Q$47*SQRT($Q$51)))*$AG$11*EXP(-#REF!*$Q$51)-NORMSDIST(-((LN($EY105/$AG$11)+(#REF!+($Q$47^2)/2)*$Q$51)/($Q$47*SQRT($Q$51))))*$EY105)*100*$AF$11,0)</f>
        <v>0</v>
      </c>
      <c r="FI105" s="120">
        <f ca="1">IFERROR((NORMSDIST(-(((LN($EY105/$AG$12)+(#REF!+($Q$47^2)/2)*$Q$51)/($Q$47*SQRT($Q$51)))-$Q$47*SQRT($Q$51)))*$AG$12*EXP(-#REF!*$Q$51)-NORMSDIST(-((LN($EY105/$AG$12)+(#REF!+($Q$47^2)/2)*$Q$51)/($Q$47*SQRT($Q$51))))*$EY105)*100*$AF$12,0)</f>
        <v>0</v>
      </c>
      <c r="FJ105" s="120">
        <f ca="1">IFERROR((NORMSDIST(-(((LN($EY105/$AG$13)+(#REF!+($Q$47^2)/2)*$Q$51)/($Q$47*SQRT($Q$51)))-$Q$47*SQRT($Q$51)))*$AG$13*EXP(-#REF!*$Q$51)-NORMSDIST(-((LN($EY105/$AG$13)+(#REF!+($Q$47^2)/2)*$Q$51)/($Q$47*SQRT($Q$51))))*$EY105)*100*$AF$13,0)</f>
        <v>0</v>
      </c>
      <c r="FK105" s="120">
        <f ca="1">IFERROR((NORMSDIST(-(((LN($EY105/$AG$14)+(#REF!+($Q$47^2)/2)*$Q$51)/($Q$47*SQRT($Q$51)))-$Q$47*SQRT($Q$51)))*$AG$14*EXP(-#REF!*$Q$51)-NORMSDIST(-((LN($EY105/$AG$14)+(#REF!+($Q$47^2)/2)*$Q$51)/($Q$47*SQRT($Q$51))))*$EY105)*100*$AF$14,0)</f>
        <v>0</v>
      </c>
      <c r="FL105" s="120">
        <f ca="1">IFERROR((NORMSDIST(-(((LN($EY105/$AG$15)+(#REF!+($Q$47^2)/2)*$Q$51)/($Q$47*SQRT($Q$51)))-$Q$47*SQRT($Q$51)))*$AG$15*EXP(-#REF!*$Q$51)-NORMSDIST(-((LN($EY105/$AG$15)+(#REF!+($Q$47^2)/2)*$Q$51)/($Q$47*SQRT($Q$51))))*$EY105)*100*$AF$15,0)</f>
        <v>0</v>
      </c>
      <c r="FM105" s="120">
        <f ca="1">IFERROR((NORMSDIST(-(((LN($EY105/$AG$16)+(#REF!+($Q$47^2)/2)*$Q$51)/($Q$47*SQRT($Q$51)))-$Q$47*SQRT($Q$51)))*$AG$16*EXP(-#REF!*$Q$51)-NORMSDIST(-((LN($EY105/$AG$16)+(#REF!+($Q$47^2)/2)*$Q$51)/($Q$47*SQRT($Q$51))))*$EY105)*100*$AF$16,0)</f>
        <v>0</v>
      </c>
      <c r="FN105" s="120">
        <f ca="1">IFERROR((NORMSDIST(-(((LN($EY105/$AG$17)+(#REF!+($Q$47^2)/2)*$Q$51)/($Q$47*SQRT($Q$51)))-$Q$47*SQRT($Q$51)))*$AG$17*EXP(-#REF!*$Q$51)-NORMSDIST(-((LN($EY105/$AG$17)+(#REF!+($Q$47^2)/2)*$Q$51)/($Q$47*SQRT($Q$51))))*$EY105)*100*$AF$17,0)</f>
        <v>0</v>
      </c>
      <c r="FO105" s="120">
        <f ca="1">IFERROR((NORMSDIST(-(((LN($EY105/$AG$18)+(#REF!+($Q$47^2)/2)*$Q$51)/($Q$47*SQRT($Q$51)))-$Q$47*SQRT($Q$51)))*$AG$18*EXP(-#REF!*$Q$51)-NORMSDIST(-((LN($EY105/$AG$18)+(#REF!+($Q$47^2)/2)*$Q$51)/($Q$47*SQRT($Q$51))))*$EY105)*100*$AF$18,0)</f>
        <v>0</v>
      </c>
      <c r="FP105" s="120">
        <f ca="1">IFERROR((NORMSDIST(-(((LN($EY105/$AG$19)+(#REF!+($Q$47^2)/2)*$Q$51)/($Q$47*SQRT($Q$51)))-$Q$47*SQRT($Q$51)))*$AG$19*EXP(-#REF!*$Q$51)-NORMSDIST(-((LN($EY105/$AG$19)+(#REF!+($Q$47^2)/2)*$Q$51)/($Q$47*SQRT($Q$51))))*$EY105)*100*$AF$19,0)</f>
        <v>0</v>
      </c>
      <c r="FQ105" s="120">
        <f ca="1">IFERROR((NORMSDIST(-(((LN($EY105/$AG$20)+(#REF!+($Q$47^2)/2)*$Q$51)/($Q$47*SQRT($Q$51)))-$Q$47*SQRT($Q$51)))*$AG$20*EXP(-#REF!*$Q$51)-NORMSDIST(-((LN($EY105/$AG$20)+(#REF!+($Q$47^2)/2)*$Q$51)/($Q$47*SQRT($Q$51))))*$EY105)*100*$AF$20,0)</f>
        <v>0</v>
      </c>
      <c r="FR105" s="120">
        <f ca="1">IFERROR((NORMSDIST(-(((LN($EY105/$AG$21)+(#REF!+($Q$47^2)/2)*$Q$51)/($Q$47*SQRT($Q$51)))-$Q$47*SQRT($Q$51)))*$AG$21*EXP(-#REF!*$Q$51)-NORMSDIST(-((LN($EY105/$AG$21)+(#REF!+($Q$47^2)/2)*$Q$51)/($Q$47*SQRT($Q$51))))*$EY105)*100*$AF$21,0)</f>
        <v>0</v>
      </c>
      <c r="FS105" s="120">
        <f ca="1">IFERROR((NORMSDIST(-(((LN($EY105/$AG$22)+(#REF!+($Q$47^2)/2)*$Q$51)/($Q$47*SQRT($Q$51)))-$Q$47*SQRT($Q$51)))*$AG$22*EXP(-#REF!*$Q$51)-NORMSDIST(-((LN($EY105/$AG$22)+(#REF!+($Q$47^2)/2)*$Q$51)/($Q$47*SQRT($Q$51))))*$EY105)*100*$AF$22,0)</f>
        <v>0</v>
      </c>
      <c r="FT105" s="120">
        <f ca="1">IFERROR((NORMSDIST(-(((LN($EY105/$AG$23)+(#REF!+($Q$47^2)/2)*$Q$51)/($Q$47*SQRT($Q$51)))-$Q$47*SQRT($Q$51)))*$AG$23*EXP(-#REF!*$Q$51)-NORMSDIST(-((LN($EY105/$AG$23)+(#REF!+($Q$47^2)/2)*$Q$51)/($Q$47*SQRT($Q$51))))*$EY105)*100*$AF$23,0)</f>
        <v>0</v>
      </c>
      <c r="FU105" s="120">
        <f ca="1">IFERROR((NORMSDIST(-(((LN($EY105/$AG$24)+(#REF!+($Q$47^2)/2)*$Q$51)/($Q$47*SQRT($Q$51)))-$Q$47*SQRT($Q$51)))*$AG$24*EXP(-#REF!*$Q$51)-NORMSDIST(-((LN($EY105/$AG$24)+(#REF!+($Q$47^2)/2)*$Q$51)/($Q$47*SQRT($Q$51))))*$EY105)*100*$AF$24,0)</f>
        <v>0</v>
      </c>
      <c r="FV105" s="120">
        <f ca="1">IFERROR((NORMSDIST(-(((LN($EY105/$AG$25)+(#REF!+($Q$47^2)/2)*$Q$51)/($Q$47*SQRT($Q$51)))-$Q$47*SQRT($Q$51)))*$AG$25*EXP(-#REF!*$Q$51)-NORMSDIST(-((LN($EY105/$AG$25)+(#REF!+($Q$47^2)/2)*$Q$51)/($Q$47*SQRT($Q$51))))*$EY105)*100*$AF$25,0)</f>
        <v>0</v>
      </c>
      <c r="FW105" s="120">
        <f ca="1">IFERROR((NORMSDIST(-(((LN($EY105/$AG$26)+(#REF!+($Q$47^2)/2)*$Q$51)/($Q$47*SQRT($Q$51)))-$Q$47*SQRT($Q$51)))*$AG$26*EXP(-#REF!*$Q$51)-NORMSDIST(-((LN($EY105/$AG$26)+(#REF!+($Q$47^2)/2)*$Q$51)/($Q$47*SQRT($Q$51))))*$EY105)*100*$AF$26,0)</f>
        <v>0</v>
      </c>
      <c r="FX105" s="120">
        <f ca="1">IFERROR((NORMSDIST(-(((LN($EY105/$AG$27)+(#REF!+($Q$47^2)/2)*$Q$51)/($Q$47*SQRT($Q$51)))-$Q$47*SQRT($Q$51)))*$AG$27*EXP(-#REF!*$Q$51)-NORMSDIST(-((LN($EY105/$AG$27)+(#REF!+($Q$47^2)/2)*$Q$51)/($Q$47*SQRT($Q$51))))*$EY105)*100*$AF$27,0)</f>
        <v>0</v>
      </c>
      <c r="FY105" s="120">
        <f ca="1">IFERROR((NORMSDIST(-(((LN($EY105/$AG$28)+(#REF!+($Q$47^2)/2)*$Q$51)/($Q$47*SQRT($Q$51)))-$Q$47*SQRT($Q$51)))*$AG$28*EXP(-#REF!*$Q$51)-NORMSDIST(-((LN($EY105/$AG$28)+(#REF!+($Q$47^2)/2)*$Q$51)/($Q$47*SQRT($Q$51))))*$EY105)*100*$AF$28,0)</f>
        <v>0</v>
      </c>
      <c r="FZ105" s="120">
        <f ca="1">IFERROR((NORMSDIST(-(((LN($EY105/$AG$29)+(#REF!+($Q$47^2)/2)*$Q$51)/($Q$47*SQRT($Q$51)))-$Q$47*SQRT($Q$51)))*$AG$29*EXP(-#REF!*$Q$51)-NORMSDIST(-((LN($EY105/$AG$29)+(#REF!+($Q$47^2)/2)*$Q$51)/($Q$47*SQRT($Q$51))))*$EY105)*100*$AF$29,0)</f>
        <v>0</v>
      </c>
      <c r="GA105" s="120">
        <f ca="1">IFERROR((NORMSDIST(-(((LN($EY105/$AG$30)+(#REF!+($Q$47^2)/2)*$Q$51)/($Q$47*SQRT($Q$51)))-$Q$47*SQRT($Q$51)))*$AG$30*EXP(-#REF!*$Q$51)-NORMSDIST(-((LN($EY105/$AG$30)+(#REF!+($Q$47^2)/2)*$Q$51)/($Q$47*SQRT($Q$51))))*$EY105)*100*$AF$30,0)</f>
        <v>0</v>
      </c>
      <c r="GB105" s="120">
        <f ca="1">IFERROR((NORMSDIST(-(((LN($EY105/$AG$31)+(#REF!+($Q$47^2)/2)*$Q$51)/($Q$47*SQRT($Q$51)))-$Q$47*SQRT($Q$51)))*$AG$31*EXP(-#REF!*$Q$51)-NORMSDIST(-((LN($EY105/$AG$31)+(#REF!+($Q$47^2)/2)*$Q$51)/($Q$47*SQRT($Q$51))))*$EY105)*100*$AF$31,0)</f>
        <v>0</v>
      </c>
      <c r="GC105" s="120">
        <f ca="1">IFERROR((NORMSDIST(-(((LN($EY105/$AG$32)+(#REF!+($Q$47^2)/2)*$Q$51)/($Q$47*SQRT($Q$51)))-$Q$47*SQRT($Q$51)))*$AG$32*EXP(-#REF!*$Q$51)-NORMSDIST(-((LN($EY105/$AG$32)+(#REF!+($Q$47^2)/2)*$Q$51)/($Q$47*SQRT($Q$51))))*$EY105)*100*$AF$32,0)</f>
        <v>0</v>
      </c>
      <c r="GD105" s="120">
        <f ca="1">IFERROR((NORMSDIST(-(((LN($EY105/$AG$33)+(#REF!+($Q$47^2)/2)*$Q$51)/($Q$47*SQRT($Q$51)))-$Q$47*SQRT($Q$51)))*$AG$33*EXP(-#REF!*$Q$51)-NORMSDIST(-((LN($EY105/$AG$33)+(#REF!+($Q$47^2)/2)*$Q$51)/($Q$47*SQRT($Q$51))))*$EY105)*100*$AF$33,0)</f>
        <v>0</v>
      </c>
      <c r="GE105" s="120">
        <f ca="1">IFERROR((NORMSDIST(-(((LN($EY105/$AG$34)+(#REF!+($Q$47^2)/2)*$Q$51)/($Q$47*SQRT($Q$51)))-$Q$47*SQRT($Q$51)))*$AG$34*EXP(-#REF!*$Q$51)-NORMSDIST(-((LN($EY105/$AG$34)+(#REF!+($Q$47^2)/2)*$Q$51)/($Q$47*SQRT($Q$51))))*$EY105)*100*$AF$34,0)</f>
        <v>0</v>
      </c>
      <c r="GF105" s="120">
        <f ca="1">IFERROR((NORMSDIST(-(((LN($EY105/$AG$35)+(#REF!+($Q$47^2)/2)*$Q$51)/($Q$47*SQRT($Q$51)))-$Q$47*SQRT($Q$51)))*$AG$35*EXP(-#REF!*$Q$51)-NORMSDIST(-((LN($EY105/$AG$35)+(#REF!+($Q$47^2)/2)*$Q$51)/($Q$47*SQRT($Q$51))))*$EY105)*100*$AF$35,0)</f>
        <v>0</v>
      </c>
      <c r="GG105" s="120">
        <f ca="1">IFERROR((NORMSDIST(-(((LN($EY105/$AG$36)+(#REF!+($Q$47^2)/2)*$Q$51)/($Q$47*SQRT($Q$51)))-$Q$47*SQRT($Q$51)))*$AG$36*EXP(-#REF!*$Q$51)-NORMSDIST(-((LN($EY105/$AG$36)+(#REF!+($Q$47^2)/2)*$Q$51)/($Q$47*SQRT($Q$51))))*$EY105)*100*$AF$36,0)</f>
        <v>0</v>
      </c>
      <c r="GH105" s="120">
        <f ca="1">IFERROR((NORMSDIST(-(((LN($EY105/$AG$37)+(#REF!+($Q$47^2)/2)*$Q$51)/($Q$47*SQRT($Q$51)))-$Q$47*SQRT($Q$51)))*$AG$37*EXP(-#REF!*$Q$51)-NORMSDIST(-((LN($EY105/$AG$37)+(#REF!+($Q$47^2)/2)*$Q$51)/($Q$47*SQRT($Q$51))))*$EY105)*100*$AF$37,0)</f>
        <v>0</v>
      </c>
      <c r="GI105" s="120">
        <f ca="1">IFERROR((NORMSDIST(-(((LN($EY105/$AG$38)+(#REF!+($Q$47^2)/2)*$Q$51)/($Q$47*SQRT($Q$51)))-$Q$47*SQRT($Q$51)))*$AG$38*EXP(-#REF!*$Q$51)-NORMSDIST(-((LN($EY105/$AG$38)+(#REF!+($Q$47^2)/2)*$Q$51)/($Q$47*SQRT($Q$51))))*$EY105)*100*$AF$38,0)</f>
        <v>0</v>
      </c>
      <c r="GJ105" s="120">
        <f ca="1">IFERROR((NORMSDIST(-(((LN($EY105/$AG$39)+(#REF!+($Q$47^2)/2)*$Q$51)/($Q$47*SQRT($Q$51)))-$Q$47*SQRT($Q$51)))*$AG$39*EXP(-#REF!*$Q$51)-NORMSDIST(-((LN($EY105/$AG$39)+(#REF!+($Q$47^2)/2)*$Q$51)/($Q$47*SQRT($Q$51))))*$EY105)*100*$AF$39,0)</f>
        <v>0</v>
      </c>
      <c r="GK105" s="120">
        <f ca="1">IFERROR((NORMSDIST(-(((LN($EY105/$AG$40)+(#REF!+($Q$47^2)/2)*$Q$51)/($Q$47*SQRT($Q$51)))-$Q$47*SQRT($Q$51)))*$AG$40*EXP(-#REF!*$Q$51)-NORMSDIST(-((LN($EY105/$AG$40)+(#REF!+($Q$47^2)/2)*$Q$51)/($Q$47*SQRT($Q$51))))*$EY105)*100*$AF$40,0)</f>
        <v>0</v>
      </c>
      <c r="GL105" s="120">
        <f ca="1">IFERROR((NORMSDIST(-(((LN($EY105/$AG$41)+(#REF!+($Q$47^2)/2)*$Q$51)/($Q$47*SQRT($Q$51)))-$Q$47*SQRT($Q$51)))*$AG$41*EXP(-#REF!*$Q$51)-NORMSDIST(-((LN($EY105/$AG$41)+(#REF!+($Q$47^2)/2)*$Q$51)/($Q$47*SQRT($Q$51))))*$EY105)*100*$AF$41,0)</f>
        <v>0</v>
      </c>
      <c r="GM105" s="120">
        <f ca="1">IFERROR((NORMSDIST(-(((LN($EY105/$AG$42)+(#REF!+($Q$47^2)/2)*$Q$51)/($Q$47*SQRT($Q$51)))-$Q$47*SQRT($Q$51)))*$AG$42*EXP(-#REF!*$Q$51)-NORMSDIST(-((LN($EY105/$AG$42)+(#REF!+($Q$47^2)/2)*$Q$51)/($Q$47*SQRT($Q$51))))*$EY105)*100*$AF$42,0)</f>
        <v>0</v>
      </c>
      <c r="GN105" s="205">
        <f t="shared" ca="1" si="218"/>
        <v>0</v>
      </c>
    </row>
    <row r="106" spans="112:196">
      <c r="DH106" s="119">
        <f t="shared" si="175"/>
        <v>1259.0390042539434</v>
      </c>
      <c r="DI106" s="120">
        <f t="shared" si="176"/>
        <v>0</v>
      </c>
      <c r="DJ106" s="120">
        <f t="shared" si="177"/>
        <v>0</v>
      </c>
      <c r="DK106" s="120">
        <f t="shared" si="178"/>
        <v>0</v>
      </c>
      <c r="DL106" s="120">
        <f t="shared" si="179"/>
        <v>0</v>
      </c>
      <c r="DM106" s="120">
        <f t="shared" si="180"/>
        <v>0</v>
      </c>
      <c r="DN106" s="120">
        <f t="shared" si="181"/>
        <v>0</v>
      </c>
      <c r="DO106" s="120">
        <f t="shared" si="182"/>
        <v>0</v>
      </c>
      <c r="DP106" s="120">
        <f t="shared" si="183"/>
        <v>0</v>
      </c>
      <c r="DQ106" s="120">
        <f t="shared" si="184"/>
        <v>0</v>
      </c>
      <c r="DR106" s="120">
        <f t="shared" si="185"/>
        <v>0</v>
      </c>
      <c r="DS106" s="120">
        <f t="shared" si="186"/>
        <v>0</v>
      </c>
      <c r="DT106" s="120">
        <f t="shared" si="187"/>
        <v>0</v>
      </c>
      <c r="DU106" s="120">
        <f t="shared" si="188"/>
        <v>0</v>
      </c>
      <c r="DV106" s="120">
        <f t="shared" si="189"/>
        <v>0</v>
      </c>
      <c r="DW106" s="120">
        <f t="shared" si="190"/>
        <v>0</v>
      </c>
      <c r="DX106" s="120">
        <f t="shared" si="191"/>
        <v>0</v>
      </c>
      <c r="DY106" s="120">
        <f t="shared" si="192"/>
        <v>0</v>
      </c>
      <c r="DZ106" s="120">
        <f t="shared" si="193"/>
        <v>0</v>
      </c>
      <c r="EA106" s="120">
        <f t="shared" si="194"/>
        <v>0</v>
      </c>
      <c r="EB106" s="120">
        <f t="shared" si="195"/>
        <v>0</v>
      </c>
      <c r="EC106" s="120">
        <f t="shared" si="196"/>
        <v>0</v>
      </c>
      <c r="ED106" s="120">
        <f t="shared" si="197"/>
        <v>0</v>
      </c>
      <c r="EE106" s="120">
        <f t="shared" si="198"/>
        <v>0</v>
      </c>
      <c r="EF106" s="120">
        <f t="shared" si="199"/>
        <v>0</v>
      </c>
      <c r="EG106" s="120">
        <f t="shared" si="200"/>
        <v>0</v>
      </c>
      <c r="EH106" s="120">
        <f t="shared" si="201"/>
        <v>0</v>
      </c>
      <c r="EI106" s="120">
        <f t="shared" si="202"/>
        <v>0</v>
      </c>
      <c r="EJ106" s="120">
        <f t="shared" si="203"/>
        <v>0</v>
      </c>
      <c r="EK106" s="120">
        <f t="shared" si="204"/>
        <v>0</v>
      </c>
      <c r="EL106" s="120">
        <f t="shared" si="205"/>
        <v>0</v>
      </c>
      <c r="EM106" s="120">
        <f t="shared" si="206"/>
        <v>0</v>
      </c>
      <c r="EN106" s="120">
        <f t="shared" si="207"/>
        <v>0</v>
      </c>
      <c r="EO106" s="120">
        <f t="shared" si="208"/>
        <v>0</v>
      </c>
      <c r="EP106" s="120">
        <f t="shared" si="209"/>
        <v>0</v>
      </c>
      <c r="EQ106" s="120">
        <f t="shared" si="210"/>
        <v>0</v>
      </c>
      <c r="ER106" s="120">
        <f t="shared" si="211"/>
        <v>0</v>
      </c>
      <c r="ES106" s="120">
        <f t="shared" si="212"/>
        <v>0</v>
      </c>
      <c r="ET106" s="120">
        <f t="shared" si="213"/>
        <v>0</v>
      </c>
      <c r="EU106" s="120">
        <f t="shared" si="214"/>
        <v>0</v>
      </c>
      <c r="EV106" s="120">
        <f t="shared" si="215"/>
        <v>0</v>
      </c>
      <c r="EW106" s="205">
        <f t="shared" si="216"/>
        <v>0</v>
      </c>
      <c r="EX106" s="72"/>
      <c r="EY106" s="119">
        <f t="shared" si="217"/>
        <v>1259.0390042539434</v>
      </c>
      <c r="EZ106" s="120">
        <f ca="1">IFERROR((NORMSDIST(-(((LN($EY106/$AG$3)+(#REF!+($Q$47^2)/2)*$Q$51)/($Q$47*SQRT($Q$51)))-$Q$47*SQRT($Q$51)))*$AG$3*EXP(-#REF!*$Q$51)-NORMSDIST(-((LN($EY106/$AG$3)+(#REF!+($Q$47^2)/2)*$Q$51)/($Q$47*SQRT($Q$51))))*$EY106)*100*$AF$3,0)</f>
        <v>0</v>
      </c>
      <c r="FA106" s="120">
        <f ca="1">IFERROR((NORMSDIST(-(((LN($EY106/$AG$4)+(#REF!+($Q$47^2)/2)*$Q$51)/($Q$47*SQRT($Q$51)))-$Q$47*SQRT($Q$51)))*$AG$4*EXP(-#REF!*$Q$51)-NORMSDIST(-((LN($EY106/$AG$4)+(#REF!+($Q$47^2)/2)*$Q$51)/($Q$47*SQRT($Q$51))))*$EY106)*100*$AF$4,0)</f>
        <v>0</v>
      </c>
      <c r="FB106" s="120">
        <f ca="1">IFERROR((NORMSDIST(-(((LN($EY106/$AG$5)+(#REF!+($Q$47^2)/2)*$Q$51)/($Q$47*SQRT($Q$51)))-$Q$47*SQRT($Q$51)))*$AG$5*EXP(-#REF!*$Q$51)-NORMSDIST(-((LN($EY106/$AG$5)+(#REF!+($Q$47^2)/2)*$Q$51)/($Q$47*SQRT($Q$51))))*$EY106)*100*$AF$5,0)</f>
        <v>0</v>
      </c>
      <c r="FC106" s="120">
        <f ca="1">IFERROR((NORMSDIST(-(((LN($EY106/$AG$6)+(#REF!+($Q$47^2)/2)*$Q$51)/($Q$47*SQRT($Q$51)))-$Q$47*SQRT($Q$51)))*$AG$6*EXP(-#REF!*$Q$51)-NORMSDIST(-((LN($EY106/$AG$6)+(#REF!+($Q$47^2)/2)*$Q$51)/($Q$47*SQRT($Q$51))))*$EY106)*100*$AF$6,0)</f>
        <v>0</v>
      </c>
      <c r="FD106" s="120">
        <f ca="1">IFERROR((NORMSDIST(-(((LN($EY106/$AG$7)+(#REF!+($Q$47^2)/2)*$Q$51)/($Q$47*SQRT($Q$51)))-$Q$47*SQRT($Q$51)))*$AG$7*EXP(-#REF!*$Q$51)-NORMSDIST(-((LN($EY106/$AG$7)+(#REF!+($Q$47^2)/2)*$Q$51)/($Q$47*SQRT($Q$51))))*$EY106)*100*$AF$7,0)</f>
        <v>0</v>
      </c>
      <c r="FE106" s="120">
        <f ca="1">IFERROR((NORMSDIST(-(((LN($EY106/$AG$8)+(#REF!+($Q$47^2)/2)*$Q$51)/($Q$47*SQRT($Q$51)))-$Q$47*SQRT($Q$51)))*$AG$8*EXP(-#REF!*$Q$51)-NORMSDIST(-((LN($EY106/$AG$8)+(#REF!+($Q$47^2)/2)*$Q$51)/($Q$47*SQRT($Q$51))))*$EY106)*100*$AF$8,0)</f>
        <v>0</v>
      </c>
      <c r="FF106" s="120">
        <f ca="1">IFERROR((NORMSDIST(-(((LN($EY106/$AG$9)+(#REF!+($Q$47^2)/2)*$Q$51)/($Q$47*SQRT($Q$51)))-$Q$47*SQRT($Q$51)))*$AG$9*EXP(-#REF!*$Q$51)-NORMSDIST(-((LN($EY106/$AG$9)+(#REF!+($Q$47^2)/2)*$Q$51)/($Q$47*SQRT($Q$51))))*$EY106)*100*$AF$9,0)</f>
        <v>0</v>
      </c>
      <c r="FG106" s="120">
        <f ca="1">IFERROR((NORMSDIST(-(((LN($EY106/$AG$10)+(#REF!+($Q$47^2)/2)*$Q$51)/($Q$47*SQRT($Q$51)))-$Q$47*SQRT($Q$51)))*$AG$10*EXP(-#REF!*$Q$51)-NORMSDIST(-((LN($EY106/$AG$10)+(#REF!+($Q$47^2)/2)*$Q$51)/($Q$47*SQRT($Q$51))))*$EY106)*100*$AF$10,0)</f>
        <v>0</v>
      </c>
      <c r="FH106" s="120">
        <f ca="1">IFERROR((NORMSDIST(-(((LN($EY106/$AG$11)+(#REF!+($Q$47^2)/2)*$Q$51)/($Q$47*SQRT($Q$51)))-$Q$47*SQRT($Q$51)))*$AG$11*EXP(-#REF!*$Q$51)-NORMSDIST(-((LN($EY106/$AG$11)+(#REF!+($Q$47^2)/2)*$Q$51)/($Q$47*SQRT($Q$51))))*$EY106)*100*$AF$11,0)</f>
        <v>0</v>
      </c>
      <c r="FI106" s="120">
        <f ca="1">IFERROR((NORMSDIST(-(((LN($EY106/$AG$12)+(#REF!+($Q$47^2)/2)*$Q$51)/($Q$47*SQRT($Q$51)))-$Q$47*SQRT($Q$51)))*$AG$12*EXP(-#REF!*$Q$51)-NORMSDIST(-((LN($EY106/$AG$12)+(#REF!+($Q$47^2)/2)*$Q$51)/($Q$47*SQRT($Q$51))))*$EY106)*100*$AF$12,0)</f>
        <v>0</v>
      </c>
      <c r="FJ106" s="120">
        <f ca="1">IFERROR((NORMSDIST(-(((LN($EY106/$AG$13)+(#REF!+($Q$47^2)/2)*$Q$51)/($Q$47*SQRT($Q$51)))-$Q$47*SQRT($Q$51)))*$AG$13*EXP(-#REF!*$Q$51)-NORMSDIST(-((LN($EY106/$AG$13)+(#REF!+($Q$47^2)/2)*$Q$51)/($Q$47*SQRT($Q$51))))*$EY106)*100*$AF$13,0)</f>
        <v>0</v>
      </c>
      <c r="FK106" s="120">
        <f ca="1">IFERROR((NORMSDIST(-(((LN($EY106/$AG$14)+(#REF!+($Q$47^2)/2)*$Q$51)/($Q$47*SQRT($Q$51)))-$Q$47*SQRT($Q$51)))*$AG$14*EXP(-#REF!*$Q$51)-NORMSDIST(-((LN($EY106/$AG$14)+(#REF!+($Q$47^2)/2)*$Q$51)/($Q$47*SQRT($Q$51))))*$EY106)*100*$AF$14,0)</f>
        <v>0</v>
      </c>
      <c r="FL106" s="120">
        <f ca="1">IFERROR((NORMSDIST(-(((LN($EY106/$AG$15)+(#REF!+($Q$47^2)/2)*$Q$51)/($Q$47*SQRT($Q$51)))-$Q$47*SQRT($Q$51)))*$AG$15*EXP(-#REF!*$Q$51)-NORMSDIST(-((LN($EY106/$AG$15)+(#REF!+($Q$47^2)/2)*$Q$51)/($Q$47*SQRT($Q$51))))*$EY106)*100*$AF$15,0)</f>
        <v>0</v>
      </c>
      <c r="FM106" s="120">
        <f ca="1">IFERROR((NORMSDIST(-(((LN($EY106/$AG$16)+(#REF!+($Q$47^2)/2)*$Q$51)/($Q$47*SQRT($Q$51)))-$Q$47*SQRT($Q$51)))*$AG$16*EXP(-#REF!*$Q$51)-NORMSDIST(-((LN($EY106/$AG$16)+(#REF!+($Q$47^2)/2)*$Q$51)/($Q$47*SQRT($Q$51))))*$EY106)*100*$AF$16,0)</f>
        <v>0</v>
      </c>
      <c r="FN106" s="120">
        <f ca="1">IFERROR((NORMSDIST(-(((LN($EY106/$AG$17)+(#REF!+($Q$47^2)/2)*$Q$51)/($Q$47*SQRT($Q$51)))-$Q$47*SQRT($Q$51)))*$AG$17*EXP(-#REF!*$Q$51)-NORMSDIST(-((LN($EY106/$AG$17)+(#REF!+($Q$47^2)/2)*$Q$51)/($Q$47*SQRT($Q$51))))*$EY106)*100*$AF$17,0)</f>
        <v>0</v>
      </c>
      <c r="FO106" s="120">
        <f ca="1">IFERROR((NORMSDIST(-(((LN($EY106/$AG$18)+(#REF!+($Q$47^2)/2)*$Q$51)/($Q$47*SQRT($Q$51)))-$Q$47*SQRT($Q$51)))*$AG$18*EXP(-#REF!*$Q$51)-NORMSDIST(-((LN($EY106/$AG$18)+(#REF!+($Q$47^2)/2)*$Q$51)/($Q$47*SQRT($Q$51))))*$EY106)*100*$AF$18,0)</f>
        <v>0</v>
      </c>
      <c r="FP106" s="120">
        <f ca="1">IFERROR((NORMSDIST(-(((LN($EY106/$AG$19)+(#REF!+($Q$47^2)/2)*$Q$51)/($Q$47*SQRT($Q$51)))-$Q$47*SQRT($Q$51)))*$AG$19*EXP(-#REF!*$Q$51)-NORMSDIST(-((LN($EY106/$AG$19)+(#REF!+($Q$47^2)/2)*$Q$51)/($Q$47*SQRT($Q$51))))*$EY106)*100*$AF$19,0)</f>
        <v>0</v>
      </c>
      <c r="FQ106" s="120">
        <f ca="1">IFERROR((NORMSDIST(-(((LN($EY106/$AG$20)+(#REF!+($Q$47^2)/2)*$Q$51)/($Q$47*SQRT($Q$51)))-$Q$47*SQRT($Q$51)))*$AG$20*EXP(-#REF!*$Q$51)-NORMSDIST(-((LN($EY106/$AG$20)+(#REF!+($Q$47^2)/2)*$Q$51)/($Q$47*SQRT($Q$51))))*$EY106)*100*$AF$20,0)</f>
        <v>0</v>
      </c>
      <c r="FR106" s="120">
        <f ca="1">IFERROR((NORMSDIST(-(((LN($EY106/$AG$21)+(#REF!+($Q$47^2)/2)*$Q$51)/($Q$47*SQRT($Q$51)))-$Q$47*SQRT($Q$51)))*$AG$21*EXP(-#REF!*$Q$51)-NORMSDIST(-((LN($EY106/$AG$21)+(#REF!+($Q$47^2)/2)*$Q$51)/($Q$47*SQRT($Q$51))))*$EY106)*100*$AF$21,0)</f>
        <v>0</v>
      </c>
      <c r="FS106" s="120">
        <f ca="1">IFERROR((NORMSDIST(-(((LN($EY106/$AG$22)+(#REF!+($Q$47^2)/2)*$Q$51)/($Q$47*SQRT($Q$51)))-$Q$47*SQRT($Q$51)))*$AG$22*EXP(-#REF!*$Q$51)-NORMSDIST(-((LN($EY106/$AG$22)+(#REF!+($Q$47^2)/2)*$Q$51)/($Q$47*SQRT($Q$51))))*$EY106)*100*$AF$22,0)</f>
        <v>0</v>
      </c>
      <c r="FT106" s="120">
        <f ca="1">IFERROR((NORMSDIST(-(((LN($EY106/$AG$23)+(#REF!+($Q$47^2)/2)*$Q$51)/($Q$47*SQRT($Q$51)))-$Q$47*SQRT($Q$51)))*$AG$23*EXP(-#REF!*$Q$51)-NORMSDIST(-((LN($EY106/$AG$23)+(#REF!+($Q$47^2)/2)*$Q$51)/($Q$47*SQRT($Q$51))))*$EY106)*100*$AF$23,0)</f>
        <v>0</v>
      </c>
      <c r="FU106" s="120">
        <f ca="1">IFERROR((NORMSDIST(-(((LN($EY106/$AG$24)+(#REF!+($Q$47^2)/2)*$Q$51)/($Q$47*SQRT($Q$51)))-$Q$47*SQRT($Q$51)))*$AG$24*EXP(-#REF!*$Q$51)-NORMSDIST(-((LN($EY106/$AG$24)+(#REF!+($Q$47^2)/2)*$Q$51)/($Q$47*SQRT($Q$51))))*$EY106)*100*$AF$24,0)</f>
        <v>0</v>
      </c>
      <c r="FV106" s="120">
        <f ca="1">IFERROR((NORMSDIST(-(((LN($EY106/$AG$25)+(#REF!+($Q$47^2)/2)*$Q$51)/($Q$47*SQRT($Q$51)))-$Q$47*SQRT($Q$51)))*$AG$25*EXP(-#REF!*$Q$51)-NORMSDIST(-((LN($EY106/$AG$25)+(#REF!+($Q$47^2)/2)*$Q$51)/($Q$47*SQRT($Q$51))))*$EY106)*100*$AF$25,0)</f>
        <v>0</v>
      </c>
      <c r="FW106" s="120">
        <f ca="1">IFERROR((NORMSDIST(-(((LN($EY106/$AG$26)+(#REF!+($Q$47^2)/2)*$Q$51)/($Q$47*SQRT($Q$51)))-$Q$47*SQRT($Q$51)))*$AG$26*EXP(-#REF!*$Q$51)-NORMSDIST(-((LN($EY106/$AG$26)+(#REF!+($Q$47^2)/2)*$Q$51)/($Q$47*SQRT($Q$51))))*$EY106)*100*$AF$26,0)</f>
        <v>0</v>
      </c>
      <c r="FX106" s="120">
        <f ca="1">IFERROR((NORMSDIST(-(((LN($EY106/$AG$27)+(#REF!+($Q$47^2)/2)*$Q$51)/($Q$47*SQRT($Q$51)))-$Q$47*SQRT($Q$51)))*$AG$27*EXP(-#REF!*$Q$51)-NORMSDIST(-((LN($EY106/$AG$27)+(#REF!+($Q$47^2)/2)*$Q$51)/($Q$47*SQRT($Q$51))))*$EY106)*100*$AF$27,0)</f>
        <v>0</v>
      </c>
      <c r="FY106" s="120">
        <f ca="1">IFERROR((NORMSDIST(-(((LN($EY106/$AG$28)+(#REF!+($Q$47^2)/2)*$Q$51)/($Q$47*SQRT($Q$51)))-$Q$47*SQRT($Q$51)))*$AG$28*EXP(-#REF!*$Q$51)-NORMSDIST(-((LN($EY106/$AG$28)+(#REF!+($Q$47^2)/2)*$Q$51)/($Q$47*SQRT($Q$51))))*$EY106)*100*$AF$28,0)</f>
        <v>0</v>
      </c>
      <c r="FZ106" s="120">
        <f ca="1">IFERROR((NORMSDIST(-(((LN($EY106/$AG$29)+(#REF!+($Q$47^2)/2)*$Q$51)/($Q$47*SQRT($Q$51)))-$Q$47*SQRT($Q$51)))*$AG$29*EXP(-#REF!*$Q$51)-NORMSDIST(-((LN($EY106/$AG$29)+(#REF!+($Q$47^2)/2)*$Q$51)/($Q$47*SQRT($Q$51))))*$EY106)*100*$AF$29,0)</f>
        <v>0</v>
      </c>
      <c r="GA106" s="120">
        <f ca="1">IFERROR((NORMSDIST(-(((LN($EY106/$AG$30)+(#REF!+($Q$47^2)/2)*$Q$51)/($Q$47*SQRT($Q$51)))-$Q$47*SQRT($Q$51)))*$AG$30*EXP(-#REF!*$Q$51)-NORMSDIST(-((LN($EY106/$AG$30)+(#REF!+($Q$47^2)/2)*$Q$51)/($Q$47*SQRT($Q$51))))*$EY106)*100*$AF$30,0)</f>
        <v>0</v>
      </c>
      <c r="GB106" s="120">
        <f ca="1">IFERROR((NORMSDIST(-(((LN($EY106/$AG$31)+(#REF!+($Q$47^2)/2)*$Q$51)/($Q$47*SQRT($Q$51)))-$Q$47*SQRT($Q$51)))*$AG$31*EXP(-#REF!*$Q$51)-NORMSDIST(-((LN($EY106/$AG$31)+(#REF!+($Q$47^2)/2)*$Q$51)/($Q$47*SQRT($Q$51))))*$EY106)*100*$AF$31,0)</f>
        <v>0</v>
      </c>
      <c r="GC106" s="120">
        <f ca="1">IFERROR((NORMSDIST(-(((LN($EY106/$AG$32)+(#REF!+($Q$47^2)/2)*$Q$51)/($Q$47*SQRT($Q$51)))-$Q$47*SQRT($Q$51)))*$AG$32*EXP(-#REF!*$Q$51)-NORMSDIST(-((LN($EY106/$AG$32)+(#REF!+($Q$47^2)/2)*$Q$51)/($Q$47*SQRT($Q$51))))*$EY106)*100*$AF$32,0)</f>
        <v>0</v>
      </c>
      <c r="GD106" s="120">
        <f ca="1">IFERROR((NORMSDIST(-(((LN($EY106/$AG$33)+(#REF!+($Q$47^2)/2)*$Q$51)/($Q$47*SQRT($Q$51)))-$Q$47*SQRT($Q$51)))*$AG$33*EXP(-#REF!*$Q$51)-NORMSDIST(-((LN($EY106/$AG$33)+(#REF!+($Q$47^2)/2)*$Q$51)/($Q$47*SQRT($Q$51))))*$EY106)*100*$AF$33,0)</f>
        <v>0</v>
      </c>
      <c r="GE106" s="120">
        <f ca="1">IFERROR((NORMSDIST(-(((LN($EY106/$AG$34)+(#REF!+($Q$47^2)/2)*$Q$51)/($Q$47*SQRT($Q$51)))-$Q$47*SQRT($Q$51)))*$AG$34*EXP(-#REF!*$Q$51)-NORMSDIST(-((LN($EY106/$AG$34)+(#REF!+($Q$47^2)/2)*$Q$51)/($Q$47*SQRT($Q$51))))*$EY106)*100*$AF$34,0)</f>
        <v>0</v>
      </c>
      <c r="GF106" s="120">
        <f ca="1">IFERROR((NORMSDIST(-(((LN($EY106/$AG$35)+(#REF!+($Q$47^2)/2)*$Q$51)/($Q$47*SQRT($Q$51)))-$Q$47*SQRT($Q$51)))*$AG$35*EXP(-#REF!*$Q$51)-NORMSDIST(-((LN($EY106/$AG$35)+(#REF!+($Q$47^2)/2)*$Q$51)/($Q$47*SQRT($Q$51))))*$EY106)*100*$AF$35,0)</f>
        <v>0</v>
      </c>
      <c r="GG106" s="120">
        <f ca="1">IFERROR((NORMSDIST(-(((LN($EY106/$AG$36)+(#REF!+($Q$47^2)/2)*$Q$51)/($Q$47*SQRT($Q$51)))-$Q$47*SQRT($Q$51)))*$AG$36*EXP(-#REF!*$Q$51)-NORMSDIST(-((LN($EY106/$AG$36)+(#REF!+($Q$47^2)/2)*$Q$51)/($Q$47*SQRT($Q$51))))*$EY106)*100*$AF$36,0)</f>
        <v>0</v>
      </c>
      <c r="GH106" s="120">
        <f ca="1">IFERROR((NORMSDIST(-(((LN($EY106/$AG$37)+(#REF!+($Q$47^2)/2)*$Q$51)/($Q$47*SQRT($Q$51)))-$Q$47*SQRT($Q$51)))*$AG$37*EXP(-#REF!*$Q$51)-NORMSDIST(-((LN($EY106/$AG$37)+(#REF!+($Q$47^2)/2)*$Q$51)/($Q$47*SQRT($Q$51))))*$EY106)*100*$AF$37,0)</f>
        <v>0</v>
      </c>
      <c r="GI106" s="120">
        <f ca="1">IFERROR((NORMSDIST(-(((LN($EY106/$AG$38)+(#REF!+($Q$47^2)/2)*$Q$51)/($Q$47*SQRT($Q$51)))-$Q$47*SQRT($Q$51)))*$AG$38*EXP(-#REF!*$Q$51)-NORMSDIST(-((LN($EY106/$AG$38)+(#REF!+($Q$47^2)/2)*$Q$51)/($Q$47*SQRT($Q$51))))*$EY106)*100*$AF$38,0)</f>
        <v>0</v>
      </c>
      <c r="GJ106" s="120">
        <f ca="1">IFERROR((NORMSDIST(-(((LN($EY106/$AG$39)+(#REF!+($Q$47^2)/2)*$Q$51)/($Q$47*SQRT($Q$51)))-$Q$47*SQRT($Q$51)))*$AG$39*EXP(-#REF!*$Q$51)-NORMSDIST(-((LN($EY106/$AG$39)+(#REF!+($Q$47^2)/2)*$Q$51)/($Q$47*SQRT($Q$51))))*$EY106)*100*$AF$39,0)</f>
        <v>0</v>
      </c>
      <c r="GK106" s="120">
        <f ca="1">IFERROR((NORMSDIST(-(((LN($EY106/$AG$40)+(#REF!+($Q$47^2)/2)*$Q$51)/($Q$47*SQRT($Q$51)))-$Q$47*SQRT($Q$51)))*$AG$40*EXP(-#REF!*$Q$51)-NORMSDIST(-((LN($EY106/$AG$40)+(#REF!+($Q$47^2)/2)*$Q$51)/($Q$47*SQRT($Q$51))))*$EY106)*100*$AF$40,0)</f>
        <v>0</v>
      </c>
      <c r="GL106" s="120">
        <f ca="1">IFERROR((NORMSDIST(-(((LN($EY106/$AG$41)+(#REF!+($Q$47^2)/2)*$Q$51)/($Q$47*SQRT($Q$51)))-$Q$47*SQRT($Q$51)))*$AG$41*EXP(-#REF!*$Q$51)-NORMSDIST(-((LN($EY106/$AG$41)+(#REF!+($Q$47^2)/2)*$Q$51)/($Q$47*SQRT($Q$51))))*$EY106)*100*$AF$41,0)</f>
        <v>0</v>
      </c>
      <c r="GM106" s="120">
        <f ca="1">IFERROR((NORMSDIST(-(((LN($EY106/$AG$42)+(#REF!+($Q$47^2)/2)*$Q$51)/($Q$47*SQRT($Q$51)))-$Q$47*SQRT($Q$51)))*$AG$42*EXP(-#REF!*$Q$51)-NORMSDIST(-((LN($EY106/$AG$42)+(#REF!+($Q$47^2)/2)*$Q$51)/($Q$47*SQRT($Q$51))))*$EY106)*100*$AF$42,0)</f>
        <v>0</v>
      </c>
      <c r="GN106" s="205">
        <f t="shared" ca="1" si="218"/>
        <v>0</v>
      </c>
    </row>
    <row r="107" spans="112:196">
      <c r="DH107" s="119">
        <f t="shared" si="175"/>
        <v>1325.304215004151</v>
      </c>
      <c r="DI107" s="120">
        <f t="shared" si="176"/>
        <v>0</v>
      </c>
      <c r="DJ107" s="120">
        <f t="shared" si="177"/>
        <v>0</v>
      </c>
      <c r="DK107" s="120">
        <f t="shared" si="178"/>
        <v>0</v>
      </c>
      <c r="DL107" s="120">
        <f t="shared" si="179"/>
        <v>0</v>
      </c>
      <c r="DM107" s="120">
        <f t="shared" si="180"/>
        <v>0</v>
      </c>
      <c r="DN107" s="120">
        <f t="shared" si="181"/>
        <v>0</v>
      </c>
      <c r="DO107" s="120">
        <f t="shared" si="182"/>
        <v>0</v>
      </c>
      <c r="DP107" s="120">
        <f t="shared" si="183"/>
        <v>0</v>
      </c>
      <c r="DQ107" s="120">
        <f t="shared" si="184"/>
        <v>0</v>
      </c>
      <c r="DR107" s="120">
        <f t="shared" si="185"/>
        <v>0</v>
      </c>
      <c r="DS107" s="120">
        <f t="shared" si="186"/>
        <v>0</v>
      </c>
      <c r="DT107" s="120">
        <f t="shared" si="187"/>
        <v>0</v>
      </c>
      <c r="DU107" s="120">
        <f t="shared" si="188"/>
        <v>0</v>
      </c>
      <c r="DV107" s="120">
        <f t="shared" si="189"/>
        <v>0</v>
      </c>
      <c r="DW107" s="120">
        <f t="shared" si="190"/>
        <v>0</v>
      </c>
      <c r="DX107" s="120">
        <f t="shared" si="191"/>
        <v>0</v>
      </c>
      <c r="DY107" s="120">
        <f t="shared" si="192"/>
        <v>0</v>
      </c>
      <c r="DZ107" s="120">
        <f t="shared" si="193"/>
        <v>0</v>
      </c>
      <c r="EA107" s="120">
        <f t="shared" si="194"/>
        <v>0</v>
      </c>
      <c r="EB107" s="120">
        <f t="shared" si="195"/>
        <v>0</v>
      </c>
      <c r="EC107" s="120">
        <f t="shared" si="196"/>
        <v>0</v>
      </c>
      <c r="ED107" s="120">
        <f t="shared" si="197"/>
        <v>0</v>
      </c>
      <c r="EE107" s="120">
        <f t="shared" si="198"/>
        <v>0</v>
      </c>
      <c r="EF107" s="120">
        <f t="shared" si="199"/>
        <v>0</v>
      </c>
      <c r="EG107" s="120">
        <f t="shared" si="200"/>
        <v>0</v>
      </c>
      <c r="EH107" s="120">
        <f t="shared" si="201"/>
        <v>0</v>
      </c>
      <c r="EI107" s="120">
        <f t="shared" si="202"/>
        <v>0</v>
      </c>
      <c r="EJ107" s="120">
        <f t="shared" si="203"/>
        <v>0</v>
      </c>
      <c r="EK107" s="120">
        <f t="shared" si="204"/>
        <v>0</v>
      </c>
      <c r="EL107" s="120">
        <f t="shared" si="205"/>
        <v>0</v>
      </c>
      <c r="EM107" s="120">
        <f t="shared" si="206"/>
        <v>0</v>
      </c>
      <c r="EN107" s="120">
        <f t="shared" si="207"/>
        <v>0</v>
      </c>
      <c r="EO107" s="120">
        <f t="shared" si="208"/>
        <v>0</v>
      </c>
      <c r="EP107" s="120">
        <f t="shared" si="209"/>
        <v>0</v>
      </c>
      <c r="EQ107" s="120">
        <f t="shared" si="210"/>
        <v>0</v>
      </c>
      <c r="ER107" s="120">
        <f t="shared" si="211"/>
        <v>0</v>
      </c>
      <c r="ES107" s="120">
        <f t="shared" si="212"/>
        <v>0</v>
      </c>
      <c r="ET107" s="120">
        <f t="shared" si="213"/>
        <v>0</v>
      </c>
      <c r="EU107" s="120">
        <f t="shared" si="214"/>
        <v>0</v>
      </c>
      <c r="EV107" s="120">
        <f t="shared" si="215"/>
        <v>0</v>
      </c>
      <c r="EW107" s="205">
        <f t="shared" si="216"/>
        <v>0</v>
      </c>
      <c r="EX107" s="72"/>
      <c r="EY107" s="119">
        <f t="shared" si="217"/>
        <v>1325.304215004151</v>
      </c>
      <c r="EZ107" s="120">
        <f ca="1">IFERROR((NORMSDIST(-(((LN($EY107/$AG$3)+(#REF!+($Q$47^2)/2)*$Q$51)/($Q$47*SQRT($Q$51)))-$Q$47*SQRT($Q$51)))*$AG$3*EXP(-#REF!*$Q$51)-NORMSDIST(-((LN($EY107/$AG$3)+(#REF!+($Q$47^2)/2)*$Q$51)/($Q$47*SQRT($Q$51))))*$EY107)*100*$AF$3,0)</f>
        <v>0</v>
      </c>
      <c r="FA107" s="120">
        <f ca="1">IFERROR((NORMSDIST(-(((LN($EY107/$AG$4)+(#REF!+($Q$47^2)/2)*$Q$51)/($Q$47*SQRT($Q$51)))-$Q$47*SQRT($Q$51)))*$AG$4*EXP(-#REF!*$Q$51)-NORMSDIST(-((LN($EY107/$AG$4)+(#REF!+($Q$47^2)/2)*$Q$51)/($Q$47*SQRT($Q$51))))*$EY107)*100*$AF$4,0)</f>
        <v>0</v>
      </c>
      <c r="FB107" s="120">
        <f ca="1">IFERROR((NORMSDIST(-(((LN($EY107/$AG$5)+(#REF!+($Q$47^2)/2)*$Q$51)/($Q$47*SQRT($Q$51)))-$Q$47*SQRT($Q$51)))*$AG$5*EXP(-#REF!*$Q$51)-NORMSDIST(-((LN($EY107/$AG$5)+(#REF!+($Q$47^2)/2)*$Q$51)/($Q$47*SQRT($Q$51))))*$EY107)*100*$AF$5,0)</f>
        <v>0</v>
      </c>
      <c r="FC107" s="120">
        <f ca="1">IFERROR((NORMSDIST(-(((LN($EY107/$AG$6)+(#REF!+($Q$47^2)/2)*$Q$51)/($Q$47*SQRT($Q$51)))-$Q$47*SQRT($Q$51)))*$AG$6*EXP(-#REF!*$Q$51)-NORMSDIST(-((LN($EY107/$AG$6)+(#REF!+($Q$47^2)/2)*$Q$51)/($Q$47*SQRT($Q$51))))*$EY107)*100*$AF$6,0)</f>
        <v>0</v>
      </c>
      <c r="FD107" s="120">
        <f ca="1">IFERROR((NORMSDIST(-(((LN($EY107/$AG$7)+(#REF!+($Q$47^2)/2)*$Q$51)/($Q$47*SQRT($Q$51)))-$Q$47*SQRT($Q$51)))*$AG$7*EXP(-#REF!*$Q$51)-NORMSDIST(-((LN($EY107/$AG$7)+(#REF!+($Q$47^2)/2)*$Q$51)/($Q$47*SQRT($Q$51))))*$EY107)*100*$AF$7,0)</f>
        <v>0</v>
      </c>
      <c r="FE107" s="120">
        <f ca="1">IFERROR((NORMSDIST(-(((LN($EY107/$AG$8)+(#REF!+($Q$47^2)/2)*$Q$51)/($Q$47*SQRT($Q$51)))-$Q$47*SQRT($Q$51)))*$AG$8*EXP(-#REF!*$Q$51)-NORMSDIST(-((LN($EY107/$AG$8)+(#REF!+($Q$47^2)/2)*$Q$51)/($Q$47*SQRT($Q$51))))*$EY107)*100*$AF$8,0)</f>
        <v>0</v>
      </c>
      <c r="FF107" s="120">
        <f ca="1">IFERROR((NORMSDIST(-(((LN($EY107/$AG$9)+(#REF!+($Q$47^2)/2)*$Q$51)/($Q$47*SQRT($Q$51)))-$Q$47*SQRT($Q$51)))*$AG$9*EXP(-#REF!*$Q$51)-NORMSDIST(-((LN($EY107/$AG$9)+(#REF!+($Q$47^2)/2)*$Q$51)/($Q$47*SQRT($Q$51))))*$EY107)*100*$AF$9,0)</f>
        <v>0</v>
      </c>
      <c r="FG107" s="120">
        <f ca="1">IFERROR((NORMSDIST(-(((LN($EY107/$AG$10)+(#REF!+($Q$47^2)/2)*$Q$51)/($Q$47*SQRT($Q$51)))-$Q$47*SQRT($Q$51)))*$AG$10*EXP(-#REF!*$Q$51)-NORMSDIST(-((LN($EY107/$AG$10)+(#REF!+($Q$47^2)/2)*$Q$51)/($Q$47*SQRT($Q$51))))*$EY107)*100*$AF$10,0)</f>
        <v>0</v>
      </c>
      <c r="FH107" s="120">
        <f ca="1">IFERROR((NORMSDIST(-(((LN($EY107/$AG$11)+(#REF!+($Q$47^2)/2)*$Q$51)/($Q$47*SQRT($Q$51)))-$Q$47*SQRT($Q$51)))*$AG$11*EXP(-#REF!*$Q$51)-NORMSDIST(-((LN($EY107/$AG$11)+(#REF!+($Q$47^2)/2)*$Q$51)/($Q$47*SQRT($Q$51))))*$EY107)*100*$AF$11,0)</f>
        <v>0</v>
      </c>
      <c r="FI107" s="120">
        <f ca="1">IFERROR((NORMSDIST(-(((LN($EY107/$AG$12)+(#REF!+($Q$47^2)/2)*$Q$51)/($Q$47*SQRT($Q$51)))-$Q$47*SQRT($Q$51)))*$AG$12*EXP(-#REF!*$Q$51)-NORMSDIST(-((LN($EY107/$AG$12)+(#REF!+($Q$47^2)/2)*$Q$51)/($Q$47*SQRT($Q$51))))*$EY107)*100*$AF$12,0)</f>
        <v>0</v>
      </c>
      <c r="FJ107" s="120">
        <f ca="1">IFERROR((NORMSDIST(-(((LN($EY107/$AG$13)+(#REF!+($Q$47^2)/2)*$Q$51)/($Q$47*SQRT($Q$51)))-$Q$47*SQRT($Q$51)))*$AG$13*EXP(-#REF!*$Q$51)-NORMSDIST(-((LN($EY107/$AG$13)+(#REF!+($Q$47^2)/2)*$Q$51)/($Q$47*SQRT($Q$51))))*$EY107)*100*$AF$13,0)</f>
        <v>0</v>
      </c>
      <c r="FK107" s="120">
        <f ca="1">IFERROR((NORMSDIST(-(((LN($EY107/$AG$14)+(#REF!+($Q$47^2)/2)*$Q$51)/($Q$47*SQRT($Q$51)))-$Q$47*SQRT($Q$51)))*$AG$14*EXP(-#REF!*$Q$51)-NORMSDIST(-((LN($EY107/$AG$14)+(#REF!+($Q$47^2)/2)*$Q$51)/($Q$47*SQRT($Q$51))))*$EY107)*100*$AF$14,0)</f>
        <v>0</v>
      </c>
      <c r="FL107" s="120">
        <f ca="1">IFERROR((NORMSDIST(-(((LN($EY107/$AG$15)+(#REF!+($Q$47^2)/2)*$Q$51)/($Q$47*SQRT($Q$51)))-$Q$47*SQRT($Q$51)))*$AG$15*EXP(-#REF!*$Q$51)-NORMSDIST(-((LN($EY107/$AG$15)+(#REF!+($Q$47^2)/2)*$Q$51)/($Q$47*SQRT($Q$51))))*$EY107)*100*$AF$15,0)</f>
        <v>0</v>
      </c>
      <c r="FM107" s="120">
        <f ca="1">IFERROR((NORMSDIST(-(((LN($EY107/$AG$16)+(#REF!+($Q$47^2)/2)*$Q$51)/($Q$47*SQRT($Q$51)))-$Q$47*SQRT($Q$51)))*$AG$16*EXP(-#REF!*$Q$51)-NORMSDIST(-((LN($EY107/$AG$16)+(#REF!+($Q$47^2)/2)*$Q$51)/($Q$47*SQRT($Q$51))))*$EY107)*100*$AF$16,0)</f>
        <v>0</v>
      </c>
      <c r="FN107" s="120">
        <f ca="1">IFERROR((NORMSDIST(-(((LN($EY107/$AG$17)+(#REF!+($Q$47^2)/2)*$Q$51)/($Q$47*SQRT($Q$51)))-$Q$47*SQRT($Q$51)))*$AG$17*EXP(-#REF!*$Q$51)-NORMSDIST(-((LN($EY107/$AG$17)+(#REF!+($Q$47^2)/2)*$Q$51)/($Q$47*SQRT($Q$51))))*$EY107)*100*$AF$17,0)</f>
        <v>0</v>
      </c>
      <c r="FO107" s="120">
        <f ca="1">IFERROR((NORMSDIST(-(((LN($EY107/$AG$18)+(#REF!+($Q$47^2)/2)*$Q$51)/($Q$47*SQRT($Q$51)))-$Q$47*SQRT($Q$51)))*$AG$18*EXP(-#REF!*$Q$51)-NORMSDIST(-((LN($EY107/$AG$18)+(#REF!+($Q$47^2)/2)*$Q$51)/($Q$47*SQRT($Q$51))))*$EY107)*100*$AF$18,0)</f>
        <v>0</v>
      </c>
      <c r="FP107" s="120">
        <f ca="1">IFERROR((NORMSDIST(-(((LN($EY107/$AG$19)+(#REF!+($Q$47^2)/2)*$Q$51)/($Q$47*SQRT($Q$51)))-$Q$47*SQRT($Q$51)))*$AG$19*EXP(-#REF!*$Q$51)-NORMSDIST(-((LN($EY107/$AG$19)+(#REF!+($Q$47^2)/2)*$Q$51)/($Q$47*SQRT($Q$51))))*$EY107)*100*$AF$19,0)</f>
        <v>0</v>
      </c>
      <c r="FQ107" s="120">
        <f ca="1">IFERROR((NORMSDIST(-(((LN($EY107/$AG$20)+(#REF!+($Q$47^2)/2)*$Q$51)/($Q$47*SQRT($Q$51)))-$Q$47*SQRT($Q$51)))*$AG$20*EXP(-#REF!*$Q$51)-NORMSDIST(-((LN($EY107/$AG$20)+(#REF!+($Q$47^2)/2)*$Q$51)/($Q$47*SQRT($Q$51))))*$EY107)*100*$AF$20,0)</f>
        <v>0</v>
      </c>
      <c r="FR107" s="120">
        <f ca="1">IFERROR((NORMSDIST(-(((LN($EY107/$AG$21)+(#REF!+($Q$47^2)/2)*$Q$51)/($Q$47*SQRT($Q$51)))-$Q$47*SQRT($Q$51)))*$AG$21*EXP(-#REF!*$Q$51)-NORMSDIST(-((LN($EY107/$AG$21)+(#REF!+($Q$47^2)/2)*$Q$51)/($Q$47*SQRT($Q$51))))*$EY107)*100*$AF$21,0)</f>
        <v>0</v>
      </c>
      <c r="FS107" s="120">
        <f ca="1">IFERROR((NORMSDIST(-(((LN($EY107/$AG$22)+(#REF!+($Q$47^2)/2)*$Q$51)/($Q$47*SQRT($Q$51)))-$Q$47*SQRT($Q$51)))*$AG$22*EXP(-#REF!*$Q$51)-NORMSDIST(-((LN($EY107/$AG$22)+(#REF!+($Q$47^2)/2)*$Q$51)/($Q$47*SQRT($Q$51))))*$EY107)*100*$AF$22,0)</f>
        <v>0</v>
      </c>
      <c r="FT107" s="120">
        <f ca="1">IFERROR((NORMSDIST(-(((LN($EY107/$AG$23)+(#REF!+($Q$47^2)/2)*$Q$51)/($Q$47*SQRT($Q$51)))-$Q$47*SQRT($Q$51)))*$AG$23*EXP(-#REF!*$Q$51)-NORMSDIST(-((LN($EY107/$AG$23)+(#REF!+($Q$47^2)/2)*$Q$51)/($Q$47*SQRT($Q$51))))*$EY107)*100*$AF$23,0)</f>
        <v>0</v>
      </c>
      <c r="FU107" s="120">
        <f ca="1">IFERROR((NORMSDIST(-(((LN($EY107/$AG$24)+(#REF!+($Q$47^2)/2)*$Q$51)/($Q$47*SQRT($Q$51)))-$Q$47*SQRT($Q$51)))*$AG$24*EXP(-#REF!*$Q$51)-NORMSDIST(-((LN($EY107/$AG$24)+(#REF!+($Q$47^2)/2)*$Q$51)/($Q$47*SQRT($Q$51))))*$EY107)*100*$AF$24,0)</f>
        <v>0</v>
      </c>
      <c r="FV107" s="120">
        <f ca="1">IFERROR((NORMSDIST(-(((LN($EY107/$AG$25)+(#REF!+($Q$47^2)/2)*$Q$51)/($Q$47*SQRT($Q$51)))-$Q$47*SQRT($Q$51)))*$AG$25*EXP(-#REF!*$Q$51)-NORMSDIST(-((LN($EY107/$AG$25)+(#REF!+($Q$47^2)/2)*$Q$51)/($Q$47*SQRT($Q$51))))*$EY107)*100*$AF$25,0)</f>
        <v>0</v>
      </c>
      <c r="FW107" s="120">
        <f ca="1">IFERROR((NORMSDIST(-(((LN($EY107/$AG$26)+(#REF!+($Q$47^2)/2)*$Q$51)/($Q$47*SQRT($Q$51)))-$Q$47*SQRT($Q$51)))*$AG$26*EXP(-#REF!*$Q$51)-NORMSDIST(-((LN($EY107/$AG$26)+(#REF!+($Q$47^2)/2)*$Q$51)/($Q$47*SQRT($Q$51))))*$EY107)*100*$AF$26,0)</f>
        <v>0</v>
      </c>
      <c r="FX107" s="120">
        <f ca="1">IFERROR((NORMSDIST(-(((LN($EY107/$AG$27)+(#REF!+($Q$47^2)/2)*$Q$51)/($Q$47*SQRT($Q$51)))-$Q$47*SQRT($Q$51)))*$AG$27*EXP(-#REF!*$Q$51)-NORMSDIST(-((LN($EY107/$AG$27)+(#REF!+($Q$47^2)/2)*$Q$51)/($Q$47*SQRT($Q$51))))*$EY107)*100*$AF$27,0)</f>
        <v>0</v>
      </c>
      <c r="FY107" s="120">
        <f ca="1">IFERROR((NORMSDIST(-(((LN($EY107/$AG$28)+(#REF!+($Q$47^2)/2)*$Q$51)/($Q$47*SQRT($Q$51)))-$Q$47*SQRT($Q$51)))*$AG$28*EXP(-#REF!*$Q$51)-NORMSDIST(-((LN($EY107/$AG$28)+(#REF!+($Q$47^2)/2)*$Q$51)/($Q$47*SQRT($Q$51))))*$EY107)*100*$AF$28,0)</f>
        <v>0</v>
      </c>
      <c r="FZ107" s="120">
        <f ca="1">IFERROR((NORMSDIST(-(((LN($EY107/$AG$29)+(#REF!+($Q$47^2)/2)*$Q$51)/($Q$47*SQRT($Q$51)))-$Q$47*SQRT($Q$51)))*$AG$29*EXP(-#REF!*$Q$51)-NORMSDIST(-((LN($EY107/$AG$29)+(#REF!+($Q$47^2)/2)*$Q$51)/($Q$47*SQRT($Q$51))))*$EY107)*100*$AF$29,0)</f>
        <v>0</v>
      </c>
      <c r="GA107" s="120">
        <f ca="1">IFERROR((NORMSDIST(-(((LN($EY107/$AG$30)+(#REF!+($Q$47^2)/2)*$Q$51)/($Q$47*SQRT($Q$51)))-$Q$47*SQRT($Q$51)))*$AG$30*EXP(-#REF!*$Q$51)-NORMSDIST(-((LN($EY107/$AG$30)+(#REF!+($Q$47^2)/2)*$Q$51)/($Q$47*SQRT($Q$51))))*$EY107)*100*$AF$30,0)</f>
        <v>0</v>
      </c>
      <c r="GB107" s="120">
        <f ca="1">IFERROR((NORMSDIST(-(((LN($EY107/$AG$31)+(#REF!+($Q$47^2)/2)*$Q$51)/($Q$47*SQRT($Q$51)))-$Q$47*SQRT($Q$51)))*$AG$31*EXP(-#REF!*$Q$51)-NORMSDIST(-((LN($EY107/$AG$31)+(#REF!+($Q$47^2)/2)*$Q$51)/($Q$47*SQRT($Q$51))))*$EY107)*100*$AF$31,0)</f>
        <v>0</v>
      </c>
      <c r="GC107" s="120">
        <f ca="1">IFERROR((NORMSDIST(-(((LN($EY107/$AG$32)+(#REF!+($Q$47^2)/2)*$Q$51)/($Q$47*SQRT($Q$51)))-$Q$47*SQRT($Q$51)))*$AG$32*EXP(-#REF!*$Q$51)-NORMSDIST(-((LN($EY107/$AG$32)+(#REF!+($Q$47^2)/2)*$Q$51)/($Q$47*SQRT($Q$51))))*$EY107)*100*$AF$32,0)</f>
        <v>0</v>
      </c>
      <c r="GD107" s="120">
        <f ca="1">IFERROR((NORMSDIST(-(((LN($EY107/$AG$33)+(#REF!+($Q$47^2)/2)*$Q$51)/($Q$47*SQRT($Q$51)))-$Q$47*SQRT($Q$51)))*$AG$33*EXP(-#REF!*$Q$51)-NORMSDIST(-((LN($EY107/$AG$33)+(#REF!+($Q$47^2)/2)*$Q$51)/($Q$47*SQRT($Q$51))))*$EY107)*100*$AF$33,0)</f>
        <v>0</v>
      </c>
      <c r="GE107" s="120">
        <f ca="1">IFERROR((NORMSDIST(-(((LN($EY107/$AG$34)+(#REF!+($Q$47^2)/2)*$Q$51)/($Q$47*SQRT($Q$51)))-$Q$47*SQRT($Q$51)))*$AG$34*EXP(-#REF!*$Q$51)-NORMSDIST(-((LN($EY107/$AG$34)+(#REF!+($Q$47^2)/2)*$Q$51)/($Q$47*SQRT($Q$51))))*$EY107)*100*$AF$34,0)</f>
        <v>0</v>
      </c>
      <c r="GF107" s="120">
        <f ca="1">IFERROR((NORMSDIST(-(((LN($EY107/$AG$35)+(#REF!+($Q$47^2)/2)*$Q$51)/($Q$47*SQRT($Q$51)))-$Q$47*SQRT($Q$51)))*$AG$35*EXP(-#REF!*$Q$51)-NORMSDIST(-((LN($EY107/$AG$35)+(#REF!+($Q$47^2)/2)*$Q$51)/($Q$47*SQRT($Q$51))))*$EY107)*100*$AF$35,0)</f>
        <v>0</v>
      </c>
      <c r="GG107" s="120">
        <f ca="1">IFERROR((NORMSDIST(-(((LN($EY107/$AG$36)+(#REF!+($Q$47^2)/2)*$Q$51)/($Q$47*SQRT($Q$51)))-$Q$47*SQRT($Q$51)))*$AG$36*EXP(-#REF!*$Q$51)-NORMSDIST(-((LN($EY107/$AG$36)+(#REF!+($Q$47^2)/2)*$Q$51)/($Q$47*SQRT($Q$51))))*$EY107)*100*$AF$36,0)</f>
        <v>0</v>
      </c>
      <c r="GH107" s="120">
        <f ca="1">IFERROR((NORMSDIST(-(((LN($EY107/$AG$37)+(#REF!+($Q$47^2)/2)*$Q$51)/($Q$47*SQRT($Q$51)))-$Q$47*SQRT($Q$51)))*$AG$37*EXP(-#REF!*$Q$51)-NORMSDIST(-((LN($EY107/$AG$37)+(#REF!+($Q$47^2)/2)*$Q$51)/($Q$47*SQRT($Q$51))))*$EY107)*100*$AF$37,0)</f>
        <v>0</v>
      </c>
      <c r="GI107" s="120">
        <f ca="1">IFERROR((NORMSDIST(-(((LN($EY107/$AG$38)+(#REF!+($Q$47^2)/2)*$Q$51)/($Q$47*SQRT($Q$51)))-$Q$47*SQRT($Q$51)))*$AG$38*EXP(-#REF!*$Q$51)-NORMSDIST(-((LN($EY107/$AG$38)+(#REF!+($Q$47^2)/2)*$Q$51)/($Q$47*SQRT($Q$51))))*$EY107)*100*$AF$38,0)</f>
        <v>0</v>
      </c>
      <c r="GJ107" s="120">
        <f ca="1">IFERROR((NORMSDIST(-(((LN($EY107/$AG$39)+(#REF!+($Q$47^2)/2)*$Q$51)/($Q$47*SQRT($Q$51)))-$Q$47*SQRT($Q$51)))*$AG$39*EXP(-#REF!*$Q$51)-NORMSDIST(-((LN($EY107/$AG$39)+(#REF!+($Q$47^2)/2)*$Q$51)/($Q$47*SQRT($Q$51))))*$EY107)*100*$AF$39,0)</f>
        <v>0</v>
      </c>
      <c r="GK107" s="120">
        <f ca="1">IFERROR((NORMSDIST(-(((LN($EY107/$AG$40)+(#REF!+($Q$47^2)/2)*$Q$51)/($Q$47*SQRT($Q$51)))-$Q$47*SQRT($Q$51)))*$AG$40*EXP(-#REF!*$Q$51)-NORMSDIST(-((LN($EY107/$AG$40)+(#REF!+($Q$47^2)/2)*$Q$51)/($Q$47*SQRT($Q$51))))*$EY107)*100*$AF$40,0)</f>
        <v>0</v>
      </c>
      <c r="GL107" s="120">
        <f ca="1">IFERROR((NORMSDIST(-(((LN($EY107/$AG$41)+(#REF!+($Q$47^2)/2)*$Q$51)/($Q$47*SQRT($Q$51)))-$Q$47*SQRT($Q$51)))*$AG$41*EXP(-#REF!*$Q$51)-NORMSDIST(-((LN($EY107/$AG$41)+(#REF!+($Q$47^2)/2)*$Q$51)/($Q$47*SQRT($Q$51))))*$EY107)*100*$AF$41,0)</f>
        <v>0</v>
      </c>
      <c r="GM107" s="120">
        <f ca="1">IFERROR((NORMSDIST(-(((LN($EY107/$AG$42)+(#REF!+($Q$47^2)/2)*$Q$51)/($Q$47*SQRT($Q$51)))-$Q$47*SQRT($Q$51)))*$AG$42*EXP(-#REF!*$Q$51)-NORMSDIST(-((LN($EY107/$AG$42)+(#REF!+($Q$47^2)/2)*$Q$51)/($Q$47*SQRT($Q$51))))*$EY107)*100*$AF$42,0)</f>
        <v>0</v>
      </c>
      <c r="GN107" s="205">
        <f t="shared" ca="1" si="218"/>
        <v>0</v>
      </c>
    </row>
    <row r="108" spans="112:196">
      <c r="DH108" s="119">
        <f t="shared" si="175"/>
        <v>1395.0570684254221</v>
      </c>
      <c r="DI108" s="120">
        <f t="shared" si="176"/>
        <v>0</v>
      </c>
      <c r="DJ108" s="120">
        <f t="shared" si="177"/>
        <v>0</v>
      </c>
      <c r="DK108" s="120">
        <f t="shared" si="178"/>
        <v>0</v>
      </c>
      <c r="DL108" s="120">
        <f t="shared" si="179"/>
        <v>0</v>
      </c>
      <c r="DM108" s="120">
        <f t="shared" si="180"/>
        <v>0</v>
      </c>
      <c r="DN108" s="120">
        <f t="shared" si="181"/>
        <v>0</v>
      </c>
      <c r="DO108" s="120">
        <f t="shared" si="182"/>
        <v>0</v>
      </c>
      <c r="DP108" s="120">
        <f t="shared" si="183"/>
        <v>0</v>
      </c>
      <c r="DQ108" s="120">
        <f t="shared" si="184"/>
        <v>0</v>
      </c>
      <c r="DR108" s="120">
        <f t="shared" si="185"/>
        <v>0</v>
      </c>
      <c r="DS108" s="120">
        <f t="shared" si="186"/>
        <v>0</v>
      </c>
      <c r="DT108" s="120">
        <f t="shared" si="187"/>
        <v>0</v>
      </c>
      <c r="DU108" s="120">
        <f t="shared" si="188"/>
        <v>0</v>
      </c>
      <c r="DV108" s="120">
        <f t="shared" si="189"/>
        <v>0</v>
      </c>
      <c r="DW108" s="120">
        <f t="shared" si="190"/>
        <v>0</v>
      </c>
      <c r="DX108" s="120">
        <f t="shared" si="191"/>
        <v>0</v>
      </c>
      <c r="DY108" s="120">
        <f t="shared" si="192"/>
        <v>0</v>
      </c>
      <c r="DZ108" s="120">
        <f t="shared" si="193"/>
        <v>0</v>
      </c>
      <c r="EA108" s="120">
        <f t="shared" si="194"/>
        <v>0</v>
      </c>
      <c r="EB108" s="120">
        <f t="shared" si="195"/>
        <v>0</v>
      </c>
      <c r="EC108" s="120">
        <f t="shared" si="196"/>
        <v>0</v>
      </c>
      <c r="ED108" s="120">
        <f t="shared" si="197"/>
        <v>0</v>
      </c>
      <c r="EE108" s="120">
        <f t="shared" si="198"/>
        <v>0</v>
      </c>
      <c r="EF108" s="120">
        <f t="shared" si="199"/>
        <v>0</v>
      </c>
      <c r="EG108" s="120">
        <f t="shared" si="200"/>
        <v>0</v>
      </c>
      <c r="EH108" s="120">
        <f t="shared" si="201"/>
        <v>0</v>
      </c>
      <c r="EI108" s="120">
        <f t="shared" si="202"/>
        <v>0</v>
      </c>
      <c r="EJ108" s="120">
        <f t="shared" si="203"/>
        <v>0</v>
      </c>
      <c r="EK108" s="120">
        <f t="shared" si="204"/>
        <v>0</v>
      </c>
      <c r="EL108" s="120">
        <f t="shared" si="205"/>
        <v>0</v>
      </c>
      <c r="EM108" s="120">
        <f t="shared" si="206"/>
        <v>0</v>
      </c>
      <c r="EN108" s="120">
        <f t="shared" si="207"/>
        <v>0</v>
      </c>
      <c r="EO108" s="120">
        <f t="shared" si="208"/>
        <v>0</v>
      </c>
      <c r="EP108" s="120">
        <f t="shared" si="209"/>
        <v>0</v>
      </c>
      <c r="EQ108" s="120">
        <f t="shared" si="210"/>
        <v>0</v>
      </c>
      <c r="ER108" s="120">
        <f t="shared" si="211"/>
        <v>0</v>
      </c>
      <c r="ES108" s="120">
        <f t="shared" si="212"/>
        <v>0</v>
      </c>
      <c r="ET108" s="120">
        <f t="shared" si="213"/>
        <v>0</v>
      </c>
      <c r="EU108" s="120">
        <f t="shared" si="214"/>
        <v>0</v>
      </c>
      <c r="EV108" s="120">
        <f t="shared" si="215"/>
        <v>0</v>
      </c>
      <c r="EW108" s="205">
        <f t="shared" si="216"/>
        <v>0</v>
      </c>
      <c r="EX108" s="72"/>
      <c r="EY108" s="119">
        <f t="shared" si="217"/>
        <v>1395.0570684254221</v>
      </c>
      <c r="EZ108" s="120">
        <f ca="1">IFERROR((NORMSDIST(-(((LN($EY108/$AG$3)+(#REF!+($Q$47^2)/2)*$Q$51)/($Q$47*SQRT($Q$51)))-$Q$47*SQRT($Q$51)))*$AG$3*EXP(-#REF!*$Q$51)-NORMSDIST(-((LN($EY108/$AG$3)+(#REF!+($Q$47^2)/2)*$Q$51)/($Q$47*SQRT($Q$51))))*$EY108)*100*$AF$3,0)</f>
        <v>0</v>
      </c>
      <c r="FA108" s="120">
        <f ca="1">IFERROR((NORMSDIST(-(((LN($EY108/$AG$4)+(#REF!+($Q$47^2)/2)*$Q$51)/($Q$47*SQRT($Q$51)))-$Q$47*SQRT($Q$51)))*$AG$4*EXP(-#REF!*$Q$51)-NORMSDIST(-((LN($EY108/$AG$4)+(#REF!+($Q$47^2)/2)*$Q$51)/($Q$47*SQRT($Q$51))))*$EY108)*100*$AF$4,0)</f>
        <v>0</v>
      </c>
      <c r="FB108" s="120">
        <f ca="1">IFERROR((NORMSDIST(-(((LN($EY108/$AG$5)+(#REF!+($Q$47^2)/2)*$Q$51)/($Q$47*SQRT($Q$51)))-$Q$47*SQRT($Q$51)))*$AG$5*EXP(-#REF!*$Q$51)-NORMSDIST(-((LN($EY108/$AG$5)+(#REF!+($Q$47^2)/2)*$Q$51)/($Q$47*SQRT($Q$51))))*$EY108)*100*$AF$5,0)</f>
        <v>0</v>
      </c>
      <c r="FC108" s="120">
        <f ca="1">IFERROR((NORMSDIST(-(((LN($EY108/$AG$6)+(#REF!+($Q$47^2)/2)*$Q$51)/($Q$47*SQRT($Q$51)))-$Q$47*SQRT($Q$51)))*$AG$6*EXP(-#REF!*$Q$51)-NORMSDIST(-((LN($EY108/$AG$6)+(#REF!+($Q$47^2)/2)*$Q$51)/($Q$47*SQRT($Q$51))))*$EY108)*100*$AF$6,0)</f>
        <v>0</v>
      </c>
      <c r="FD108" s="120">
        <f ca="1">IFERROR((NORMSDIST(-(((LN($EY108/$AG$7)+(#REF!+($Q$47^2)/2)*$Q$51)/($Q$47*SQRT($Q$51)))-$Q$47*SQRT($Q$51)))*$AG$7*EXP(-#REF!*$Q$51)-NORMSDIST(-((LN($EY108/$AG$7)+(#REF!+($Q$47^2)/2)*$Q$51)/($Q$47*SQRT($Q$51))))*$EY108)*100*$AF$7,0)</f>
        <v>0</v>
      </c>
      <c r="FE108" s="120">
        <f ca="1">IFERROR((NORMSDIST(-(((LN($EY108/$AG$8)+(#REF!+($Q$47^2)/2)*$Q$51)/($Q$47*SQRT($Q$51)))-$Q$47*SQRT($Q$51)))*$AG$8*EXP(-#REF!*$Q$51)-NORMSDIST(-((LN($EY108/$AG$8)+(#REF!+($Q$47^2)/2)*$Q$51)/($Q$47*SQRT($Q$51))))*$EY108)*100*$AF$8,0)</f>
        <v>0</v>
      </c>
      <c r="FF108" s="120">
        <f ca="1">IFERROR((NORMSDIST(-(((LN($EY108/$AG$9)+(#REF!+($Q$47^2)/2)*$Q$51)/($Q$47*SQRT($Q$51)))-$Q$47*SQRT($Q$51)))*$AG$9*EXP(-#REF!*$Q$51)-NORMSDIST(-((LN($EY108/$AG$9)+(#REF!+($Q$47^2)/2)*$Q$51)/($Q$47*SQRT($Q$51))))*$EY108)*100*$AF$9,0)</f>
        <v>0</v>
      </c>
      <c r="FG108" s="120">
        <f ca="1">IFERROR((NORMSDIST(-(((LN($EY108/$AG$10)+(#REF!+($Q$47^2)/2)*$Q$51)/($Q$47*SQRT($Q$51)))-$Q$47*SQRT($Q$51)))*$AG$10*EXP(-#REF!*$Q$51)-NORMSDIST(-((LN($EY108/$AG$10)+(#REF!+($Q$47^2)/2)*$Q$51)/($Q$47*SQRT($Q$51))))*$EY108)*100*$AF$10,0)</f>
        <v>0</v>
      </c>
      <c r="FH108" s="120">
        <f ca="1">IFERROR((NORMSDIST(-(((LN($EY108/$AG$11)+(#REF!+($Q$47^2)/2)*$Q$51)/($Q$47*SQRT($Q$51)))-$Q$47*SQRT($Q$51)))*$AG$11*EXP(-#REF!*$Q$51)-NORMSDIST(-((LN($EY108/$AG$11)+(#REF!+($Q$47^2)/2)*$Q$51)/($Q$47*SQRT($Q$51))))*$EY108)*100*$AF$11,0)</f>
        <v>0</v>
      </c>
      <c r="FI108" s="120">
        <f ca="1">IFERROR((NORMSDIST(-(((LN($EY108/$AG$12)+(#REF!+($Q$47^2)/2)*$Q$51)/($Q$47*SQRT($Q$51)))-$Q$47*SQRT($Q$51)))*$AG$12*EXP(-#REF!*$Q$51)-NORMSDIST(-((LN($EY108/$AG$12)+(#REF!+($Q$47^2)/2)*$Q$51)/($Q$47*SQRT($Q$51))))*$EY108)*100*$AF$12,0)</f>
        <v>0</v>
      </c>
      <c r="FJ108" s="120">
        <f ca="1">IFERROR((NORMSDIST(-(((LN($EY108/$AG$13)+(#REF!+($Q$47^2)/2)*$Q$51)/($Q$47*SQRT($Q$51)))-$Q$47*SQRT($Q$51)))*$AG$13*EXP(-#REF!*$Q$51)-NORMSDIST(-((LN($EY108/$AG$13)+(#REF!+($Q$47^2)/2)*$Q$51)/($Q$47*SQRT($Q$51))))*$EY108)*100*$AF$13,0)</f>
        <v>0</v>
      </c>
      <c r="FK108" s="120">
        <f ca="1">IFERROR((NORMSDIST(-(((LN($EY108/$AG$14)+(#REF!+($Q$47^2)/2)*$Q$51)/($Q$47*SQRT($Q$51)))-$Q$47*SQRT($Q$51)))*$AG$14*EXP(-#REF!*$Q$51)-NORMSDIST(-((LN($EY108/$AG$14)+(#REF!+($Q$47^2)/2)*$Q$51)/($Q$47*SQRT($Q$51))))*$EY108)*100*$AF$14,0)</f>
        <v>0</v>
      </c>
      <c r="FL108" s="120">
        <f ca="1">IFERROR((NORMSDIST(-(((LN($EY108/$AG$15)+(#REF!+($Q$47^2)/2)*$Q$51)/($Q$47*SQRT($Q$51)))-$Q$47*SQRT($Q$51)))*$AG$15*EXP(-#REF!*$Q$51)-NORMSDIST(-((LN($EY108/$AG$15)+(#REF!+($Q$47^2)/2)*$Q$51)/($Q$47*SQRT($Q$51))))*$EY108)*100*$AF$15,0)</f>
        <v>0</v>
      </c>
      <c r="FM108" s="120">
        <f ca="1">IFERROR((NORMSDIST(-(((LN($EY108/$AG$16)+(#REF!+($Q$47^2)/2)*$Q$51)/($Q$47*SQRT($Q$51)))-$Q$47*SQRT($Q$51)))*$AG$16*EXP(-#REF!*$Q$51)-NORMSDIST(-((LN($EY108/$AG$16)+(#REF!+($Q$47^2)/2)*$Q$51)/($Q$47*SQRT($Q$51))))*$EY108)*100*$AF$16,0)</f>
        <v>0</v>
      </c>
      <c r="FN108" s="120">
        <f ca="1">IFERROR((NORMSDIST(-(((LN($EY108/$AG$17)+(#REF!+($Q$47^2)/2)*$Q$51)/($Q$47*SQRT($Q$51)))-$Q$47*SQRT($Q$51)))*$AG$17*EXP(-#REF!*$Q$51)-NORMSDIST(-((LN($EY108/$AG$17)+(#REF!+($Q$47^2)/2)*$Q$51)/($Q$47*SQRT($Q$51))))*$EY108)*100*$AF$17,0)</f>
        <v>0</v>
      </c>
      <c r="FO108" s="120">
        <f ca="1">IFERROR((NORMSDIST(-(((LN($EY108/$AG$18)+(#REF!+($Q$47^2)/2)*$Q$51)/($Q$47*SQRT($Q$51)))-$Q$47*SQRT($Q$51)))*$AG$18*EXP(-#REF!*$Q$51)-NORMSDIST(-((LN($EY108/$AG$18)+(#REF!+($Q$47^2)/2)*$Q$51)/($Q$47*SQRT($Q$51))))*$EY108)*100*$AF$18,0)</f>
        <v>0</v>
      </c>
      <c r="FP108" s="120">
        <f ca="1">IFERROR((NORMSDIST(-(((LN($EY108/$AG$19)+(#REF!+($Q$47^2)/2)*$Q$51)/($Q$47*SQRT($Q$51)))-$Q$47*SQRT($Q$51)))*$AG$19*EXP(-#REF!*$Q$51)-NORMSDIST(-((LN($EY108/$AG$19)+(#REF!+($Q$47^2)/2)*$Q$51)/($Q$47*SQRT($Q$51))))*$EY108)*100*$AF$19,0)</f>
        <v>0</v>
      </c>
      <c r="FQ108" s="120">
        <f ca="1">IFERROR((NORMSDIST(-(((LN($EY108/$AG$20)+(#REF!+($Q$47^2)/2)*$Q$51)/($Q$47*SQRT($Q$51)))-$Q$47*SQRT($Q$51)))*$AG$20*EXP(-#REF!*$Q$51)-NORMSDIST(-((LN($EY108/$AG$20)+(#REF!+($Q$47^2)/2)*$Q$51)/($Q$47*SQRT($Q$51))))*$EY108)*100*$AF$20,0)</f>
        <v>0</v>
      </c>
      <c r="FR108" s="120">
        <f ca="1">IFERROR((NORMSDIST(-(((LN($EY108/$AG$21)+(#REF!+($Q$47^2)/2)*$Q$51)/($Q$47*SQRT($Q$51)))-$Q$47*SQRT($Q$51)))*$AG$21*EXP(-#REF!*$Q$51)-NORMSDIST(-((LN($EY108/$AG$21)+(#REF!+($Q$47^2)/2)*$Q$51)/($Q$47*SQRT($Q$51))))*$EY108)*100*$AF$21,0)</f>
        <v>0</v>
      </c>
      <c r="FS108" s="120">
        <f ca="1">IFERROR((NORMSDIST(-(((LN($EY108/$AG$22)+(#REF!+($Q$47^2)/2)*$Q$51)/($Q$47*SQRT($Q$51)))-$Q$47*SQRT($Q$51)))*$AG$22*EXP(-#REF!*$Q$51)-NORMSDIST(-((LN($EY108/$AG$22)+(#REF!+($Q$47^2)/2)*$Q$51)/($Q$47*SQRT($Q$51))))*$EY108)*100*$AF$22,0)</f>
        <v>0</v>
      </c>
      <c r="FT108" s="120">
        <f ca="1">IFERROR((NORMSDIST(-(((LN($EY108/$AG$23)+(#REF!+($Q$47^2)/2)*$Q$51)/($Q$47*SQRT($Q$51)))-$Q$47*SQRT($Q$51)))*$AG$23*EXP(-#REF!*$Q$51)-NORMSDIST(-((LN($EY108/$AG$23)+(#REF!+($Q$47^2)/2)*$Q$51)/($Q$47*SQRT($Q$51))))*$EY108)*100*$AF$23,0)</f>
        <v>0</v>
      </c>
      <c r="FU108" s="120">
        <f ca="1">IFERROR((NORMSDIST(-(((LN($EY108/$AG$24)+(#REF!+($Q$47^2)/2)*$Q$51)/($Q$47*SQRT($Q$51)))-$Q$47*SQRT($Q$51)))*$AG$24*EXP(-#REF!*$Q$51)-NORMSDIST(-((LN($EY108/$AG$24)+(#REF!+($Q$47^2)/2)*$Q$51)/($Q$47*SQRT($Q$51))))*$EY108)*100*$AF$24,0)</f>
        <v>0</v>
      </c>
      <c r="FV108" s="120">
        <f ca="1">IFERROR((NORMSDIST(-(((LN($EY108/$AG$25)+(#REF!+($Q$47^2)/2)*$Q$51)/($Q$47*SQRT($Q$51)))-$Q$47*SQRT($Q$51)))*$AG$25*EXP(-#REF!*$Q$51)-NORMSDIST(-((LN($EY108/$AG$25)+(#REF!+($Q$47^2)/2)*$Q$51)/($Q$47*SQRT($Q$51))))*$EY108)*100*$AF$25,0)</f>
        <v>0</v>
      </c>
      <c r="FW108" s="120">
        <f ca="1">IFERROR((NORMSDIST(-(((LN($EY108/$AG$26)+(#REF!+($Q$47^2)/2)*$Q$51)/($Q$47*SQRT($Q$51)))-$Q$47*SQRT($Q$51)))*$AG$26*EXP(-#REF!*$Q$51)-NORMSDIST(-((LN($EY108/$AG$26)+(#REF!+($Q$47^2)/2)*$Q$51)/($Q$47*SQRT($Q$51))))*$EY108)*100*$AF$26,0)</f>
        <v>0</v>
      </c>
      <c r="FX108" s="120">
        <f ca="1">IFERROR((NORMSDIST(-(((LN($EY108/$AG$27)+(#REF!+($Q$47^2)/2)*$Q$51)/($Q$47*SQRT($Q$51)))-$Q$47*SQRT($Q$51)))*$AG$27*EXP(-#REF!*$Q$51)-NORMSDIST(-((LN($EY108/$AG$27)+(#REF!+($Q$47^2)/2)*$Q$51)/($Q$47*SQRT($Q$51))))*$EY108)*100*$AF$27,0)</f>
        <v>0</v>
      </c>
      <c r="FY108" s="120">
        <f ca="1">IFERROR((NORMSDIST(-(((LN($EY108/$AG$28)+(#REF!+($Q$47^2)/2)*$Q$51)/($Q$47*SQRT($Q$51)))-$Q$47*SQRT($Q$51)))*$AG$28*EXP(-#REF!*$Q$51)-NORMSDIST(-((LN($EY108/$AG$28)+(#REF!+($Q$47^2)/2)*$Q$51)/($Q$47*SQRT($Q$51))))*$EY108)*100*$AF$28,0)</f>
        <v>0</v>
      </c>
      <c r="FZ108" s="120">
        <f ca="1">IFERROR((NORMSDIST(-(((LN($EY108/$AG$29)+(#REF!+($Q$47^2)/2)*$Q$51)/($Q$47*SQRT($Q$51)))-$Q$47*SQRT($Q$51)))*$AG$29*EXP(-#REF!*$Q$51)-NORMSDIST(-((LN($EY108/$AG$29)+(#REF!+($Q$47^2)/2)*$Q$51)/($Q$47*SQRT($Q$51))))*$EY108)*100*$AF$29,0)</f>
        <v>0</v>
      </c>
      <c r="GA108" s="120">
        <f ca="1">IFERROR((NORMSDIST(-(((LN($EY108/$AG$30)+(#REF!+($Q$47^2)/2)*$Q$51)/($Q$47*SQRT($Q$51)))-$Q$47*SQRT($Q$51)))*$AG$30*EXP(-#REF!*$Q$51)-NORMSDIST(-((LN($EY108/$AG$30)+(#REF!+($Q$47^2)/2)*$Q$51)/($Q$47*SQRT($Q$51))))*$EY108)*100*$AF$30,0)</f>
        <v>0</v>
      </c>
      <c r="GB108" s="120">
        <f ca="1">IFERROR((NORMSDIST(-(((LN($EY108/$AG$31)+(#REF!+($Q$47^2)/2)*$Q$51)/($Q$47*SQRT($Q$51)))-$Q$47*SQRT($Q$51)))*$AG$31*EXP(-#REF!*$Q$51)-NORMSDIST(-((LN($EY108/$AG$31)+(#REF!+($Q$47^2)/2)*$Q$51)/($Q$47*SQRT($Q$51))))*$EY108)*100*$AF$31,0)</f>
        <v>0</v>
      </c>
      <c r="GC108" s="120">
        <f ca="1">IFERROR((NORMSDIST(-(((LN($EY108/$AG$32)+(#REF!+($Q$47^2)/2)*$Q$51)/($Q$47*SQRT($Q$51)))-$Q$47*SQRT($Q$51)))*$AG$32*EXP(-#REF!*$Q$51)-NORMSDIST(-((LN($EY108/$AG$32)+(#REF!+($Q$47^2)/2)*$Q$51)/($Q$47*SQRT($Q$51))))*$EY108)*100*$AF$32,0)</f>
        <v>0</v>
      </c>
      <c r="GD108" s="120">
        <f ca="1">IFERROR((NORMSDIST(-(((LN($EY108/$AG$33)+(#REF!+($Q$47^2)/2)*$Q$51)/($Q$47*SQRT($Q$51)))-$Q$47*SQRT($Q$51)))*$AG$33*EXP(-#REF!*$Q$51)-NORMSDIST(-((LN($EY108/$AG$33)+(#REF!+($Q$47^2)/2)*$Q$51)/($Q$47*SQRT($Q$51))))*$EY108)*100*$AF$33,0)</f>
        <v>0</v>
      </c>
      <c r="GE108" s="120">
        <f ca="1">IFERROR((NORMSDIST(-(((LN($EY108/$AG$34)+(#REF!+($Q$47^2)/2)*$Q$51)/($Q$47*SQRT($Q$51)))-$Q$47*SQRT($Q$51)))*$AG$34*EXP(-#REF!*$Q$51)-NORMSDIST(-((LN($EY108/$AG$34)+(#REF!+($Q$47^2)/2)*$Q$51)/($Q$47*SQRT($Q$51))))*$EY108)*100*$AF$34,0)</f>
        <v>0</v>
      </c>
      <c r="GF108" s="120">
        <f ca="1">IFERROR((NORMSDIST(-(((LN($EY108/$AG$35)+(#REF!+($Q$47^2)/2)*$Q$51)/($Q$47*SQRT($Q$51)))-$Q$47*SQRT($Q$51)))*$AG$35*EXP(-#REF!*$Q$51)-NORMSDIST(-((LN($EY108/$AG$35)+(#REF!+($Q$47^2)/2)*$Q$51)/($Q$47*SQRT($Q$51))))*$EY108)*100*$AF$35,0)</f>
        <v>0</v>
      </c>
      <c r="GG108" s="120">
        <f ca="1">IFERROR((NORMSDIST(-(((LN($EY108/$AG$36)+(#REF!+($Q$47^2)/2)*$Q$51)/($Q$47*SQRT($Q$51)))-$Q$47*SQRT($Q$51)))*$AG$36*EXP(-#REF!*$Q$51)-NORMSDIST(-((LN($EY108/$AG$36)+(#REF!+($Q$47^2)/2)*$Q$51)/($Q$47*SQRT($Q$51))))*$EY108)*100*$AF$36,0)</f>
        <v>0</v>
      </c>
      <c r="GH108" s="120">
        <f ca="1">IFERROR((NORMSDIST(-(((LN($EY108/$AG$37)+(#REF!+($Q$47^2)/2)*$Q$51)/($Q$47*SQRT($Q$51)))-$Q$47*SQRT($Q$51)))*$AG$37*EXP(-#REF!*$Q$51)-NORMSDIST(-((LN($EY108/$AG$37)+(#REF!+($Q$47^2)/2)*$Q$51)/($Q$47*SQRT($Q$51))))*$EY108)*100*$AF$37,0)</f>
        <v>0</v>
      </c>
      <c r="GI108" s="120">
        <f ca="1">IFERROR((NORMSDIST(-(((LN($EY108/$AG$38)+(#REF!+($Q$47^2)/2)*$Q$51)/($Q$47*SQRT($Q$51)))-$Q$47*SQRT($Q$51)))*$AG$38*EXP(-#REF!*$Q$51)-NORMSDIST(-((LN($EY108/$AG$38)+(#REF!+($Q$47^2)/2)*$Q$51)/($Q$47*SQRT($Q$51))))*$EY108)*100*$AF$38,0)</f>
        <v>0</v>
      </c>
      <c r="GJ108" s="120">
        <f ca="1">IFERROR((NORMSDIST(-(((LN($EY108/$AG$39)+(#REF!+($Q$47^2)/2)*$Q$51)/($Q$47*SQRT($Q$51)))-$Q$47*SQRT($Q$51)))*$AG$39*EXP(-#REF!*$Q$51)-NORMSDIST(-((LN($EY108/$AG$39)+(#REF!+($Q$47^2)/2)*$Q$51)/($Q$47*SQRT($Q$51))))*$EY108)*100*$AF$39,0)</f>
        <v>0</v>
      </c>
      <c r="GK108" s="120">
        <f ca="1">IFERROR((NORMSDIST(-(((LN($EY108/$AG$40)+(#REF!+($Q$47^2)/2)*$Q$51)/($Q$47*SQRT($Q$51)))-$Q$47*SQRT($Q$51)))*$AG$40*EXP(-#REF!*$Q$51)-NORMSDIST(-((LN($EY108/$AG$40)+(#REF!+($Q$47^2)/2)*$Q$51)/($Q$47*SQRT($Q$51))))*$EY108)*100*$AF$40,0)</f>
        <v>0</v>
      </c>
      <c r="GL108" s="120">
        <f ca="1">IFERROR((NORMSDIST(-(((LN($EY108/$AG$41)+(#REF!+($Q$47^2)/2)*$Q$51)/($Q$47*SQRT($Q$51)))-$Q$47*SQRT($Q$51)))*$AG$41*EXP(-#REF!*$Q$51)-NORMSDIST(-((LN($EY108/$AG$41)+(#REF!+($Q$47^2)/2)*$Q$51)/($Q$47*SQRT($Q$51))))*$EY108)*100*$AF$41,0)</f>
        <v>0</v>
      </c>
      <c r="GM108" s="120">
        <f ca="1">IFERROR((NORMSDIST(-(((LN($EY108/$AG$42)+(#REF!+($Q$47^2)/2)*$Q$51)/($Q$47*SQRT($Q$51)))-$Q$47*SQRT($Q$51)))*$AG$42*EXP(-#REF!*$Q$51)-NORMSDIST(-((LN($EY108/$AG$42)+(#REF!+($Q$47^2)/2)*$Q$51)/($Q$47*SQRT($Q$51))))*$EY108)*100*$AF$42,0)</f>
        <v>0</v>
      </c>
      <c r="GN108" s="205">
        <f t="shared" ca="1" si="218"/>
        <v>0</v>
      </c>
    </row>
    <row r="109" spans="112:196">
      <c r="DH109" s="119">
        <f t="shared" si="175"/>
        <v>1468.4811246583392</v>
      </c>
      <c r="DI109" s="120">
        <f t="shared" si="176"/>
        <v>0</v>
      </c>
      <c r="DJ109" s="120">
        <f t="shared" si="177"/>
        <v>0</v>
      </c>
      <c r="DK109" s="120">
        <f t="shared" si="178"/>
        <v>0</v>
      </c>
      <c r="DL109" s="120">
        <f t="shared" si="179"/>
        <v>0</v>
      </c>
      <c r="DM109" s="120">
        <f t="shared" si="180"/>
        <v>0</v>
      </c>
      <c r="DN109" s="120">
        <f t="shared" si="181"/>
        <v>0</v>
      </c>
      <c r="DO109" s="120">
        <f t="shared" si="182"/>
        <v>0</v>
      </c>
      <c r="DP109" s="120">
        <f t="shared" si="183"/>
        <v>0</v>
      </c>
      <c r="DQ109" s="120">
        <f t="shared" si="184"/>
        <v>0</v>
      </c>
      <c r="DR109" s="120">
        <f t="shared" si="185"/>
        <v>0</v>
      </c>
      <c r="DS109" s="120">
        <f t="shared" si="186"/>
        <v>0</v>
      </c>
      <c r="DT109" s="120">
        <f t="shared" si="187"/>
        <v>0</v>
      </c>
      <c r="DU109" s="120">
        <f t="shared" si="188"/>
        <v>0</v>
      </c>
      <c r="DV109" s="120">
        <f t="shared" si="189"/>
        <v>0</v>
      </c>
      <c r="DW109" s="120">
        <f t="shared" si="190"/>
        <v>0</v>
      </c>
      <c r="DX109" s="120">
        <f t="shared" si="191"/>
        <v>0</v>
      </c>
      <c r="DY109" s="120">
        <f t="shared" si="192"/>
        <v>0</v>
      </c>
      <c r="DZ109" s="120">
        <f t="shared" si="193"/>
        <v>0</v>
      </c>
      <c r="EA109" s="120">
        <f t="shared" si="194"/>
        <v>0</v>
      </c>
      <c r="EB109" s="120">
        <f t="shared" si="195"/>
        <v>0</v>
      </c>
      <c r="EC109" s="120">
        <f t="shared" si="196"/>
        <v>0</v>
      </c>
      <c r="ED109" s="120">
        <f t="shared" si="197"/>
        <v>0</v>
      </c>
      <c r="EE109" s="120">
        <f t="shared" si="198"/>
        <v>0</v>
      </c>
      <c r="EF109" s="120">
        <f t="shared" si="199"/>
        <v>0</v>
      </c>
      <c r="EG109" s="120">
        <f t="shared" si="200"/>
        <v>0</v>
      </c>
      <c r="EH109" s="120">
        <f t="shared" si="201"/>
        <v>0</v>
      </c>
      <c r="EI109" s="120">
        <f t="shared" si="202"/>
        <v>0</v>
      </c>
      <c r="EJ109" s="120">
        <f t="shared" si="203"/>
        <v>0</v>
      </c>
      <c r="EK109" s="120">
        <f t="shared" si="204"/>
        <v>0</v>
      </c>
      <c r="EL109" s="120">
        <f t="shared" si="205"/>
        <v>0</v>
      </c>
      <c r="EM109" s="120">
        <f t="shared" si="206"/>
        <v>0</v>
      </c>
      <c r="EN109" s="120">
        <f t="shared" si="207"/>
        <v>0</v>
      </c>
      <c r="EO109" s="120">
        <f t="shared" si="208"/>
        <v>0</v>
      </c>
      <c r="EP109" s="120">
        <f t="shared" si="209"/>
        <v>0</v>
      </c>
      <c r="EQ109" s="120">
        <f t="shared" si="210"/>
        <v>0</v>
      </c>
      <c r="ER109" s="120">
        <f t="shared" si="211"/>
        <v>0</v>
      </c>
      <c r="ES109" s="120">
        <f t="shared" si="212"/>
        <v>0</v>
      </c>
      <c r="ET109" s="120">
        <f t="shared" si="213"/>
        <v>0</v>
      </c>
      <c r="EU109" s="120">
        <f t="shared" si="214"/>
        <v>0</v>
      </c>
      <c r="EV109" s="120">
        <f t="shared" si="215"/>
        <v>0</v>
      </c>
      <c r="EW109" s="205">
        <f t="shared" si="216"/>
        <v>0</v>
      </c>
      <c r="EX109" s="72"/>
      <c r="EY109" s="119">
        <f t="shared" si="217"/>
        <v>1468.4811246583392</v>
      </c>
      <c r="EZ109" s="120">
        <f ca="1">IFERROR((NORMSDIST(-(((LN($EY109/$AG$3)+(#REF!+($Q$47^2)/2)*$Q$51)/($Q$47*SQRT($Q$51)))-$Q$47*SQRT($Q$51)))*$AG$3*EXP(-#REF!*$Q$51)-NORMSDIST(-((LN($EY109/$AG$3)+(#REF!+($Q$47^2)/2)*$Q$51)/($Q$47*SQRT($Q$51))))*$EY109)*100*$AF$3,0)</f>
        <v>0</v>
      </c>
      <c r="FA109" s="120">
        <f ca="1">IFERROR((NORMSDIST(-(((LN($EY109/$AG$4)+(#REF!+($Q$47^2)/2)*$Q$51)/($Q$47*SQRT($Q$51)))-$Q$47*SQRT($Q$51)))*$AG$4*EXP(-#REF!*$Q$51)-NORMSDIST(-((LN($EY109/$AG$4)+(#REF!+($Q$47^2)/2)*$Q$51)/($Q$47*SQRT($Q$51))))*$EY109)*100*$AF$4,0)</f>
        <v>0</v>
      </c>
      <c r="FB109" s="120">
        <f ca="1">IFERROR((NORMSDIST(-(((LN($EY109/$AG$5)+(#REF!+($Q$47^2)/2)*$Q$51)/($Q$47*SQRT($Q$51)))-$Q$47*SQRT($Q$51)))*$AG$5*EXP(-#REF!*$Q$51)-NORMSDIST(-((LN($EY109/$AG$5)+(#REF!+($Q$47^2)/2)*$Q$51)/($Q$47*SQRT($Q$51))))*$EY109)*100*$AF$5,0)</f>
        <v>0</v>
      </c>
      <c r="FC109" s="120">
        <f ca="1">IFERROR((NORMSDIST(-(((LN($EY109/$AG$6)+(#REF!+($Q$47^2)/2)*$Q$51)/($Q$47*SQRT($Q$51)))-$Q$47*SQRT($Q$51)))*$AG$6*EXP(-#REF!*$Q$51)-NORMSDIST(-((LN($EY109/$AG$6)+(#REF!+($Q$47^2)/2)*$Q$51)/($Q$47*SQRT($Q$51))))*$EY109)*100*$AF$6,0)</f>
        <v>0</v>
      </c>
      <c r="FD109" s="120">
        <f ca="1">IFERROR((NORMSDIST(-(((LN($EY109/$AG$7)+(#REF!+($Q$47^2)/2)*$Q$51)/($Q$47*SQRT($Q$51)))-$Q$47*SQRT($Q$51)))*$AG$7*EXP(-#REF!*$Q$51)-NORMSDIST(-((LN($EY109/$AG$7)+(#REF!+($Q$47^2)/2)*$Q$51)/($Q$47*SQRT($Q$51))))*$EY109)*100*$AF$7,0)</f>
        <v>0</v>
      </c>
      <c r="FE109" s="120">
        <f ca="1">IFERROR((NORMSDIST(-(((LN($EY109/$AG$8)+(#REF!+($Q$47^2)/2)*$Q$51)/($Q$47*SQRT($Q$51)))-$Q$47*SQRT($Q$51)))*$AG$8*EXP(-#REF!*$Q$51)-NORMSDIST(-((LN($EY109/$AG$8)+(#REF!+($Q$47^2)/2)*$Q$51)/($Q$47*SQRT($Q$51))))*$EY109)*100*$AF$8,0)</f>
        <v>0</v>
      </c>
      <c r="FF109" s="120">
        <f ca="1">IFERROR((NORMSDIST(-(((LN($EY109/$AG$9)+(#REF!+($Q$47^2)/2)*$Q$51)/($Q$47*SQRT($Q$51)))-$Q$47*SQRT($Q$51)))*$AG$9*EXP(-#REF!*$Q$51)-NORMSDIST(-((LN($EY109/$AG$9)+(#REF!+($Q$47^2)/2)*$Q$51)/($Q$47*SQRT($Q$51))))*$EY109)*100*$AF$9,0)</f>
        <v>0</v>
      </c>
      <c r="FG109" s="120">
        <f ca="1">IFERROR((NORMSDIST(-(((LN($EY109/$AG$10)+(#REF!+($Q$47^2)/2)*$Q$51)/($Q$47*SQRT($Q$51)))-$Q$47*SQRT($Q$51)))*$AG$10*EXP(-#REF!*$Q$51)-NORMSDIST(-((LN($EY109/$AG$10)+(#REF!+($Q$47^2)/2)*$Q$51)/($Q$47*SQRT($Q$51))))*$EY109)*100*$AF$10,0)</f>
        <v>0</v>
      </c>
      <c r="FH109" s="120">
        <f ca="1">IFERROR((NORMSDIST(-(((LN($EY109/$AG$11)+(#REF!+($Q$47^2)/2)*$Q$51)/($Q$47*SQRT($Q$51)))-$Q$47*SQRT($Q$51)))*$AG$11*EXP(-#REF!*$Q$51)-NORMSDIST(-((LN($EY109/$AG$11)+(#REF!+($Q$47^2)/2)*$Q$51)/($Q$47*SQRT($Q$51))))*$EY109)*100*$AF$11,0)</f>
        <v>0</v>
      </c>
      <c r="FI109" s="120">
        <f ca="1">IFERROR((NORMSDIST(-(((LN($EY109/$AG$12)+(#REF!+($Q$47^2)/2)*$Q$51)/($Q$47*SQRT($Q$51)))-$Q$47*SQRT($Q$51)))*$AG$12*EXP(-#REF!*$Q$51)-NORMSDIST(-((LN($EY109/$AG$12)+(#REF!+($Q$47^2)/2)*$Q$51)/($Q$47*SQRT($Q$51))))*$EY109)*100*$AF$12,0)</f>
        <v>0</v>
      </c>
      <c r="FJ109" s="120">
        <f ca="1">IFERROR((NORMSDIST(-(((LN($EY109/$AG$13)+(#REF!+($Q$47^2)/2)*$Q$51)/($Q$47*SQRT($Q$51)))-$Q$47*SQRT($Q$51)))*$AG$13*EXP(-#REF!*$Q$51)-NORMSDIST(-((LN($EY109/$AG$13)+(#REF!+($Q$47^2)/2)*$Q$51)/($Q$47*SQRT($Q$51))))*$EY109)*100*$AF$13,0)</f>
        <v>0</v>
      </c>
      <c r="FK109" s="120">
        <f ca="1">IFERROR((NORMSDIST(-(((LN($EY109/$AG$14)+(#REF!+($Q$47^2)/2)*$Q$51)/($Q$47*SQRT($Q$51)))-$Q$47*SQRT($Q$51)))*$AG$14*EXP(-#REF!*$Q$51)-NORMSDIST(-((LN($EY109/$AG$14)+(#REF!+($Q$47^2)/2)*$Q$51)/($Q$47*SQRT($Q$51))))*$EY109)*100*$AF$14,0)</f>
        <v>0</v>
      </c>
      <c r="FL109" s="120">
        <f ca="1">IFERROR((NORMSDIST(-(((LN($EY109/$AG$15)+(#REF!+($Q$47^2)/2)*$Q$51)/($Q$47*SQRT($Q$51)))-$Q$47*SQRT($Q$51)))*$AG$15*EXP(-#REF!*$Q$51)-NORMSDIST(-((LN($EY109/$AG$15)+(#REF!+($Q$47^2)/2)*$Q$51)/($Q$47*SQRT($Q$51))))*$EY109)*100*$AF$15,0)</f>
        <v>0</v>
      </c>
      <c r="FM109" s="120">
        <f ca="1">IFERROR((NORMSDIST(-(((LN($EY109/$AG$16)+(#REF!+($Q$47^2)/2)*$Q$51)/($Q$47*SQRT($Q$51)))-$Q$47*SQRT($Q$51)))*$AG$16*EXP(-#REF!*$Q$51)-NORMSDIST(-((LN($EY109/$AG$16)+(#REF!+($Q$47^2)/2)*$Q$51)/($Q$47*SQRT($Q$51))))*$EY109)*100*$AF$16,0)</f>
        <v>0</v>
      </c>
      <c r="FN109" s="120">
        <f ca="1">IFERROR((NORMSDIST(-(((LN($EY109/$AG$17)+(#REF!+($Q$47^2)/2)*$Q$51)/($Q$47*SQRT($Q$51)))-$Q$47*SQRT($Q$51)))*$AG$17*EXP(-#REF!*$Q$51)-NORMSDIST(-((LN($EY109/$AG$17)+(#REF!+($Q$47^2)/2)*$Q$51)/($Q$47*SQRT($Q$51))))*$EY109)*100*$AF$17,0)</f>
        <v>0</v>
      </c>
      <c r="FO109" s="120">
        <f ca="1">IFERROR((NORMSDIST(-(((LN($EY109/$AG$18)+(#REF!+($Q$47^2)/2)*$Q$51)/($Q$47*SQRT($Q$51)))-$Q$47*SQRT($Q$51)))*$AG$18*EXP(-#REF!*$Q$51)-NORMSDIST(-((LN($EY109/$AG$18)+(#REF!+($Q$47^2)/2)*$Q$51)/($Q$47*SQRT($Q$51))))*$EY109)*100*$AF$18,0)</f>
        <v>0</v>
      </c>
      <c r="FP109" s="120">
        <f ca="1">IFERROR((NORMSDIST(-(((LN($EY109/$AG$19)+(#REF!+($Q$47^2)/2)*$Q$51)/($Q$47*SQRT($Q$51)))-$Q$47*SQRT($Q$51)))*$AG$19*EXP(-#REF!*$Q$51)-NORMSDIST(-((LN($EY109/$AG$19)+(#REF!+($Q$47^2)/2)*$Q$51)/($Q$47*SQRT($Q$51))))*$EY109)*100*$AF$19,0)</f>
        <v>0</v>
      </c>
      <c r="FQ109" s="120">
        <f ca="1">IFERROR((NORMSDIST(-(((LN($EY109/$AG$20)+(#REF!+($Q$47^2)/2)*$Q$51)/($Q$47*SQRT($Q$51)))-$Q$47*SQRT($Q$51)))*$AG$20*EXP(-#REF!*$Q$51)-NORMSDIST(-((LN($EY109/$AG$20)+(#REF!+($Q$47^2)/2)*$Q$51)/($Q$47*SQRT($Q$51))))*$EY109)*100*$AF$20,0)</f>
        <v>0</v>
      </c>
      <c r="FR109" s="120">
        <f ca="1">IFERROR((NORMSDIST(-(((LN($EY109/$AG$21)+(#REF!+($Q$47^2)/2)*$Q$51)/($Q$47*SQRT($Q$51)))-$Q$47*SQRT($Q$51)))*$AG$21*EXP(-#REF!*$Q$51)-NORMSDIST(-((LN($EY109/$AG$21)+(#REF!+($Q$47^2)/2)*$Q$51)/($Q$47*SQRT($Q$51))))*$EY109)*100*$AF$21,0)</f>
        <v>0</v>
      </c>
      <c r="FS109" s="120">
        <f ca="1">IFERROR((NORMSDIST(-(((LN($EY109/$AG$22)+(#REF!+($Q$47^2)/2)*$Q$51)/($Q$47*SQRT($Q$51)))-$Q$47*SQRT($Q$51)))*$AG$22*EXP(-#REF!*$Q$51)-NORMSDIST(-((LN($EY109/$AG$22)+(#REF!+($Q$47^2)/2)*$Q$51)/($Q$47*SQRT($Q$51))))*$EY109)*100*$AF$22,0)</f>
        <v>0</v>
      </c>
      <c r="FT109" s="120">
        <f ca="1">IFERROR((NORMSDIST(-(((LN($EY109/$AG$23)+(#REF!+($Q$47^2)/2)*$Q$51)/($Q$47*SQRT($Q$51)))-$Q$47*SQRT($Q$51)))*$AG$23*EXP(-#REF!*$Q$51)-NORMSDIST(-((LN($EY109/$AG$23)+(#REF!+($Q$47^2)/2)*$Q$51)/($Q$47*SQRT($Q$51))))*$EY109)*100*$AF$23,0)</f>
        <v>0</v>
      </c>
      <c r="FU109" s="120">
        <f ca="1">IFERROR((NORMSDIST(-(((LN($EY109/$AG$24)+(#REF!+($Q$47^2)/2)*$Q$51)/($Q$47*SQRT($Q$51)))-$Q$47*SQRT($Q$51)))*$AG$24*EXP(-#REF!*$Q$51)-NORMSDIST(-((LN($EY109/$AG$24)+(#REF!+($Q$47^2)/2)*$Q$51)/($Q$47*SQRT($Q$51))))*$EY109)*100*$AF$24,0)</f>
        <v>0</v>
      </c>
      <c r="FV109" s="120">
        <f ca="1">IFERROR((NORMSDIST(-(((LN($EY109/$AG$25)+(#REF!+($Q$47^2)/2)*$Q$51)/($Q$47*SQRT($Q$51)))-$Q$47*SQRT($Q$51)))*$AG$25*EXP(-#REF!*$Q$51)-NORMSDIST(-((LN($EY109/$AG$25)+(#REF!+($Q$47^2)/2)*$Q$51)/($Q$47*SQRT($Q$51))))*$EY109)*100*$AF$25,0)</f>
        <v>0</v>
      </c>
      <c r="FW109" s="120">
        <f ca="1">IFERROR((NORMSDIST(-(((LN($EY109/$AG$26)+(#REF!+($Q$47^2)/2)*$Q$51)/($Q$47*SQRT($Q$51)))-$Q$47*SQRT($Q$51)))*$AG$26*EXP(-#REF!*$Q$51)-NORMSDIST(-((LN($EY109/$AG$26)+(#REF!+($Q$47^2)/2)*$Q$51)/($Q$47*SQRT($Q$51))))*$EY109)*100*$AF$26,0)</f>
        <v>0</v>
      </c>
      <c r="FX109" s="120">
        <f ca="1">IFERROR((NORMSDIST(-(((LN($EY109/$AG$27)+(#REF!+($Q$47^2)/2)*$Q$51)/($Q$47*SQRT($Q$51)))-$Q$47*SQRT($Q$51)))*$AG$27*EXP(-#REF!*$Q$51)-NORMSDIST(-((LN($EY109/$AG$27)+(#REF!+($Q$47^2)/2)*$Q$51)/($Q$47*SQRT($Q$51))))*$EY109)*100*$AF$27,0)</f>
        <v>0</v>
      </c>
      <c r="FY109" s="120">
        <f ca="1">IFERROR((NORMSDIST(-(((LN($EY109/$AG$28)+(#REF!+($Q$47^2)/2)*$Q$51)/($Q$47*SQRT($Q$51)))-$Q$47*SQRT($Q$51)))*$AG$28*EXP(-#REF!*$Q$51)-NORMSDIST(-((LN($EY109/$AG$28)+(#REF!+($Q$47^2)/2)*$Q$51)/($Q$47*SQRT($Q$51))))*$EY109)*100*$AF$28,0)</f>
        <v>0</v>
      </c>
      <c r="FZ109" s="120">
        <f ca="1">IFERROR((NORMSDIST(-(((LN($EY109/$AG$29)+(#REF!+($Q$47^2)/2)*$Q$51)/($Q$47*SQRT($Q$51)))-$Q$47*SQRT($Q$51)))*$AG$29*EXP(-#REF!*$Q$51)-NORMSDIST(-((LN($EY109/$AG$29)+(#REF!+($Q$47^2)/2)*$Q$51)/($Q$47*SQRT($Q$51))))*$EY109)*100*$AF$29,0)</f>
        <v>0</v>
      </c>
      <c r="GA109" s="120">
        <f ca="1">IFERROR((NORMSDIST(-(((LN($EY109/$AG$30)+(#REF!+($Q$47^2)/2)*$Q$51)/($Q$47*SQRT($Q$51)))-$Q$47*SQRT($Q$51)))*$AG$30*EXP(-#REF!*$Q$51)-NORMSDIST(-((LN($EY109/$AG$30)+(#REF!+($Q$47^2)/2)*$Q$51)/($Q$47*SQRT($Q$51))))*$EY109)*100*$AF$30,0)</f>
        <v>0</v>
      </c>
      <c r="GB109" s="120">
        <f ca="1">IFERROR((NORMSDIST(-(((LN($EY109/$AG$31)+(#REF!+($Q$47^2)/2)*$Q$51)/($Q$47*SQRT($Q$51)))-$Q$47*SQRT($Q$51)))*$AG$31*EXP(-#REF!*$Q$51)-NORMSDIST(-((LN($EY109/$AG$31)+(#REF!+($Q$47^2)/2)*$Q$51)/($Q$47*SQRT($Q$51))))*$EY109)*100*$AF$31,0)</f>
        <v>0</v>
      </c>
      <c r="GC109" s="120">
        <f ca="1">IFERROR((NORMSDIST(-(((LN($EY109/$AG$32)+(#REF!+($Q$47^2)/2)*$Q$51)/($Q$47*SQRT($Q$51)))-$Q$47*SQRT($Q$51)))*$AG$32*EXP(-#REF!*$Q$51)-NORMSDIST(-((LN($EY109/$AG$32)+(#REF!+($Q$47^2)/2)*$Q$51)/($Q$47*SQRT($Q$51))))*$EY109)*100*$AF$32,0)</f>
        <v>0</v>
      </c>
      <c r="GD109" s="120">
        <f ca="1">IFERROR((NORMSDIST(-(((LN($EY109/$AG$33)+(#REF!+($Q$47^2)/2)*$Q$51)/($Q$47*SQRT($Q$51)))-$Q$47*SQRT($Q$51)))*$AG$33*EXP(-#REF!*$Q$51)-NORMSDIST(-((LN($EY109/$AG$33)+(#REF!+($Q$47^2)/2)*$Q$51)/($Q$47*SQRT($Q$51))))*$EY109)*100*$AF$33,0)</f>
        <v>0</v>
      </c>
      <c r="GE109" s="120">
        <f ca="1">IFERROR((NORMSDIST(-(((LN($EY109/$AG$34)+(#REF!+($Q$47^2)/2)*$Q$51)/($Q$47*SQRT($Q$51)))-$Q$47*SQRT($Q$51)))*$AG$34*EXP(-#REF!*$Q$51)-NORMSDIST(-((LN($EY109/$AG$34)+(#REF!+($Q$47^2)/2)*$Q$51)/($Q$47*SQRT($Q$51))))*$EY109)*100*$AF$34,0)</f>
        <v>0</v>
      </c>
      <c r="GF109" s="120">
        <f ca="1">IFERROR((NORMSDIST(-(((LN($EY109/$AG$35)+(#REF!+($Q$47^2)/2)*$Q$51)/($Q$47*SQRT($Q$51)))-$Q$47*SQRT($Q$51)))*$AG$35*EXP(-#REF!*$Q$51)-NORMSDIST(-((LN($EY109/$AG$35)+(#REF!+($Q$47^2)/2)*$Q$51)/($Q$47*SQRT($Q$51))))*$EY109)*100*$AF$35,0)</f>
        <v>0</v>
      </c>
      <c r="GG109" s="120">
        <f ca="1">IFERROR((NORMSDIST(-(((LN($EY109/$AG$36)+(#REF!+($Q$47^2)/2)*$Q$51)/($Q$47*SQRT($Q$51)))-$Q$47*SQRT($Q$51)))*$AG$36*EXP(-#REF!*$Q$51)-NORMSDIST(-((LN($EY109/$AG$36)+(#REF!+($Q$47^2)/2)*$Q$51)/($Q$47*SQRT($Q$51))))*$EY109)*100*$AF$36,0)</f>
        <v>0</v>
      </c>
      <c r="GH109" s="120">
        <f ca="1">IFERROR((NORMSDIST(-(((LN($EY109/$AG$37)+(#REF!+($Q$47^2)/2)*$Q$51)/($Q$47*SQRT($Q$51)))-$Q$47*SQRT($Q$51)))*$AG$37*EXP(-#REF!*$Q$51)-NORMSDIST(-((LN($EY109/$AG$37)+(#REF!+($Q$47^2)/2)*$Q$51)/($Q$47*SQRT($Q$51))))*$EY109)*100*$AF$37,0)</f>
        <v>0</v>
      </c>
      <c r="GI109" s="120">
        <f ca="1">IFERROR((NORMSDIST(-(((LN($EY109/$AG$38)+(#REF!+($Q$47^2)/2)*$Q$51)/($Q$47*SQRT($Q$51)))-$Q$47*SQRT($Q$51)))*$AG$38*EXP(-#REF!*$Q$51)-NORMSDIST(-((LN($EY109/$AG$38)+(#REF!+($Q$47^2)/2)*$Q$51)/($Q$47*SQRT($Q$51))))*$EY109)*100*$AF$38,0)</f>
        <v>0</v>
      </c>
      <c r="GJ109" s="120">
        <f ca="1">IFERROR((NORMSDIST(-(((LN($EY109/$AG$39)+(#REF!+($Q$47^2)/2)*$Q$51)/($Q$47*SQRT($Q$51)))-$Q$47*SQRT($Q$51)))*$AG$39*EXP(-#REF!*$Q$51)-NORMSDIST(-((LN($EY109/$AG$39)+(#REF!+($Q$47^2)/2)*$Q$51)/($Q$47*SQRT($Q$51))))*$EY109)*100*$AF$39,0)</f>
        <v>0</v>
      </c>
      <c r="GK109" s="120">
        <f ca="1">IFERROR((NORMSDIST(-(((LN($EY109/$AG$40)+(#REF!+($Q$47^2)/2)*$Q$51)/($Q$47*SQRT($Q$51)))-$Q$47*SQRT($Q$51)))*$AG$40*EXP(-#REF!*$Q$51)-NORMSDIST(-((LN($EY109/$AG$40)+(#REF!+($Q$47^2)/2)*$Q$51)/($Q$47*SQRT($Q$51))))*$EY109)*100*$AF$40,0)</f>
        <v>0</v>
      </c>
      <c r="GL109" s="120">
        <f ca="1">IFERROR((NORMSDIST(-(((LN($EY109/$AG$41)+(#REF!+($Q$47^2)/2)*$Q$51)/($Q$47*SQRT($Q$51)))-$Q$47*SQRT($Q$51)))*$AG$41*EXP(-#REF!*$Q$51)-NORMSDIST(-((LN($EY109/$AG$41)+(#REF!+($Q$47^2)/2)*$Q$51)/($Q$47*SQRT($Q$51))))*$EY109)*100*$AF$41,0)</f>
        <v>0</v>
      </c>
      <c r="GM109" s="120">
        <f ca="1">IFERROR((NORMSDIST(-(((LN($EY109/$AG$42)+(#REF!+($Q$47^2)/2)*$Q$51)/($Q$47*SQRT($Q$51)))-$Q$47*SQRT($Q$51)))*$AG$42*EXP(-#REF!*$Q$51)-NORMSDIST(-((LN($EY109/$AG$42)+(#REF!+($Q$47^2)/2)*$Q$51)/($Q$47*SQRT($Q$51))))*$EY109)*100*$AF$42,0)</f>
        <v>0</v>
      </c>
      <c r="GN109" s="205">
        <f t="shared" ca="1" si="218"/>
        <v>0</v>
      </c>
    </row>
    <row r="110" spans="112:196">
      <c r="DH110" s="119">
        <f t="shared" si="175"/>
        <v>1545.7696049035151</v>
      </c>
      <c r="DI110" s="120">
        <f t="shared" si="176"/>
        <v>0</v>
      </c>
      <c r="DJ110" s="120">
        <f t="shared" si="177"/>
        <v>0</v>
      </c>
      <c r="DK110" s="120">
        <f t="shared" si="178"/>
        <v>0</v>
      </c>
      <c r="DL110" s="120">
        <f t="shared" si="179"/>
        <v>0</v>
      </c>
      <c r="DM110" s="120">
        <f t="shared" si="180"/>
        <v>0</v>
      </c>
      <c r="DN110" s="120">
        <f t="shared" si="181"/>
        <v>0</v>
      </c>
      <c r="DO110" s="120">
        <f t="shared" si="182"/>
        <v>0</v>
      </c>
      <c r="DP110" s="120">
        <f t="shared" si="183"/>
        <v>0</v>
      </c>
      <c r="DQ110" s="120">
        <f t="shared" si="184"/>
        <v>0</v>
      </c>
      <c r="DR110" s="120">
        <f t="shared" si="185"/>
        <v>0</v>
      </c>
      <c r="DS110" s="120">
        <f t="shared" si="186"/>
        <v>0</v>
      </c>
      <c r="DT110" s="120">
        <f t="shared" si="187"/>
        <v>0</v>
      </c>
      <c r="DU110" s="120">
        <f t="shared" si="188"/>
        <v>0</v>
      </c>
      <c r="DV110" s="120">
        <f t="shared" si="189"/>
        <v>0</v>
      </c>
      <c r="DW110" s="120">
        <f t="shared" si="190"/>
        <v>0</v>
      </c>
      <c r="DX110" s="120">
        <f t="shared" si="191"/>
        <v>0</v>
      </c>
      <c r="DY110" s="120">
        <f t="shared" si="192"/>
        <v>0</v>
      </c>
      <c r="DZ110" s="120">
        <f t="shared" si="193"/>
        <v>0</v>
      </c>
      <c r="EA110" s="120">
        <f t="shared" si="194"/>
        <v>0</v>
      </c>
      <c r="EB110" s="120">
        <f t="shared" si="195"/>
        <v>0</v>
      </c>
      <c r="EC110" s="120">
        <f t="shared" si="196"/>
        <v>0</v>
      </c>
      <c r="ED110" s="120">
        <f t="shared" si="197"/>
        <v>0</v>
      </c>
      <c r="EE110" s="120">
        <f t="shared" si="198"/>
        <v>0</v>
      </c>
      <c r="EF110" s="120">
        <f t="shared" si="199"/>
        <v>0</v>
      </c>
      <c r="EG110" s="120">
        <f t="shared" si="200"/>
        <v>0</v>
      </c>
      <c r="EH110" s="120">
        <f t="shared" si="201"/>
        <v>0</v>
      </c>
      <c r="EI110" s="120">
        <f t="shared" si="202"/>
        <v>0</v>
      </c>
      <c r="EJ110" s="120">
        <f t="shared" si="203"/>
        <v>0</v>
      </c>
      <c r="EK110" s="120">
        <f t="shared" si="204"/>
        <v>0</v>
      </c>
      <c r="EL110" s="120">
        <f t="shared" si="205"/>
        <v>0</v>
      </c>
      <c r="EM110" s="120">
        <f t="shared" si="206"/>
        <v>0</v>
      </c>
      <c r="EN110" s="120">
        <f t="shared" si="207"/>
        <v>0</v>
      </c>
      <c r="EO110" s="120">
        <f t="shared" si="208"/>
        <v>0</v>
      </c>
      <c r="EP110" s="120">
        <f t="shared" si="209"/>
        <v>0</v>
      </c>
      <c r="EQ110" s="120">
        <f t="shared" si="210"/>
        <v>0</v>
      </c>
      <c r="ER110" s="120">
        <f t="shared" si="211"/>
        <v>0</v>
      </c>
      <c r="ES110" s="120">
        <f t="shared" si="212"/>
        <v>0</v>
      </c>
      <c r="ET110" s="120">
        <f t="shared" si="213"/>
        <v>0</v>
      </c>
      <c r="EU110" s="120">
        <f t="shared" si="214"/>
        <v>0</v>
      </c>
      <c r="EV110" s="120">
        <f t="shared" si="215"/>
        <v>0</v>
      </c>
      <c r="EW110" s="205">
        <f t="shared" si="216"/>
        <v>0</v>
      </c>
      <c r="EX110" s="72"/>
      <c r="EY110" s="119">
        <f t="shared" si="217"/>
        <v>1545.7696049035151</v>
      </c>
      <c r="EZ110" s="120">
        <f ca="1">IFERROR((NORMSDIST(-(((LN($EY110/$AG$3)+(#REF!+($Q$47^2)/2)*$Q$51)/($Q$47*SQRT($Q$51)))-$Q$47*SQRT($Q$51)))*$AG$3*EXP(-#REF!*$Q$51)-NORMSDIST(-((LN($EY110/$AG$3)+(#REF!+($Q$47^2)/2)*$Q$51)/($Q$47*SQRT($Q$51))))*$EY110)*100*$AF$3,0)</f>
        <v>0</v>
      </c>
      <c r="FA110" s="120">
        <f ca="1">IFERROR((NORMSDIST(-(((LN($EY110/$AG$4)+(#REF!+($Q$47^2)/2)*$Q$51)/($Q$47*SQRT($Q$51)))-$Q$47*SQRT($Q$51)))*$AG$4*EXP(-#REF!*$Q$51)-NORMSDIST(-((LN($EY110/$AG$4)+(#REF!+($Q$47^2)/2)*$Q$51)/($Q$47*SQRT($Q$51))))*$EY110)*100*$AF$4,0)</f>
        <v>0</v>
      </c>
      <c r="FB110" s="120">
        <f ca="1">IFERROR((NORMSDIST(-(((LN($EY110/$AG$5)+(#REF!+($Q$47^2)/2)*$Q$51)/($Q$47*SQRT($Q$51)))-$Q$47*SQRT($Q$51)))*$AG$5*EXP(-#REF!*$Q$51)-NORMSDIST(-((LN($EY110/$AG$5)+(#REF!+($Q$47^2)/2)*$Q$51)/($Q$47*SQRT($Q$51))))*$EY110)*100*$AF$5,0)</f>
        <v>0</v>
      </c>
      <c r="FC110" s="120">
        <f ca="1">IFERROR((NORMSDIST(-(((LN($EY110/$AG$6)+(#REF!+($Q$47^2)/2)*$Q$51)/($Q$47*SQRT($Q$51)))-$Q$47*SQRT($Q$51)))*$AG$6*EXP(-#REF!*$Q$51)-NORMSDIST(-((LN($EY110/$AG$6)+(#REF!+($Q$47^2)/2)*$Q$51)/($Q$47*SQRT($Q$51))))*$EY110)*100*$AF$6,0)</f>
        <v>0</v>
      </c>
      <c r="FD110" s="120">
        <f ca="1">IFERROR((NORMSDIST(-(((LN($EY110/$AG$7)+(#REF!+($Q$47^2)/2)*$Q$51)/($Q$47*SQRT($Q$51)))-$Q$47*SQRT($Q$51)))*$AG$7*EXP(-#REF!*$Q$51)-NORMSDIST(-((LN($EY110/$AG$7)+(#REF!+($Q$47^2)/2)*$Q$51)/($Q$47*SQRT($Q$51))))*$EY110)*100*$AF$7,0)</f>
        <v>0</v>
      </c>
      <c r="FE110" s="120">
        <f ca="1">IFERROR((NORMSDIST(-(((LN($EY110/$AG$8)+(#REF!+($Q$47^2)/2)*$Q$51)/($Q$47*SQRT($Q$51)))-$Q$47*SQRT($Q$51)))*$AG$8*EXP(-#REF!*$Q$51)-NORMSDIST(-((LN($EY110/$AG$8)+(#REF!+($Q$47^2)/2)*$Q$51)/($Q$47*SQRT($Q$51))))*$EY110)*100*$AF$8,0)</f>
        <v>0</v>
      </c>
      <c r="FF110" s="120">
        <f ca="1">IFERROR((NORMSDIST(-(((LN($EY110/$AG$9)+(#REF!+($Q$47^2)/2)*$Q$51)/($Q$47*SQRT($Q$51)))-$Q$47*SQRT($Q$51)))*$AG$9*EXP(-#REF!*$Q$51)-NORMSDIST(-((LN($EY110/$AG$9)+(#REF!+($Q$47^2)/2)*$Q$51)/($Q$47*SQRT($Q$51))))*$EY110)*100*$AF$9,0)</f>
        <v>0</v>
      </c>
      <c r="FG110" s="120">
        <f ca="1">IFERROR((NORMSDIST(-(((LN($EY110/$AG$10)+(#REF!+($Q$47^2)/2)*$Q$51)/($Q$47*SQRT($Q$51)))-$Q$47*SQRT($Q$51)))*$AG$10*EXP(-#REF!*$Q$51)-NORMSDIST(-((LN($EY110/$AG$10)+(#REF!+($Q$47^2)/2)*$Q$51)/($Q$47*SQRT($Q$51))))*$EY110)*100*$AF$10,0)</f>
        <v>0</v>
      </c>
      <c r="FH110" s="120">
        <f ca="1">IFERROR((NORMSDIST(-(((LN($EY110/$AG$11)+(#REF!+($Q$47^2)/2)*$Q$51)/($Q$47*SQRT($Q$51)))-$Q$47*SQRT($Q$51)))*$AG$11*EXP(-#REF!*$Q$51)-NORMSDIST(-((LN($EY110/$AG$11)+(#REF!+($Q$47^2)/2)*$Q$51)/($Q$47*SQRT($Q$51))))*$EY110)*100*$AF$11,0)</f>
        <v>0</v>
      </c>
      <c r="FI110" s="120">
        <f ca="1">IFERROR((NORMSDIST(-(((LN($EY110/$AG$12)+(#REF!+($Q$47^2)/2)*$Q$51)/($Q$47*SQRT($Q$51)))-$Q$47*SQRT($Q$51)))*$AG$12*EXP(-#REF!*$Q$51)-NORMSDIST(-((LN($EY110/$AG$12)+(#REF!+($Q$47^2)/2)*$Q$51)/($Q$47*SQRT($Q$51))))*$EY110)*100*$AF$12,0)</f>
        <v>0</v>
      </c>
      <c r="FJ110" s="120">
        <f ca="1">IFERROR((NORMSDIST(-(((LN($EY110/$AG$13)+(#REF!+($Q$47^2)/2)*$Q$51)/($Q$47*SQRT($Q$51)))-$Q$47*SQRT($Q$51)))*$AG$13*EXP(-#REF!*$Q$51)-NORMSDIST(-((LN($EY110/$AG$13)+(#REF!+($Q$47^2)/2)*$Q$51)/($Q$47*SQRT($Q$51))))*$EY110)*100*$AF$13,0)</f>
        <v>0</v>
      </c>
      <c r="FK110" s="120">
        <f ca="1">IFERROR((NORMSDIST(-(((LN($EY110/$AG$14)+(#REF!+($Q$47^2)/2)*$Q$51)/($Q$47*SQRT($Q$51)))-$Q$47*SQRT($Q$51)))*$AG$14*EXP(-#REF!*$Q$51)-NORMSDIST(-((LN($EY110/$AG$14)+(#REF!+($Q$47^2)/2)*$Q$51)/($Q$47*SQRT($Q$51))))*$EY110)*100*$AF$14,0)</f>
        <v>0</v>
      </c>
      <c r="FL110" s="120">
        <f ca="1">IFERROR((NORMSDIST(-(((LN($EY110/$AG$15)+(#REF!+($Q$47^2)/2)*$Q$51)/($Q$47*SQRT($Q$51)))-$Q$47*SQRT($Q$51)))*$AG$15*EXP(-#REF!*$Q$51)-NORMSDIST(-((LN($EY110/$AG$15)+(#REF!+($Q$47^2)/2)*$Q$51)/($Q$47*SQRT($Q$51))))*$EY110)*100*$AF$15,0)</f>
        <v>0</v>
      </c>
      <c r="FM110" s="120">
        <f ca="1">IFERROR((NORMSDIST(-(((LN($EY110/$AG$16)+(#REF!+($Q$47^2)/2)*$Q$51)/($Q$47*SQRT($Q$51)))-$Q$47*SQRT($Q$51)))*$AG$16*EXP(-#REF!*$Q$51)-NORMSDIST(-((LN($EY110/$AG$16)+(#REF!+($Q$47^2)/2)*$Q$51)/($Q$47*SQRT($Q$51))))*$EY110)*100*$AF$16,0)</f>
        <v>0</v>
      </c>
      <c r="FN110" s="120">
        <f ca="1">IFERROR((NORMSDIST(-(((LN($EY110/$AG$17)+(#REF!+($Q$47^2)/2)*$Q$51)/($Q$47*SQRT($Q$51)))-$Q$47*SQRT($Q$51)))*$AG$17*EXP(-#REF!*$Q$51)-NORMSDIST(-((LN($EY110/$AG$17)+(#REF!+($Q$47^2)/2)*$Q$51)/($Q$47*SQRT($Q$51))))*$EY110)*100*$AF$17,0)</f>
        <v>0</v>
      </c>
      <c r="FO110" s="120">
        <f ca="1">IFERROR((NORMSDIST(-(((LN($EY110/$AG$18)+(#REF!+($Q$47^2)/2)*$Q$51)/($Q$47*SQRT($Q$51)))-$Q$47*SQRT($Q$51)))*$AG$18*EXP(-#REF!*$Q$51)-NORMSDIST(-((LN($EY110/$AG$18)+(#REF!+($Q$47^2)/2)*$Q$51)/($Q$47*SQRT($Q$51))))*$EY110)*100*$AF$18,0)</f>
        <v>0</v>
      </c>
      <c r="FP110" s="120">
        <f ca="1">IFERROR((NORMSDIST(-(((LN($EY110/$AG$19)+(#REF!+($Q$47^2)/2)*$Q$51)/($Q$47*SQRT($Q$51)))-$Q$47*SQRT($Q$51)))*$AG$19*EXP(-#REF!*$Q$51)-NORMSDIST(-((LN($EY110/$AG$19)+(#REF!+($Q$47^2)/2)*$Q$51)/($Q$47*SQRT($Q$51))))*$EY110)*100*$AF$19,0)</f>
        <v>0</v>
      </c>
      <c r="FQ110" s="120">
        <f ca="1">IFERROR((NORMSDIST(-(((LN($EY110/$AG$20)+(#REF!+($Q$47^2)/2)*$Q$51)/($Q$47*SQRT($Q$51)))-$Q$47*SQRT($Q$51)))*$AG$20*EXP(-#REF!*$Q$51)-NORMSDIST(-((LN($EY110/$AG$20)+(#REF!+($Q$47^2)/2)*$Q$51)/($Q$47*SQRT($Q$51))))*$EY110)*100*$AF$20,0)</f>
        <v>0</v>
      </c>
      <c r="FR110" s="120">
        <f ca="1">IFERROR((NORMSDIST(-(((LN($EY110/$AG$21)+(#REF!+($Q$47^2)/2)*$Q$51)/($Q$47*SQRT($Q$51)))-$Q$47*SQRT($Q$51)))*$AG$21*EXP(-#REF!*$Q$51)-NORMSDIST(-((LN($EY110/$AG$21)+(#REF!+($Q$47^2)/2)*$Q$51)/($Q$47*SQRT($Q$51))))*$EY110)*100*$AF$21,0)</f>
        <v>0</v>
      </c>
      <c r="FS110" s="120">
        <f ca="1">IFERROR((NORMSDIST(-(((LN($EY110/$AG$22)+(#REF!+($Q$47^2)/2)*$Q$51)/($Q$47*SQRT($Q$51)))-$Q$47*SQRT($Q$51)))*$AG$22*EXP(-#REF!*$Q$51)-NORMSDIST(-((LN($EY110/$AG$22)+(#REF!+($Q$47^2)/2)*$Q$51)/($Q$47*SQRT($Q$51))))*$EY110)*100*$AF$22,0)</f>
        <v>0</v>
      </c>
      <c r="FT110" s="120">
        <f ca="1">IFERROR((NORMSDIST(-(((LN($EY110/$AG$23)+(#REF!+($Q$47^2)/2)*$Q$51)/($Q$47*SQRT($Q$51)))-$Q$47*SQRT($Q$51)))*$AG$23*EXP(-#REF!*$Q$51)-NORMSDIST(-((LN($EY110/$AG$23)+(#REF!+($Q$47^2)/2)*$Q$51)/($Q$47*SQRT($Q$51))))*$EY110)*100*$AF$23,0)</f>
        <v>0</v>
      </c>
      <c r="FU110" s="120">
        <f ca="1">IFERROR((NORMSDIST(-(((LN($EY110/$AG$24)+(#REF!+($Q$47^2)/2)*$Q$51)/($Q$47*SQRT($Q$51)))-$Q$47*SQRT($Q$51)))*$AG$24*EXP(-#REF!*$Q$51)-NORMSDIST(-((LN($EY110/$AG$24)+(#REF!+($Q$47^2)/2)*$Q$51)/($Q$47*SQRT($Q$51))))*$EY110)*100*$AF$24,0)</f>
        <v>0</v>
      </c>
      <c r="FV110" s="120">
        <f ca="1">IFERROR((NORMSDIST(-(((LN($EY110/$AG$25)+(#REF!+($Q$47^2)/2)*$Q$51)/($Q$47*SQRT($Q$51)))-$Q$47*SQRT($Q$51)))*$AG$25*EXP(-#REF!*$Q$51)-NORMSDIST(-((LN($EY110/$AG$25)+(#REF!+($Q$47^2)/2)*$Q$51)/($Q$47*SQRT($Q$51))))*$EY110)*100*$AF$25,0)</f>
        <v>0</v>
      </c>
      <c r="FW110" s="120">
        <f ca="1">IFERROR((NORMSDIST(-(((LN($EY110/$AG$26)+(#REF!+($Q$47^2)/2)*$Q$51)/($Q$47*SQRT($Q$51)))-$Q$47*SQRT($Q$51)))*$AG$26*EXP(-#REF!*$Q$51)-NORMSDIST(-((LN($EY110/$AG$26)+(#REF!+($Q$47^2)/2)*$Q$51)/($Q$47*SQRT($Q$51))))*$EY110)*100*$AF$26,0)</f>
        <v>0</v>
      </c>
      <c r="FX110" s="120">
        <f ca="1">IFERROR((NORMSDIST(-(((LN($EY110/$AG$27)+(#REF!+($Q$47^2)/2)*$Q$51)/($Q$47*SQRT($Q$51)))-$Q$47*SQRT($Q$51)))*$AG$27*EXP(-#REF!*$Q$51)-NORMSDIST(-((LN($EY110/$AG$27)+(#REF!+($Q$47^2)/2)*$Q$51)/($Q$47*SQRT($Q$51))))*$EY110)*100*$AF$27,0)</f>
        <v>0</v>
      </c>
      <c r="FY110" s="120">
        <f ca="1">IFERROR((NORMSDIST(-(((LN($EY110/$AG$28)+(#REF!+($Q$47^2)/2)*$Q$51)/($Q$47*SQRT($Q$51)))-$Q$47*SQRT($Q$51)))*$AG$28*EXP(-#REF!*$Q$51)-NORMSDIST(-((LN($EY110/$AG$28)+(#REF!+($Q$47^2)/2)*$Q$51)/($Q$47*SQRT($Q$51))))*$EY110)*100*$AF$28,0)</f>
        <v>0</v>
      </c>
      <c r="FZ110" s="120">
        <f ca="1">IFERROR((NORMSDIST(-(((LN($EY110/$AG$29)+(#REF!+($Q$47^2)/2)*$Q$51)/($Q$47*SQRT($Q$51)))-$Q$47*SQRT($Q$51)))*$AG$29*EXP(-#REF!*$Q$51)-NORMSDIST(-((LN($EY110/$AG$29)+(#REF!+($Q$47^2)/2)*$Q$51)/($Q$47*SQRT($Q$51))))*$EY110)*100*$AF$29,0)</f>
        <v>0</v>
      </c>
      <c r="GA110" s="120">
        <f ca="1">IFERROR((NORMSDIST(-(((LN($EY110/$AG$30)+(#REF!+($Q$47^2)/2)*$Q$51)/($Q$47*SQRT($Q$51)))-$Q$47*SQRT($Q$51)))*$AG$30*EXP(-#REF!*$Q$51)-NORMSDIST(-((LN($EY110/$AG$30)+(#REF!+($Q$47^2)/2)*$Q$51)/($Q$47*SQRT($Q$51))))*$EY110)*100*$AF$30,0)</f>
        <v>0</v>
      </c>
      <c r="GB110" s="120">
        <f ca="1">IFERROR((NORMSDIST(-(((LN($EY110/$AG$31)+(#REF!+($Q$47^2)/2)*$Q$51)/($Q$47*SQRT($Q$51)))-$Q$47*SQRT($Q$51)))*$AG$31*EXP(-#REF!*$Q$51)-NORMSDIST(-((LN($EY110/$AG$31)+(#REF!+($Q$47^2)/2)*$Q$51)/($Q$47*SQRT($Q$51))))*$EY110)*100*$AF$31,0)</f>
        <v>0</v>
      </c>
      <c r="GC110" s="120">
        <f ca="1">IFERROR((NORMSDIST(-(((LN($EY110/$AG$32)+(#REF!+($Q$47^2)/2)*$Q$51)/($Q$47*SQRT($Q$51)))-$Q$47*SQRT($Q$51)))*$AG$32*EXP(-#REF!*$Q$51)-NORMSDIST(-((LN($EY110/$AG$32)+(#REF!+($Q$47^2)/2)*$Q$51)/($Q$47*SQRT($Q$51))))*$EY110)*100*$AF$32,0)</f>
        <v>0</v>
      </c>
      <c r="GD110" s="120">
        <f ca="1">IFERROR((NORMSDIST(-(((LN($EY110/$AG$33)+(#REF!+($Q$47^2)/2)*$Q$51)/($Q$47*SQRT($Q$51)))-$Q$47*SQRT($Q$51)))*$AG$33*EXP(-#REF!*$Q$51)-NORMSDIST(-((LN($EY110/$AG$33)+(#REF!+($Q$47^2)/2)*$Q$51)/($Q$47*SQRT($Q$51))))*$EY110)*100*$AF$33,0)</f>
        <v>0</v>
      </c>
      <c r="GE110" s="120">
        <f ca="1">IFERROR((NORMSDIST(-(((LN($EY110/$AG$34)+(#REF!+($Q$47^2)/2)*$Q$51)/($Q$47*SQRT($Q$51)))-$Q$47*SQRT($Q$51)))*$AG$34*EXP(-#REF!*$Q$51)-NORMSDIST(-((LN($EY110/$AG$34)+(#REF!+($Q$47^2)/2)*$Q$51)/($Q$47*SQRT($Q$51))))*$EY110)*100*$AF$34,0)</f>
        <v>0</v>
      </c>
      <c r="GF110" s="120">
        <f ca="1">IFERROR((NORMSDIST(-(((LN($EY110/$AG$35)+(#REF!+($Q$47^2)/2)*$Q$51)/($Q$47*SQRT($Q$51)))-$Q$47*SQRT($Q$51)))*$AG$35*EXP(-#REF!*$Q$51)-NORMSDIST(-((LN($EY110/$AG$35)+(#REF!+($Q$47^2)/2)*$Q$51)/($Q$47*SQRT($Q$51))))*$EY110)*100*$AF$35,0)</f>
        <v>0</v>
      </c>
      <c r="GG110" s="120">
        <f ca="1">IFERROR((NORMSDIST(-(((LN($EY110/$AG$36)+(#REF!+($Q$47^2)/2)*$Q$51)/($Q$47*SQRT($Q$51)))-$Q$47*SQRT($Q$51)))*$AG$36*EXP(-#REF!*$Q$51)-NORMSDIST(-((LN($EY110/$AG$36)+(#REF!+($Q$47^2)/2)*$Q$51)/($Q$47*SQRT($Q$51))))*$EY110)*100*$AF$36,0)</f>
        <v>0</v>
      </c>
      <c r="GH110" s="120">
        <f ca="1">IFERROR((NORMSDIST(-(((LN($EY110/$AG$37)+(#REF!+($Q$47^2)/2)*$Q$51)/($Q$47*SQRT($Q$51)))-$Q$47*SQRT($Q$51)))*$AG$37*EXP(-#REF!*$Q$51)-NORMSDIST(-((LN($EY110/$AG$37)+(#REF!+($Q$47^2)/2)*$Q$51)/($Q$47*SQRT($Q$51))))*$EY110)*100*$AF$37,0)</f>
        <v>0</v>
      </c>
      <c r="GI110" s="120">
        <f ca="1">IFERROR((NORMSDIST(-(((LN($EY110/$AG$38)+(#REF!+($Q$47^2)/2)*$Q$51)/($Q$47*SQRT($Q$51)))-$Q$47*SQRT($Q$51)))*$AG$38*EXP(-#REF!*$Q$51)-NORMSDIST(-((LN($EY110/$AG$38)+(#REF!+($Q$47^2)/2)*$Q$51)/($Q$47*SQRT($Q$51))))*$EY110)*100*$AF$38,0)</f>
        <v>0</v>
      </c>
      <c r="GJ110" s="120">
        <f ca="1">IFERROR((NORMSDIST(-(((LN($EY110/$AG$39)+(#REF!+($Q$47^2)/2)*$Q$51)/($Q$47*SQRT($Q$51)))-$Q$47*SQRT($Q$51)))*$AG$39*EXP(-#REF!*$Q$51)-NORMSDIST(-((LN($EY110/$AG$39)+(#REF!+($Q$47^2)/2)*$Q$51)/($Q$47*SQRT($Q$51))))*$EY110)*100*$AF$39,0)</f>
        <v>0</v>
      </c>
      <c r="GK110" s="120">
        <f ca="1">IFERROR((NORMSDIST(-(((LN($EY110/$AG$40)+(#REF!+($Q$47^2)/2)*$Q$51)/($Q$47*SQRT($Q$51)))-$Q$47*SQRT($Q$51)))*$AG$40*EXP(-#REF!*$Q$51)-NORMSDIST(-((LN($EY110/$AG$40)+(#REF!+($Q$47^2)/2)*$Q$51)/($Q$47*SQRT($Q$51))))*$EY110)*100*$AF$40,0)</f>
        <v>0</v>
      </c>
      <c r="GL110" s="120">
        <f ca="1">IFERROR((NORMSDIST(-(((LN($EY110/$AG$41)+(#REF!+($Q$47^2)/2)*$Q$51)/($Q$47*SQRT($Q$51)))-$Q$47*SQRT($Q$51)))*$AG$41*EXP(-#REF!*$Q$51)-NORMSDIST(-((LN($EY110/$AG$41)+(#REF!+($Q$47^2)/2)*$Q$51)/($Q$47*SQRT($Q$51))))*$EY110)*100*$AF$41,0)</f>
        <v>0</v>
      </c>
      <c r="GM110" s="120">
        <f ca="1">IFERROR((NORMSDIST(-(((LN($EY110/$AG$42)+(#REF!+($Q$47^2)/2)*$Q$51)/($Q$47*SQRT($Q$51)))-$Q$47*SQRT($Q$51)))*$AG$42*EXP(-#REF!*$Q$51)-NORMSDIST(-((LN($EY110/$AG$42)+(#REF!+($Q$47^2)/2)*$Q$51)/($Q$47*SQRT($Q$51))))*$EY110)*100*$AF$42,0)</f>
        <v>0</v>
      </c>
      <c r="GN110" s="205">
        <f t="shared" ca="1" si="218"/>
        <v>0</v>
      </c>
    </row>
    <row r="111" spans="112:196">
      <c r="DH111" s="119">
        <f t="shared" si="175"/>
        <v>1627.125899898437</v>
      </c>
      <c r="DI111" s="120">
        <f t="shared" si="176"/>
        <v>0</v>
      </c>
      <c r="DJ111" s="120">
        <f t="shared" si="177"/>
        <v>0</v>
      </c>
      <c r="DK111" s="120">
        <f t="shared" si="178"/>
        <v>0</v>
      </c>
      <c r="DL111" s="120">
        <f t="shared" si="179"/>
        <v>0</v>
      </c>
      <c r="DM111" s="120">
        <f t="shared" si="180"/>
        <v>0</v>
      </c>
      <c r="DN111" s="120">
        <f t="shared" si="181"/>
        <v>0</v>
      </c>
      <c r="DO111" s="120">
        <f t="shared" si="182"/>
        <v>0</v>
      </c>
      <c r="DP111" s="120">
        <f t="shared" si="183"/>
        <v>0</v>
      </c>
      <c r="DQ111" s="120">
        <f t="shared" si="184"/>
        <v>0</v>
      </c>
      <c r="DR111" s="120">
        <f t="shared" si="185"/>
        <v>0</v>
      </c>
      <c r="DS111" s="120">
        <f t="shared" si="186"/>
        <v>0</v>
      </c>
      <c r="DT111" s="120">
        <f t="shared" si="187"/>
        <v>0</v>
      </c>
      <c r="DU111" s="120">
        <f t="shared" si="188"/>
        <v>0</v>
      </c>
      <c r="DV111" s="120">
        <f t="shared" si="189"/>
        <v>0</v>
      </c>
      <c r="DW111" s="120">
        <f t="shared" si="190"/>
        <v>0</v>
      </c>
      <c r="DX111" s="120">
        <f t="shared" si="191"/>
        <v>0</v>
      </c>
      <c r="DY111" s="120">
        <f t="shared" si="192"/>
        <v>0</v>
      </c>
      <c r="DZ111" s="120">
        <f t="shared" si="193"/>
        <v>0</v>
      </c>
      <c r="EA111" s="120">
        <f t="shared" si="194"/>
        <v>0</v>
      </c>
      <c r="EB111" s="120">
        <f t="shared" si="195"/>
        <v>0</v>
      </c>
      <c r="EC111" s="120">
        <f t="shared" si="196"/>
        <v>0</v>
      </c>
      <c r="ED111" s="120">
        <f t="shared" si="197"/>
        <v>0</v>
      </c>
      <c r="EE111" s="120">
        <f t="shared" si="198"/>
        <v>0</v>
      </c>
      <c r="EF111" s="120">
        <f t="shared" si="199"/>
        <v>0</v>
      </c>
      <c r="EG111" s="120">
        <f t="shared" si="200"/>
        <v>0</v>
      </c>
      <c r="EH111" s="120">
        <f t="shared" si="201"/>
        <v>0</v>
      </c>
      <c r="EI111" s="120">
        <f t="shared" si="202"/>
        <v>0</v>
      </c>
      <c r="EJ111" s="120">
        <f t="shared" si="203"/>
        <v>0</v>
      </c>
      <c r="EK111" s="120">
        <f t="shared" si="204"/>
        <v>0</v>
      </c>
      <c r="EL111" s="120">
        <f t="shared" si="205"/>
        <v>0</v>
      </c>
      <c r="EM111" s="120">
        <f t="shared" si="206"/>
        <v>0</v>
      </c>
      <c r="EN111" s="120">
        <f t="shared" si="207"/>
        <v>0</v>
      </c>
      <c r="EO111" s="120">
        <f t="shared" si="208"/>
        <v>0</v>
      </c>
      <c r="EP111" s="120">
        <f t="shared" si="209"/>
        <v>0</v>
      </c>
      <c r="EQ111" s="120">
        <f t="shared" si="210"/>
        <v>0</v>
      </c>
      <c r="ER111" s="120">
        <f t="shared" si="211"/>
        <v>0</v>
      </c>
      <c r="ES111" s="120">
        <f t="shared" si="212"/>
        <v>0</v>
      </c>
      <c r="ET111" s="120">
        <f t="shared" si="213"/>
        <v>0</v>
      </c>
      <c r="EU111" s="120">
        <f t="shared" si="214"/>
        <v>0</v>
      </c>
      <c r="EV111" s="120">
        <f t="shared" si="215"/>
        <v>0</v>
      </c>
      <c r="EW111" s="205">
        <f t="shared" si="216"/>
        <v>0</v>
      </c>
      <c r="EX111" s="72"/>
      <c r="EY111" s="119">
        <f t="shared" si="217"/>
        <v>1627.125899898437</v>
      </c>
      <c r="EZ111" s="120">
        <f ca="1">IFERROR((NORMSDIST(-(((LN($EY111/$AG$3)+(#REF!+($Q$47^2)/2)*$Q$51)/($Q$47*SQRT($Q$51)))-$Q$47*SQRT($Q$51)))*$AG$3*EXP(-#REF!*$Q$51)-NORMSDIST(-((LN($EY111/$AG$3)+(#REF!+($Q$47^2)/2)*$Q$51)/($Q$47*SQRT($Q$51))))*$EY111)*100*$AF$3,0)</f>
        <v>0</v>
      </c>
      <c r="FA111" s="120">
        <f ca="1">IFERROR((NORMSDIST(-(((LN($EY111/$AG$4)+(#REF!+($Q$47^2)/2)*$Q$51)/($Q$47*SQRT($Q$51)))-$Q$47*SQRT($Q$51)))*$AG$4*EXP(-#REF!*$Q$51)-NORMSDIST(-((LN($EY111/$AG$4)+(#REF!+($Q$47^2)/2)*$Q$51)/($Q$47*SQRT($Q$51))))*$EY111)*100*$AF$4,0)</f>
        <v>0</v>
      </c>
      <c r="FB111" s="120">
        <f ca="1">IFERROR((NORMSDIST(-(((LN($EY111/$AG$5)+(#REF!+($Q$47^2)/2)*$Q$51)/($Q$47*SQRT($Q$51)))-$Q$47*SQRT($Q$51)))*$AG$5*EXP(-#REF!*$Q$51)-NORMSDIST(-((LN($EY111/$AG$5)+(#REF!+($Q$47^2)/2)*$Q$51)/($Q$47*SQRT($Q$51))))*$EY111)*100*$AF$5,0)</f>
        <v>0</v>
      </c>
      <c r="FC111" s="120">
        <f ca="1">IFERROR((NORMSDIST(-(((LN($EY111/$AG$6)+(#REF!+($Q$47^2)/2)*$Q$51)/($Q$47*SQRT($Q$51)))-$Q$47*SQRT($Q$51)))*$AG$6*EXP(-#REF!*$Q$51)-NORMSDIST(-((LN($EY111/$AG$6)+(#REF!+($Q$47^2)/2)*$Q$51)/($Q$47*SQRT($Q$51))))*$EY111)*100*$AF$6,0)</f>
        <v>0</v>
      </c>
      <c r="FD111" s="120">
        <f ca="1">IFERROR((NORMSDIST(-(((LN($EY111/$AG$7)+(#REF!+($Q$47^2)/2)*$Q$51)/($Q$47*SQRT($Q$51)))-$Q$47*SQRT($Q$51)))*$AG$7*EXP(-#REF!*$Q$51)-NORMSDIST(-((LN($EY111/$AG$7)+(#REF!+($Q$47^2)/2)*$Q$51)/($Q$47*SQRT($Q$51))))*$EY111)*100*$AF$7,0)</f>
        <v>0</v>
      </c>
      <c r="FE111" s="120">
        <f ca="1">IFERROR((NORMSDIST(-(((LN($EY111/$AG$8)+(#REF!+($Q$47^2)/2)*$Q$51)/($Q$47*SQRT($Q$51)))-$Q$47*SQRT($Q$51)))*$AG$8*EXP(-#REF!*$Q$51)-NORMSDIST(-((LN($EY111/$AG$8)+(#REF!+($Q$47^2)/2)*$Q$51)/($Q$47*SQRT($Q$51))))*$EY111)*100*$AF$8,0)</f>
        <v>0</v>
      </c>
      <c r="FF111" s="120">
        <f ca="1">IFERROR((NORMSDIST(-(((LN($EY111/$AG$9)+(#REF!+($Q$47^2)/2)*$Q$51)/($Q$47*SQRT($Q$51)))-$Q$47*SQRT($Q$51)))*$AG$9*EXP(-#REF!*$Q$51)-NORMSDIST(-((LN($EY111/$AG$9)+(#REF!+($Q$47^2)/2)*$Q$51)/($Q$47*SQRT($Q$51))))*$EY111)*100*$AF$9,0)</f>
        <v>0</v>
      </c>
      <c r="FG111" s="120">
        <f ca="1">IFERROR((NORMSDIST(-(((LN($EY111/$AG$10)+(#REF!+($Q$47^2)/2)*$Q$51)/($Q$47*SQRT($Q$51)))-$Q$47*SQRT($Q$51)))*$AG$10*EXP(-#REF!*$Q$51)-NORMSDIST(-((LN($EY111/$AG$10)+(#REF!+($Q$47^2)/2)*$Q$51)/($Q$47*SQRT($Q$51))))*$EY111)*100*$AF$10,0)</f>
        <v>0</v>
      </c>
      <c r="FH111" s="120">
        <f ca="1">IFERROR((NORMSDIST(-(((LN($EY111/$AG$11)+(#REF!+($Q$47^2)/2)*$Q$51)/($Q$47*SQRT($Q$51)))-$Q$47*SQRT($Q$51)))*$AG$11*EXP(-#REF!*$Q$51)-NORMSDIST(-((LN($EY111/$AG$11)+(#REF!+($Q$47^2)/2)*$Q$51)/($Q$47*SQRT($Q$51))))*$EY111)*100*$AF$11,0)</f>
        <v>0</v>
      </c>
      <c r="FI111" s="120">
        <f ca="1">IFERROR((NORMSDIST(-(((LN($EY111/$AG$12)+(#REF!+($Q$47^2)/2)*$Q$51)/($Q$47*SQRT($Q$51)))-$Q$47*SQRT($Q$51)))*$AG$12*EXP(-#REF!*$Q$51)-NORMSDIST(-((LN($EY111/$AG$12)+(#REF!+($Q$47^2)/2)*$Q$51)/($Q$47*SQRT($Q$51))))*$EY111)*100*$AF$12,0)</f>
        <v>0</v>
      </c>
      <c r="FJ111" s="120">
        <f ca="1">IFERROR((NORMSDIST(-(((LN($EY111/$AG$13)+(#REF!+($Q$47^2)/2)*$Q$51)/($Q$47*SQRT($Q$51)))-$Q$47*SQRT($Q$51)))*$AG$13*EXP(-#REF!*$Q$51)-NORMSDIST(-((LN($EY111/$AG$13)+(#REF!+($Q$47^2)/2)*$Q$51)/($Q$47*SQRT($Q$51))))*$EY111)*100*$AF$13,0)</f>
        <v>0</v>
      </c>
      <c r="FK111" s="120">
        <f ca="1">IFERROR((NORMSDIST(-(((LN($EY111/$AG$14)+(#REF!+($Q$47^2)/2)*$Q$51)/($Q$47*SQRT($Q$51)))-$Q$47*SQRT($Q$51)))*$AG$14*EXP(-#REF!*$Q$51)-NORMSDIST(-((LN($EY111/$AG$14)+(#REF!+($Q$47^2)/2)*$Q$51)/($Q$47*SQRT($Q$51))))*$EY111)*100*$AF$14,0)</f>
        <v>0</v>
      </c>
      <c r="FL111" s="120">
        <f ca="1">IFERROR((NORMSDIST(-(((LN($EY111/$AG$15)+(#REF!+($Q$47^2)/2)*$Q$51)/($Q$47*SQRT($Q$51)))-$Q$47*SQRT($Q$51)))*$AG$15*EXP(-#REF!*$Q$51)-NORMSDIST(-((LN($EY111/$AG$15)+(#REF!+($Q$47^2)/2)*$Q$51)/($Q$47*SQRT($Q$51))))*$EY111)*100*$AF$15,0)</f>
        <v>0</v>
      </c>
      <c r="FM111" s="120">
        <f ca="1">IFERROR((NORMSDIST(-(((LN($EY111/$AG$16)+(#REF!+($Q$47^2)/2)*$Q$51)/($Q$47*SQRT($Q$51)))-$Q$47*SQRT($Q$51)))*$AG$16*EXP(-#REF!*$Q$51)-NORMSDIST(-((LN($EY111/$AG$16)+(#REF!+($Q$47^2)/2)*$Q$51)/($Q$47*SQRT($Q$51))))*$EY111)*100*$AF$16,0)</f>
        <v>0</v>
      </c>
      <c r="FN111" s="120">
        <f ca="1">IFERROR((NORMSDIST(-(((LN($EY111/$AG$17)+(#REF!+($Q$47^2)/2)*$Q$51)/($Q$47*SQRT($Q$51)))-$Q$47*SQRT($Q$51)))*$AG$17*EXP(-#REF!*$Q$51)-NORMSDIST(-((LN($EY111/$AG$17)+(#REF!+($Q$47^2)/2)*$Q$51)/($Q$47*SQRT($Q$51))))*$EY111)*100*$AF$17,0)</f>
        <v>0</v>
      </c>
      <c r="FO111" s="120">
        <f ca="1">IFERROR((NORMSDIST(-(((LN($EY111/$AG$18)+(#REF!+($Q$47^2)/2)*$Q$51)/($Q$47*SQRT($Q$51)))-$Q$47*SQRT($Q$51)))*$AG$18*EXP(-#REF!*$Q$51)-NORMSDIST(-((LN($EY111/$AG$18)+(#REF!+($Q$47^2)/2)*$Q$51)/($Q$47*SQRT($Q$51))))*$EY111)*100*$AF$18,0)</f>
        <v>0</v>
      </c>
      <c r="FP111" s="120">
        <f ca="1">IFERROR((NORMSDIST(-(((LN($EY111/$AG$19)+(#REF!+($Q$47^2)/2)*$Q$51)/($Q$47*SQRT($Q$51)))-$Q$47*SQRT($Q$51)))*$AG$19*EXP(-#REF!*$Q$51)-NORMSDIST(-((LN($EY111/$AG$19)+(#REF!+($Q$47^2)/2)*$Q$51)/($Q$47*SQRT($Q$51))))*$EY111)*100*$AF$19,0)</f>
        <v>0</v>
      </c>
      <c r="FQ111" s="120">
        <f ca="1">IFERROR((NORMSDIST(-(((LN($EY111/$AG$20)+(#REF!+($Q$47^2)/2)*$Q$51)/($Q$47*SQRT($Q$51)))-$Q$47*SQRT($Q$51)))*$AG$20*EXP(-#REF!*$Q$51)-NORMSDIST(-((LN($EY111/$AG$20)+(#REF!+($Q$47^2)/2)*$Q$51)/($Q$47*SQRT($Q$51))))*$EY111)*100*$AF$20,0)</f>
        <v>0</v>
      </c>
      <c r="FR111" s="120">
        <f ca="1">IFERROR((NORMSDIST(-(((LN($EY111/$AG$21)+(#REF!+($Q$47^2)/2)*$Q$51)/($Q$47*SQRT($Q$51)))-$Q$47*SQRT($Q$51)))*$AG$21*EXP(-#REF!*$Q$51)-NORMSDIST(-((LN($EY111/$AG$21)+(#REF!+($Q$47^2)/2)*$Q$51)/($Q$47*SQRT($Q$51))))*$EY111)*100*$AF$21,0)</f>
        <v>0</v>
      </c>
      <c r="FS111" s="120">
        <f ca="1">IFERROR((NORMSDIST(-(((LN($EY111/$AG$22)+(#REF!+($Q$47^2)/2)*$Q$51)/($Q$47*SQRT($Q$51)))-$Q$47*SQRT($Q$51)))*$AG$22*EXP(-#REF!*$Q$51)-NORMSDIST(-((LN($EY111/$AG$22)+(#REF!+($Q$47^2)/2)*$Q$51)/($Q$47*SQRT($Q$51))))*$EY111)*100*$AF$22,0)</f>
        <v>0</v>
      </c>
      <c r="FT111" s="120">
        <f ca="1">IFERROR((NORMSDIST(-(((LN($EY111/$AG$23)+(#REF!+($Q$47^2)/2)*$Q$51)/($Q$47*SQRT($Q$51)))-$Q$47*SQRT($Q$51)))*$AG$23*EXP(-#REF!*$Q$51)-NORMSDIST(-((LN($EY111/$AG$23)+(#REF!+($Q$47^2)/2)*$Q$51)/($Q$47*SQRT($Q$51))))*$EY111)*100*$AF$23,0)</f>
        <v>0</v>
      </c>
      <c r="FU111" s="120">
        <f ca="1">IFERROR((NORMSDIST(-(((LN($EY111/$AG$24)+(#REF!+($Q$47^2)/2)*$Q$51)/($Q$47*SQRT($Q$51)))-$Q$47*SQRT($Q$51)))*$AG$24*EXP(-#REF!*$Q$51)-NORMSDIST(-((LN($EY111/$AG$24)+(#REF!+($Q$47^2)/2)*$Q$51)/($Q$47*SQRT($Q$51))))*$EY111)*100*$AF$24,0)</f>
        <v>0</v>
      </c>
      <c r="FV111" s="120">
        <f ca="1">IFERROR((NORMSDIST(-(((LN($EY111/$AG$25)+(#REF!+($Q$47^2)/2)*$Q$51)/($Q$47*SQRT($Q$51)))-$Q$47*SQRT($Q$51)))*$AG$25*EXP(-#REF!*$Q$51)-NORMSDIST(-((LN($EY111/$AG$25)+(#REF!+($Q$47^2)/2)*$Q$51)/($Q$47*SQRT($Q$51))))*$EY111)*100*$AF$25,0)</f>
        <v>0</v>
      </c>
      <c r="FW111" s="120">
        <f ca="1">IFERROR((NORMSDIST(-(((LN($EY111/$AG$26)+(#REF!+($Q$47^2)/2)*$Q$51)/($Q$47*SQRT($Q$51)))-$Q$47*SQRT($Q$51)))*$AG$26*EXP(-#REF!*$Q$51)-NORMSDIST(-((LN($EY111/$AG$26)+(#REF!+($Q$47^2)/2)*$Q$51)/($Q$47*SQRT($Q$51))))*$EY111)*100*$AF$26,0)</f>
        <v>0</v>
      </c>
      <c r="FX111" s="120">
        <f ca="1">IFERROR((NORMSDIST(-(((LN($EY111/$AG$27)+(#REF!+($Q$47^2)/2)*$Q$51)/($Q$47*SQRT($Q$51)))-$Q$47*SQRT($Q$51)))*$AG$27*EXP(-#REF!*$Q$51)-NORMSDIST(-((LN($EY111/$AG$27)+(#REF!+($Q$47^2)/2)*$Q$51)/($Q$47*SQRT($Q$51))))*$EY111)*100*$AF$27,0)</f>
        <v>0</v>
      </c>
      <c r="FY111" s="120">
        <f ca="1">IFERROR((NORMSDIST(-(((LN($EY111/$AG$28)+(#REF!+($Q$47^2)/2)*$Q$51)/($Q$47*SQRT($Q$51)))-$Q$47*SQRT($Q$51)))*$AG$28*EXP(-#REF!*$Q$51)-NORMSDIST(-((LN($EY111/$AG$28)+(#REF!+($Q$47^2)/2)*$Q$51)/($Q$47*SQRT($Q$51))))*$EY111)*100*$AF$28,0)</f>
        <v>0</v>
      </c>
      <c r="FZ111" s="120">
        <f ca="1">IFERROR((NORMSDIST(-(((LN($EY111/$AG$29)+(#REF!+($Q$47^2)/2)*$Q$51)/($Q$47*SQRT($Q$51)))-$Q$47*SQRT($Q$51)))*$AG$29*EXP(-#REF!*$Q$51)-NORMSDIST(-((LN($EY111/$AG$29)+(#REF!+($Q$47^2)/2)*$Q$51)/($Q$47*SQRT($Q$51))))*$EY111)*100*$AF$29,0)</f>
        <v>0</v>
      </c>
      <c r="GA111" s="120">
        <f ca="1">IFERROR((NORMSDIST(-(((LN($EY111/$AG$30)+(#REF!+($Q$47^2)/2)*$Q$51)/($Q$47*SQRT($Q$51)))-$Q$47*SQRT($Q$51)))*$AG$30*EXP(-#REF!*$Q$51)-NORMSDIST(-((LN($EY111/$AG$30)+(#REF!+($Q$47^2)/2)*$Q$51)/($Q$47*SQRT($Q$51))))*$EY111)*100*$AF$30,0)</f>
        <v>0</v>
      </c>
      <c r="GB111" s="120">
        <f ca="1">IFERROR((NORMSDIST(-(((LN($EY111/$AG$31)+(#REF!+($Q$47^2)/2)*$Q$51)/($Q$47*SQRT($Q$51)))-$Q$47*SQRT($Q$51)))*$AG$31*EXP(-#REF!*$Q$51)-NORMSDIST(-((LN($EY111/$AG$31)+(#REF!+($Q$47^2)/2)*$Q$51)/($Q$47*SQRT($Q$51))))*$EY111)*100*$AF$31,0)</f>
        <v>0</v>
      </c>
      <c r="GC111" s="120">
        <f ca="1">IFERROR((NORMSDIST(-(((LN($EY111/$AG$32)+(#REF!+($Q$47^2)/2)*$Q$51)/($Q$47*SQRT($Q$51)))-$Q$47*SQRT($Q$51)))*$AG$32*EXP(-#REF!*$Q$51)-NORMSDIST(-((LN($EY111/$AG$32)+(#REF!+($Q$47^2)/2)*$Q$51)/($Q$47*SQRT($Q$51))))*$EY111)*100*$AF$32,0)</f>
        <v>0</v>
      </c>
      <c r="GD111" s="120">
        <f ca="1">IFERROR((NORMSDIST(-(((LN($EY111/$AG$33)+(#REF!+($Q$47^2)/2)*$Q$51)/($Q$47*SQRT($Q$51)))-$Q$47*SQRT($Q$51)))*$AG$33*EXP(-#REF!*$Q$51)-NORMSDIST(-((LN($EY111/$AG$33)+(#REF!+($Q$47^2)/2)*$Q$51)/($Q$47*SQRT($Q$51))))*$EY111)*100*$AF$33,0)</f>
        <v>0</v>
      </c>
      <c r="GE111" s="120">
        <f ca="1">IFERROR((NORMSDIST(-(((LN($EY111/$AG$34)+(#REF!+($Q$47^2)/2)*$Q$51)/($Q$47*SQRT($Q$51)))-$Q$47*SQRT($Q$51)))*$AG$34*EXP(-#REF!*$Q$51)-NORMSDIST(-((LN($EY111/$AG$34)+(#REF!+($Q$47^2)/2)*$Q$51)/($Q$47*SQRT($Q$51))))*$EY111)*100*$AF$34,0)</f>
        <v>0</v>
      </c>
      <c r="GF111" s="120">
        <f ca="1">IFERROR((NORMSDIST(-(((LN($EY111/$AG$35)+(#REF!+($Q$47^2)/2)*$Q$51)/($Q$47*SQRT($Q$51)))-$Q$47*SQRT($Q$51)))*$AG$35*EXP(-#REF!*$Q$51)-NORMSDIST(-((LN($EY111/$AG$35)+(#REF!+($Q$47^2)/2)*$Q$51)/($Q$47*SQRT($Q$51))))*$EY111)*100*$AF$35,0)</f>
        <v>0</v>
      </c>
      <c r="GG111" s="120">
        <f ca="1">IFERROR((NORMSDIST(-(((LN($EY111/$AG$36)+(#REF!+($Q$47^2)/2)*$Q$51)/($Q$47*SQRT($Q$51)))-$Q$47*SQRT($Q$51)))*$AG$36*EXP(-#REF!*$Q$51)-NORMSDIST(-((LN($EY111/$AG$36)+(#REF!+($Q$47^2)/2)*$Q$51)/($Q$47*SQRT($Q$51))))*$EY111)*100*$AF$36,0)</f>
        <v>0</v>
      </c>
      <c r="GH111" s="120">
        <f ca="1">IFERROR((NORMSDIST(-(((LN($EY111/$AG$37)+(#REF!+($Q$47^2)/2)*$Q$51)/($Q$47*SQRT($Q$51)))-$Q$47*SQRT($Q$51)))*$AG$37*EXP(-#REF!*$Q$51)-NORMSDIST(-((LN($EY111/$AG$37)+(#REF!+($Q$47^2)/2)*$Q$51)/($Q$47*SQRT($Q$51))))*$EY111)*100*$AF$37,0)</f>
        <v>0</v>
      </c>
      <c r="GI111" s="120">
        <f ca="1">IFERROR((NORMSDIST(-(((LN($EY111/$AG$38)+(#REF!+($Q$47^2)/2)*$Q$51)/($Q$47*SQRT($Q$51)))-$Q$47*SQRT($Q$51)))*$AG$38*EXP(-#REF!*$Q$51)-NORMSDIST(-((LN($EY111/$AG$38)+(#REF!+($Q$47^2)/2)*$Q$51)/($Q$47*SQRT($Q$51))))*$EY111)*100*$AF$38,0)</f>
        <v>0</v>
      </c>
      <c r="GJ111" s="120">
        <f ca="1">IFERROR((NORMSDIST(-(((LN($EY111/$AG$39)+(#REF!+($Q$47^2)/2)*$Q$51)/($Q$47*SQRT($Q$51)))-$Q$47*SQRT($Q$51)))*$AG$39*EXP(-#REF!*$Q$51)-NORMSDIST(-((LN($EY111/$AG$39)+(#REF!+($Q$47^2)/2)*$Q$51)/($Q$47*SQRT($Q$51))))*$EY111)*100*$AF$39,0)</f>
        <v>0</v>
      </c>
      <c r="GK111" s="120">
        <f ca="1">IFERROR((NORMSDIST(-(((LN($EY111/$AG$40)+(#REF!+($Q$47^2)/2)*$Q$51)/($Q$47*SQRT($Q$51)))-$Q$47*SQRT($Q$51)))*$AG$40*EXP(-#REF!*$Q$51)-NORMSDIST(-((LN($EY111/$AG$40)+(#REF!+($Q$47^2)/2)*$Q$51)/($Q$47*SQRT($Q$51))))*$EY111)*100*$AF$40,0)</f>
        <v>0</v>
      </c>
      <c r="GL111" s="120">
        <f ca="1">IFERROR((NORMSDIST(-(((LN($EY111/$AG$41)+(#REF!+($Q$47^2)/2)*$Q$51)/($Q$47*SQRT($Q$51)))-$Q$47*SQRT($Q$51)))*$AG$41*EXP(-#REF!*$Q$51)-NORMSDIST(-((LN($EY111/$AG$41)+(#REF!+($Q$47^2)/2)*$Q$51)/($Q$47*SQRT($Q$51))))*$EY111)*100*$AF$41,0)</f>
        <v>0</v>
      </c>
      <c r="GM111" s="120">
        <f ca="1">IFERROR((NORMSDIST(-(((LN($EY111/$AG$42)+(#REF!+($Q$47^2)/2)*$Q$51)/($Q$47*SQRT($Q$51)))-$Q$47*SQRT($Q$51)))*$AG$42*EXP(-#REF!*$Q$51)-NORMSDIST(-((LN($EY111/$AG$42)+(#REF!+($Q$47^2)/2)*$Q$51)/($Q$47*SQRT($Q$51))))*$EY111)*100*$AF$42,0)</f>
        <v>0</v>
      </c>
      <c r="GN111" s="205">
        <f t="shared" ca="1" si="218"/>
        <v>0</v>
      </c>
    </row>
    <row r="112" spans="112:196">
      <c r="DH112" s="119">
        <f t="shared" si="175"/>
        <v>1712.7641051562496</v>
      </c>
      <c r="DI112" s="120">
        <f t="shared" si="176"/>
        <v>0</v>
      </c>
      <c r="DJ112" s="120">
        <f t="shared" si="177"/>
        <v>0</v>
      </c>
      <c r="DK112" s="120">
        <f t="shared" si="178"/>
        <v>0</v>
      </c>
      <c r="DL112" s="120">
        <f t="shared" si="179"/>
        <v>0</v>
      </c>
      <c r="DM112" s="120">
        <f t="shared" si="180"/>
        <v>0</v>
      </c>
      <c r="DN112" s="120">
        <f t="shared" si="181"/>
        <v>0</v>
      </c>
      <c r="DO112" s="120">
        <f t="shared" si="182"/>
        <v>0</v>
      </c>
      <c r="DP112" s="120">
        <f t="shared" si="183"/>
        <v>0</v>
      </c>
      <c r="DQ112" s="120">
        <f t="shared" si="184"/>
        <v>0</v>
      </c>
      <c r="DR112" s="120">
        <f t="shared" si="185"/>
        <v>0</v>
      </c>
      <c r="DS112" s="120">
        <f t="shared" si="186"/>
        <v>0</v>
      </c>
      <c r="DT112" s="120">
        <f t="shared" si="187"/>
        <v>0</v>
      </c>
      <c r="DU112" s="120">
        <f t="shared" si="188"/>
        <v>0</v>
      </c>
      <c r="DV112" s="120">
        <f t="shared" si="189"/>
        <v>0</v>
      </c>
      <c r="DW112" s="120">
        <f t="shared" si="190"/>
        <v>0</v>
      </c>
      <c r="DX112" s="120">
        <f t="shared" si="191"/>
        <v>0</v>
      </c>
      <c r="DY112" s="120">
        <f t="shared" si="192"/>
        <v>0</v>
      </c>
      <c r="DZ112" s="120">
        <f t="shared" si="193"/>
        <v>0</v>
      </c>
      <c r="EA112" s="120">
        <f t="shared" si="194"/>
        <v>0</v>
      </c>
      <c r="EB112" s="120">
        <f t="shared" si="195"/>
        <v>0</v>
      </c>
      <c r="EC112" s="120">
        <f t="shared" si="196"/>
        <v>0</v>
      </c>
      <c r="ED112" s="120">
        <f t="shared" si="197"/>
        <v>0</v>
      </c>
      <c r="EE112" s="120">
        <f t="shared" si="198"/>
        <v>0</v>
      </c>
      <c r="EF112" s="120">
        <f t="shared" si="199"/>
        <v>0</v>
      </c>
      <c r="EG112" s="120">
        <f t="shared" si="200"/>
        <v>0</v>
      </c>
      <c r="EH112" s="120">
        <f t="shared" si="201"/>
        <v>0</v>
      </c>
      <c r="EI112" s="120">
        <f t="shared" si="202"/>
        <v>0</v>
      </c>
      <c r="EJ112" s="120">
        <f t="shared" si="203"/>
        <v>0</v>
      </c>
      <c r="EK112" s="120">
        <f t="shared" si="204"/>
        <v>0</v>
      </c>
      <c r="EL112" s="120">
        <f t="shared" si="205"/>
        <v>0</v>
      </c>
      <c r="EM112" s="120">
        <f t="shared" si="206"/>
        <v>0</v>
      </c>
      <c r="EN112" s="120">
        <f t="shared" si="207"/>
        <v>0</v>
      </c>
      <c r="EO112" s="120">
        <f t="shared" si="208"/>
        <v>0</v>
      </c>
      <c r="EP112" s="120">
        <f t="shared" si="209"/>
        <v>0</v>
      </c>
      <c r="EQ112" s="120">
        <f t="shared" si="210"/>
        <v>0</v>
      </c>
      <c r="ER112" s="120">
        <f t="shared" si="211"/>
        <v>0</v>
      </c>
      <c r="ES112" s="120">
        <f t="shared" si="212"/>
        <v>0</v>
      </c>
      <c r="ET112" s="120">
        <f t="shared" si="213"/>
        <v>0</v>
      </c>
      <c r="EU112" s="120">
        <f t="shared" si="214"/>
        <v>0</v>
      </c>
      <c r="EV112" s="120">
        <f t="shared" si="215"/>
        <v>0</v>
      </c>
      <c r="EW112" s="205">
        <f t="shared" si="216"/>
        <v>0</v>
      </c>
      <c r="EX112" s="72"/>
      <c r="EY112" s="119">
        <f t="shared" si="217"/>
        <v>1712.7641051562496</v>
      </c>
      <c r="EZ112" s="120">
        <f ca="1">IFERROR((NORMSDIST(-(((LN($EY112/$AG$3)+(#REF!+($Q$47^2)/2)*$Q$51)/($Q$47*SQRT($Q$51)))-$Q$47*SQRT($Q$51)))*$AG$3*EXP(-#REF!*$Q$51)-NORMSDIST(-((LN($EY112/$AG$3)+(#REF!+($Q$47^2)/2)*$Q$51)/($Q$47*SQRT($Q$51))))*$EY112)*100*$AF$3,0)</f>
        <v>0</v>
      </c>
      <c r="FA112" s="120">
        <f ca="1">IFERROR((NORMSDIST(-(((LN($EY112/$AG$4)+(#REF!+($Q$47^2)/2)*$Q$51)/($Q$47*SQRT($Q$51)))-$Q$47*SQRT($Q$51)))*$AG$4*EXP(-#REF!*$Q$51)-NORMSDIST(-((LN($EY112/$AG$4)+(#REF!+($Q$47^2)/2)*$Q$51)/($Q$47*SQRT($Q$51))))*$EY112)*100*$AF$4,0)</f>
        <v>0</v>
      </c>
      <c r="FB112" s="120">
        <f ca="1">IFERROR((NORMSDIST(-(((LN($EY112/$AG$5)+(#REF!+($Q$47^2)/2)*$Q$51)/($Q$47*SQRT($Q$51)))-$Q$47*SQRT($Q$51)))*$AG$5*EXP(-#REF!*$Q$51)-NORMSDIST(-((LN($EY112/$AG$5)+(#REF!+($Q$47^2)/2)*$Q$51)/($Q$47*SQRT($Q$51))))*$EY112)*100*$AF$5,0)</f>
        <v>0</v>
      </c>
      <c r="FC112" s="120">
        <f ca="1">IFERROR((NORMSDIST(-(((LN($EY112/$AG$6)+(#REF!+($Q$47^2)/2)*$Q$51)/($Q$47*SQRT($Q$51)))-$Q$47*SQRT($Q$51)))*$AG$6*EXP(-#REF!*$Q$51)-NORMSDIST(-((LN($EY112/$AG$6)+(#REF!+($Q$47^2)/2)*$Q$51)/($Q$47*SQRT($Q$51))))*$EY112)*100*$AF$6,0)</f>
        <v>0</v>
      </c>
      <c r="FD112" s="120">
        <f ca="1">IFERROR((NORMSDIST(-(((LN($EY112/$AG$7)+(#REF!+($Q$47^2)/2)*$Q$51)/($Q$47*SQRT($Q$51)))-$Q$47*SQRT($Q$51)))*$AG$7*EXP(-#REF!*$Q$51)-NORMSDIST(-((LN($EY112/$AG$7)+(#REF!+($Q$47^2)/2)*$Q$51)/($Q$47*SQRT($Q$51))))*$EY112)*100*$AF$7,0)</f>
        <v>0</v>
      </c>
      <c r="FE112" s="120">
        <f ca="1">IFERROR((NORMSDIST(-(((LN($EY112/$AG$8)+(#REF!+($Q$47^2)/2)*$Q$51)/($Q$47*SQRT($Q$51)))-$Q$47*SQRT($Q$51)))*$AG$8*EXP(-#REF!*$Q$51)-NORMSDIST(-((LN($EY112/$AG$8)+(#REF!+($Q$47^2)/2)*$Q$51)/($Q$47*SQRT($Q$51))))*$EY112)*100*$AF$8,0)</f>
        <v>0</v>
      </c>
      <c r="FF112" s="120">
        <f ca="1">IFERROR((NORMSDIST(-(((LN($EY112/$AG$9)+(#REF!+($Q$47^2)/2)*$Q$51)/($Q$47*SQRT($Q$51)))-$Q$47*SQRT($Q$51)))*$AG$9*EXP(-#REF!*$Q$51)-NORMSDIST(-((LN($EY112/$AG$9)+(#REF!+($Q$47^2)/2)*$Q$51)/($Q$47*SQRT($Q$51))))*$EY112)*100*$AF$9,0)</f>
        <v>0</v>
      </c>
      <c r="FG112" s="120">
        <f ca="1">IFERROR((NORMSDIST(-(((LN($EY112/$AG$10)+(#REF!+($Q$47^2)/2)*$Q$51)/($Q$47*SQRT($Q$51)))-$Q$47*SQRT($Q$51)))*$AG$10*EXP(-#REF!*$Q$51)-NORMSDIST(-((LN($EY112/$AG$10)+(#REF!+($Q$47^2)/2)*$Q$51)/($Q$47*SQRT($Q$51))))*$EY112)*100*$AF$10,0)</f>
        <v>0</v>
      </c>
      <c r="FH112" s="120">
        <f ca="1">IFERROR((NORMSDIST(-(((LN($EY112/$AG$11)+(#REF!+($Q$47^2)/2)*$Q$51)/($Q$47*SQRT($Q$51)))-$Q$47*SQRT($Q$51)))*$AG$11*EXP(-#REF!*$Q$51)-NORMSDIST(-((LN($EY112/$AG$11)+(#REF!+($Q$47^2)/2)*$Q$51)/($Q$47*SQRT($Q$51))))*$EY112)*100*$AF$11,0)</f>
        <v>0</v>
      </c>
      <c r="FI112" s="120">
        <f ca="1">IFERROR((NORMSDIST(-(((LN($EY112/$AG$12)+(#REF!+($Q$47^2)/2)*$Q$51)/($Q$47*SQRT($Q$51)))-$Q$47*SQRT($Q$51)))*$AG$12*EXP(-#REF!*$Q$51)-NORMSDIST(-((LN($EY112/$AG$12)+(#REF!+($Q$47^2)/2)*$Q$51)/($Q$47*SQRT($Q$51))))*$EY112)*100*$AF$12,0)</f>
        <v>0</v>
      </c>
      <c r="FJ112" s="120">
        <f ca="1">IFERROR((NORMSDIST(-(((LN($EY112/$AG$13)+(#REF!+($Q$47^2)/2)*$Q$51)/($Q$47*SQRT($Q$51)))-$Q$47*SQRT($Q$51)))*$AG$13*EXP(-#REF!*$Q$51)-NORMSDIST(-((LN($EY112/$AG$13)+(#REF!+($Q$47^2)/2)*$Q$51)/($Q$47*SQRT($Q$51))))*$EY112)*100*$AF$13,0)</f>
        <v>0</v>
      </c>
      <c r="FK112" s="120">
        <f ca="1">IFERROR((NORMSDIST(-(((LN($EY112/$AG$14)+(#REF!+($Q$47^2)/2)*$Q$51)/($Q$47*SQRT($Q$51)))-$Q$47*SQRT($Q$51)))*$AG$14*EXP(-#REF!*$Q$51)-NORMSDIST(-((LN($EY112/$AG$14)+(#REF!+($Q$47^2)/2)*$Q$51)/($Q$47*SQRT($Q$51))))*$EY112)*100*$AF$14,0)</f>
        <v>0</v>
      </c>
      <c r="FL112" s="120">
        <f ca="1">IFERROR((NORMSDIST(-(((LN($EY112/$AG$15)+(#REF!+($Q$47^2)/2)*$Q$51)/($Q$47*SQRT($Q$51)))-$Q$47*SQRT($Q$51)))*$AG$15*EXP(-#REF!*$Q$51)-NORMSDIST(-((LN($EY112/$AG$15)+(#REF!+($Q$47^2)/2)*$Q$51)/($Q$47*SQRT($Q$51))))*$EY112)*100*$AF$15,0)</f>
        <v>0</v>
      </c>
      <c r="FM112" s="120">
        <f ca="1">IFERROR((NORMSDIST(-(((LN($EY112/$AG$16)+(#REF!+($Q$47^2)/2)*$Q$51)/($Q$47*SQRT($Q$51)))-$Q$47*SQRT($Q$51)))*$AG$16*EXP(-#REF!*$Q$51)-NORMSDIST(-((LN($EY112/$AG$16)+(#REF!+($Q$47^2)/2)*$Q$51)/($Q$47*SQRT($Q$51))))*$EY112)*100*$AF$16,0)</f>
        <v>0</v>
      </c>
      <c r="FN112" s="120">
        <f ca="1">IFERROR((NORMSDIST(-(((LN($EY112/$AG$17)+(#REF!+($Q$47^2)/2)*$Q$51)/($Q$47*SQRT($Q$51)))-$Q$47*SQRT($Q$51)))*$AG$17*EXP(-#REF!*$Q$51)-NORMSDIST(-((LN($EY112/$AG$17)+(#REF!+($Q$47^2)/2)*$Q$51)/($Q$47*SQRT($Q$51))))*$EY112)*100*$AF$17,0)</f>
        <v>0</v>
      </c>
      <c r="FO112" s="120">
        <f ca="1">IFERROR((NORMSDIST(-(((LN($EY112/$AG$18)+(#REF!+($Q$47^2)/2)*$Q$51)/($Q$47*SQRT($Q$51)))-$Q$47*SQRT($Q$51)))*$AG$18*EXP(-#REF!*$Q$51)-NORMSDIST(-((LN($EY112/$AG$18)+(#REF!+($Q$47^2)/2)*$Q$51)/($Q$47*SQRT($Q$51))))*$EY112)*100*$AF$18,0)</f>
        <v>0</v>
      </c>
      <c r="FP112" s="120">
        <f ca="1">IFERROR((NORMSDIST(-(((LN($EY112/$AG$19)+(#REF!+($Q$47^2)/2)*$Q$51)/($Q$47*SQRT($Q$51)))-$Q$47*SQRT($Q$51)))*$AG$19*EXP(-#REF!*$Q$51)-NORMSDIST(-((LN($EY112/$AG$19)+(#REF!+($Q$47^2)/2)*$Q$51)/($Q$47*SQRT($Q$51))))*$EY112)*100*$AF$19,0)</f>
        <v>0</v>
      </c>
      <c r="FQ112" s="120">
        <f ca="1">IFERROR((NORMSDIST(-(((LN($EY112/$AG$20)+(#REF!+($Q$47^2)/2)*$Q$51)/($Q$47*SQRT($Q$51)))-$Q$47*SQRT($Q$51)))*$AG$20*EXP(-#REF!*$Q$51)-NORMSDIST(-((LN($EY112/$AG$20)+(#REF!+($Q$47^2)/2)*$Q$51)/($Q$47*SQRT($Q$51))))*$EY112)*100*$AF$20,0)</f>
        <v>0</v>
      </c>
      <c r="FR112" s="120">
        <f ca="1">IFERROR((NORMSDIST(-(((LN($EY112/$AG$21)+(#REF!+($Q$47^2)/2)*$Q$51)/($Q$47*SQRT($Q$51)))-$Q$47*SQRT($Q$51)))*$AG$21*EXP(-#REF!*$Q$51)-NORMSDIST(-((LN($EY112/$AG$21)+(#REF!+($Q$47^2)/2)*$Q$51)/($Q$47*SQRT($Q$51))))*$EY112)*100*$AF$21,0)</f>
        <v>0</v>
      </c>
      <c r="FS112" s="120">
        <f ca="1">IFERROR((NORMSDIST(-(((LN($EY112/$AG$22)+(#REF!+($Q$47^2)/2)*$Q$51)/($Q$47*SQRT($Q$51)))-$Q$47*SQRT($Q$51)))*$AG$22*EXP(-#REF!*$Q$51)-NORMSDIST(-((LN($EY112/$AG$22)+(#REF!+($Q$47^2)/2)*$Q$51)/($Q$47*SQRT($Q$51))))*$EY112)*100*$AF$22,0)</f>
        <v>0</v>
      </c>
      <c r="FT112" s="120">
        <f ca="1">IFERROR((NORMSDIST(-(((LN($EY112/$AG$23)+(#REF!+($Q$47^2)/2)*$Q$51)/($Q$47*SQRT($Q$51)))-$Q$47*SQRT($Q$51)))*$AG$23*EXP(-#REF!*$Q$51)-NORMSDIST(-((LN($EY112/$AG$23)+(#REF!+($Q$47^2)/2)*$Q$51)/($Q$47*SQRT($Q$51))))*$EY112)*100*$AF$23,0)</f>
        <v>0</v>
      </c>
      <c r="FU112" s="120">
        <f ca="1">IFERROR((NORMSDIST(-(((LN($EY112/$AG$24)+(#REF!+($Q$47^2)/2)*$Q$51)/($Q$47*SQRT($Q$51)))-$Q$47*SQRT($Q$51)))*$AG$24*EXP(-#REF!*$Q$51)-NORMSDIST(-((LN($EY112/$AG$24)+(#REF!+($Q$47^2)/2)*$Q$51)/($Q$47*SQRT($Q$51))))*$EY112)*100*$AF$24,0)</f>
        <v>0</v>
      </c>
      <c r="FV112" s="120">
        <f ca="1">IFERROR((NORMSDIST(-(((LN($EY112/$AG$25)+(#REF!+($Q$47^2)/2)*$Q$51)/($Q$47*SQRT($Q$51)))-$Q$47*SQRT($Q$51)))*$AG$25*EXP(-#REF!*$Q$51)-NORMSDIST(-((LN($EY112/$AG$25)+(#REF!+($Q$47^2)/2)*$Q$51)/($Q$47*SQRT($Q$51))))*$EY112)*100*$AF$25,0)</f>
        <v>0</v>
      </c>
      <c r="FW112" s="120">
        <f ca="1">IFERROR((NORMSDIST(-(((LN($EY112/$AG$26)+(#REF!+($Q$47^2)/2)*$Q$51)/($Q$47*SQRT($Q$51)))-$Q$47*SQRT($Q$51)))*$AG$26*EXP(-#REF!*$Q$51)-NORMSDIST(-((LN($EY112/$AG$26)+(#REF!+($Q$47^2)/2)*$Q$51)/($Q$47*SQRT($Q$51))))*$EY112)*100*$AF$26,0)</f>
        <v>0</v>
      </c>
      <c r="FX112" s="120">
        <f ca="1">IFERROR((NORMSDIST(-(((LN($EY112/$AG$27)+(#REF!+($Q$47^2)/2)*$Q$51)/($Q$47*SQRT($Q$51)))-$Q$47*SQRT($Q$51)))*$AG$27*EXP(-#REF!*$Q$51)-NORMSDIST(-((LN($EY112/$AG$27)+(#REF!+($Q$47^2)/2)*$Q$51)/($Q$47*SQRT($Q$51))))*$EY112)*100*$AF$27,0)</f>
        <v>0</v>
      </c>
      <c r="FY112" s="120">
        <f ca="1">IFERROR((NORMSDIST(-(((LN($EY112/$AG$28)+(#REF!+($Q$47^2)/2)*$Q$51)/($Q$47*SQRT($Q$51)))-$Q$47*SQRT($Q$51)))*$AG$28*EXP(-#REF!*$Q$51)-NORMSDIST(-((LN($EY112/$AG$28)+(#REF!+($Q$47^2)/2)*$Q$51)/($Q$47*SQRT($Q$51))))*$EY112)*100*$AF$28,0)</f>
        <v>0</v>
      </c>
      <c r="FZ112" s="120">
        <f ca="1">IFERROR((NORMSDIST(-(((LN($EY112/$AG$29)+(#REF!+($Q$47^2)/2)*$Q$51)/($Q$47*SQRT($Q$51)))-$Q$47*SQRT($Q$51)))*$AG$29*EXP(-#REF!*$Q$51)-NORMSDIST(-((LN($EY112/$AG$29)+(#REF!+($Q$47^2)/2)*$Q$51)/($Q$47*SQRT($Q$51))))*$EY112)*100*$AF$29,0)</f>
        <v>0</v>
      </c>
      <c r="GA112" s="120">
        <f ca="1">IFERROR((NORMSDIST(-(((LN($EY112/$AG$30)+(#REF!+($Q$47^2)/2)*$Q$51)/($Q$47*SQRT($Q$51)))-$Q$47*SQRT($Q$51)))*$AG$30*EXP(-#REF!*$Q$51)-NORMSDIST(-((LN($EY112/$AG$30)+(#REF!+($Q$47^2)/2)*$Q$51)/($Q$47*SQRT($Q$51))))*$EY112)*100*$AF$30,0)</f>
        <v>0</v>
      </c>
      <c r="GB112" s="120">
        <f ca="1">IFERROR((NORMSDIST(-(((LN($EY112/$AG$31)+(#REF!+($Q$47^2)/2)*$Q$51)/($Q$47*SQRT($Q$51)))-$Q$47*SQRT($Q$51)))*$AG$31*EXP(-#REF!*$Q$51)-NORMSDIST(-((LN($EY112/$AG$31)+(#REF!+($Q$47^2)/2)*$Q$51)/($Q$47*SQRT($Q$51))))*$EY112)*100*$AF$31,0)</f>
        <v>0</v>
      </c>
      <c r="GC112" s="120">
        <f ca="1">IFERROR((NORMSDIST(-(((LN($EY112/$AG$32)+(#REF!+($Q$47^2)/2)*$Q$51)/($Q$47*SQRT($Q$51)))-$Q$47*SQRT($Q$51)))*$AG$32*EXP(-#REF!*$Q$51)-NORMSDIST(-((LN($EY112/$AG$32)+(#REF!+($Q$47^2)/2)*$Q$51)/($Q$47*SQRT($Q$51))))*$EY112)*100*$AF$32,0)</f>
        <v>0</v>
      </c>
      <c r="GD112" s="120">
        <f ca="1">IFERROR((NORMSDIST(-(((LN($EY112/$AG$33)+(#REF!+($Q$47^2)/2)*$Q$51)/($Q$47*SQRT($Q$51)))-$Q$47*SQRT($Q$51)))*$AG$33*EXP(-#REF!*$Q$51)-NORMSDIST(-((LN($EY112/$AG$33)+(#REF!+($Q$47^2)/2)*$Q$51)/($Q$47*SQRT($Q$51))))*$EY112)*100*$AF$33,0)</f>
        <v>0</v>
      </c>
      <c r="GE112" s="120">
        <f ca="1">IFERROR((NORMSDIST(-(((LN($EY112/$AG$34)+(#REF!+($Q$47^2)/2)*$Q$51)/($Q$47*SQRT($Q$51)))-$Q$47*SQRT($Q$51)))*$AG$34*EXP(-#REF!*$Q$51)-NORMSDIST(-((LN($EY112/$AG$34)+(#REF!+($Q$47^2)/2)*$Q$51)/($Q$47*SQRT($Q$51))))*$EY112)*100*$AF$34,0)</f>
        <v>0</v>
      </c>
      <c r="GF112" s="120">
        <f ca="1">IFERROR((NORMSDIST(-(((LN($EY112/$AG$35)+(#REF!+($Q$47^2)/2)*$Q$51)/($Q$47*SQRT($Q$51)))-$Q$47*SQRT($Q$51)))*$AG$35*EXP(-#REF!*$Q$51)-NORMSDIST(-((LN($EY112/$AG$35)+(#REF!+($Q$47^2)/2)*$Q$51)/($Q$47*SQRT($Q$51))))*$EY112)*100*$AF$35,0)</f>
        <v>0</v>
      </c>
      <c r="GG112" s="120">
        <f ca="1">IFERROR((NORMSDIST(-(((LN($EY112/$AG$36)+(#REF!+($Q$47^2)/2)*$Q$51)/($Q$47*SQRT($Q$51)))-$Q$47*SQRT($Q$51)))*$AG$36*EXP(-#REF!*$Q$51)-NORMSDIST(-((LN($EY112/$AG$36)+(#REF!+($Q$47^2)/2)*$Q$51)/($Q$47*SQRT($Q$51))))*$EY112)*100*$AF$36,0)</f>
        <v>0</v>
      </c>
      <c r="GH112" s="120">
        <f ca="1">IFERROR((NORMSDIST(-(((LN($EY112/$AG$37)+(#REF!+($Q$47^2)/2)*$Q$51)/($Q$47*SQRT($Q$51)))-$Q$47*SQRT($Q$51)))*$AG$37*EXP(-#REF!*$Q$51)-NORMSDIST(-((LN($EY112/$AG$37)+(#REF!+($Q$47^2)/2)*$Q$51)/($Q$47*SQRT($Q$51))))*$EY112)*100*$AF$37,0)</f>
        <v>0</v>
      </c>
      <c r="GI112" s="120">
        <f ca="1">IFERROR((NORMSDIST(-(((LN($EY112/$AG$38)+(#REF!+($Q$47^2)/2)*$Q$51)/($Q$47*SQRT($Q$51)))-$Q$47*SQRT($Q$51)))*$AG$38*EXP(-#REF!*$Q$51)-NORMSDIST(-((LN($EY112/$AG$38)+(#REF!+($Q$47^2)/2)*$Q$51)/($Q$47*SQRT($Q$51))))*$EY112)*100*$AF$38,0)</f>
        <v>0</v>
      </c>
      <c r="GJ112" s="120">
        <f ca="1">IFERROR((NORMSDIST(-(((LN($EY112/$AG$39)+(#REF!+($Q$47^2)/2)*$Q$51)/($Q$47*SQRT($Q$51)))-$Q$47*SQRT($Q$51)))*$AG$39*EXP(-#REF!*$Q$51)-NORMSDIST(-((LN($EY112/$AG$39)+(#REF!+($Q$47^2)/2)*$Q$51)/($Q$47*SQRT($Q$51))))*$EY112)*100*$AF$39,0)</f>
        <v>0</v>
      </c>
      <c r="GK112" s="120">
        <f ca="1">IFERROR((NORMSDIST(-(((LN($EY112/$AG$40)+(#REF!+($Q$47^2)/2)*$Q$51)/($Q$47*SQRT($Q$51)))-$Q$47*SQRT($Q$51)))*$AG$40*EXP(-#REF!*$Q$51)-NORMSDIST(-((LN($EY112/$AG$40)+(#REF!+($Q$47^2)/2)*$Q$51)/($Q$47*SQRT($Q$51))))*$EY112)*100*$AF$40,0)</f>
        <v>0</v>
      </c>
      <c r="GL112" s="120">
        <f ca="1">IFERROR((NORMSDIST(-(((LN($EY112/$AG$41)+(#REF!+($Q$47^2)/2)*$Q$51)/($Q$47*SQRT($Q$51)))-$Q$47*SQRT($Q$51)))*$AG$41*EXP(-#REF!*$Q$51)-NORMSDIST(-((LN($EY112/$AG$41)+(#REF!+($Q$47^2)/2)*$Q$51)/($Q$47*SQRT($Q$51))))*$EY112)*100*$AF$41,0)</f>
        <v>0</v>
      </c>
      <c r="GM112" s="120">
        <f ca="1">IFERROR((NORMSDIST(-(((LN($EY112/$AG$42)+(#REF!+($Q$47^2)/2)*$Q$51)/($Q$47*SQRT($Q$51)))-$Q$47*SQRT($Q$51)))*$AG$42*EXP(-#REF!*$Q$51)-NORMSDIST(-((LN($EY112/$AG$42)+(#REF!+($Q$47^2)/2)*$Q$51)/($Q$47*SQRT($Q$51))))*$EY112)*100*$AF$42,0)</f>
        <v>0</v>
      </c>
      <c r="GN112" s="205">
        <f t="shared" ca="1" si="218"/>
        <v>0</v>
      </c>
    </row>
    <row r="113" spans="112:196">
      <c r="DH113" s="119">
        <f t="shared" si="175"/>
        <v>1802.9095843749997</v>
      </c>
      <c r="DI113" s="120">
        <f t="shared" si="176"/>
        <v>0</v>
      </c>
      <c r="DJ113" s="120">
        <f t="shared" si="177"/>
        <v>0</v>
      </c>
      <c r="DK113" s="120">
        <f t="shared" si="178"/>
        <v>0</v>
      </c>
      <c r="DL113" s="120">
        <f t="shared" si="179"/>
        <v>0</v>
      </c>
      <c r="DM113" s="120">
        <f t="shared" si="180"/>
        <v>0</v>
      </c>
      <c r="DN113" s="120">
        <f t="shared" si="181"/>
        <v>0</v>
      </c>
      <c r="DO113" s="120">
        <f t="shared" si="182"/>
        <v>0</v>
      </c>
      <c r="DP113" s="120">
        <f t="shared" si="183"/>
        <v>0</v>
      </c>
      <c r="DQ113" s="120">
        <f t="shared" si="184"/>
        <v>0</v>
      </c>
      <c r="DR113" s="120">
        <f t="shared" si="185"/>
        <v>0</v>
      </c>
      <c r="DS113" s="120">
        <f t="shared" si="186"/>
        <v>0</v>
      </c>
      <c r="DT113" s="120">
        <f t="shared" si="187"/>
        <v>0</v>
      </c>
      <c r="DU113" s="120">
        <f t="shared" si="188"/>
        <v>0</v>
      </c>
      <c r="DV113" s="120">
        <f t="shared" si="189"/>
        <v>0</v>
      </c>
      <c r="DW113" s="120">
        <f t="shared" si="190"/>
        <v>0</v>
      </c>
      <c r="DX113" s="120">
        <f t="shared" si="191"/>
        <v>0</v>
      </c>
      <c r="DY113" s="120">
        <f t="shared" si="192"/>
        <v>0</v>
      </c>
      <c r="DZ113" s="120">
        <f t="shared" si="193"/>
        <v>0</v>
      </c>
      <c r="EA113" s="120">
        <f t="shared" si="194"/>
        <v>0</v>
      </c>
      <c r="EB113" s="120">
        <f t="shared" si="195"/>
        <v>0</v>
      </c>
      <c r="EC113" s="120">
        <f t="shared" si="196"/>
        <v>0</v>
      </c>
      <c r="ED113" s="120">
        <f t="shared" si="197"/>
        <v>0</v>
      </c>
      <c r="EE113" s="120">
        <f t="shared" si="198"/>
        <v>0</v>
      </c>
      <c r="EF113" s="120">
        <f t="shared" si="199"/>
        <v>0</v>
      </c>
      <c r="EG113" s="120">
        <f t="shared" si="200"/>
        <v>0</v>
      </c>
      <c r="EH113" s="120">
        <f t="shared" si="201"/>
        <v>0</v>
      </c>
      <c r="EI113" s="120">
        <f t="shared" si="202"/>
        <v>0</v>
      </c>
      <c r="EJ113" s="120">
        <f t="shared" si="203"/>
        <v>0</v>
      </c>
      <c r="EK113" s="120">
        <f t="shared" si="204"/>
        <v>0</v>
      </c>
      <c r="EL113" s="120">
        <f t="shared" si="205"/>
        <v>0</v>
      </c>
      <c r="EM113" s="120">
        <f t="shared" si="206"/>
        <v>0</v>
      </c>
      <c r="EN113" s="120">
        <f t="shared" si="207"/>
        <v>0</v>
      </c>
      <c r="EO113" s="120">
        <f t="shared" si="208"/>
        <v>0</v>
      </c>
      <c r="EP113" s="120">
        <f t="shared" si="209"/>
        <v>0</v>
      </c>
      <c r="EQ113" s="120">
        <f t="shared" si="210"/>
        <v>0</v>
      </c>
      <c r="ER113" s="120">
        <f t="shared" si="211"/>
        <v>0</v>
      </c>
      <c r="ES113" s="120">
        <f t="shared" si="212"/>
        <v>0</v>
      </c>
      <c r="ET113" s="120">
        <f t="shared" si="213"/>
        <v>0</v>
      </c>
      <c r="EU113" s="120">
        <f t="shared" si="214"/>
        <v>0</v>
      </c>
      <c r="EV113" s="120">
        <f t="shared" si="215"/>
        <v>0</v>
      </c>
      <c r="EW113" s="205">
        <f t="shared" si="216"/>
        <v>0</v>
      </c>
      <c r="EX113" s="72"/>
      <c r="EY113" s="119">
        <f t="shared" si="217"/>
        <v>1802.9095843749997</v>
      </c>
      <c r="EZ113" s="120">
        <f ca="1">IFERROR((NORMSDIST(-(((LN($EY113/$AG$3)+(#REF!+($Q$47^2)/2)*$Q$51)/($Q$47*SQRT($Q$51)))-$Q$47*SQRT($Q$51)))*$AG$3*EXP(-#REF!*$Q$51)-NORMSDIST(-((LN($EY113/$AG$3)+(#REF!+($Q$47^2)/2)*$Q$51)/($Q$47*SQRT($Q$51))))*$EY113)*100*$AF$3,0)</f>
        <v>0</v>
      </c>
      <c r="FA113" s="120">
        <f ca="1">IFERROR((NORMSDIST(-(((LN($EY113/$AG$4)+(#REF!+($Q$47^2)/2)*$Q$51)/($Q$47*SQRT($Q$51)))-$Q$47*SQRT($Q$51)))*$AG$4*EXP(-#REF!*$Q$51)-NORMSDIST(-((LN($EY113/$AG$4)+(#REF!+($Q$47^2)/2)*$Q$51)/($Q$47*SQRT($Q$51))))*$EY113)*100*$AF$4,0)</f>
        <v>0</v>
      </c>
      <c r="FB113" s="120">
        <f ca="1">IFERROR((NORMSDIST(-(((LN($EY113/$AG$5)+(#REF!+($Q$47^2)/2)*$Q$51)/($Q$47*SQRT($Q$51)))-$Q$47*SQRT($Q$51)))*$AG$5*EXP(-#REF!*$Q$51)-NORMSDIST(-((LN($EY113/$AG$5)+(#REF!+($Q$47^2)/2)*$Q$51)/($Q$47*SQRT($Q$51))))*$EY113)*100*$AF$5,0)</f>
        <v>0</v>
      </c>
      <c r="FC113" s="120">
        <f ca="1">IFERROR((NORMSDIST(-(((LN($EY113/$AG$6)+(#REF!+($Q$47^2)/2)*$Q$51)/($Q$47*SQRT($Q$51)))-$Q$47*SQRT($Q$51)))*$AG$6*EXP(-#REF!*$Q$51)-NORMSDIST(-((LN($EY113/$AG$6)+(#REF!+($Q$47^2)/2)*$Q$51)/($Q$47*SQRT($Q$51))))*$EY113)*100*$AF$6,0)</f>
        <v>0</v>
      </c>
      <c r="FD113" s="120">
        <f ca="1">IFERROR((NORMSDIST(-(((LN($EY113/$AG$7)+(#REF!+($Q$47^2)/2)*$Q$51)/($Q$47*SQRT($Q$51)))-$Q$47*SQRT($Q$51)))*$AG$7*EXP(-#REF!*$Q$51)-NORMSDIST(-((LN($EY113/$AG$7)+(#REF!+($Q$47^2)/2)*$Q$51)/($Q$47*SQRT($Q$51))))*$EY113)*100*$AF$7,0)</f>
        <v>0</v>
      </c>
      <c r="FE113" s="120">
        <f ca="1">IFERROR((NORMSDIST(-(((LN($EY113/$AG$8)+(#REF!+($Q$47^2)/2)*$Q$51)/($Q$47*SQRT($Q$51)))-$Q$47*SQRT($Q$51)))*$AG$8*EXP(-#REF!*$Q$51)-NORMSDIST(-((LN($EY113/$AG$8)+(#REF!+($Q$47^2)/2)*$Q$51)/($Q$47*SQRT($Q$51))))*$EY113)*100*$AF$8,0)</f>
        <v>0</v>
      </c>
      <c r="FF113" s="120">
        <f ca="1">IFERROR((NORMSDIST(-(((LN($EY113/$AG$9)+(#REF!+($Q$47^2)/2)*$Q$51)/($Q$47*SQRT($Q$51)))-$Q$47*SQRT($Q$51)))*$AG$9*EXP(-#REF!*$Q$51)-NORMSDIST(-((LN($EY113/$AG$9)+(#REF!+($Q$47^2)/2)*$Q$51)/($Q$47*SQRT($Q$51))))*$EY113)*100*$AF$9,0)</f>
        <v>0</v>
      </c>
      <c r="FG113" s="120">
        <f ca="1">IFERROR((NORMSDIST(-(((LN($EY113/$AG$10)+(#REF!+($Q$47^2)/2)*$Q$51)/($Q$47*SQRT($Q$51)))-$Q$47*SQRT($Q$51)))*$AG$10*EXP(-#REF!*$Q$51)-NORMSDIST(-((LN($EY113/$AG$10)+(#REF!+($Q$47^2)/2)*$Q$51)/($Q$47*SQRT($Q$51))))*$EY113)*100*$AF$10,0)</f>
        <v>0</v>
      </c>
      <c r="FH113" s="120">
        <f ca="1">IFERROR((NORMSDIST(-(((LN($EY113/$AG$11)+(#REF!+($Q$47^2)/2)*$Q$51)/($Q$47*SQRT($Q$51)))-$Q$47*SQRT($Q$51)))*$AG$11*EXP(-#REF!*$Q$51)-NORMSDIST(-((LN($EY113/$AG$11)+(#REF!+($Q$47^2)/2)*$Q$51)/($Q$47*SQRT($Q$51))))*$EY113)*100*$AF$11,0)</f>
        <v>0</v>
      </c>
      <c r="FI113" s="120">
        <f ca="1">IFERROR((NORMSDIST(-(((LN($EY113/$AG$12)+(#REF!+($Q$47^2)/2)*$Q$51)/($Q$47*SQRT($Q$51)))-$Q$47*SQRT($Q$51)))*$AG$12*EXP(-#REF!*$Q$51)-NORMSDIST(-((LN($EY113/$AG$12)+(#REF!+($Q$47^2)/2)*$Q$51)/($Q$47*SQRT($Q$51))))*$EY113)*100*$AF$12,0)</f>
        <v>0</v>
      </c>
      <c r="FJ113" s="120">
        <f ca="1">IFERROR((NORMSDIST(-(((LN($EY113/$AG$13)+(#REF!+($Q$47^2)/2)*$Q$51)/($Q$47*SQRT($Q$51)))-$Q$47*SQRT($Q$51)))*$AG$13*EXP(-#REF!*$Q$51)-NORMSDIST(-((LN($EY113/$AG$13)+(#REF!+($Q$47^2)/2)*$Q$51)/($Q$47*SQRT($Q$51))))*$EY113)*100*$AF$13,0)</f>
        <v>0</v>
      </c>
      <c r="FK113" s="120">
        <f ca="1">IFERROR((NORMSDIST(-(((LN($EY113/$AG$14)+(#REF!+($Q$47^2)/2)*$Q$51)/($Q$47*SQRT($Q$51)))-$Q$47*SQRT($Q$51)))*$AG$14*EXP(-#REF!*$Q$51)-NORMSDIST(-((LN($EY113/$AG$14)+(#REF!+($Q$47^2)/2)*$Q$51)/($Q$47*SQRT($Q$51))))*$EY113)*100*$AF$14,0)</f>
        <v>0</v>
      </c>
      <c r="FL113" s="120">
        <f ca="1">IFERROR((NORMSDIST(-(((LN($EY113/$AG$15)+(#REF!+($Q$47^2)/2)*$Q$51)/($Q$47*SQRT($Q$51)))-$Q$47*SQRT($Q$51)))*$AG$15*EXP(-#REF!*$Q$51)-NORMSDIST(-((LN($EY113/$AG$15)+(#REF!+($Q$47^2)/2)*$Q$51)/($Q$47*SQRT($Q$51))))*$EY113)*100*$AF$15,0)</f>
        <v>0</v>
      </c>
      <c r="FM113" s="120">
        <f ca="1">IFERROR((NORMSDIST(-(((LN($EY113/$AG$16)+(#REF!+($Q$47^2)/2)*$Q$51)/($Q$47*SQRT($Q$51)))-$Q$47*SQRT($Q$51)))*$AG$16*EXP(-#REF!*$Q$51)-NORMSDIST(-((LN($EY113/$AG$16)+(#REF!+($Q$47^2)/2)*$Q$51)/($Q$47*SQRT($Q$51))))*$EY113)*100*$AF$16,0)</f>
        <v>0</v>
      </c>
      <c r="FN113" s="120">
        <f ca="1">IFERROR((NORMSDIST(-(((LN($EY113/$AG$17)+(#REF!+($Q$47^2)/2)*$Q$51)/($Q$47*SQRT($Q$51)))-$Q$47*SQRT($Q$51)))*$AG$17*EXP(-#REF!*$Q$51)-NORMSDIST(-((LN($EY113/$AG$17)+(#REF!+($Q$47^2)/2)*$Q$51)/($Q$47*SQRT($Q$51))))*$EY113)*100*$AF$17,0)</f>
        <v>0</v>
      </c>
      <c r="FO113" s="120">
        <f ca="1">IFERROR((NORMSDIST(-(((LN($EY113/$AG$18)+(#REF!+($Q$47^2)/2)*$Q$51)/($Q$47*SQRT($Q$51)))-$Q$47*SQRT($Q$51)))*$AG$18*EXP(-#REF!*$Q$51)-NORMSDIST(-((LN($EY113/$AG$18)+(#REF!+($Q$47^2)/2)*$Q$51)/($Q$47*SQRT($Q$51))))*$EY113)*100*$AF$18,0)</f>
        <v>0</v>
      </c>
      <c r="FP113" s="120">
        <f ca="1">IFERROR((NORMSDIST(-(((LN($EY113/$AG$19)+(#REF!+($Q$47^2)/2)*$Q$51)/($Q$47*SQRT($Q$51)))-$Q$47*SQRT($Q$51)))*$AG$19*EXP(-#REF!*$Q$51)-NORMSDIST(-((LN($EY113/$AG$19)+(#REF!+($Q$47^2)/2)*$Q$51)/($Q$47*SQRT($Q$51))))*$EY113)*100*$AF$19,0)</f>
        <v>0</v>
      </c>
      <c r="FQ113" s="120">
        <f ca="1">IFERROR((NORMSDIST(-(((LN($EY113/$AG$20)+(#REF!+($Q$47^2)/2)*$Q$51)/($Q$47*SQRT($Q$51)))-$Q$47*SQRT($Q$51)))*$AG$20*EXP(-#REF!*$Q$51)-NORMSDIST(-((LN($EY113/$AG$20)+(#REF!+($Q$47^2)/2)*$Q$51)/($Q$47*SQRT($Q$51))))*$EY113)*100*$AF$20,0)</f>
        <v>0</v>
      </c>
      <c r="FR113" s="120">
        <f ca="1">IFERROR((NORMSDIST(-(((LN($EY113/$AG$21)+(#REF!+($Q$47^2)/2)*$Q$51)/($Q$47*SQRT($Q$51)))-$Q$47*SQRT($Q$51)))*$AG$21*EXP(-#REF!*$Q$51)-NORMSDIST(-((LN($EY113/$AG$21)+(#REF!+($Q$47^2)/2)*$Q$51)/($Q$47*SQRT($Q$51))))*$EY113)*100*$AF$21,0)</f>
        <v>0</v>
      </c>
      <c r="FS113" s="120">
        <f ca="1">IFERROR((NORMSDIST(-(((LN($EY113/$AG$22)+(#REF!+($Q$47^2)/2)*$Q$51)/($Q$47*SQRT($Q$51)))-$Q$47*SQRT($Q$51)))*$AG$22*EXP(-#REF!*$Q$51)-NORMSDIST(-((LN($EY113/$AG$22)+(#REF!+($Q$47^2)/2)*$Q$51)/($Q$47*SQRT($Q$51))))*$EY113)*100*$AF$22,0)</f>
        <v>0</v>
      </c>
      <c r="FT113" s="120">
        <f ca="1">IFERROR((NORMSDIST(-(((LN($EY113/$AG$23)+(#REF!+($Q$47^2)/2)*$Q$51)/($Q$47*SQRT($Q$51)))-$Q$47*SQRT($Q$51)))*$AG$23*EXP(-#REF!*$Q$51)-NORMSDIST(-((LN($EY113/$AG$23)+(#REF!+($Q$47^2)/2)*$Q$51)/($Q$47*SQRT($Q$51))))*$EY113)*100*$AF$23,0)</f>
        <v>0</v>
      </c>
      <c r="FU113" s="120">
        <f ca="1">IFERROR((NORMSDIST(-(((LN($EY113/$AG$24)+(#REF!+($Q$47^2)/2)*$Q$51)/($Q$47*SQRT($Q$51)))-$Q$47*SQRT($Q$51)))*$AG$24*EXP(-#REF!*$Q$51)-NORMSDIST(-((LN($EY113/$AG$24)+(#REF!+($Q$47^2)/2)*$Q$51)/($Q$47*SQRT($Q$51))))*$EY113)*100*$AF$24,0)</f>
        <v>0</v>
      </c>
      <c r="FV113" s="120">
        <f ca="1">IFERROR((NORMSDIST(-(((LN($EY113/$AG$25)+(#REF!+($Q$47^2)/2)*$Q$51)/($Q$47*SQRT($Q$51)))-$Q$47*SQRT($Q$51)))*$AG$25*EXP(-#REF!*$Q$51)-NORMSDIST(-((LN($EY113/$AG$25)+(#REF!+($Q$47^2)/2)*$Q$51)/($Q$47*SQRT($Q$51))))*$EY113)*100*$AF$25,0)</f>
        <v>0</v>
      </c>
      <c r="FW113" s="120">
        <f ca="1">IFERROR((NORMSDIST(-(((LN($EY113/$AG$26)+(#REF!+($Q$47^2)/2)*$Q$51)/($Q$47*SQRT($Q$51)))-$Q$47*SQRT($Q$51)))*$AG$26*EXP(-#REF!*$Q$51)-NORMSDIST(-((LN($EY113/$AG$26)+(#REF!+($Q$47^2)/2)*$Q$51)/($Q$47*SQRT($Q$51))))*$EY113)*100*$AF$26,0)</f>
        <v>0</v>
      </c>
      <c r="FX113" s="120">
        <f ca="1">IFERROR((NORMSDIST(-(((LN($EY113/$AG$27)+(#REF!+($Q$47^2)/2)*$Q$51)/($Q$47*SQRT($Q$51)))-$Q$47*SQRT($Q$51)))*$AG$27*EXP(-#REF!*$Q$51)-NORMSDIST(-((LN($EY113/$AG$27)+(#REF!+($Q$47^2)/2)*$Q$51)/($Q$47*SQRT($Q$51))))*$EY113)*100*$AF$27,0)</f>
        <v>0</v>
      </c>
      <c r="FY113" s="120">
        <f ca="1">IFERROR((NORMSDIST(-(((LN($EY113/$AG$28)+(#REF!+($Q$47^2)/2)*$Q$51)/($Q$47*SQRT($Q$51)))-$Q$47*SQRT($Q$51)))*$AG$28*EXP(-#REF!*$Q$51)-NORMSDIST(-((LN($EY113/$AG$28)+(#REF!+($Q$47^2)/2)*$Q$51)/($Q$47*SQRT($Q$51))))*$EY113)*100*$AF$28,0)</f>
        <v>0</v>
      </c>
      <c r="FZ113" s="120">
        <f ca="1">IFERROR((NORMSDIST(-(((LN($EY113/$AG$29)+(#REF!+($Q$47^2)/2)*$Q$51)/($Q$47*SQRT($Q$51)))-$Q$47*SQRT($Q$51)))*$AG$29*EXP(-#REF!*$Q$51)-NORMSDIST(-((LN($EY113/$AG$29)+(#REF!+($Q$47^2)/2)*$Q$51)/($Q$47*SQRT($Q$51))))*$EY113)*100*$AF$29,0)</f>
        <v>0</v>
      </c>
      <c r="GA113" s="120">
        <f ca="1">IFERROR((NORMSDIST(-(((LN($EY113/$AG$30)+(#REF!+($Q$47^2)/2)*$Q$51)/($Q$47*SQRT($Q$51)))-$Q$47*SQRT($Q$51)))*$AG$30*EXP(-#REF!*$Q$51)-NORMSDIST(-((LN($EY113/$AG$30)+(#REF!+($Q$47^2)/2)*$Q$51)/($Q$47*SQRT($Q$51))))*$EY113)*100*$AF$30,0)</f>
        <v>0</v>
      </c>
      <c r="GB113" s="120">
        <f ca="1">IFERROR((NORMSDIST(-(((LN($EY113/$AG$31)+(#REF!+($Q$47^2)/2)*$Q$51)/($Q$47*SQRT($Q$51)))-$Q$47*SQRT($Q$51)))*$AG$31*EXP(-#REF!*$Q$51)-NORMSDIST(-((LN($EY113/$AG$31)+(#REF!+($Q$47^2)/2)*$Q$51)/($Q$47*SQRT($Q$51))))*$EY113)*100*$AF$31,0)</f>
        <v>0</v>
      </c>
      <c r="GC113" s="120">
        <f ca="1">IFERROR((NORMSDIST(-(((LN($EY113/$AG$32)+(#REF!+($Q$47^2)/2)*$Q$51)/($Q$47*SQRT($Q$51)))-$Q$47*SQRT($Q$51)))*$AG$32*EXP(-#REF!*$Q$51)-NORMSDIST(-((LN($EY113/$AG$32)+(#REF!+($Q$47^2)/2)*$Q$51)/($Q$47*SQRT($Q$51))))*$EY113)*100*$AF$32,0)</f>
        <v>0</v>
      </c>
      <c r="GD113" s="120">
        <f ca="1">IFERROR((NORMSDIST(-(((LN($EY113/$AG$33)+(#REF!+($Q$47^2)/2)*$Q$51)/($Q$47*SQRT($Q$51)))-$Q$47*SQRT($Q$51)))*$AG$33*EXP(-#REF!*$Q$51)-NORMSDIST(-((LN($EY113/$AG$33)+(#REF!+($Q$47^2)/2)*$Q$51)/($Q$47*SQRT($Q$51))))*$EY113)*100*$AF$33,0)</f>
        <v>0</v>
      </c>
      <c r="GE113" s="120">
        <f ca="1">IFERROR((NORMSDIST(-(((LN($EY113/$AG$34)+(#REF!+($Q$47^2)/2)*$Q$51)/($Q$47*SQRT($Q$51)))-$Q$47*SQRT($Q$51)))*$AG$34*EXP(-#REF!*$Q$51)-NORMSDIST(-((LN($EY113/$AG$34)+(#REF!+($Q$47^2)/2)*$Q$51)/($Q$47*SQRT($Q$51))))*$EY113)*100*$AF$34,0)</f>
        <v>0</v>
      </c>
      <c r="GF113" s="120">
        <f ca="1">IFERROR((NORMSDIST(-(((LN($EY113/$AG$35)+(#REF!+($Q$47^2)/2)*$Q$51)/($Q$47*SQRT($Q$51)))-$Q$47*SQRT($Q$51)))*$AG$35*EXP(-#REF!*$Q$51)-NORMSDIST(-((LN($EY113/$AG$35)+(#REF!+($Q$47^2)/2)*$Q$51)/($Q$47*SQRT($Q$51))))*$EY113)*100*$AF$35,0)</f>
        <v>0</v>
      </c>
      <c r="GG113" s="120">
        <f ca="1">IFERROR((NORMSDIST(-(((LN($EY113/$AG$36)+(#REF!+($Q$47^2)/2)*$Q$51)/($Q$47*SQRT($Q$51)))-$Q$47*SQRT($Q$51)))*$AG$36*EXP(-#REF!*$Q$51)-NORMSDIST(-((LN($EY113/$AG$36)+(#REF!+($Q$47^2)/2)*$Q$51)/($Q$47*SQRT($Q$51))))*$EY113)*100*$AF$36,0)</f>
        <v>0</v>
      </c>
      <c r="GH113" s="120">
        <f ca="1">IFERROR((NORMSDIST(-(((LN($EY113/$AG$37)+(#REF!+($Q$47^2)/2)*$Q$51)/($Q$47*SQRT($Q$51)))-$Q$47*SQRT($Q$51)))*$AG$37*EXP(-#REF!*$Q$51)-NORMSDIST(-((LN($EY113/$AG$37)+(#REF!+($Q$47^2)/2)*$Q$51)/($Q$47*SQRT($Q$51))))*$EY113)*100*$AF$37,0)</f>
        <v>0</v>
      </c>
      <c r="GI113" s="120">
        <f ca="1">IFERROR((NORMSDIST(-(((LN($EY113/$AG$38)+(#REF!+($Q$47^2)/2)*$Q$51)/($Q$47*SQRT($Q$51)))-$Q$47*SQRT($Q$51)))*$AG$38*EXP(-#REF!*$Q$51)-NORMSDIST(-((LN($EY113/$AG$38)+(#REF!+($Q$47^2)/2)*$Q$51)/($Q$47*SQRT($Q$51))))*$EY113)*100*$AF$38,0)</f>
        <v>0</v>
      </c>
      <c r="GJ113" s="120">
        <f ca="1">IFERROR((NORMSDIST(-(((LN($EY113/$AG$39)+(#REF!+($Q$47^2)/2)*$Q$51)/($Q$47*SQRT($Q$51)))-$Q$47*SQRT($Q$51)))*$AG$39*EXP(-#REF!*$Q$51)-NORMSDIST(-((LN($EY113/$AG$39)+(#REF!+($Q$47^2)/2)*$Q$51)/($Q$47*SQRT($Q$51))))*$EY113)*100*$AF$39,0)</f>
        <v>0</v>
      </c>
      <c r="GK113" s="120">
        <f ca="1">IFERROR((NORMSDIST(-(((LN($EY113/$AG$40)+(#REF!+($Q$47^2)/2)*$Q$51)/($Q$47*SQRT($Q$51)))-$Q$47*SQRT($Q$51)))*$AG$40*EXP(-#REF!*$Q$51)-NORMSDIST(-((LN($EY113/$AG$40)+(#REF!+($Q$47^2)/2)*$Q$51)/($Q$47*SQRT($Q$51))))*$EY113)*100*$AF$40,0)</f>
        <v>0</v>
      </c>
      <c r="GL113" s="120">
        <f ca="1">IFERROR((NORMSDIST(-(((LN($EY113/$AG$41)+(#REF!+($Q$47^2)/2)*$Q$51)/($Q$47*SQRT($Q$51)))-$Q$47*SQRT($Q$51)))*$AG$41*EXP(-#REF!*$Q$51)-NORMSDIST(-((LN($EY113/$AG$41)+(#REF!+($Q$47^2)/2)*$Q$51)/($Q$47*SQRT($Q$51))))*$EY113)*100*$AF$41,0)</f>
        <v>0</v>
      </c>
      <c r="GM113" s="120">
        <f ca="1">IFERROR((NORMSDIST(-(((LN($EY113/$AG$42)+(#REF!+($Q$47^2)/2)*$Q$51)/($Q$47*SQRT($Q$51)))-$Q$47*SQRT($Q$51)))*$AG$42*EXP(-#REF!*$Q$51)-NORMSDIST(-((LN($EY113/$AG$42)+(#REF!+($Q$47^2)/2)*$Q$51)/($Q$47*SQRT($Q$51))))*$EY113)*100*$AF$42,0)</f>
        <v>0</v>
      </c>
      <c r="GN113" s="205">
        <f t="shared" ca="1" si="218"/>
        <v>0</v>
      </c>
    </row>
    <row r="114" spans="112:196">
      <c r="DH114" s="119">
        <f t="shared" si="175"/>
        <v>1897.7995624999996</v>
      </c>
      <c r="DI114" s="120">
        <f t="shared" si="176"/>
        <v>0</v>
      </c>
      <c r="DJ114" s="120">
        <f t="shared" si="177"/>
        <v>0</v>
      </c>
      <c r="DK114" s="120">
        <f t="shared" si="178"/>
        <v>0</v>
      </c>
      <c r="DL114" s="120">
        <f t="shared" si="179"/>
        <v>0</v>
      </c>
      <c r="DM114" s="120">
        <f t="shared" si="180"/>
        <v>0</v>
      </c>
      <c r="DN114" s="120">
        <f t="shared" si="181"/>
        <v>0</v>
      </c>
      <c r="DO114" s="120">
        <f t="shared" si="182"/>
        <v>0</v>
      </c>
      <c r="DP114" s="120">
        <f t="shared" si="183"/>
        <v>0</v>
      </c>
      <c r="DQ114" s="120">
        <f t="shared" si="184"/>
        <v>0</v>
      </c>
      <c r="DR114" s="120">
        <f t="shared" si="185"/>
        <v>0</v>
      </c>
      <c r="DS114" s="120">
        <f t="shared" si="186"/>
        <v>0</v>
      </c>
      <c r="DT114" s="120">
        <f t="shared" si="187"/>
        <v>0</v>
      </c>
      <c r="DU114" s="120">
        <f t="shared" si="188"/>
        <v>0</v>
      </c>
      <c r="DV114" s="120">
        <f t="shared" si="189"/>
        <v>0</v>
      </c>
      <c r="DW114" s="120">
        <f t="shared" si="190"/>
        <v>0</v>
      </c>
      <c r="DX114" s="120">
        <f t="shared" si="191"/>
        <v>0</v>
      </c>
      <c r="DY114" s="120">
        <f t="shared" si="192"/>
        <v>0</v>
      </c>
      <c r="DZ114" s="120">
        <f t="shared" si="193"/>
        <v>0</v>
      </c>
      <c r="EA114" s="120">
        <f t="shared" si="194"/>
        <v>0</v>
      </c>
      <c r="EB114" s="120">
        <f t="shared" si="195"/>
        <v>0</v>
      </c>
      <c r="EC114" s="120">
        <f t="shared" si="196"/>
        <v>0</v>
      </c>
      <c r="ED114" s="120">
        <f t="shared" si="197"/>
        <v>0</v>
      </c>
      <c r="EE114" s="120">
        <f t="shared" si="198"/>
        <v>0</v>
      </c>
      <c r="EF114" s="120">
        <f t="shared" si="199"/>
        <v>0</v>
      </c>
      <c r="EG114" s="120">
        <f t="shared" si="200"/>
        <v>0</v>
      </c>
      <c r="EH114" s="120">
        <f t="shared" si="201"/>
        <v>0</v>
      </c>
      <c r="EI114" s="120">
        <f t="shared" si="202"/>
        <v>0</v>
      </c>
      <c r="EJ114" s="120">
        <f t="shared" si="203"/>
        <v>0</v>
      </c>
      <c r="EK114" s="120">
        <f t="shared" si="204"/>
        <v>0</v>
      </c>
      <c r="EL114" s="120">
        <f t="shared" si="205"/>
        <v>0</v>
      </c>
      <c r="EM114" s="120">
        <f t="shared" si="206"/>
        <v>0</v>
      </c>
      <c r="EN114" s="120">
        <f t="shared" si="207"/>
        <v>0</v>
      </c>
      <c r="EO114" s="120">
        <f t="shared" si="208"/>
        <v>0</v>
      </c>
      <c r="EP114" s="120">
        <f t="shared" si="209"/>
        <v>0</v>
      </c>
      <c r="EQ114" s="120">
        <f t="shared" si="210"/>
        <v>0</v>
      </c>
      <c r="ER114" s="120">
        <f t="shared" si="211"/>
        <v>0</v>
      </c>
      <c r="ES114" s="120">
        <f t="shared" si="212"/>
        <v>0</v>
      </c>
      <c r="ET114" s="120">
        <f t="shared" si="213"/>
        <v>0</v>
      </c>
      <c r="EU114" s="120">
        <f t="shared" si="214"/>
        <v>0</v>
      </c>
      <c r="EV114" s="120">
        <f t="shared" si="215"/>
        <v>0</v>
      </c>
      <c r="EW114" s="205">
        <f t="shared" si="216"/>
        <v>0</v>
      </c>
      <c r="EX114" s="72"/>
      <c r="EY114" s="119">
        <f t="shared" si="217"/>
        <v>1897.7995624999996</v>
      </c>
      <c r="EZ114" s="120">
        <f ca="1">IFERROR((NORMSDIST(-(((LN($EY114/$AG$3)+(#REF!+($Q$47^2)/2)*$Q$51)/($Q$47*SQRT($Q$51)))-$Q$47*SQRT($Q$51)))*$AG$3*EXP(-#REF!*$Q$51)-NORMSDIST(-((LN($EY114/$AG$3)+(#REF!+($Q$47^2)/2)*$Q$51)/($Q$47*SQRT($Q$51))))*$EY114)*100*$AF$3,0)</f>
        <v>0</v>
      </c>
      <c r="FA114" s="120">
        <f ca="1">IFERROR((NORMSDIST(-(((LN($EY114/$AG$4)+(#REF!+($Q$47^2)/2)*$Q$51)/($Q$47*SQRT($Q$51)))-$Q$47*SQRT($Q$51)))*$AG$4*EXP(-#REF!*$Q$51)-NORMSDIST(-((LN($EY114/$AG$4)+(#REF!+($Q$47^2)/2)*$Q$51)/($Q$47*SQRT($Q$51))))*$EY114)*100*$AF$4,0)</f>
        <v>0</v>
      </c>
      <c r="FB114" s="120">
        <f ca="1">IFERROR((NORMSDIST(-(((LN($EY114/$AG$5)+(#REF!+($Q$47^2)/2)*$Q$51)/($Q$47*SQRT($Q$51)))-$Q$47*SQRT($Q$51)))*$AG$5*EXP(-#REF!*$Q$51)-NORMSDIST(-((LN($EY114/$AG$5)+(#REF!+($Q$47^2)/2)*$Q$51)/($Q$47*SQRT($Q$51))))*$EY114)*100*$AF$5,0)</f>
        <v>0</v>
      </c>
      <c r="FC114" s="120">
        <f ca="1">IFERROR((NORMSDIST(-(((LN($EY114/$AG$6)+(#REF!+($Q$47^2)/2)*$Q$51)/($Q$47*SQRT($Q$51)))-$Q$47*SQRT($Q$51)))*$AG$6*EXP(-#REF!*$Q$51)-NORMSDIST(-((LN($EY114/$AG$6)+(#REF!+($Q$47^2)/2)*$Q$51)/($Q$47*SQRT($Q$51))))*$EY114)*100*$AF$6,0)</f>
        <v>0</v>
      </c>
      <c r="FD114" s="120">
        <f ca="1">IFERROR((NORMSDIST(-(((LN($EY114/$AG$7)+(#REF!+($Q$47^2)/2)*$Q$51)/($Q$47*SQRT($Q$51)))-$Q$47*SQRT($Q$51)))*$AG$7*EXP(-#REF!*$Q$51)-NORMSDIST(-((LN($EY114/$AG$7)+(#REF!+($Q$47^2)/2)*$Q$51)/($Q$47*SQRT($Q$51))))*$EY114)*100*$AF$7,0)</f>
        <v>0</v>
      </c>
      <c r="FE114" s="120">
        <f ca="1">IFERROR((NORMSDIST(-(((LN($EY114/$AG$8)+(#REF!+($Q$47^2)/2)*$Q$51)/($Q$47*SQRT($Q$51)))-$Q$47*SQRT($Q$51)))*$AG$8*EXP(-#REF!*$Q$51)-NORMSDIST(-((LN($EY114/$AG$8)+(#REF!+($Q$47^2)/2)*$Q$51)/($Q$47*SQRT($Q$51))))*$EY114)*100*$AF$8,0)</f>
        <v>0</v>
      </c>
      <c r="FF114" s="120">
        <f ca="1">IFERROR((NORMSDIST(-(((LN($EY114/$AG$9)+(#REF!+($Q$47^2)/2)*$Q$51)/($Q$47*SQRT($Q$51)))-$Q$47*SQRT($Q$51)))*$AG$9*EXP(-#REF!*$Q$51)-NORMSDIST(-((LN($EY114/$AG$9)+(#REF!+($Q$47^2)/2)*$Q$51)/($Q$47*SQRT($Q$51))))*$EY114)*100*$AF$9,0)</f>
        <v>0</v>
      </c>
      <c r="FG114" s="120">
        <f ca="1">IFERROR((NORMSDIST(-(((LN($EY114/$AG$10)+(#REF!+($Q$47^2)/2)*$Q$51)/($Q$47*SQRT($Q$51)))-$Q$47*SQRT($Q$51)))*$AG$10*EXP(-#REF!*$Q$51)-NORMSDIST(-((LN($EY114/$AG$10)+(#REF!+($Q$47^2)/2)*$Q$51)/($Q$47*SQRT($Q$51))))*$EY114)*100*$AF$10,0)</f>
        <v>0</v>
      </c>
      <c r="FH114" s="120">
        <f ca="1">IFERROR((NORMSDIST(-(((LN($EY114/$AG$11)+(#REF!+($Q$47^2)/2)*$Q$51)/($Q$47*SQRT($Q$51)))-$Q$47*SQRT($Q$51)))*$AG$11*EXP(-#REF!*$Q$51)-NORMSDIST(-((LN($EY114/$AG$11)+(#REF!+($Q$47^2)/2)*$Q$51)/($Q$47*SQRT($Q$51))))*$EY114)*100*$AF$11,0)</f>
        <v>0</v>
      </c>
      <c r="FI114" s="120">
        <f ca="1">IFERROR((NORMSDIST(-(((LN($EY114/$AG$12)+(#REF!+($Q$47^2)/2)*$Q$51)/($Q$47*SQRT($Q$51)))-$Q$47*SQRT($Q$51)))*$AG$12*EXP(-#REF!*$Q$51)-NORMSDIST(-((LN($EY114/$AG$12)+(#REF!+($Q$47^2)/2)*$Q$51)/($Q$47*SQRT($Q$51))))*$EY114)*100*$AF$12,0)</f>
        <v>0</v>
      </c>
      <c r="FJ114" s="120">
        <f ca="1">IFERROR((NORMSDIST(-(((LN($EY114/$AG$13)+(#REF!+($Q$47^2)/2)*$Q$51)/($Q$47*SQRT($Q$51)))-$Q$47*SQRT($Q$51)))*$AG$13*EXP(-#REF!*$Q$51)-NORMSDIST(-((LN($EY114/$AG$13)+(#REF!+($Q$47^2)/2)*$Q$51)/($Q$47*SQRT($Q$51))))*$EY114)*100*$AF$13,0)</f>
        <v>0</v>
      </c>
      <c r="FK114" s="120">
        <f ca="1">IFERROR((NORMSDIST(-(((LN($EY114/$AG$14)+(#REF!+($Q$47^2)/2)*$Q$51)/($Q$47*SQRT($Q$51)))-$Q$47*SQRT($Q$51)))*$AG$14*EXP(-#REF!*$Q$51)-NORMSDIST(-((LN($EY114/$AG$14)+(#REF!+($Q$47^2)/2)*$Q$51)/($Q$47*SQRT($Q$51))))*$EY114)*100*$AF$14,0)</f>
        <v>0</v>
      </c>
      <c r="FL114" s="120">
        <f ca="1">IFERROR((NORMSDIST(-(((LN($EY114/$AG$15)+(#REF!+($Q$47^2)/2)*$Q$51)/($Q$47*SQRT($Q$51)))-$Q$47*SQRT($Q$51)))*$AG$15*EXP(-#REF!*$Q$51)-NORMSDIST(-((LN($EY114/$AG$15)+(#REF!+($Q$47^2)/2)*$Q$51)/($Q$47*SQRT($Q$51))))*$EY114)*100*$AF$15,0)</f>
        <v>0</v>
      </c>
      <c r="FM114" s="120">
        <f ca="1">IFERROR((NORMSDIST(-(((LN($EY114/$AG$16)+(#REF!+($Q$47^2)/2)*$Q$51)/($Q$47*SQRT($Q$51)))-$Q$47*SQRT($Q$51)))*$AG$16*EXP(-#REF!*$Q$51)-NORMSDIST(-((LN($EY114/$AG$16)+(#REF!+($Q$47^2)/2)*$Q$51)/($Q$47*SQRT($Q$51))))*$EY114)*100*$AF$16,0)</f>
        <v>0</v>
      </c>
      <c r="FN114" s="120">
        <f ca="1">IFERROR((NORMSDIST(-(((LN($EY114/$AG$17)+(#REF!+($Q$47^2)/2)*$Q$51)/($Q$47*SQRT($Q$51)))-$Q$47*SQRT($Q$51)))*$AG$17*EXP(-#REF!*$Q$51)-NORMSDIST(-((LN($EY114/$AG$17)+(#REF!+($Q$47^2)/2)*$Q$51)/($Q$47*SQRT($Q$51))))*$EY114)*100*$AF$17,0)</f>
        <v>0</v>
      </c>
      <c r="FO114" s="120">
        <f ca="1">IFERROR((NORMSDIST(-(((LN($EY114/$AG$18)+(#REF!+($Q$47^2)/2)*$Q$51)/($Q$47*SQRT($Q$51)))-$Q$47*SQRT($Q$51)))*$AG$18*EXP(-#REF!*$Q$51)-NORMSDIST(-((LN($EY114/$AG$18)+(#REF!+($Q$47^2)/2)*$Q$51)/($Q$47*SQRT($Q$51))))*$EY114)*100*$AF$18,0)</f>
        <v>0</v>
      </c>
      <c r="FP114" s="120">
        <f ca="1">IFERROR((NORMSDIST(-(((LN($EY114/$AG$19)+(#REF!+($Q$47^2)/2)*$Q$51)/($Q$47*SQRT($Q$51)))-$Q$47*SQRT($Q$51)))*$AG$19*EXP(-#REF!*$Q$51)-NORMSDIST(-((LN($EY114/$AG$19)+(#REF!+($Q$47^2)/2)*$Q$51)/($Q$47*SQRT($Q$51))))*$EY114)*100*$AF$19,0)</f>
        <v>0</v>
      </c>
      <c r="FQ114" s="120">
        <f ca="1">IFERROR((NORMSDIST(-(((LN($EY114/$AG$20)+(#REF!+($Q$47^2)/2)*$Q$51)/($Q$47*SQRT($Q$51)))-$Q$47*SQRT($Q$51)))*$AG$20*EXP(-#REF!*$Q$51)-NORMSDIST(-((LN($EY114/$AG$20)+(#REF!+($Q$47^2)/2)*$Q$51)/($Q$47*SQRT($Q$51))))*$EY114)*100*$AF$20,0)</f>
        <v>0</v>
      </c>
      <c r="FR114" s="120">
        <f ca="1">IFERROR((NORMSDIST(-(((LN($EY114/$AG$21)+(#REF!+($Q$47^2)/2)*$Q$51)/($Q$47*SQRT($Q$51)))-$Q$47*SQRT($Q$51)))*$AG$21*EXP(-#REF!*$Q$51)-NORMSDIST(-((LN($EY114/$AG$21)+(#REF!+($Q$47^2)/2)*$Q$51)/($Q$47*SQRT($Q$51))))*$EY114)*100*$AF$21,0)</f>
        <v>0</v>
      </c>
      <c r="FS114" s="120">
        <f ca="1">IFERROR((NORMSDIST(-(((LN($EY114/$AG$22)+(#REF!+($Q$47^2)/2)*$Q$51)/($Q$47*SQRT($Q$51)))-$Q$47*SQRT($Q$51)))*$AG$22*EXP(-#REF!*$Q$51)-NORMSDIST(-((LN($EY114/$AG$22)+(#REF!+($Q$47^2)/2)*$Q$51)/($Q$47*SQRT($Q$51))))*$EY114)*100*$AF$22,0)</f>
        <v>0</v>
      </c>
      <c r="FT114" s="120">
        <f ca="1">IFERROR((NORMSDIST(-(((LN($EY114/$AG$23)+(#REF!+($Q$47^2)/2)*$Q$51)/($Q$47*SQRT($Q$51)))-$Q$47*SQRT($Q$51)))*$AG$23*EXP(-#REF!*$Q$51)-NORMSDIST(-((LN($EY114/$AG$23)+(#REF!+($Q$47^2)/2)*$Q$51)/($Q$47*SQRT($Q$51))))*$EY114)*100*$AF$23,0)</f>
        <v>0</v>
      </c>
      <c r="FU114" s="120">
        <f ca="1">IFERROR((NORMSDIST(-(((LN($EY114/$AG$24)+(#REF!+($Q$47^2)/2)*$Q$51)/($Q$47*SQRT($Q$51)))-$Q$47*SQRT($Q$51)))*$AG$24*EXP(-#REF!*$Q$51)-NORMSDIST(-((LN($EY114/$AG$24)+(#REF!+($Q$47^2)/2)*$Q$51)/($Q$47*SQRT($Q$51))))*$EY114)*100*$AF$24,0)</f>
        <v>0</v>
      </c>
      <c r="FV114" s="120">
        <f ca="1">IFERROR((NORMSDIST(-(((LN($EY114/$AG$25)+(#REF!+($Q$47^2)/2)*$Q$51)/($Q$47*SQRT($Q$51)))-$Q$47*SQRT($Q$51)))*$AG$25*EXP(-#REF!*$Q$51)-NORMSDIST(-((LN($EY114/$AG$25)+(#REF!+($Q$47^2)/2)*$Q$51)/($Q$47*SQRT($Q$51))))*$EY114)*100*$AF$25,0)</f>
        <v>0</v>
      </c>
      <c r="FW114" s="120">
        <f ca="1">IFERROR((NORMSDIST(-(((LN($EY114/$AG$26)+(#REF!+($Q$47^2)/2)*$Q$51)/($Q$47*SQRT($Q$51)))-$Q$47*SQRT($Q$51)))*$AG$26*EXP(-#REF!*$Q$51)-NORMSDIST(-((LN($EY114/$AG$26)+(#REF!+($Q$47^2)/2)*$Q$51)/($Q$47*SQRT($Q$51))))*$EY114)*100*$AF$26,0)</f>
        <v>0</v>
      </c>
      <c r="FX114" s="120">
        <f ca="1">IFERROR((NORMSDIST(-(((LN($EY114/$AG$27)+(#REF!+($Q$47^2)/2)*$Q$51)/($Q$47*SQRT($Q$51)))-$Q$47*SQRT($Q$51)))*$AG$27*EXP(-#REF!*$Q$51)-NORMSDIST(-((LN($EY114/$AG$27)+(#REF!+($Q$47^2)/2)*$Q$51)/($Q$47*SQRT($Q$51))))*$EY114)*100*$AF$27,0)</f>
        <v>0</v>
      </c>
      <c r="FY114" s="120">
        <f ca="1">IFERROR((NORMSDIST(-(((LN($EY114/$AG$28)+(#REF!+($Q$47^2)/2)*$Q$51)/($Q$47*SQRT($Q$51)))-$Q$47*SQRT($Q$51)))*$AG$28*EXP(-#REF!*$Q$51)-NORMSDIST(-((LN($EY114/$AG$28)+(#REF!+($Q$47^2)/2)*$Q$51)/($Q$47*SQRT($Q$51))))*$EY114)*100*$AF$28,0)</f>
        <v>0</v>
      </c>
      <c r="FZ114" s="120">
        <f ca="1">IFERROR((NORMSDIST(-(((LN($EY114/$AG$29)+(#REF!+($Q$47^2)/2)*$Q$51)/($Q$47*SQRT($Q$51)))-$Q$47*SQRT($Q$51)))*$AG$29*EXP(-#REF!*$Q$51)-NORMSDIST(-((LN($EY114/$AG$29)+(#REF!+($Q$47^2)/2)*$Q$51)/($Q$47*SQRT($Q$51))))*$EY114)*100*$AF$29,0)</f>
        <v>0</v>
      </c>
      <c r="GA114" s="120">
        <f ca="1">IFERROR((NORMSDIST(-(((LN($EY114/$AG$30)+(#REF!+($Q$47^2)/2)*$Q$51)/($Q$47*SQRT($Q$51)))-$Q$47*SQRT($Q$51)))*$AG$30*EXP(-#REF!*$Q$51)-NORMSDIST(-((LN($EY114/$AG$30)+(#REF!+($Q$47^2)/2)*$Q$51)/($Q$47*SQRT($Q$51))))*$EY114)*100*$AF$30,0)</f>
        <v>0</v>
      </c>
      <c r="GB114" s="120">
        <f ca="1">IFERROR((NORMSDIST(-(((LN($EY114/$AG$31)+(#REF!+($Q$47^2)/2)*$Q$51)/($Q$47*SQRT($Q$51)))-$Q$47*SQRT($Q$51)))*$AG$31*EXP(-#REF!*$Q$51)-NORMSDIST(-((LN($EY114/$AG$31)+(#REF!+($Q$47^2)/2)*$Q$51)/($Q$47*SQRT($Q$51))))*$EY114)*100*$AF$31,0)</f>
        <v>0</v>
      </c>
      <c r="GC114" s="120">
        <f ca="1">IFERROR((NORMSDIST(-(((LN($EY114/$AG$32)+(#REF!+($Q$47^2)/2)*$Q$51)/($Q$47*SQRT($Q$51)))-$Q$47*SQRT($Q$51)))*$AG$32*EXP(-#REF!*$Q$51)-NORMSDIST(-((LN($EY114/$AG$32)+(#REF!+($Q$47^2)/2)*$Q$51)/($Q$47*SQRT($Q$51))))*$EY114)*100*$AF$32,0)</f>
        <v>0</v>
      </c>
      <c r="GD114" s="120">
        <f ca="1">IFERROR((NORMSDIST(-(((LN($EY114/$AG$33)+(#REF!+($Q$47^2)/2)*$Q$51)/($Q$47*SQRT($Q$51)))-$Q$47*SQRT($Q$51)))*$AG$33*EXP(-#REF!*$Q$51)-NORMSDIST(-((LN($EY114/$AG$33)+(#REF!+($Q$47^2)/2)*$Q$51)/($Q$47*SQRT($Q$51))))*$EY114)*100*$AF$33,0)</f>
        <v>0</v>
      </c>
      <c r="GE114" s="120">
        <f ca="1">IFERROR((NORMSDIST(-(((LN($EY114/$AG$34)+(#REF!+($Q$47^2)/2)*$Q$51)/($Q$47*SQRT($Q$51)))-$Q$47*SQRT($Q$51)))*$AG$34*EXP(-#REF!*$Q$51)-NORMSDIST(-((LN($EY114/$AG$34)+(#REF!+($Q$47^2)/2)*$Q$51)/($Q$47*SQRT($Q$51))))*$EY114)*100*$AF$34,0)</f>
        <v>0</v>
      </c>
      <c r="GF114" s="120">
        <f ca="1">IFERROR((NORMSDIST(-(((LN($EY114/$AG$35)+(#REF!+($Q$47^2)/2)*$Q$51)/($Q$47*SQRT($Q$51)))-$Q$47*SQRT($Q$51)))*$AG$35*EXP(-#REF!*$Q$51)-NORMSDIST(-((LN($EY114/$AG$35)+(#REF!+($Q$47^2)/2)*$Q$51)/($Q$47*SQRT($Q$51))))*$EY114)*100*$AF$35,0)</f>
        <v>0</v>
      </c>
      <c r="GG114" s="120">
        <f ca="1">IFERROR((NORMSDIST(-(((LN($EY114/$AG$36)+(#REF!+($Q$47^2)/2)*$Q$51)/($Q$47*SQRT($Q$51)))-$Q$47*SQRT($Q$51)))*$AG$36*EXP(-#REF!*$Q$51)-NORMSDIST(-((LN($EY114/$AG$36)+(#REF!+($Q$47^2)/2)*$Q$51)/($Q$47*SQRT($Q$51))))*$EY114)*100*$AF$36,0)</f>
        <v>0</v>
      </c>
      <c r="GH114" s="120">
        <f ca="1">IFERROR((NORMSDIST(-(((LN($EY114/$AG$37)+(#REF!+($Q$47^2)/2)*$Q$51)/($Q$47*SQRT($Q$51)))-$Q$47*SQRT($Q$51)))*$AG$37*EXP(-#REF!*$Q$51)-NORMSDIST(-((LN($EY114/$AG$37)+(#REF!+($Q$47^2)/2)*$Q$51)/($Q$47*SQRT($Q$51))))*$EY114)*100*$AF$37,0)</f>
        <v>0</v>
      </c>
      <c r="GI114" s="120">
        <f ca="1">IFERROR((NORMSDIST(-(((LN($EY114/$AG$38)+(#REF!+($Q$47^2)/2)*$Q$51)/($Q$47*SQRT($Q$51)))-$Q$47*SQRT($Q$51)))*$AG$38*EXP(-#REF!*$Q$51)-NORMSDIST(-((LN($EY114/$AG$38)+(#REF!+($Q$47^2)/2)*$Q$51)/($Q$47*SQRT($Q$51))))*$EY114)*100*$AF$38,0)</f>
        <v>0</v>
      </c>
      <c r="GJ114" s="120">
        <f ca="1">IFERROR((NORMSDIST(-(((LN($EY114/$AG$39)+(#REF!+($Q$47^2)/2)*$Q$51)/($Q$47*SQRT($Q$51)))-$Q$47*SQRT($Q$51)))*$AG$39*EXP(-#REF!*$Q$51)-NORMSDIST(-((LN($EY114/$AG$39)+(#REF!+($Q$47^2)/2)*$Q$51)/($Q$47*SQRT($Q$51))))*$EY114)*100*$AF$39,0)</f>
        <v>0</v>
      </c>
      <c r="GK114" s="120">
        <f ca="1">IFERROR((NORMSDIST(-(((LN($EY114/$AG$40)+(#REF!+($Q$47^2)/2)*$Q$51)/($Q$47*SQRT($Q$51)))-$Q$47*SQRT($Q$51)))*$AG$40*EXP(-#REF!*$Q$51)-NORMSDIST(-((LN($EY114/$AG$40)+(#REF!+($Q$47^2)/2)*$Q$51)/($Q$47*SQRT($Q$51))))*$EY114)*100*$AF$40,0)</f>
        <v>0</v>
      </c>
      <c r="GL114" s="120">
        <f ca="1">IFERROR((NORMSDIST(-(((LN($EY114/$AG$41)+(#REF!+($Q$47^2)/2)*$Q$51)/($Q$47*SQRT($Q$51)))-$Q$47*SQRT($Q$51)))*$AG$41*EXP(-#REF!*$Q$51)-NORMSDIST(-((LN($EY114/$AG$41)+(#REF!+($Q$47^2)/2)*$Q$51)/($Q$47*SQRT($Q$51))))*$EY114)*100*$AF$41,0)</f>
        <v>0</v>
      </c>
      <c r="GM114" s="120">
        <f ca="1">IFERROR((NORMSDIST(-(((LN($EY114/$AG$42)+(#REF!+($Q$47^2)/2)*$Q$51)/($Q$47*SQRT($Q$51)))-$Q$47*SQRT($Q$51)))*$AG$42*EXP(-#REF!*$Q$51)-NORMSDIST(-((LN($EY114/$AG$42)+(#REF!+($Q$47^2)/2)*$Q$51)/($Q$47*SQRT($Q$51))))*$EY114)*100*$AF$42,0)</f>
        <v>0</v>
      </c>
      <c r="GN114" s="205">
        <f t="shared" ca="1" si="218"/>
        <v>0</v>
      </c>
    </row>
    <row r="115" spans="112:196">
      <c r="DH115" s="119">
        <f t="shared" si="175"/>
        <v>1997.6837499999997</v>
      </c>
      <c r="DI115" s="120">
        <f t="shared" si="176"/>
        <v>0</v>
      </c>
      <c r="DJ115" s="120">
        <f t="shared" si="177"/>
        <v>0</v>
      </c>
      <c r="DK115" s="120">
        <f t="shared" si="178"/>
        <v>0</v>
      </c>
      <c r="DL115" s="120">
        <f t="shared" si="179"/>
        <v>0</v>
      </c>
      <c r="DM115" s="120">
        <f t="shared" si="180"/>
        <v>0</v>
      </c>
      <c r="DN115" s="120">
        <f t="shared" si="181"/>
        <v>0</v>
      </c>
      <c r="DO115" s="120">
        <f t="shared" si="182"/>
        <v>0</v>
      </c>
      <c r="DP115" s="120">
        <f t="shared" si="183"/>
        <v>0</v>
      </c>
      <c r="DQ115" s="120">
        <f t="shared" si="184"/>
        <v>0</v>
      </c>
      <c r="DR115" s="120">
        <f t="shared" si="185"/>
        <v>0</v>
      </c>
      <c r="DS115" s="120">
        <f t="shared" si="186"/>
        <v>0</v>
      </c>
      <c r="DT115" s="120">
        <f t="shared" si="187"/>
        <v>0</v>
      </c>
      <c r="DU115" s="120">
        <f t="shared" si="188"/>
        <v>0</v>
      </c>
      <c r="DV115" s="120">
        <f t="shared" si="189"/>
        <v>0</v>
      </c>
      <c r="DW115" s="120">
        <f t="shared" si="190"/>
        <v>0</v>
      </c>
      <c r="DX115" s="120">
        <f t="shared" si="191"/>
        <v>0</v>
      </c>
      <c r="DY115" s="120">
        <f t="shared" si="192"/>
        <v>0</v>
      </c>
      <c r="DZ115" s="120">
        <f t="shared" si="193"/>
        <v>0</v>
      </c>
      <c r="EA115" s="120">
        <f t="shared" si="194"/>
        <v>0</v>
      </c>
      <c r="EB115" s="120">
        <f t="shared" si="195"/>
        <v>0</v>
      </c>
      <c r="EC115" s="120">
        <f t="shared" si="196"/>
        <v>0</v>
      </c>
      <c r="ED115" s="120">
        <f t="shared" si="197"/>
        <v>0</v>
      </c>
      <c r="EE115" s="120">
        <f t="shared" si="198"/>
        <v>0</v>
      </c>
      <c r="EF115" s="120">
        <f t="shared" si="199"/>
        <v>0</v>
      </c>
      <c r="EG115" s="120">
        <f t="shared" si="200"/>
        <v>0</v>
      </c>
      <c r="EH115" s="120">
        <f t="shared" si="201"/>
        <v>0</v>
      </c>
      <c r="EI115" s="120">
        <f t="shared" si="202"/>
        <v>0</v>
      </c>
      <c r="EJ115" s="120">
        <f t="shared" si="203"/>
        <v>0</v>
      </c>
      <c r="EK115" s="120">
        <f t="shared" si="204"/>
        <v>0</v>
      </c>
      <c r="EL115" s="120">
        <f t="shared" si="205"/>
        <v>0</v>
      </c>
      <c r="EM115" s="120">
        <f t="shared" si="206"/>
        <v>0</v>
      </c>
      <c r="EN115" s="120">
        <f t="shared" si="207"/>
        <v>0</v>
      </c>
      <c r="EO115" s="120">
        <f t="shared" si="208"/>
        <v>0</v>
      </c>
      <c r="EP115" s="120">
        <f t="shared" si="209"/>
        <v>0</v>
      </c>
      <c r="EQ115" s="120">
        <f t="shared" si="210"/>
        <v>0</v>
      </c>
      <c r="ER115" s="120">
        <f t="shared" si="211"/>
        <v>0</v>
      </c>
      <c r="ES115" s="120">
        <f t="shared" si="212"/>
        <v>0</v>
      </c>
      <c r="ET115" s="120">
        <f t="shared" si="213"/>
        <v>0</v>
      </c>
      <c r="EU115" s="120">
        <f t="shared" si="214"/>
        <v>0</v>
      </c>
      <c r="EV115" s="120">
        <f t="shared" si="215"/>
        <v>0</v>
      </c>
      <c r="EW115" s="205">
        <f t="shared" si="216"/>
        <v>0</v>
      </c>
      <c r="EX115" s="72"/>
      <c r="EY115" s="119">
        <f t="shared" si="217"/>
        <v>1997.6837499999997</v>
      </c>
      <c r="EZ115" s="120">
        <f ca="1">IFERROR((NORMSDIST(-(((LN($EY115/$AG$3)+(#REF!+($Q$47^2)/2)*$Q$51)/($Q$47*SQRT($Q$51)))-$Q$47*SQRT($Q$51)))*$AG$3*EXP(-#REF!*$Q$51)-NORMSDIST(-((LN($EY115/$AG$3)+(#REF!+($Q$47^2)/2)*$Q$51)/($Q$47*SQRT($Q$51))))*$EY115)*100*$AF$3,0)</f>
        <v>0</v>
      </c>
      <c r="FA115" s="120">
        <f ca="1">IFERROR((NORMSDIST(-(((LN($EY115/$AG$4)+(#REF!+($Q$47^2)/2)*$Q$51)/($Q$47*SQRT($Q$51)))-$Q$47*SQRT($Q$51)))*$AG$4*EXP(-#REF!*$Q$51)-NORMSDIST(-((LN($EY115/$AG$4)+(#REF!+($Q$47^2)/2)*$Q$51)/($Q$47*SQRT($Q$51))))*$EY115)*100*$AF$4,0)</f>
        <v>0</v>
      </c>
      <c r="FB115" s="120">
        <f ca="1">IFERROR((NORMSDIST(-(((LN($EY115/$AG$5)+(#REF!+($Q$47^2)/2)*$Q$51)/($Q$47*SQRT($Q$51)))-$Q$47*SQRT($Q$51)))*$AG$5*EXP(-#REF!*$Q$51)-NORMSDIST(-((LN($EY115/$AG$5)+(#REF!+($Q$47^2)/2)*$Q$51)/($Q$47*SQRT($Q$51))))*$EY115)*100*$AF$5,0)</f>
        <v>0</v>
      </c>
      <c r="FC115" s="120">
        <f ca="1">IFERROR((NORMSDIST(-(((LN($EY115/$AG$6)+(#REF!+($Q$47^2)/2)*$Q$51)/($Q$47*SQRT($Q$51)))-$Q$47*SQRT($Q$51)))*$AG$6*EXP(-#REF!*$Q$51)-NORMSDIST(-((LN($EY115/$AG$6)+(#REF!+($Q$47^2)/2)*$Q$51)/($Q$47*SQRT($Q$51))))*$EY115)*100*$AF$6,0)</f>
        <v>0</v>
      </c>
      <c r="FD115" s="120">
        <f ca="1">IFERROR((NORMSDIST(-(((LN($EY115/$AG$7)+(#REF!+($Q$47^2)/2)*$Q$51)/($Q$47*SQRT($Q$51)))-$Q$47*SQRT($Q$51)))*$AG$7*EXP(-#REF!*$Q$51)-NORMSDIST(-((LN($EY115/$AG$7)+(#REF!+($Q$47^2)/2)*$Q$51)/($Q$47*SQRT($Q$51))))*$EY115)*100*$AF$7,0)</f>
        <v>0</v>
      </c>
      <c r="FE115" s="120">
        <f ca="1">IFERROR((NORMSDIST(-(((LN($EY115/$AG$8)+(#REF!+($Q$47^2)/2)*$Q$51)/($Q$47*SQRT($Q$51)))-$Q$47*SQRT($Q$51)))*$AG$8*EXP(-#REF!*$Q$51)-NORMSDIST(-((LN($EY115/$AG$8)+(#REF!+($Q$47^2)/2)*$Q$51)/($Q$47*SQRT($Q$51))))*$EY115)*100*$AF$8,0)</f>
        <v>0</v>
      </c>
      <c r="FF115" s="120">
        <f ca="1">IFERROR((NORMSDIST(-(((LN($EY115/$AG$9)+(#REF!+($Q$47^2)/2)*$Q$51)/($Q$47*SQRT($Q$51)))-$Q$47*SQRT($Q$51)))*$AG$9*EXP(-#REF!*$Q$51)-NORMSDIST(-((LN($EY115/$AG$9)+(#REF!+($Q$47^2)/2)*$Q$51)/($Q$47*SQRT($Q$51))))*$EY115)*100*$AF$9,0)</f>
        <v>0</v>
      </c>
      <c r="FG115" s="120">
        <f ca="1">IFERROR((NORMSDIST(-(((LN($EY115/$AG$10)+(#REF!+($Q$47^2)/2)*$Q$51)/($Q$47*SQRT($Q$51)))-$Q$47*SQRT($Q$51)))*$AG$10*EXP(-#REF!*$Q$51)-NORMSDIST(-((LN($EY115/$AG$10)+(#REF!+($Q$47^2)/2)*$Q$51)/($Q$47*SQRT($Q$51))))*$EY115)*100*$AF$10,0)</f>
        <v>0</v>
      </c>
      <c r="FH115" s="120">
        <f ca="1">IFERROR((NORMSDIST(-(((LN($EY115/$AG$11)+(#REF!+($Q$47^2)/2)*$Q$51)/($Q$47*SQRT($Q$51)))-$Q$47*SQRT($Q$51)))*$AG$11*EXP(-#REF!*$Q$51)-NORMSDIST(-((LN($EY115/$AG$11)+(#REF!+($Q$47^2)/2)*$Q$51)/($Q$47*SQRT($Q$51))))*$EY115)*100*$AF$11,0)</f>
        <v>0</v>
      </c>
      <c r="FI115" s="120">
        <f ca="1">IFERROR((NORMSDIST(-(((LN($EY115/$AG$12)+(#REF!+($Q$47^2)/2)*$Q$51)/($Q$47*SQRT($Q$51)))-$Q$47*SQRT($Q$51)))*$AG$12*EXP(-#REF!*$Q$51)-NORMSDIST(-((LN($EY115/$AG$12)+(#REF!+($Q$47^2)/2)*$Q$51)/($Q$47*SQRT($Q$51))))*$EY115)*100*$AF$12,0)</f>
        <v>0</v>
      </c>
      <c r="FJ115" s="120">
        <f ca="1">IFERROR((NORMSDIST(-(((LN($EY115/$AG$13)+(#REF!+($Q$47^2)/2)*$Q$51)/($Q$47*SQRT($Q$51)))-$Q$47*SQRT($Q$51)))*$AG$13*EXP(-#REF!*$Q$51)-NORMSDIST(-((LN($EY115/$AG$13)+(#REF!+($Q$47^2)/2)*$Q$51)/($Q$47*SQRT($Q$51))))*$EY115)*100*$AF$13,0)</f>
        <v>0</v>
      </c>
      <c r="FK115" s="120">
        <f ca="1">IFERROR((NORMSDIST(-(((LN($EY115/$AG$14)+(#REF!+($Q$47^2)/2)*$Q$51)/($Q$47*SQRT($Q$51)))-$Q$47*SQRT($Q$51)))*$AG$14*EXP(-#REF!*$Q$51)-NORMSDIST(-((LN($EY115/$AG$14)+(#REF!+($Q$47^2)/2)*$Q$51)/($Q$47*SQRT($Q$51))))*$EY115)*100*$AF$14,0)</f>
        <v>0</v>
      </c>
      <c r="FL115" s="120">
        <f ca="1">IFERROR((NORMSDIST(-(((LN($EY115/$AG$15)+(#REF!+($Q$47^2)/2)*$Q$51)/($Q$47*SQRT($Q$51)))-$Q$47*SQRT($Q$51)))*$AG$15*EXP(-#REF!*$Q$51)-NORMSDIST(-((LN($EY115/$AG$15)+(#REF!+($Q$47^2)/2)*$Q$51)/($Q$47*SQRT($Q$51))))*$EY115)*100*$AF$15,0)</f>
        <v>0</v>
      </c>
      <c r="FM115" s="120">
        <f ca="1">IFERROR((NORMSDIST(-(((LN($EY115/$AG$16)+(#REF!+($Q$47^2)/2)*$Q$51)/($Q$47*SQRT($Q$51)))-$Q$47*SQRT($Q$51)))*$AG$16*EXP(-#REF!*$Q$51)-NORMSDIST(-((LN($EY115/$AG$16)+(#REF!+($Q$47^2)/2)*$Q$51)/($Q$47*SQRT($Q$51))))*$EY115)*100*$AF$16,0)</f>
        <v>0</v>
      </c>
      <c r="FN115" s="120">
        <f ca="1">IFERROR((NORMSDIST(-(((LN($EY115/$AG$17)+(#REF!+($Q$47^2)/2)*$Q$51)/($Q$47*SQRT($Q$51)))-$Q$47*SQRT($Q$51)))*$AG$17*EXP(-#REF!*$Q$51)-NORMSDIST(-((LN($EY115/$AG$17)+(#REF!+($Q$47^2)/2)*$Q$51)/($Q$47*SQRT($Q$51))))*$EY115)*100*$AF$17,0)</f>
        <v>0</v>
      </c>
      <c r="FO115" s="120">
        <f ca="1">IFERROR((NORMSDIST(-(((LN($EY115/$AG$18)+(#REF!+($Q$47^2)/2)*$Q$51)/($Q$47*SQRT($Q$51)))-$Q$47*SQRT($Q$51)))*$AG$18*EXP(-#REF!*$Q$51)-NORMSDIST(-((LN($EY115/$AG$18)+(#REF!+($Q$47^2)/2)*$Q$51)/($Q$47*SQRT($Q$51))))*$EY115)*100*$AF$18,0)</f>
        <v>0</v>
      </c>
      <c r="FP115" s="120">
        <f ca="1">IFERROR((NORMSDIST(-(((LN($EY115/$AG$19)+(#REF!+($Q$47^2)/2)*$Q$51)/($Q$47*SQRT($Q$51)))-$Q$47*SQRT($Q$51)))*$AG$19*EXP(-#REF!*$Q$51)-NORMSDIST(-((LN($EY115/$AG$19)+(#REF!+($Q$47^2)/2)*$Q$51)/($Q$47*SQRT($Q$51))))*$EY115)*100*$AF$19,0)</f>
        <v>0</v>
      </c>
      <c r="FQ115" s="120">
        <f ca="1">IFERROR((NORMSDIST(-(((LN($EY115/$AG$20)+(#REF!+($Q$47^2)/2)*$Q$51)/($Q$47*SQRT($Q$51)))-$Q$47*SQRT($Q$51)))*$AG$20*EXP(-#REF!*$Q$51)-NORMSDIST(-((LN($EY115/$AG$20)+(#REF!+($Q$47^2)/2)*$Q$51)/($Q$47*SQRT($Q$51))))*$EY115)*100*$AF$20,0)</f>
        <v>0</v>
      </c>
      <c r="FR115" s="120">
        <f ca="1">IFERROR((NORMSDIST(-(((LN($EY115/$AG$21)+(#REF!+($Q$47^2)/2)*$Q$51)/($Q$47*SQRT($Q$51)))-$Q$47*SQRT($Q$51)))*$AG$21*EXP(-#REF!*$Q$51)-NORMSDIST(-((LN($EY115/$AG$21)+(#REF!+($Q$47^2)/2)*$Q$51)/($Q$47*SQRT($Q$51))))*$EY115)*100*$AF$21,0)</f>
        <v>0</v>
      </c>
      <c r="FS115" s="120">
        <f ca="1">IFERROR((NORMSDIST(-(((LN($EY115/$AG$22)+(#REF!+($Q$47^2)/2)*$Q$51)/($Q$47*SQRT($Q$51)))-$Q$47*SQRT($Q$51)))*$AG$22*EXP(-#REF!*$Q$51)-NORMSDIST(-((LN($EY115/$AG$22)+(#REF!+($Q$47^2)/2)*$Q$51)/($Q$47*SQRT($Q$51))))*$EY115)*100*$AF$22,0)</f>
        <v>0</v>
      </c>
      <c r="FT115" s="120">
        <f ca="1">IFERROR((NORMSDIST(-(((LN($EY115/$AG$23)+(#REF!+($Q$47^2)/2)*$Q$51)/($Q$47*SQRT($Q$51)))-$Q$47*SQRT($Q$51)))*$AG$23*EXP(-#REF!*$Q$51)-NORMSDIST(-((LN($EY115/$AG$23)+(#REF!+($Q$47^2)/2)*$Q$51)/($Q$47*SQRT($Q$51))))*$EY115)*100*$AF$23,0)</f>
        <v>0</v>
      </c>
      <c r="FU115" s="120">
        <f ca="1">IFERROR((NORMSDIST(-(((LN($EY115/$AG$24)+(#REF!+($Q$47^2)/2)*$Q$51)/($Q$47*SQRT($Q$51)))-$Q$47*SQRT($Q$51)))*$AG$24*EXP(-#REF!*$Q$51)-NORMSDIST(-((LN($EY115/$AG$24)+(#REF!+($Q$47^2)/2)*$Q$51)/($Q$47*SQRT($Q$51))))*$EY115)*100*$AF$24,0)</f>
        <v>0</v>
      </c>
      <c r="FV115" s="120">
        <f ca="1">IFERROR((NORMSDIST(-(((LN($EY115/$AG$25)+(#REF!+($Q$47^2)/2)*$Q$51)/($Q$47*SQRT($Q$51)))-$Q$47*SQRT($Q$51)))*$AG$25*EXP(-#REF!*$Q$51)-NORMSDIST(-((LN($EY115/$AG$25)+(#REF!+($Q$47^2)/2)*$Q$51)/($Q$47*SQRT($Q$51))))*$EY115)*100*$AF$25,0)</f>
        <v>0</v>
      </c>
      <c r="FW115" s="120">
        <f ca="1">IFERROR((NORMSDIST(-(((LN($EY115/$AG$26)+(#REF!+($Q$47^2)/2)*$Q$51)/($Q$47*SQRT($Q$51)))-$Q$47*SQRT($Q$51)))*$AG$26*EXP(-#REF!*$Q$51)-NORMSDIST(-((LN($EY115/$AG$26)+(#REF!+($Q$47^2)/2)*$Q$51)/($Q$47*SQRT($Q$51))))*$EY115)*100*$AF$26,0)</f>
        <v>0</v>
      </c>
      <c r="FX115" s="120">
        <f ca="1">IFERROR((NORMSDIST(-(((LN($EY115/$AG$27)+(#REF!+($Q$47^2)/2)*$Q$51)/($Q$47*SQRT($Q$51)))-$Q$47*SQRT($Q$51)))*$AG$27*EXP(-#REF!*$Q$51)-NORMSDIST(-((LN($EY115/$AG$27)+(#REF!+($Q$47^2)/2)*$Q$51)/($Q$47*SQRT($Q$51))))*$EY115)*100*$AF$27,0)</f>
        <v>0</v>
      </c>
      <c r="FY115" s="120">
        <f ca="1">IFERROR((NORMSDIST(-(((LN($EY115/$AG$28)+(#REF!+($Q$47^2)/2)*$Q$51)/($Q$47*SQRT($Q$51)))-$Q$47*SQRT($Q$51)))*$AG$28*EXP(-#REF!*$Q$51)-NORMSDIST(-((LN($EY115/$AG$28)+(#REF!+($Q$47^2)/2)*$Q$51)/($Q$47*SQRT($Q$51))))*$EY115)*100*$AF$28,0)</f>
        <v>0</v>
      </c>
      <c r="FZ115" s="120">
        <f ca="1">IFERROR((NORMSDIST(-(((LN($EY115/$AG$29)+(#REF!+($Q$47^2)/2)*$Q$51)/($Q$47*SQRT($Q$51)))-$Q$47*SQRT($Q$51)))*$AG$29*EXP(-#REF!*$Q$51)-NORMSDIST(-((LN($EY115/$AG$29)+(#REF!+($Q$47^2)/2)*$Q$51)/($Q$47*SQRT($Q$51))))*$EY115)*100*$AF$29,0)</f>
        <v>0</v>
      </c>
      <c r="GA115" s="120">
        <f ca="1">IFERROR((NORMSDIST(-(((LN($EY115/$AG$30)+(#REF!+($Q$47^2)/2)*$Q$51)/($Q$47*SQRT($Q$51)))-$Q$47*SQRT($Q$51)))*$AG$30*EXP(-#REF!*$Q$51)-NORMSDIST(-((LN($EY115/$AG$30)+(#REF!+($Q$47^2)/2)*$Q$51)/($Q$47*SQRT($Q$51))))*$EY115)*100*$AF$30,0)</f>
        <v>0</v>
      </c>
      <c r="GB115" s="120">
        <f ca="1">IFERROR((NORMSDIST(-(((LN($EY115/$AG$31)+(#REF!+($Q$47^2)/2)*$Q$51)/($Q$47*SQRT($Q$51)))-$Q$47*SQRT($Q$51)))*$AG$31*EXP(-#REF!*$Q$51)-NORMSDIST(-((LN($EY115/$AG$31)+(#REF!+($Q$47^2)/2)*$Q$51)/($Q$47*SQRT($Q$51))))*$EY115)*100*$AF$31,0)</f>
        <v>0</v>
      </c>
      <c r="GC115" s="120">
        <f ca="1">IFERROR((NORMSDIST(-(((LN($EY115/$AG$32)+(#REF!+($Q$47^2)/2)*$Q$51)/($Q$47*SQRT($Q$51)))-$Q$47*SQRT($Q$51)))*$AG$32*EXP(-#REF!*$Q$51)-NORMSDIST(-((LN($EY115/$AG$32)+(#REF!+($Q$47^2)/2)*$Q$51)/($Q$47*SQRT($Q$51))))*$EY115)*100*$AF$32,0)</f>
        <v>0</v>
      </c>
      <c r="GD115" s="120">
        <f ca="1">IFERROR((NORMSDIST(-(((LN($EY115/$AG$33)+(#REF!+($Q$47^2)/2)*$Q$51)/($Q$47*SQRT($Q$51)))-$Q$47*SQRT($Q$51)))*$AG$33*EXP(-#REF!*$Q$51)-NORMSDIST(-((LN($EY115/$AG$33)+(#REF!+($Q$47^2)/2)*$Q$51)/($Q$47*SQRT($Q$51))))*$EY115)*100*$AF$33,0)</f>
        <v>0</v>
      </c>
      <c r="GE115" s="120">
        <f ca="1">IFERROR((NORMSDIST(-(((LN($EY115/$AG$34)+(#REF!+($Q$47^2)/2)*$Q$51)/($Q$47*SQRT($Q$51)))-$Q$47*SQRT($Q$51)))*$AG$34*EXP(-#REF!*$Q$51)-NORMSDIST(-((LN($EY115/$AG$34)+(#REF!+($Q$47^2)/2)*$Q$51)/($Q$47*SQRT($Q$51))))*$EY115)*100*$AF$34,0)</f>
        <v>0</v>
      </c>
      <c r="GF115" s="120">
        <f ca="1">IFERROR((NORMSDIST(-(((LN($EY115/$AG$35)+(#REF!+($Q$47^2)/2)*$Q$51)/($Q$47*SQRT($Q$51)))-$Q$47*SQRT($Q$51)))*$AG$35*EXP(-#REF!*$Q$51)-NORMSDIST(-((LN($EY115/$AG$35)+(#REF!+($Q$47^2)/2)*$Q$51)/($Q$47*SQRT($Q$51))))*$EY115)*100*$AF$35,0)</f>
        <v>0</v>
      </c>
      <c r="GG115" s="120">
        <f ca="1">IFERROR((NORMSDIST(-(((LN($EY115/$AG$36)+(#REF!+($Q$47^2)/2)*$Q$51)/($Q$47*SQRT($Q$51)))-$Q$47*SQRT($Q$51)))*$AG$36*EXP(-#REF!*$Q$51)-NORMSDIST(-((LN($EY115/$AG$36)+(#REF!+($Q$47^2)/2)*$Q$51)/($Q$47*SQRT($Q$51))))*$EY115)*100*$AF$36,0)</f>
        <v>0</v>
      </c>
      <c r="GH115" s="120">
        <f ca="1">IFERROR((NORMSDIST(-(((LN($EY115/$AG$37)+(#REF!+($Q$47^2)/2)*$Q$51)/($Q$47*SQRT($Q$51)))-$Q$47*SQRT($Q$51)))*$AG$37*EXP(-#REF!*$Q$51)-NORMSDIST(-((LN($EY115/$AG$37)+(#REF!+($Q$47^2)/2)*$Q$51)/($Q$47*SQRT($Q$51))))*$EY115)*100*$AF$37,0)</f>
        <v>0</v>
      </c>
      <c r="GI115" s="120">
        <f ca="1">IFERROR((NORMSDIST(-(((LN($EY115/$AG$38)+(#REF!+($Q$47^2)/2)*$Q$51)/($Q$47*SQRT($Q$51)))-$Q$47*SQRT($Q$51)))*$AG$38*EXP(-#REF!*$Q$51)-NORMSDIST(-((LN($EY115/$AG$38)+(#REF!+($Q$47^2)/2)*$Q$51)/($Q$47*SQRT($Q$51))))*$EY115)*100*$AF$38,0)</f>
        <v>0</v>
      </c>
      <c r="GJ115" s="120">
        <f ca="1">IFERROR((NORMSDIST(-(((LN($EY115/$AG$39)+(#REF!+($Q$47^2)/2)*$Q$51)/($Q$47*SQRT($Q$51)))-$Q$47*SQRT($Q$51)))*$AG$39*EXP(-#REF!*$Q$51)-NORMSDIST(-((LN($EY115/$AG$39)+(#REF!+($Q$47^2)/2)*$Q$51)/($Q$47*SQRT($Q$51))))*$EY115)*100*$AF$39,0)</f>
        <v>0</v>
      </c>
      <c r="GK115" s="120">
        <f ca="1">IFERROR((NORMSDIST(-(((LN($EY115/$AG$40)+(#REF!+($Q$47^2)/2)*$Q$51)/($Q$47*SQRT($Q$51)))-$Q$47*SQRT($Q$51)))*$AG$40*EXP(-#REF!*$Q$51)-NORMSDIST(-((LN($EY115/$AG$40)+(#REF!+($Q$47^2)/2)*$Q$51)/($Q$47*SQRT($Q$51))))*$EY115)*100*$AF$40,0)</f>
        <v>0</v>
      </c>
      <c r="GL115" s="120">
        <f ca="1">IFERROR((NORMSDIST(-(((LN($EY115/$AG$41)+(#REF!+($Q$47^2)/2)*$Q$51)/($Q$47*SQRT($Q$51)))-$Q$47*SQRT($Q$51)))*$AG$41*EXP(-#REF!*$Q$51)-NORMSDIST(-((LN($EY115/$AG$41)+(#REF!+($Q$47^2)/2)*$Q$51)/($Q$47*SQRT($Q$51))))*$EY115)*100*$AF$41,0)</f>
        <v>0</v>
      </c>
      <c r="GM115" s="120">
        <f ca="1">IFERROR((NORMSDIST(-(((LN($EY115/$AG$42)+(#REF!+($Q$47^2)/2)*$Q$51)/($Q$47*SQRT($Q$51)))-$Q$47*SQRT($Q$51)))*$AG$42*EXP(-#REF!*$Q$51)-NORMSDIST(-((LN($EY115/$AG$42)+(#REF!+($Q$47^2)/2)*$Q$51)/($Q$47*SQRT($Q$51))))*$EY115)*100*$AF$42,0)</f>
        <v>0</v>
      </c>
      <c r="GN115" s="205">
        <f t="shared" ca="1" si="218"/>
        <v>0</v>
      </c>
    </row>
    <row r="116" spans="112:196">
      <c r="DH116" s="119">
        <f t="shared" si="175"/>
        <v>2102.8249999999998</v>
      </c>
      <c r="DI116" s="120">
        <f t="shared" si="176"/>
        <v>0</v>
      </c>
      <c r="DJ116" s="120">
        <f t="shared" si="177"/>
        <v>0</v>
      </c>
      <c r="DK116" s="120">
        <f t="shared" si="178"/>
        <v>0</v>
      </c>
      <c r="DL116" s="120">
        <f t="shared" si="179"/>
        <v>0</v>
      </c>
      <c r="DM116" s="120">
        <f t="shared" si="180"/>
        <v>0</v>
      </c>
      <c r="DN116" s="120">
        <f t="shared" si="181"/>
        <v>0</v>
      </c>
      <c r="DO116" s="120">
        <f t="shared" si="182"/>
        <v>0</v>
      </c>
      <c r="DP116" s="120">
        <f t="shared" si="183"/>
        <v>0</v>
      </c>
      <c r="DQ116" s="120">
        <f t="shared" si="184"/>
        <v>0</v>
      </c>
      <c r="DR116" s="120">
        <f t="shared" si="185"/>
        <v>0</v>
      </c>
      <c r="DS116" s="120">
        <f t="shared" si="186"/>
        <v>0</v>
      </c>
      <c r="DT116" s="120">
        <f t="shared" si="187"/>
        <v>0</v>
      </c>
      <c r="DU116" s="120">
        <f t="shared" si="188"/>
        <v>0</v>
      </c>
      <c r="DV116" s="120">
        <f t="shared" si="189"/>
        <v>0</v>
      </c>
      <c r="DW116" s="120">
        <f t="shared" si="190"/>
        <v>0</v>
      </c>
      <c r="DX116" s="120">
        <f t="shared" si="191"/>
        <v>0</v>
      </c>
      <c r="DY116" s="120">
        <f t="shared" si="192"/>
        <v>0</v>
      </c>
      <c r="DZ116" s="120">
        <f t="shared" si="193"/>
        <v>0</v>
      </c>
      <c r="EA116" s="120">
        <f t="shared" si="194"/>
        <v>0</v>
      </c>
      <c r="EB116" s="120">
        <f t="shared" si="195"/>
        <v>0</v>
      </c>
      <c r="EC116" s="120">
        <f t="shared" si="196"/>
        <v>0</v>
      </c>
      <c r="ED116" s="120">
        <f t="shared" si="197"/>
        <v>0</v>
      </c>
      <c r="EE116" s="120">
        <f t="shared" si="198"/>
        <v>0</v>
      </c>
      <c r="EF116" s="120">
        <f t="shared" si="199"/>
        <v>0</v>
      </c>
      <c r="EG116" s="120">
        <f t="shared" si="200"/>
        <v>0</v>
      </c>
      <c r="EH116" s="120">
        <f t="shared" si="201"/>
        <v>0</v>
      </c>
      <c r="EI116" s="120">
        <f t="shared" si="202"/>
        <v>0</v>
      </c>
      <c r="EJ116" s="120">
        <f t="shared" si="203"/>
        <v>0</v>
      </c>
      <c r="EK116" s="120">
        <f t="shared" si="204"/>
        <v>0</v>
      </c>
      <c r="EL116" s="120">
        <f t="shared" si="205"/>
        <v>0</v>
      </c>
      <c r="EM116" s="120">
        <f t="shared" si="206"/>
        <v>0</v>
      </c>
      <c r="EN116" s="120">
        <f t="shared" si="207"/>
        <v>0</v>
      </c>
      <c r="EO116" s="120">
        <f t="shared" si="208"/>
        <v>0</v>
      </c>
      <c r="EP116" s="120">
        <f t="shared" si="209"/>
        <v>0</v>
      </c>
      <c r="EQ116" s="120">
        <f t="shared" si="210"/>
        <v>0</v>
      </c>
      <c r="ER116" s="120">
        <f t="shared" si="211"/>
        <v>0</v>
      </c>
      <c r="ES116" s="120">
        <f t="shared" si="212"/>
        <v>0</v>
      </c>
      <c r="ET116" s="120">
        <f t="shared" si="213"/>
        <v>0</v>
      </c>
      <c r="EU116" s="120">
        <f t="shared" si="214"/>
        <v>0</v>
      </c>
      <c r="EV116" s="120">
        <f t="shared" si="215"/>
        <v>0</v>
      </c>
      <c r="EW116" s="205">
        <f t="shared" si="216"/>
        <v>0</v>
      </c>
      <c r="EX116" s="72"/>
      <c r="EY116" s="119">
        <f t="shared" si="217"/>
        <v>2102.8249999999998</v>
      </c>
      <c r="EZ116" s="120">
        <f ca="1">IFERROR((NORMSDIST(-(((LN($EY116/$AG$3)+(#REF!+($Q$47^2)/2)*$Q$51)/($Q$47*SQRT($Q$51)))-$Q$47*SQRT($Q$51)))*$AG$3*EXP(-#REF!*$Q$51)-NORMSDIST(-((LN($EY116/$AG$3)+(#REF!+($Q$47^2)/2)*$Q$51)/($Q$47*SQRT($Q$51))))*$EY116)*100*$AF$3,0)</f>
        <v>0</v>
      </c>
      <c r="FA116" s="120">
        <f ca="1">IFERROR((NORMSDIST(-(((LN($EY116/$AG$4)+(#REF!+($Q$47^2)/2)*$Q$51)/($Q$47*SQRT($Q$51)))-$Q$47*SQRT($Q$51)))*$AG$4*EXP(-#REF!*$Q$51)-NORMSDIST(-((LN($EY116/$AG$4)+(#REF!+($Q$47^2)/2)*$Q$51)/($Q$47*SQRT($Q$51))))*$EY116)*100*$AF$4,0)</f>
        <v>0</v>
      </c>
      <c r="FB116" s="120">
        <f ca="1">IFERROR((NORMSDIST(-(((LN($EY116/$AG$5)+(#REF!+($Q$47^2)/2)*$Q$51)/($Q$47*SQRT($Q$51)))-$Q$47*SQRT($Q$51)))*$AG$5*EXP(-#REF!*$Q$51)-NORMSDIST(-((LN($EY116/$AG$5)+(#REF!+($Q$47^2)/2)*$Q$51)/($Q$47*SQRT($Q$51))))*$EY116)*100*$AF$5,0)</f>
        <v>0</v>
      </c>
      <c r="FC116" s="120">
        <f ca="1">IFERROR((NORMSDIST(-(((LN($EY116/$AG$6)+(#REF!+($Q$47^2)/2)*$Q$51)/($Q$47*SQRT($Q$51)))-$Q$47*SQRT($Q$51)))*$AG$6*EXP(-#REF!*$Q$51)-NORMSDIST(-((LN($EY116/$AG$6)+(#REF!+($Q$47^2)/2)*$Q$51)/($Q$47*SQRT($Q$51))))*$EY116)*100*$AF$6,0)</f>
        <v>0</v>
      </c>
      <c r="FD116" s="120">
        <f ca="1">IFERROR((NORMSDIST(-(((LN($EY116/$AG$7)+(#REF!+($Q$47^2)/2)*$Q$51)/($Q$47*SQRT($Q$51)))-$Q$47*SQRT($Q$51)))*$AG$7*EXP(-#REF!*$Q$51)-NORMSDIST(-((LN($EY116/$AG$7)+(#REF!+($Q$47^2)/2)*$Q$51)/($Q$47*SQRT($Q$51))))*$EY116)*100*$AF$7,0)</f>
        <v>0</v>
      </c>
      <c r="FE116" s="120">
        <f ca="1">IFERROR((NORMSDIST(-(((LN($EY116/$AG$8)+(#REF!+($Q$47^2)/2)*$Q$51)/($Q$47*SQRT($Q$51)))-$Q$47*SQRT($Q$51)))*$AG$8*EXP(-#REF!*$Q$51)-NORMSDIST(-((LN($EY116/$AG$8)+(#REF!+($Q$47^2)/2)*$Q$51)/($Q$47*SQRT($Q$51))))*$EY116)*100*$AF$8,0)</f>
        <v>0</v>
      </c>
      <c r="FF116" s="120">
        <f ca="1">IFERROR((NORMSDIST(-(((LN($EY116/$AG$9)+(#REF!+($Q$47^2)/2)*$Q$51)/($Q$47*SQRT($Q$51)))-$Q$47*SQRT($Q$51)))*$AG$9*EXP(-#REF!*$Q$51)-NORMSDIST(-((LN($EY116/$AG$9)+(#REF!+($Q$47^2)/2)*$Q$51)/($Q$47*SQRT($Q$51))))*$EY116)*100*$AF$9,0)</f>
        <v>0</v>
      </c>
      <c r="FG116" s="120">
        <f ca="1">IFERROR((NORMSDIST(-(((LN($EY116/$AG$10)+(#REF!+($Q$47^2)/2)*$Q$51)/($Q$47*SQRT($Q$51)))-$Q$47*SQRT($Q$51)))*$AG$10*EXP(-#REF!*$Q$51)-NORMSDIST(-((LN($EY116/$AG$10)+(#REF!+($Q$47^2)/2)*$Q$51)/($Q$47*SQRT($Q$51))))*$EY116)*100*$AF$10,0)</f>
        <v>0</v>
      </c>
      <c r="FH116" s="120">
        <f ca="1">IFERROR((NORMSDIST(-(((LN($EY116/$AG$11)+(#REF!+($Q$47^2)/2)*$Q$51)/($Q$47*SQRT($Q$51)))-$Q$47*SQRT($Q$51)))*$AG$11*EXP(-#REF!*$Q$51)-NORMSDIST(-((LN($EY116/$AG$11)+(#REF!+($Q$47^2)/2)*$Q$51)/($Q$47*SQRT($Q$51))))*$EY116)*100*$AF$11,0)</f>
        <v>0</v>
      </c>
      <c r="FI116" s="120">
        <f ca="1">IFERROR((NORMSDIST(-(((LN($EY116/$AG$12)+(#REF!+($Q$47^2)/2)*$Q$51)/($Q$47*SQRT($Q$51)))-$Q$47*SQRT($Q$51)))*$AG$12*EXP(-#REF!*$Q$51)-NORMSDIST(-((LN($EY116/$AG$12)+(#REF!+($Q$47^2)/2)*$Q$51)/($Q$47*SQRT($Q$51))))*$EY116)*100*$AF$12,0)</f>
        <v>0</v>
      </c>
      <c r="FJ116" s="120">
        <f ca="1">IFERROR((NORMSDIST(-(((LN($EY116/$AG$13)+(#REF!+($Q$47^2)/2)*$Q$51)/($Q$47*SQRT($Q$51)))-$Q$47*SQRT($Q$51)))*$AG$13*EXP(-#REF!*$Q$51)-NORMSDIST(-((LN($EY116/$AG$13)+(#REF!+($Q$47^2)/2)*$Q$51)/($Q$47*SQRT($Q$51))))*$EY116)*100*$AF$13,0)</f>
        <v>0</v>
      </c>
      <c r="FK116" s="120">
        <f ca="1">IFERROR((NORMSDIST(-(((LN($EY116/$AG$14)+(#REF!+($Q$47^2)/2)*$Q$51)/($Q$47*SQRT($Q$51)))-$Q$47*SQRT($Q$51)))*$AG$14*EXP(-#REF!*$Q$51)-NORMSDIST(-((LN($EY116/$AG$14)+(#REF!+($Q$47^2)/2)*$Q$51)/($Q$47*SQRT($Q$51))))*$EY116)*100*$AF$14,0)</f>
        <v>0</v>
      </c>
      <c r="FL116" s="120">
        <f ca="1">IFERROR((NORMSDIST(-(((LN($EY116/$AG$15)+(#REF!+($Q$47^2)/2)*$Q$51)/($Q$47*SQRT($Q$51)))-$Q$47*SQRT($Q$51)))*$AG$15*EXP(-#REF!*$Q$51)-NORMSDIST(-((LN($EY116/$AG$15)+(#REF!+($Q$47^2)/2)*$Q$51)/($Q$47*SQRT($Q$51))))*$EY116)*100*$AF$15,0)</f>
        <v>0</v>
      </c>
      <c r="FM116" s="120">
        <f ca="1">IFERROR((NORMSDIST(-(((LN($EY116/$AG$16)+(#REF!+($Q$47^2)/2)*$Q$51)/($Q$47*SQRT($Q$51)))-$Q$47*SQRT($Q$51)))*$AG$16*EXP(-#REF!*$Q$51)-NORMSDIST(-((LN($EY116/$AG$16)+(#REF!+($Q$47^2)/2)*$Q$51)/($Q$47*SQRT($Q$51))))*$EY116)*100*$AF$16,0)</f>
        <v>0</v>
      </c>
      <c r="FN116" s="120">
        <f ca="1">IFERROR((NORMSDIST(-(((LN($EY116/$AG$17)+(#REF!+($Q$47^2)/2)*$Q$51)/($Q$47*SQRT($Q$51)))-$Q$47*SQRT($Q$51)))*$AG$17*EXP(-#REF!*$Q$51)-NORMSDIST(-((LN($EY116/$AG$17)+(#REF!+($Q$47^2)/2)*$Q$51)/($Q$47*SQRT($Q$51))))*$EY116)*100*$AF$17,0)</f>
        <v>0</v>
      </c>
      <c r="FO116" s="120">
        <f ca="1">IFERROR((NORMSDIST(-(((LN($EY116/$AG$18)+(#REF!+($Q$47^2)/2)*$Q$51)/($Q$47*SQRT($Q$51)))-$Q$47*SQRT($Q$51)))*$AG$18*EXP(-#REF!*$Q$51)-NORMSDIST(-((LN($EY116/$AG$18)+(#REF!+($Q$47^2)/2)*$Q$51)/($Q$47*SQRT($Q$51))))*$EY116)*100*$AF$18,0)</f>
        <v>0</v>
      </c>
      <c r="FP116" s="120">
        <f ca="1">IFERROR((NORMSDIST(-(((LN($EY116/$AG$19)+(#REF!+($Q$47^2)/2)*$Q$51)/($Q$47*SQRT($Q$51)))-$Q$47*SQRT($Q$51)))*$AG$19*EXP(-#REF!*$Q$51)-NORMSDIST(-((LN($EY116/$AG$19)+(#REF!+($Q$47^2)/2)*$Q$51)/($Q$47*SQRT($Q$51))))*$EY116)*100*$AF$19,0)</f>
        <v>0</v>
      </c>
      <c r="FQ116" s="120">
        <f ca="1">IFERROR((NORMSDIST(-(((LN($EY116/$AG$20)+(#REF!+($Q$47^2)/2)*$Q$51)/($Q$47*SQRT($Q$51)))-$Q$47*SQRT($Q$51)))*$AG$20*EXP(-#REF!*$Q$51)-NORMSDIST(-((LN($EY116/$AG$20)+(#REF!+($Q$47^2)/2)*$Q$51)/($Q$47*SQRT($Q$51))))*$EY116)*100*$AF$20,0)</f>
        <v>0</v>
      </c>
      <c r="FR116" s="120">
        <f ca="1">IFERROR((NORMSDIST(-(((LN($EY116/$AG$21)+(#REF!+($Q$47^2)/2)*$Q$51)/($Q$47*SQRT($Q$51)))-$Q$47*SQRT($Q$51)))*$AG$21*EXP(-#REF!*$Q$51)-NORMSDIST(-((LN($EY116/$AG$21)+(#REF!+($Q$47^2)/2)*$Q$51)/($Q$47*SQRT($Q$51))))*$EY116)*100*$AF$21,0)</f>
        <v>0</v>
      </c>
      <c r="FS116" s="120">
        <f ca="1">IFERROR((NORMSDIST(-(((LN($EY116/$AG$22)+(#REF!+($Q$47^2)/2)*$Q$51)/($Q$47*SQRT($Q$51)))-$Q$47*SQRT($Q$51)))*$AG$22*EXP(-#REF!*$Q$51)-NORMSDIST(-((LN($EY116/$AG$22)+(#REF!+($Q$47^2)/2)*$Q$51)/($Q$47*SQRT($Q$51))))*$EY116)*100*$AF$22,0)</f>
        <v>0</v>
      </c>
      <c r="FT116" s="120">
        <f ca="1">IFERROR((NORMSDIST(-(((LN($EY116/$AG$23)+(#REF!+($Q$47^2)/2)*$Q$51)/($Q$47*SQRT($Q$51)))-$Q$47*SQRT($Q$51)))*$AG$23*EXP(-#REF!*$Q$51)-NORMSDIST(-((LN($EY116/$AG$23)+(#REF!+($Q$47^2)/2)*$Q$51)/($Q$47*SQRT($Q$51))))*$EY116)*100*$AF$23,0)</f>
        <v>0</v>
      </c>
      <c r="FU116" s="120">
        <f ca="1">IFERROR((NORMSDIST(-(((LN($EY116/$AG$24)+(#REF!+($Q$47^2)/2)*$Q$51)/($Q$47*SQRT($Q$51)))-$Q$47*SQRT($Q$51)))*$AG$24*EXP(-#REF!*$Q$51)-NORMSDIST(-((LN($EY116/$AG$24)+(#REF!+($Q$47^2)/2)*$Q$51)/($Q$47*SQRT($Q$51))))*$EY116)*100*$AF$24,0)</f>
        <v>0</v>
      </c>
      <c r="FV116" s="120">
        <f ca="1">IFERROR((NORMSDIST(-(((LN($EY116/$AG$25)+(#REF!+($Q$47^2)/2)*$Q$51)/($Q$47*SQRT($Q$51)))-$Q$47*SQRT($Q$51)))*$AG$25*EXP(-#REF!*$Q$51)-NORMSDIST(-((LN($EY116/$AG$25)+(#REF!+($Q$47^2)/2)*$Q$51)/($Q$47*SQRT($Q$51))))*$EY116)*100*$AF$25,0)</f>
        <v>0</v>
      </c>
      <c r="FW116" s="120">
        <f ca="1">IFERROR((NORMSDIST(-(((LN($EY116/$AG$26)+(#REF!+($Q$47^2)/2)*$Q$51)/($Q$47*SQRT($Q$51)))-$Q$47*SQRT($Q$51)))*$AG$26*EXP(-#REF!*$Q$51)-NORMSDIST(-((LN($EY116/$AG$26)+(#REF!+($Q$47^2)/2)*$Q$51)/($Q$47*SQRT($Q$51))))*$EY116)*100*$AF$26,0)</f>
        <v>0</v>
      </c>
      <c r="FX116" s="120">
        <f ca="1">IFERROR((NORMSDIST(-(((LN($EY116/$AG$27)+(#REF!+($Q$47^2)/2)*$Q$51)/($Q$47*SQRT($Q$51)))-$Q$47*SQRT($Q$51)))*$AG$27*EXP(-#REF!*$Q$51)-NORMSDIST(-((LN($EY116/$AG$27)+(#REF!+($Q$47^2)/2)*$Q$51)/($Q$47*SQRT($Q$51))))*$EY116)*100*$AF$27,0)</f>
        <v>0</v>
      </c>
      <c r="FY116" s="120">
        <f ca="1">IFERROR((NORMSDIST(-(((LN($EY116/$AG$28)+(#REF!+($Q$47^2)/2)*$Q$51)/($Q$47*SQRT($Q$51)))-$Q$47*SQRT($Q$51)))*$AG$28*EXP(-#REF!*$Q$51)-NORMSDIST(-((LN($EY116/$AG$28)+(#REF!+($Q$47^2)/2)*$Q$51)/($Q$47*SQRT($Q$51))))*$EY116)*100*$AF$28,0)</f>
        <v>0</v>
      </c>
      <c r="FZ116" s="120">
        <f ca="1">IFERROR((NORMSDIST(-(((LN($EY116/$AG$29)+(#REF!+($Q$47^2)/2)*$Q$51)/($Q$47*SQRT($Q$51)))-$Q$47*SQRT($Q$51)))*$AG$29*EXP(-#REF!*$Q$51)-NORMSDIST(-((LN($EY116/$AG$29)+(#REF!+($Q$47^2)/2)*$Q$51)/($Q$47*SQRT($Q$51))))*$EY116)*100*$AF$29,0)</f>
        <v>0</v>
      </c>
      <c r="GA116" s="120">
        <f ca="1">IFERROR((NORMSDIST(-(((LN($EY116/$AG$30)+(#REF!+($Q$47^2)/2)*$Q$51)/($Q$47*SQRT($Q$51)))-$Q$47*SQRT($Q$51)))*$AG$30*EXP(-#REF!*$Q$51)-NORMSDIST(-((LN($EY116/$AG$30)+(#REF!+($Q$47^2)/2)*$Q$51)/($Q$47*SQRT($Q$51))))*$EY116)*100*$AF$30,0)</f>
        <v>0</v>
      </c>
      <c r="GB116" s="120">
        <f ca="1">IFERROR((NORMSDIST(-(((LN($EY116/$AG$31)+(#REF!+($Q$47^2)/2)*$Q$51)/($Q$47*SQRT($Q$51)))-$Q$47*SQRT($Q$51)))*$AG$31*EXP(-#REF!*$Q$51)-NORMSDIST(-((LN($EY116/$AG$31)+(#REF!+($Q$47^2)/2)*$Q$51)/($Q$47*SQRT($Q$51))))*$EY116)*100*$AF$31,0)</f>
        <v>0</v>
      </c>
      <c r="GC116" s="120">
        <f ca="1">IFERROR((NORMSDIST(-(((LN($EY116/$AG$32)+(#REF!+($Q$47^2)/2)*$Q$51)/($Q$47*SQRT($Q$51)))-$Q$47*SQRT($Q$51)))*$AG$32*EXP(-#REF!*$Q$51)-NORMSDIST(-((LN($EY116/$AG$32)+(#REF!+($Q$47^2)/2)*$Q$51)/($Q$47*SQRT($Q$51))))*$EY116)*100*$AF$32,0)</f>
        <v>0</v>
      </c>
      <c r="GD116" s="120">
        <f ca="1">IFERROR((NORMSDIST(-(((LN($EY116/$AG$33)+(#REF!+($Q$47^2)/2)*$Q$51)/($Q$47*SQRT($Q$51)))-$Q$47*SQRT($Q$51)))*$AG$33*EXP(-#REF!*$Q$51)-NORMSDIST(-((LN($EY116/$AG$33)+(#REF!+($Q$47^2)/2)*$Q$51)/($Q$47*SQRT($Q$51))))*$EY116)*100*$AF$33,0)</f>
        <v>0</v>
      </c>
      <c r="GE116" s="120">
        <f ca="1">IFERROR((NORMSDIST(-(((LN($EY116/$AG$34)+(#REF!+($Q$47^2)/2)*$Q$51)/($Q$47*SQRT($Q$51)))-$Q$47*SQRT($Q$51)))*$AG$34*EXP(-#REF!*$Q$51)-NORMSDIST(-((LN($EY116/$AG$34)+(#REF!+($Q$47^2)/2)*$Q$51)/($Q$47*SQRT($Q$51))))*$EY116)*100*$AF$34,0)</f>
        <v>0</v>
      </c>
      <c r="GF116" s="120">
        <f ca="1">IFERROR((NORMSDIST(-(((LN($EY116/$AG$35)+(#REF!+($Q$47^2)/2)*$Q$51)/($Q$47*SQRT($Q$51)))-$Q$47*SQRT($Q$51)))*$AG$35*EXP(-#REF!*$Q$51)-NORMSDIST(-((LN($EY116/$AG$35)+(#REF!+($Q$47^2)/2)*$Q$51)/($Q$47*SQRT($Q$51))))*$EY116)*100*$AF$35,0)</f>
        <v>0</v>
      </c>
      <c r="GG116" s="120">
        <f ca="1">IFERROR((NORMSDIST(-(((LN($EY116/$AG$36)+(#REF!+($Q$47^2)/2)*$Q$51)/($Q$47*SQRT($Q$51)))-$Q$47*SQRT($Q$51)))*$AG$36*EXP(-#REF!*$Q$51)-NORMSDIST(-((LN($EY116/$AG$36)+(#REF!+($Q$47^2)/2)*$Q$51)/($Q$47*SQRT($Q$51))))*$EY116)*100*$AF$36,0)</f>
        <v>0</v>
      </c>
      <c r="GH116" s="120">
        <f ca="1">IFERROR((NORMSDIST(-(((LN($EY116/$AG$37)+(#REF!+($Q$47^2)/2)*$Q$51)/($Q$47*SQRT($Q$51)))-$Q$47*SQRT($Q$51)))*$AG$37*EXP(-#REF!*$Q$51)-NORMSDIST(-((LN($EY116/$AG$37)+(#REF!+($Q$47^2)/2)*$Q$51)/($Q$47*SQRT($Q$51))))*$EY116)*100*$AF$37,0)</f>
        <v>0</v>
      </c>
      <c r="GI116" s="120">
        <f ca="1">IFERROR((NORMSDIST(-(((LN($EY116/$AG$38)+(#REF!+($Q$47^2)/2)*$Q$51)/($Q$47*SQRT($Q$51)))-$Q$47*SQRT($Q$51)))*$AG$38*EXP(-#REF!*$Q$51)-NORMSDIST(-((LN($EY116/$AG$38)+(#REF!+($Q$47^2)/2)*$Q$51)/($Q$47*SQRT($Q$51))))*$EY116)*100*$AF$38,0)</f>
        <v>0</v>
      </c>
      <c r="GJ116" s="120">
        <f ca="1">IFERROR((NORMSDIST(-(((LN($EY116/$AG$39)+(#REF!+($Q$47^2)/2)*$Q$51)/($Q$47*SQRT($Q$51)))-$Q$47*SQRT($Q$51)))*$AG$39*EXP(-#REF!*$Q$51)-NORMSDIST(-((LN($EY116/$AG$39)+(#REF!+($Q$47^2)/2)*$Q$51)/($Q$47*SQRT($Q$51))))*$EY116)*100*$AF$39,0)</f>
        <v>0</v>
      </c>
      <c r="GK116" s="120">
        <f ca="1">IFERROR((NORMSDIST(-(((LN($EY116/$AG$40)+(#REF!+($Q$47^2)/2)*$Q$51)/($Q$47*SQRT($Q$51)))-$Q$47*SQRT($Q$51)))*$AG$40*EXP(-#REF!*$Q$51)-NORMSDIST(-((LN($EY116/$AG$40)+(#REF!+($Q$47^2)/2)*$Q$51)/($Q$47*SQRT($Q$51))))*$EY116)*100*$AF$40,0)</f>
        <v>0</v>
      </c>
      <c r="GL116" s="120">
        <f ca="1">IFERROR((NORMSDIST(-(((LN($EY116/$AG$41)+(#REF!+($Q$47^2)/2)*$Q$51)/($Q$47*SQRT($Q$51)))-$Q$47*SQRT($Q$51)))*$AG$41*EXP(-#REF!*$Q$51)-NORMSDIST(-((LN($EY116/$AG$41)+(#REF!+($Q$47^2)/2)*$Q$51)/($Q$47*SQRT($Q$51))))*$EY116)*100*$AF$41,0)</f>
        <v>0</v>
      </c>
      <c r="GM116" s="120">
        <f ca="1">IFERROR((NORMSDIST(-(((LN($EY116/$AG$42)+(#REF!+($Q$47^2)/2)*$Q$51)/($Q$47*SQRT($Q$51)))-$Q$47*SQRT($Q$51)))*$AG$42*EXP(-#REF!*$Q$51)-NORMSDIST(-((LN($EY116/$AG$42)+(#REF!+($Q$47^2)/2)*$Q$51)/($Q$47*SQRT($Q$51))))*$EY116)*100*$AF$42,0)</f>
        <v>0</v>
      </c>
      <c r="GN116" s="205">
        <f t="shared" ca="1" si="218"/>
        <v>0</v>
      </c>
    </row>
    <row r="117" spans="112:196">
      <c r="DH117" s="119">
        <f t="shared" si="175"/>
        <v>2213.5</v>
      </c>
      <c r="DI117" s="120">
        <f t="shared" si="176"/>
        <v>0</v>
      </c>
      <c r="DJ117" s="120">
        <f t="shared" si="177"/>
        <v>0</v>
      </c>
      <c r="DK117" s="120">
        <f t="shared" si="178"/>
        <v>0</v>
      </c>
      <c r="DL117" s="120">
        <f t="shared" si="179"/>
        <v>0</v>
      </c>
      <c r="DM117" s="120">
        <f t="shared" si="180"/>
        <v>0</v>
      </c>
      <c r="DN117" s="120">
        <f t="shared" si="181"/>
        <v>0</v>
      </c>
      <c r="DO117" s="120">
        <f t="shared" si="182"/>
        <v>0</v>
      </c>
      <c r="DP117" s="120">
        <f t="shared" si="183"/>
        <v>0</v>
      </c>
      <c r="DQ117" s="120">
        <f t="shared" si="184"/>
        <v>0</v>
      </c>
      <c r="DR117" s="120">
        <f t="shared" si="185"/>
        <v>0</v>
      </c>
      <c r="DS117" s="120">
        <f t="shared" si="186"/>
        <v>0</v>
      </c>
      <c r="DT117" s="120">
        <f t="shared" si="187"/>
        <v>0</v>
      </c>
      <c r="DU117" s="120">
        <f t="shared" si="188"/>
        <v>0</v>
      </c>
      <c r="DV117" s="120">
        <f t="shared" si="189"/>
        <v>0</v>
      </c>
      <c r="DW117" s="120">
        <f t="shared" si="190"/>
        <v>0</v>
      </c>
      <c r="DX117" s="120">
        <f t="shared" si="191"/>
        <v>0</v>
      </c>
      <c r="DY117" s="120">
        <f t="shared" si="192"/>
        <v>0</v>
      </c>
      <c r="DZ117" s="120">
        <f t="shared" si="193"/>
        <v>0</v>
      </c>
      <c r="EA117" s="120">
        <f t="shared" si="194"/>
        <v>0</v>
      </c>
      <c r="EB117" s="120">
        <f t="shared" si="195"/>
        <v>0</v>
      </c>
      <c r="EC117" s="120">
        <f t="shared" si="196"/>
        <v>0</v>
      </c>
      <c r="ED117" s="120">
        <f t="shared" si="197"/>
        <v>0</v>
      </c>
      <c r="EE117" s="120">
        <f t="shared" si="198"/>
        <v>0</v>
      </c>
      <c r="EF117" s="120">
        <f t="shared" si="199"/>
        <v>0</v>
      </c>
      <c r="EG117" s="120">
        <f t="shared" si="200"/>
        <v>0</v>
      </c>
      <c r="EH117" s="120">
        <f t="shared" si="201"/>
        <v>0</v>
      </c>
      <c r="EI117" s="120">
        <f t="shared" si="202"/>
        <v>0</v>
      </c>
      <c r="EJ117" s="120">
        <f t="shared" si="203"/>
        <v>0</v>
      </c>
      <c r="EK117" s="120">
        <f t="shared" si="204"/>
        <v>0</v>
      </c>
      <c r="EL117" s="120">
        <f t="shared" si="205"/>
        <v>0</v>
      </c>
      <c r="EM117" s="120">
        <f t="shared" si="206"/>
        <v>0</v>
      </c>
      <c r="EN117" s="120">
        <f t="shared" si="207"/>
        <v>0</v>
      </c>
      <c r="EO117" s="120">
        <f t="shared" si="208"/>
        <v>0</v>
      </c>
      <c r="EP117" s="120">
        <f t="shared" si="209"/>
        <v>0</v>
      </c>
      <c r="EQ117" s="120">
        <f t="shared" si="210"/>
        <v>0</v>
      </c>
      <c r="ER117" s="120">
        <f t="shared" si="211"/>
        <v>0</v>
      </c>
      <c r="ES117" s="120">
        <f t="shared" si="212"/>
        <v>0</v>
      </c>
      <c r="ET117" s="120">
        <f t="shared" si="213"/>
        <v>0</v>
      </c>
      <c r="EU117" s="120">
        <f t="shared" si="214"/>
        <v>0</v>
      </c>
      <c r="EV117" s="120">
        <f t="shared" si="215"/>
        <v>0</v>
      </c>
      <c r="EW117" s="205">
        <f t="shared" si="216"/>
        <v>0</v>
      </c>
      <c r="EX117" s="72"/>
      <c r="EY117" s="119">
        <f t="shared" si="217"/>
        <v>2213.5</v>
      </c>
      <c r="EZ117" s="120">
        <f ca="1">IFERROR((NORMSDIST(-(((LN($EY117/$AG$3)+(#REF!+($Q$47^2)/2)*$Q$51)/($Q$47*SQRT($Q$51)))-$Q$47*SQRT($Q$51)))*$AG$3*EXP(-#REF!*$Q$51)-NORMSDIST(-((LN($EY117/$AG$3)+(#REF!+($Q$47^2)/2)*$Q$51)/($Q$47*SQRT($Q$51))))*$EY117)*100*$AF$3,0)</f>
        <v>0</v>
      </c>
      <c r="FA117" s="120">
        <f ca="1">IFERROR((NORMSDIST(-(((LN($EY117/$AG$4)+(#REF!+($Q$47^2)/2)*$Q$51)/($Q$47*SQRT($Q$51)))-$Q$47*SQRT($Q$51)))*$AG$4*EXP(-#REF!*$Q$51)-NORMSDIST(-((LN($EY117/$AG$4)+(#REF!+($Q$47^2)/2)*$Q$51)/($Q$47*SQRT($Q$51))))*$EY117)*100*$AF$4,0)</f>
        <v>0</v>
      </c>
      <c r="FB117" s="120">
        <f ca="1">IFERROR((NORMSDIST(-(((LN($EY117/$AG$5)+(#REF!+($Q$47^2)/2)*$Q$51)/($Q$47*SQRT($Q$51)))-$Q$47*SQRT($Q$51)))*$AG$5*EXP(-#REF!*$Q$51)-NORMSDIST(-((LN($EY117/$AG$5)+(#REF!+($Q$47^2)/2)*$Q$51)/($Q$47*SQRT($Q$51))))*$EY117)*100*$AF$5,0)</f>
        <v>0</v>
      </c>
      <c r="FC117" s="120">
        <f ca="1">IFERROR((NORMSDIST(-(((LN($EY117/$AG$6)+(#REF!+($Q$47^2)/2)*$Q$51)/($Q$47*SQRT($Q$51)))-$Q$47*SQRT($Q$51)))*$AG$6*EXP(-#REF!*$Q$51)-NORMSDIST(-((LN($EY117/$AG$6)+(#REF!+($Q$47^2)/2)*$Q$51)/($Q$47*SQRT($Q$51))))*$EY117)*100*$AF$6,0)</f>
        <v>0</v>
      </c>
      <c r="FD117" s="120">
        <f ca="1">IFERROR((NORMSDIST(-(((LN($EY117/$AG$7)+(#REF!+($Q$47^2)/2)*$Q$51)/($Q$47*SQRT($Q$51)))-$Q$47*SQRT($Q$51)))*$AG$7*EXP(-#REF!*$Q$51)-NORMSDIST(-((LN($EY117/$AG$7)+(#REF!+($Q$47^2)/2)*$Q$51)/($Q$47*SQRT($Q$51))))*$EY117)*100*$AF$7,0)</f>
        <v>0</v>
      </c>
      <c r="FE117" s="120">
        <f ca="1">IFERROR((NORMSDIST(-(((LN($EY117/$AG$8)+(#REF!+($Q$47^2)/2)*$Q$51)/($Q$47*SQRT($Q$51)))-$Q$47*SQRT($Q$51)))*$AG$8*EXP(-#REF!*$Q$51)-NORMSDIST(-((LN($EY117/$AG$8)+(#REF!+($Q$47^2)/2)*$Q$51)/($Q$47*SQRT($Q$51))))*$EY117)*100*$AF$8,0)</f>
        <v>0</v>
      </c>
      <c r="FF117" s="120">
        <f ca="1">IFERROR((NORMSDIST(-(((LN($EY117/$AG$9)+(#REF!+($Q$47^2)/2)*$Q$51)/($Q$47*SQRT($Q$51)))-$Q$47*SQRT($Q$51)))*$AG$9*EXP(-#REF!*$Q$51)-NORMSDIST(-((LN($EY117/$AG$9)+(#REF!+($Q$47^2)/2)*$Q$51)/($Q$47*SQRT($Q$51))))*$EY117)*100*$AF$9,0)</f>
        <v>0</v>
      </c>
      <c r="FG117" s="120">
        <f ca="1">IFERROR((NORMSDIST(-(((LN($EY117/$AG$10)+(#REF!+($Q$47^2)/2)*$Q$51)/($Q$47*SQRT($Q$51)))-$Q$47*SQRT($Q$51)))*$AG$10*EXP(-#REF!*$Q$51)-NORMSDIST(-((LN($EY117/$AG$10)+(#REF!+($Q$47^2)/2)*$Q$51)/($Q$47*SQRT($Q$51))))*$EY117)*100*$AF$10,0)</f>
        <v>0</v>
      </c>
      <c r="FH117" s="120">
        <f ca="1">IFERROR((NORMSDIST(-(((LN($EY117/$AG$11)+(#REF!+($Q$47^2)/2)*$Q$51)/($Q$47*SQRT($Q$51)))-$Q$47*SQRT($Q$51)))*$AG$11*EXP(-#REF!*$Q$51)-NORMSDIST(-((LN($EY117/$AG$11)+(#REF!+($Q$47^2)/2)*$Q$51)/($Q$47*SQRT($Q$51))))*$EY117)*100*$AF$11,0)</f>
        <v>0</v>
      </c>
      <c r="FI117" s="120">
        <f ca="1">IFERROR((NORMSDIST(-(((LN($EY117/$AG$12)+(#REF!+($Q$47^2)/2)*$Q$51)/($Q$47*SQRT($Q$51)))-$Q$47*SQRT($Q$51)))*$AG$12*EXP(-#REF!*$Q$51)-NORMSDIST(-((LN($EY117/$AG$12)+(#REF!+($Q$47^2)/2)*$Q$51)/($Q$47*SQRT($Q$51))))*$EY117)*100*$AF$12,0)</f>
        <v>0</v>
      </c>
      <c r="FJ117" s="120">
        <f ca="1">IFERROR((NORMSDIST(-(((LN($EY117/$AG$13)+(#REF!+($Q$47^2)/2)*$Q$51)/($Q$47*SQRT($Q$51)))-$Q$47*SQRT($Q$51)))*$AG$13*EXP(-#REF!*$Q$51)-NORMSDIST(-((LN($EY117/$AG$13)+(#REF!+($Q$47^2)/2)*$Q$51)/($Q$47*SQRT($Q$51))))*$EY117)*100*$AF$13,0)</f>
        <v>0</v>
      </c>
      <c r="FK117" s="120">
        <f ca="1">IFERROR((NORMSDIST(-(((LN($EY117/$AG$14)+(#REF!+($Q$47^2)/2)*$Q$51)/($Q$47*SQRT($Q$51)))-$Q$47*SQRT($Q$51)))*$AG$14*EXP(-#REF!*$Q$51)-NORMSDIST(-((LN($EY117/$AG$14)+(#REF!+($Q$47^2)/2)*$Q$51)/($Q$47*SQRT($Q$51))))*$EY117)*100*$AF$14,0)</f>
        <v>0</v>
      </c>
      <c r="FL117" s="120">
        <f ca="1">IFERROR((NORMSDIST(-(((LN($EY117/$AG$15)+(#REF!+($Q$47^2)/2)*$Q$51)/($Q$47*SQRT($Q$51)))-$Q$47*SQRT($Q$51)))*$AG$15*EXP(-#REF!*$Q$51)-NORMSDIST(-((LN($EY117/$AG$15)+(#REF!+($Q$47^2)/2)*$Q$51)/($Q$47*SQRT($Q$51))))*$EY117)*100*$AF$15,0)</f>
        <v>0</v>
      </c>
      <c r="FM117" s="120">
        <f ca="1">IFERROR((NORMSDIST(-(((LN($EY117/$AG$16)+(#REF!+($Q$47^2)/2)*$Q$51)/($Q$47*SQRT($Q$51)))-$Q$47*SQRT($Q$51)))*$AG$16*EXP(-#REF!*$Q$51)-NORMSDIST(-((LN($EY117/$AG$16)+(#REF!+($Q$47^2)/2)*$Q$51)/($Q$47*SQRT($Q$51))))*$EY117)*100*$AF$16,0)</f>
        <v>0</v>
      </c>
      <c r="FN117" s="120">
        <f ca="1">IFERROR((NORMSDIST(-(((LN($EY117/$AG$17)+(#REF!+($Q$47^2)/2)*$Q$51)/($Q$47*SQRT($Q$51)))-$Q$47*SQRT($Q$51)))*$AG$17*EXP(-#REF!*$Q$51)-NORMSDIST(-((LN($EY117/$AG$17)+(#REF!+($Q$47^2)/2)*$Q$51)/($Q$47*SQRT($Q$51))))*$EY117)*100*$AF$17,0)</f>
        <v>0</v>
      </c>
      <c r="FO117" s="120">
        <f ca="1">IFERROR((NORMSDIST(-(((LN($EY117/$AG$18)+(#REF!+($Q$47^2)/2)*$Q$51)/($Q$47*SQRT($Q$51)))-$Q$47*SQRT($Q$51)))*$AG$18*EXP(-#REF!*$Q$51)-NORMSDIST(-((LN($EY117/$AG$18)+(#REF!+($Q$47^2)/2)*$Q$51)/($Q$47*SQRT($Q$51))))*$EY117)*100*$AF$18,0)</f>
        <v>0</v>
      </c>
      <c r="FP117" s="120">
        <f ca="1">IFERROR((NORMSDIST(-(((LN($EY117/$AG$19)+(#REF!+($Q$47^2)/2)*$Q$51)/($Q$47*SQRT($Q$51)))-$Q$47*SQRT($Q$51)))*$AG$19*EXP(-#REF!*$Q$51)-NORMSDIST(-((LN($EY117/$AG$19)+(#REF!+($Q$47^2)/2)*$Q$51)/($Q$47*SQRT($Q$51))))*$EY117)*100*$AF$19,0)</f>
        <v>0</v>
      </c>
      <c r="FQ117" s="120">
        <f ca="1">IFERROR((NORMSDIST(-(((LN($EY117/$AG$20)+(#REF!+($Q$47^2)/2)*$Q$51)/($Q$47*SQRT($Q$51)))-$Q$47*SQRT($Q$51)))*$AG$20*EXP(-#REF!*$Q$51)-NORMSDIST(-((LN($EY117/$AG$20)+(#REF!+($Q$47^2)/2)*$Q$51)/($Q$47*SQRT($Q$51))))*$EY117)*100*$AF$20,0)</f>
        <v>0</v>
      </c>
      <c r="FR117" s="120">
        <f ca="1">IFERROR((NORMSDIST(-(((LN($EY117/$AG$21)+(#REF!+($Q$47^2)/2)*$Q$51)/($Q$47*SQRT($Q$51)))-$Q$47*SQRT($Q$51)))*$AG$21*EXP(-#REF!*$Q$51)-NORMSDIST(-((LN($EY117/$AG$21)+(#REF!+($Q$47^2)/2)*$Q$51)/($Q$47*SQRT($Q$51))))*$EY117)*100*$AF$21,0)</f>
        <v>0</v>
      </c>
      <c r="FS117" s="120">
        <f ca="1">IFERROR((NORMSDIST(-(((LN($EY117/$AG$22)+(#REF!+($Q$47^2)/2)*$Q$51)/($Q$47*SQRT($Q$51)))-$Q$47*SQRT($Q$51)))*$AG$22*EXP(-#REF!*$Q$51)-NORMSDIST(-((LN($EY117/$AG$22)+(#REF!+($Q$47^2)/2)*$Q$51)/($Q$47*SQRT($Q$51))))*$EY117)*100*$AF$22,0)</f>
        <v>0</v>
      </c>
      <c r="FT117" s="120">
        <f ca="1">IFERROR((NORMSDIST(-(((LN($EY117/$AG$23)+(#REF!+($Q$47^2)/2)*$Q$51)/($Q$47*SQRT($Q$51)))-$Q$47*SQRT($Q$51)))*$AG$23*EXP(-#REF!*$Q$51)-NORMSDIST(-((LN($EY117/$AG$23)+(#REF!+($Q$47^2)/2)*$Q$51)/($Q$47*SQRT($Q$51))))*$EY117)*100*$AF$23,0)</f>
        <v>0</v>
      </c>
      <c r="FU117" s="120">
        <f ca="1">IFERROR((NORMSDIST(-(((LN($EY117/$AG$24)+(#REF!+($Q$47^2)/2)*$Q$51)/($Q$47*SQRT($Q$51)))-$Q$47*SQRT($Q$51)))*$AG$24*EXP(-#REF!*$Q$51)-NORMSDIST(-((LN($EY117/$AG$24)+(#REF!+($Q$47^2)/2)*$Q$51)/($Q$47*SQRT($Q$51))))*$EY117)*100*$AF$24,0)</f>
        <v>0</v>
      </c>
      <c r="FV117" s="120">
        <f ca="1">IFERROR((NORMSDIST(-(((LN($EY117/$AG$25)+(#REF!+($Q$47^2)/2)*$Q$51)/($Q$47*SQRT($Q$51)))-$Q$47*SQRT($Q$51)))*$AG$25*EXP(-#REF!*$Q$51)-NORMSDIST(-((LN($EY117/$AG$25)+(#REF!+($Q$47^2)/2)*$Q$51)/($Q$47*SQRT($Q$51))))*$EY117)*100*$AF$25,0)</f>
        <v>0</v>
      </c>
      <c r="FW117" s="120">
        <f ca="1">IFERROR((NORMSDIST(-(((LN($EY117/$AG$26)+(#REF!+($Q$47^2)/2)*$Q$51)/($Q$47*SQRT($Q$51)))-$Q$47*SQRT($Q$51)))*$AG$26*EXP(-#REF!*$Q$51)-NORMSDIST(-((LN($EY117/$AG$26)+(#REF!+($Q$47^2)/2)*$Q$51)/($Q$47*SQRT($Q$51))))*$EY117)*100*$AF$26,0)</f>
        <v>0</v>
      </c>
      <c r="FX117" s="120">
        <f ca="1">IFERROR((NORMSDIST(-(((LN($EY117/$AG$27)+(#REF!+($Q$47^2)/2)*$Q$51)/($Q$47*SQRT($Q$51)))-$Q$47*SQRT($Q$51)))*$AG$27*EXP(-#REF!*$Q$51)-NORMSDIST(-((LN($EY117/$AG$27)+(#REF!+($Q$47^2)/2)*$Q$51)/($Q$47*SQRT($Q$51))))*$EY117)*100*$AF$27,0)</f>
        <v>0</v>
      </c>
      <c r="FY117" s="120">
        <f ca="1">IFERROR((NORMSDIST(-(((LN($EY117/$AG$28)+(#REF!+($Q$47^2)/2)*$Q$51)/($Q$47*SQRT($Q$51)))-$Q$47*SQRT($Q$51)))*$AG$28*EXP(-#REF!*$Q$51)-NORMSDIST(-((LN($EY117/$AG$28)+(#REF!+($Q$47^2)/2)*$Q$51)/($Q$47*SQRT($Q$51))))*$EY117)*100*$AF$28,0)</f>
        <v>0</v>
      </c>
      <c r="FZ117" s="120">
        <f ca="1">IFERROR((NORMSDIST(-(((LN($EY117/$AG$29)+(#REF!+($Q$47^2)/2)*$Q$51)/($Q$47*SQRT($Q$51)))-$Q$47*SQRT($Q$51)))*$AG$29*EXP(-#REF!*$Q$51)-NORMSDIST(-((LN($EY117/$AG$29)+(#REF!+($Q$47^2)/2)*$Q$51)/($Q$47*SQRT($Q$51))))*$EY117)*100*$AF$29,0)</f>
        <v>0</v>
      </c>
      <c r="GA117" s="120">
        <f ca="1">IFERROR((NORMSDIST(-(((LN($EY117/$AG$30)+(#REF!+($Q$47^2)/2)*$Q$51)/($Q$47*SQRT($Q$51)))-$Q$47*SQRT($Q$51)))*$AG$30*EXP(-#REF!*$Q$51)-NORMSDIST(-((LN($EY117/$AG$30)+(#REF!+($Q$47^2)/2)*$Q$51)/($Q$47*SQRT($Q$51))))*$EY117)*100*$AF$30,0)</f>
        <v>0</v>
      </c>
      <c r="GB117" s="120">
        <f ca="1">IFERROR((NORMSDIST(-(((LN($EY117/$AG$31)+(#REF!+($Q$47^2)/2)*$Q$51)/($Q$47*SQRT($Q$51)))-$Q$47*SQRT($Q$51)))*$AG$31*EXP(-#REF!*$Q$51)-NORMSDIST(-((LN($EY117/$AG$31)+(#REF!+($Q$47^2)/2)*$Q$51)/($Q$47*SQRT($Q$51))))*$EY117)*100*$AF$31,0)</f>
        <v>0</v>
      </c>
      <c r="GC117" s="120">
        <f ca="1">IFERROR((NORMSDIST(-(((LN($EY117/$AG$32)+(#REF!+($Q$47^2)/2)*$Q$51)/($Q$47*SQRT($Q$51)))-$Q$47*SQRT($Q$51)))*$AG$32*EXP(-#REF!*$Q$51)-NORMSDIST(-((LN($EY117/$AG$32)+(#REF!+($Q$47^2)/2)*$Q$51)/($Q$47*SQRT($Q$51))))*$EY117)*100*$AF$32,0)</f>
        <v>0</v>
      </c>
      <c r="GD117" s="120">
        <f ca="1">IFERROR((NORMSDIST(-(((LN($EY117/$AG$33)+(#REF!+($Q$47^2)/2)*$Q$51)/($Q$47*SQRT($Q$51)))-$Q$47*SQRT($Q$51)))*$AG$33*EXP(-#REF!*$Q$51)-NORMSDIST(-((LN($EY117/$AG$33)+(#REF!+($Q$47^2)/2)*$Q$51)/($Q$47*SQRT($Q$51))))*$EY117)*100*$AF$33,0)</f>
        <v>0</v>
      </c>
      <c r="GE117" s="120">
        <f ca="1">IFERROR((NORMSDIST(-(((LN($EY117/$AG$34)+(#REF!+($Q$47^2)/2)*$Q$51)/($Q$47*SQRT($Q$51)))-$Q$47*SQRT($Q$51)))*$AG$34*EXP(-#REF!*$Q$51)-NORMSDIST(-((LN($EY117/$AG$34)+(#REF!+($Q$47^2)/2)*$Q$51)/($Q$47*SQRT($Q$51))))*$EY117)*100*$AF$34,0)</f>
        <v>0</v>
      </c>
      <c r="GF117" s="120">
        <f ca="1">IFERROR((NORMSDIST(-(((LN($EY117/$AG$35)+(#REF!+($Q$47^2)/2)*$Q$51)/($Q$47*SQRT($Q$51)))-$Q$47*SQRT($Q$51)))*$AG$35*EXP(-#REF!*$Q$51)-NORMSDIST(-((LN($EY117/$AG$35)+(#REF!+($Q$47^2)/2)*$Q$51)/($Q$47*SQRT($Q$51))))*$EY117)*100*$AF$35,0)</f>
        <v>0</v>
      </c>
      <c r="GG117" s="120">
        <f ca="1">IFERROR((NORMSDIST(-(((LN($EY117/$AG$36)+(#REF!+($Q$47^2)/2)*$Q$51)/($Q$47*SQRT($Q$51)))-$Q$47*SQRT($Q$51)))*$AG$36*EXP(-#REF!*$Q$51)-NORMSDIST(-((LN($EY117/$AG$36)+(#REF!+($Q$47^2)/2)*$Q$51)/($Q$47*SQRT($Q$51))))*$EY117)*100*$AF$36,0)</f>
        <v>0</v>
      </c>
      <c r="GH117" s="120">
        <f ca="1">IFERROR((NORMSDIST(-(((LN($EY117/$AG$37)+(#REF!+($Q$47^2)/2)*$Q$51)/($Q$47*SQRT($Q$51)))-$Q$47*SQRT($Q$51)))*$AG$37*EXP(-#REF!*$Q$51)-NORMSDIST(-((LN($EY117/$AG$37)+(#REF!+($Q$47^2)/2)*$Q$51)/($Q$47*SQRT($Q$51))))*$EY117)*100*$AF$37,0)</f>
        <v>0</v>
      </c>
      <c r="GI117" s="120">
        <f ca="1">IFERROR((NORMSDIST(-(((LN($EY117/$AG$38)+(#REF!+($Q$47^2)/2)*$Q$51)/($Q$47*SQRT($Q$51)))-$Q$47*SQRT($Q$51)))*$AG$38*EXP(-#REF!*$Q$51)-NORMSDIST(-((LN($EY117/$AG$38)+(#REF!+($Q$47^2)/2)*$Q$51)/($Q$47*SQRT($Q$51))))*$EY117)*100*$AF$38,0)</f>
        <v>0</v>
      </c>
      <c r="GJ117" s="120">
        <f ca="1">IFERROR((NORMSDIST(-(((LN($EY117/$AG$39)+(#REF!+($Q$47^2)/2)*$Q$51)/($Q$47*SQRT($Q$51)))-$Q$47*SQRT($Q$51)))*$AG$39*EXP(-#REF!*$Q$51)-NORMSDIST(-((LN($EY117/$AG$39)+(#REF!+($Q$47^2)/2)*$Q$51)/($Q$47*SQRT($Q$51))))*$EY117)*100*$AF$39,0)</f>
        <v>0</v>
      </c>
      <c r="GK117" s="120">
        <f ca="1">IFERROR((NORMSDIST(-(((LN($EY117/$AG$40)+(#REF!+($Q$47^2)/2)*$Q$51)/($Q$47*SQRT($Q$51)))-$Q$47*SQRT($Q$51)))*$AG$40*EXP(-#REF!*$Q$51)-NORMSDIST(-((LN($EY117/$AG$40)+(#REF!+($Q$47^2)/2)*$Q$51)/($Q$47*SQRT($Q$51))))*$EY117)*100*$AF$40,0)</f>
        <v>0</v>
      </c>
      <c r="GL117" s="120">
        <f ca="1">IFERROR((NORMSDIST(-(((LN($EY117/$AG$41)+(#REF!+($Q$47^2)/2)*$Q$51)/($Q$47*SQRT($Q$51)))-$Q$47*SQRT($Q$51)))*$AG$41*EXP(-#REF!*$Q$51)-NORMSDIST(-((LN($EY117/$AG$41)+(#REF!+($Q$47^2)/2)*$Q$51)/($Q$47*SQRT($Q$51))))*$EY117)*100*$AF$41,0)</f>
        <v>0</v>
      </c>
      <c r="GM117" s="120">
        <f ca="1">IFERROR((NORMSDIST(-(((LN($EY117/$AG$42)+(#REF!+($Q$47^2)/2)*$Q$51)/($Q$47*SQRT($Q$51)))-$Q$47*SQRT($Q$51)))*$AG$42*EXP(-#REF!*$Q$51)-NORMSDIST(-((LN($EY117/$AG$42)+(#REF!+($Q$47^2)/2)*$Q$51)/($Q$47*SQRT($Q$51))))*$EY117)*100*$AF$42,0)</f>
        <v>0</v>
      </c>
      <c r="GN117" s="205">
        <f t="shared" ca="1" si="218"/>
        <v>0</v>
      </c>
    </row>
    <row r="118" spans="112:196">
      <c r="DH118" s="119">
        <f t="shared" si="175"/>
        <v>2330</v>
      </c>
      <c r="DI118" s="120">
        <f t="shared" si="176"/>
        <v>0</v>
      </c>
      <c r="DJ118" s="120">
        <f t="shared" si="177"/>
        <v>0</v>
      </c>
      <c r="DK118" s="120">
        <f t="shared" si="178"/>
        <v>0</v>
      </c>
      <c r="DL118" s="120">
        <f t="shared" si="179"/>
        <v>0</v>
      </c>
      <c r="DM118" s="120">
        <f t="shared" si="180"/>
        <v>0</v>
      </c>
      <c r="DN118" s="120">
        <f t="shared" si="181"/>
        <v>0</v>
      </c>
      <c r="DO118" s="120">
        <f t="shared" si="182"/>
        <v>0</v>
      </c>
      <c r="DP118" s="120">
        <f t="shared" si="183"/>
        <v>0</v>
      </c>
      <c r="DQ118" s="120">
        <f t="shared" si="184"/>
        <v>0</v>
      </c>
      <c r="DR118" s="120">
        <f t="shared" si="185"/>
        <v>0</v>
      </c>
      <c r="DS118" s="120">
        <f t="shared" si="186"/>
        <v>0</v>
      </c>
      <c r="DT118" s="120">
        <f t="shared" si="187"/>
        <v>0</v>
      </c>
      <c r="DU118" s="120">
        <f t="shared" si="188"/>
        <v>0</v>
      </c>
      <c r="DV118" s="120">
        <f t="shared" si="189"/>
        <v>0</v>
      </c>
      <c r="DW118" s="120">
        <f t="shared" si="190"/>
        <v>0</v>
      </c>
      <c r="DX118" s="120">
        <f t="shared" si="191"/>
        <v>0</v>
      </c>
      <c r="DY118" s="120">
        <f t="shared" si="192"/>
        <v>0</v>
      </c>
      <c r="DZ118" s="120">
        <f t="shared" si="193"/>
        <v>0</v>
      </c>
      <c r="EA118" s="120">
        <f t="shared" si="194"/>
        <v>0</v>
      </c>
      <c r="EB118" s="120">
        <f t="shared" si="195"/>
        <v>0</v>
      </c>
      <c r="EC118" s="120">
        <f t="shared" si="196"/>
        <v>0</v>
      </c>
      <c r="ED118" s="120">
        <f t="shared" si="197"/>
        <v>0</v>
      </c>
      <c r="EE118" s="120">
        <f t="shared" si="198"/>
        <v>0</v>
      </c>
      <c r="EF118" s="120">
        <f t="shared" si="199"/>
        <v>0</v>
      </c>
      <c r="EG118" s="120">
        <f t="shared" si="200"/>
        <v>0</v>
      </c>
      <c r="EH118" s="120">
        <f t="shared" si="201"/>
        <v>0</v>
      </c>
      <c r="EI118" s="120">
        <f t="shared" si="202"/>
        <v>0</v>
      </c>
      <c r="EJ118" s="120">
        <f t="shared" si="203"/>
        <v>0</v>
      </c>
      <c r="EK118" s="120">
        <f t="shared" si="204"/>
        <v>0</v>
      </c>
      <c r="EL118" s="120">
        <f t="shared" si="205"/>
        <v>0</v>
      </c>
      <c r="EM118" s="120">
        <f t="shared" si="206"/>
        <v>0</v>
      </c>
      <c r="EN118" s="120">
        <f t="shared" si="207"/>
        <v>0</v>
      </c>
      <c r="EO118" s="120">
        <f t="shared" si="208"/>
        <v>0</v>
      </c>
      <c r="EP118" s="120">
        <f t="shared" si="209"/>
        <v>0</v>
      </c>
      <c r="EQ118" s="120">
        <f t="shared" si="210"/>
        <v>0</v>
      </c>
      <c r="ER118" s="120">
        <f t="shared" si="211"/>
        <v>0</v>
      </c>
      <c r="ES118" s="120">
        <f t="shared" si="212"/>
        <v>0</v>
      </c>
      <c r="ET118" s="120">
        <f t="shared" si="213"/>
        <v>0</v>
      </c>
      <c r="EU118" s="120">
        <f t="shared" si="214"/>
        <v>0</v>
      </c>
      <c r="EV118" s="120">
        <f t="shared" si="215"/>
        <v>0</v>
      </c>
      <c r="EW118" s="205">
        <f t="shared" si="216"/>
        <v>0</v>
      </c>
      <c r="EX118" s="72"/>
      <c r="EY118" s="119">
        <f t="shared" si="217"/>
        <v>2330</v>
      </c>
      <c r="EZ118" s="120">
        <f ca="1">IFERROR((NORMSDIST(-(((LN($EY118/$AG$3)+(#REF!+($Q$47^2)/2)*$Q$51)/($Q$47*SQRT($Q$51)))-$Q$47*SQRT($Q$51)))*$AG$3*EXP(-#REF!*$Q$51)-NORMSDIST(-((LN($EY118/$AG$3)+(#REF!+($Q$47^2)/2)*$Q$51)/($Q$47*SQRT($Q$51))))*$EY118)*100*$AF$3,0)</f>
        <v>0</v>
      </c>
      <c r="FA118" s="120">
        <f ca="1">IFERROR((NORMSDIST(-(((LN($EY118/$AG$4)+(#REF!+($Q$47^2)/2)*$Q$51)/($Q$47*SQRT($Q$51)))-$Q$47*SQRT($Q$51)))*$AG$4*EXP(-#REF!*$Q$51)-NORMSDIST(-((LN($EY118/$AG$4)+(#REF!+($Q$47^2)/2)*$Q$51)/($Q$47*SQRT($Q$51))))*$EY118)*100*$AF$4,0)</f>
        <v>0</v>
      </c>
      <c r="FB118" s="120">
        <f ca="1">IFERROR((NORMSDIST(-(((LN($EY118/$AG$5)+(#REF!+($Q$47^2)/2)*$Q$51)/($Q$47*SQRT($Q$51)))-$Q$47*SQRT($Q$51)))*$AG$5*EXP(-#REF!*$Q$51)-NORMSDIST(-((LN($EY118/$AG$5)+(#REF!+($Q$47^2)/2)*$Q$51)/($Q$47*SQRT($Q$51))))*$EY118)*100*$AF$5,0)</f>
        <v>0</v>
      </c>
      <c r="FC118" s="120">
        <f ca="1">IFERROR((NORMSDIST(-(((LN($EY118/$AG$6)+(#REF!+($Q$47^2)/2)*$Q$51)/($Q$47*SQRT($Q$51)))-$Q$47*SQRT($Q$51)))*$AG$6*EXP(-#REF!*$Q$51)-NORMSDIST(-((LN($EY118/$AG$6)+(#REF!+($Q$47^2)/2)*$Q$51)/($Q$47*SQRT($Q$51))))*$EY118)*100*$AF$6,0)</f>
        <v>0</v>
      </c>
      <c r="FD118" s="120">
        <f ca="1">IFERROR((NORMSDIST(-(((LN($EY118/$AG$7)+(#REF!+($Q$47^2)/2)*$Q$51)/($Q$47*SQRT($Q$51)))-$Q$47*SQRT($Q$51)))*$AG$7*EXP(-#REF!*$Q$51)-NORMSDIST(-((LN($EY118/$AG$7)+(#REF!+($Q$47^2)/2)*$Q$51)/($Q$47*SQRT($Q$51))))*$EY118)*100*$AF$7,0)</f>
        <v>0</v>
      </c>
      <c r="FE118" s="120">
        <f ca="1">IFERROR((NORMSDIST(-(((LN($EY118/$AG$8)+(#REF!+($Q$47^2)/2)*$Q$51)/($Q$47*SQRT($Q$51)))-$Q$47*SQRT($Q$51)))*$AG$8*EXP(-#REF!*$Q$51)-NORMSDIST(-((LN($EY118/$AG$8)+(#REF!+($Q$47^2)/2)*$Q$51)/($Q$47*SQRT($Q$51))))*$EY118)*100*$AF$8,0)</f>
        <v>0</v>
      </c>
      <c r="FF118" s="120">
        <f ca="1">IFERROR((NORMSDIST(-(((LN($EY118/$AG$9)+(#REF!+($Q$47^2)/2)*$Q$51)/($Q$47*SQRT($Q$51)))-$Q$47*SQRT($Q$51)))*$AG$9*EXP(-#REF!*$Q$51)-NORMSDIST(-((LN($EY118/$AG$9)+(#REF!+($Q$47^2)/2)*$Q$51)/($Q$47*SQRT($Q$51))))*$EY118)*100*$AF$9,0)</f>
        <v>0</v>
      </c>
      <c r="FG118" s="120">
        <f ca="1">IFERROR((NORMSDIST(-(((LN($EY118/$AG$10)+(#REF!+($Q$47^2)/2)*$Q$51)/($Q$47*SQRT($Q$51)))-$Q$47*SQRT($Q$51)))*$AG$10*EXP(-#REF!*$Q$51)-NORMSDIST(-((LN($EY118/$AG$10)+(#REF!+($Q$47^2)/2)*$Q$51)/($Q$47*SQRT($Q$51))))*$EY118)*100*$AF$10,0)</f>
        <v>0</v>
      </c>
      <c r="FH118" s="120">
        <f ca="1">IFERROR((NORMSDIST(-(((LN($EY118/$AG$11)+(#REF!+($Q$47^2)/2)*$Q$51)/($Q$47*SQRT($Q$51)))-$Q$47*SQRT($Q$51)))*$AG$11*EXP(-#REF!*$Q$51)-NORMSDIST(-((LN($EY118/$AG$11)+(#REF!+($Q$47^2)/2)*$Q$51)/($Q$47*SQRT($Q$51))))*$EY118)*100*$AF$11,0)</f>
        <v>0</v>
      </c>
      <c r="FI118" s="120">
        <f ca="1">IFERROR((NORMSDIST(-(((LN($EY118/$AG$12)+(#REF!+($Q$47^2)/2)*$Q$51)/($Q$47*SQRT($Q$51)))-$Q$47*SQRT($Q$51)))*$AG$12*EXP(-#REF!*$Q$51)-NORMSDIST(-((LN($EY118/$AG$12)+(#REF!+($Q$47^2)/2)*$Q$51)/($Q$47*SQRT($Q$51))))*$EY118)*100*$AF$12,0)</f>
        <v>0</v>
      </c>
      <c r="FJ118" s="120">
        <f ca="1">IFERROR((NORMSDIST(-(((LN($EY118/$AG$13)+(#REF!+($Q$47^2)/2)*$Q$51)/($Q$47*SQRT($Q$51)))-$Q$47*SQRT($Q$51)))*$AG$13*EXP(-#REF!*$Q$51)-NORMSDIST(-((LN($EY118/$AG$13)+(#REF!+($Q$47^2)/2)*$Q$51)/($Q$47*SQRT($Q$51))))*$EY118)*100*$AF$13,0)</f>
        <v>0</v>
      </c>
      <c r="FK118" s="120">
        <f ca="1">IFERROR((NORMSDIST(-(((LN($EY118/$AG$14)+(#REF!+($Q$47^2)/2)*$Q$51)/($Q$47*SQRT($Q$51)))-$Q$47*SQRT($Q$51)))*$AG$14*EXP(-#REF!*$Q$51)-NORMSDIST(-((LN($EY118/$AG$14)+(#REF!+($Q$47^2)/2)*$Q$51)/($Q$47*SQRT($Q$51))))*$EY118)*100*$AF$14,0)</f>
        <v>0</v>
      </c>
      <c r="FL118" s="120">
        <f ca="1">IFERROR((NORMSDIST(-(((LN($EY118/$AG$15)+(#REF!+($Q$47^2)/2)*$Q$51)/($Q$47*SQRT($Q$51)))-$Q$47*SQRT($Q$51)))*$AG$15*EXP(-#REF!*$Q$51)-NORMSDIST(-((LN($EY118/$AG$15)+(#REF!+($Q$47^2)/2)*$Q$51)/($Q$47*SQRT($Q$51))))*$EY118)*100*$AF$15,0)</f>
        <v>0</v>
      </c>
      <c r="FM118" s="120">
        <f ca="1">IFERROR((NORMSDIST(-(((LN($EY118/$AG$16)+(#REF!+($Q$47^2)/2)*$Q$51)/($Q$47*SQRT($Q$51)))-$Q$47*SQRT($Q$51)))*$AG$16*EXP(-#REF!*$Q$51)-NORMSDIST(-((LN($EY118/$AG$16)+(#REF!+($Q$47^2)/2)*$Q$51)/($Q$47*SQRT($Q$51))))*$EY118)*100*$AF$16,0)</f>
        <v>0</v>
      </c>
      <c r="FN118" s="120">
        <f ca="1">IFERROR((NORMSDIST(-(((LN($EY118/$AG$17)+(#REF!+($Q$47^2)/2)*$Q$51)/($Q$47*SQRT($Q$51)))-$Q$47*SQRT($Q$51)))*$AG$17*EXP(-#REF!*$Q$51)-NORMSDIST(-((LN($EY118/$AG$17)+(#REF!+($Q$47^2)/2)*$Q$51)/($Q$47*SQRT($Q$51))))*$EY118)*100*$AF$17,0)</f>
        <v>0</v>
      </c>
      <c r="FO118" s="120">
        <f ca="1">IFERROR((NORMSDIST(-(((LN($EY118/$AG$18)+(#REF!+($Q$47^2)/2)*$Q$51)/($Q$47*SQRT($Q$51)))-$Q$47*SQRT($Q$51)))*$AG$18*EXP(-#REF!*$Q$51)-NORMSDIST(-((LN($EY118/$AG$18)+(#REF!+($Q$47^2)/2)*$Q$51)/($Q$47*SQRT($Q$51))))*$EY118)*100*$AF$18,0)</f>
        <v>0</v>
      </c>
      <c r="FP118" s="120">
        <f ca="1">IFERROR((NORMSDIST(-(((LN($EY118/$AG$19)+(#REF!+($Q$47^2)/2)*$Q$51)/($Q$47*SQRT($Q$51)))-$Q$47*SQRT($Q$51)))*$AG$19*EXP(-#REF!*$Q$51)-NORMSDIST(-((LN($EY118/$AG$19)+(#REF!+($Q$47^2)/2)*$Q$51)/($Q$47*SQRT($Q$51))))*$EY118)*100*$AF$19,0)</f>
        <v>0</v>
      </c>
      <c r="FQ118" s="120">
        <f ca="1">IFERROR((NORMSDIST(-(((LN($EY118/$AG$20)+(#REF!+($Q$47^2)/2)*$Q$51)/($Q$47*SQRT($Q$51)))-$Q$47*SQRT($Q$51)))*$AG$20*EXP(-#REF!*$Q$51)-NORMSDIST(-((LN($EY118/$AG$20)+(#REF!+($Q$47^2)/2)*$Q$51)/($Q$47*SQRT($Q$51))))*$EY118)*100*$AF$20,0)</f>
        <v>0</v>
      </c>
      <c r="FR118" s="120">
        <f ca="1">IFERROR((NORMSDIST(-(((LN($EY118/$AG$21)+(#REF!+($Q$47^2)/2)*$Q$51)/($Q$47*SQRT($Q$51)))-$Q$47*SQRT($Q$51)))*$AG$21*EXP(-#REF!*$Q$51)-NORMSDIST(-((LN($EY118/$AG$21)+(#REF!+($Q$47^2)/2)*$Q$51)/($Q$47*SQRT($Q$51))))*$EY118)*100*$AF$21,0)</f>
        <v>0</v>
      </c>
      <c r="FS118" s="120">
        <f ca="1">IFERROR((NORMSDIST(-(((LN($EY118/$AG$22)+(#REF!+($Q$47^2)/2)*$Q$51)/($Q$47*SQRT($Q$51)))-$Q$47*SQRT($Q$51)))*$AG$22*EXP(-#REF!*$Q$51)-NORMSDIST(-((LN($EY118/$AG$22)+(#REF!+($Q$47^2)/2)*$Q$51)/($Q$47*SQRT($Q$51))))*$EY118)*100*$AF$22,0)</f>
        <v>0</v>
      </c>
      <c r="FT118" s="120">
        <f ca="1">IFERROR((NORMSDIST(-(((LN($EY118/$AG$23)+(#REF!+($Q$47^2)/2)*$Q$51)/($Q$47*SQRT($Q$51)))-$Q$47*SQRT($Q$51)))*$AG$23*EXP(-#REF!*$Q$51)-NORMSDIST(-((LN($EY118/$AG$23)+(#REF!+($Q$47^2)/2)*$Q$51)/($Q$47*SQRT($Q$51))))*$EY118)*100*$AF$23,0)</f>
        <v>0</v>
      </c>
      <c r="FU118" s="120">
        <f ca="1">IFERROR((NORMSDIST(-(((LN($EY118/$AG$24)+(#REF!+($Q$47^2)/2)*$Q$51)/($Q$47*SQRT($Q$51)))-$Q$47*SQRT($Q$51)))*$AG$24*EXP(-#REF!*$Q$51)-NORMSDIST(-((LN($EY118/$AG$24)+(#REF!+($Q$47^2)/2)*$Q$51)/($Q$47*SQRT($Q$51))))*$EY118)*100*$AF$24,0)</f>
        <v>0</v>
      </c>
      <c r="FV118" s="120">
        <f ca="1">IFERROR((NORMSDIST(-(((LN($EY118/$AG$25)+(#REF!+($Q$47^2)/2)*$Q$51)/($Q$47*SQRT($Q$51)))-$Q$47*SQRT($Q$51)))*$AG$25*EXP(-#REF!*$Q$51)-NORMSDIST(-((LN($EY118/$AG$25)+(#REF!+($Q$47^2)/2)*$Q$51)/($Q$47*SQRT($Q$51))))*$EY118)*100*$AF$25,0)</f>
        <v>0</v>
      </c>
      <c r="FW118" s="120">
        <f ca="1">IFERROR((NORMSDIST(-(((LN($EY118/$AG$26)+(#REF!+($Q$47^2)/2)*$Q$51)/($Q$47*SQRT($Q$51)))-$Q$47*SQRT($Q$51)))*$AG$26*EXP(-#REF!*$Q$51)-NORMSDIST(-((LN($EY118/$AG$26)+(#REF!+($Q$47^2)/2)*$Q$51)/($Q$47*SQRT($Q$51))))*$EY118)*100*$AF$26,0)</f>
        <v>0</v>
      </c>
      <c r="FX118" s="120">
        <f ca="1">IFERROR((NORMSDIST(-(((LN($EY118/$AG$27)+(#REF!+($Q$47^2)/2)*$Q$51)/($Q$47*SQRT($Q$51)))-$Q$47*SQRT($Q$51)))*$AG$27*EXP(-#REF!*$Q$51)-NORMSDIST(-((LN($EY118/$AG$27)+(#REF!+($Q$47^2)/2)*$Q$51)/($Q$47*SQRT($Q$51))))*$EY118)*100*$AF$27,0)</f>
        <v>0</v>
      </c>
      <c r="FY118" s="120">
        <f ca="1">IFERROR((NORMSDIST(-(((LN($EY118/$AG$28)+(#REF!+($Q$47^2)/2)*$Q$51)/($Q$47*SQRT($Q$51)))-$Q$47*SQRT($Q$51)))*$AG$28*EXP(-#REF!*$Q$51)-NORMSDIST(-((LN($EY118/$AG$28)+(#REF!+($Q$47^2)/2)*$Q$51)/($Q$47*SQRT($Q$51))))*$EY118)*100*$AF$28,0)</f>
        <v>0</v>
      </c>
      <c r="FZ118" s="120">
        <f ca="1">IFERROR((NORMSDIST(-(((LN($EY118/$AG$29)+(#REF!+($Q$47^2)/2)*$Q$51)/($Q$47*SQRT($Q$51)))-$Q$47*SQRT($Q$51)))*$AG$29*EXP(-#REF!*$Q$51)-NORMSDIST(-((LN($EY118/$AG$29)+(#REF!+($Q$47^2)/2)*$Q$51)/($Q$47*SQRT($Q$51))))*$EY118)*100*$AF$29,0)</f>
        <v>0</v>
      </c>
      <c r="GA118" s="120">
        <f ca="1">IFERROR((NORMSDIST(-(((LN($EY118/$AG$30)+(#REF!+($Q$47^2)/2)*$Q$51)/($Q$47*SQRT($Q$51)))-$Q$47*SQRT($Q$51)))*$AG$30*EXP(-#REF!*$Q$51)-NORMSDIST(-((LN($EY118/$AG$30)+(#REF!+($Q$47^2)/2)*$Q$51)/($Q$47*SQRT($Q$51))))*$EY118)*100*$AF$30,0)</f>
        <v>0</v>
      </c>
      <c r="GB118" s="120">
        <f ca="1">IFERROR((NORMSDIST(-(((LN($EY118/$AG$31)+(#REF!+($Q$47^2)/2)*$Q$51)/($Q$47*SQRT($Q$51)))-$Q$47*SQRT($Q$51)))*$AG$31*EXP(-#REF!*$Q$51)-NORMSDIST(-((LN($EY118/$AG$31)+(#REF!+($Q$47^2)/2)*$Q$51)/($Q$47*SQRT($Q$51))))*$EY118)*100*$AF$31,0)</f>
        <v>0</v>
      </c>
      <c r="GC118" s="120">
        <f ca="1">IFERROR((NORMSDIST(-(((LN($EY118/$AG$32)+(#REF!+($Q$47^2)/2)*$Q$51)/($Q$47*SQRT($Q$51)))-$Q$47*SQRT($Q$51)))*$AG$32*EXP(-#REF!*$Q$51)-NORMSDIST(-((LN($EY118/$AG$32)+(#REF!+($Q$47^2)/2)*$Q$51)/($Q$47*SQRT($Q$51))))*$EY118)*100*$AF$32,0)</f>
        <v>0</v>
      </c>
      <c r="GD118" s="120">
        <f ca="1">IFERROR((NORMSDIST(-(((LN($EY118/$AG$33)+(#REF!+($Q$47^2)/2)*$Q$51)/($Q$47*SQRT($Q$51)))-$Q$47*SQRT($Q$51)))*$AG$33*EXP(-#REF!*$Q$51)-NORMSDIST(-((LN($EY118/$AG$33)+(#REF!+($Q$47^2)/2)*$Q$51)/($Q$47*SQRT($Q$51))))*$EY118)*100*$AF$33,0)</f>
        <v>0</v>
      </c>
      <c r="GE118" s="120">
        <f ca="1">IFERROR((NORMSDIST(-(((LN($EY118/$AG$34)+(#REF!+($Q$47^2)/2)*$Q$51)/($Q$47*SQRT($Q$51)))-$Q$47*SQRT($Q$51)))*$AG$34*EXP(-#REF!*$Q$51)-NORMSDIST(-((LN($EY118/$AG$34)+(#REF!+($Q$47^2)/2)*$Q$51)/($Q$47*SQRT($Q$51))))*$EY118)*100*$AF$34,0)</f>
        <v>0</v>
      </c>
      <c r="GF118" s="120">
        <f ca="1">IFERROR((NORMSDIST(-(((LN($EY118/$AG$35)+(#REF!+($Q$47^2)/2)*$Q$51)/($Q$47*SQRT($Q$51)))-$Q$47*SQRT($Q$51)))*$AG$35*EXP(-#REF!*$Q$51)-NORMSDIST(-((LN($EY118/$AG$35)+(#REF!+($Q$47^2)/2)*$Q$51)/($Q$47*SQRT($Q$51))))*$EY118)*100*$AF$35,0)</f>
        <v>0</v>
      </c>
      <c r="GG118" s="120">
        <f ca="1">IFERROR((NORMSDIST(-(((LN($EY118/$AG$36)+(#REF!+($Q$47^2)/2)*$Q$51)/($Q$47*SQRT($Q$51)))-$Q$47*SQRT($Q$51)))*$AG$36*EXP(-#REF!*$Q$51)-NORMSDIST(-((LN($EY118/$AG$36)+(#REF!+($Q$47^2)/2)*$Q$51)/($Q$47*SQRT($Q$51))))*$EY118)*100*$AF$36,0)</f>
        <v>0</v>
      </c>
      <c r="GH118" s="120">
        <f ca="1">IFERROR((NORMSDIST(-(((LN($EY118/$AG$37)+(#REF!+($Q$47^2)/2)*$Q$51)/($Q$47*SQRT($Q$51)))-$Q$47*SQRT($Q$51)))*$AG$37*EXP(-#REF!*$Q$51)-NORMSDIST(-((LN($EY118/$AG$37)+(#REF!+($Q$47^2)/2)*$Q$51)/($Q$47*SQRT($Q$51))))*$EY118)*100*$AF$37,0)</f>
        <v>0</v>
      </c>
      <c r="GI118" s="120">
        <f ca="1">IFERROR((NORMSDIST(-(((LN($EY118/$AG$38)+(#REF!+($Q$47^2)/2)*$Q$51)/($Q$47*SQRT($Q$51)))-$Q$47*SQRT($Q$51)))*$AG$38*EXP(-#REF!*$Q$51)-NORMSDIST(-((LN($EY118/$AG$38)+(#REF!+($Q$47^2)/2)*$Q$51)/($Q$47*SQRT($Q$51))))*$EY118)*100*$AF$38,0)</f>
        <v>0</v>
      </c>
      <c r="GJ118" s="120">
        <f ca="1">IFERROR((NORMSDIST(-(((LN($EY118/$AG$39)+(#REF!+($Q$47^2)/2)*$Q$51)/($Q$47*SQRT($Q$51)))-$Q$47*SQRT($Q$51)))*$AG$39*EXP(-#REF!*$Q$51)-NORMSDIST(-((LN($EY118/$AG$39)+(#REF!+($Q$47^2)/2)*$Q$51)/($Q$47*SQRT($Q$51))))*$EY118)*100*$AF$39,0)</f>
        <v>0</v>
      </c>
      <c r="GK118" s="120">
        <f ca="1">IFERROR((NORMSDIST(-(((LN($EY118/$AG$40)+(#REF!+($Q$47^2)/2)*$Q$51)/($Q$47*SQRT($Q$51)))-$Q$47*SQRT($Q$51)))*$AG$40*EXP(-#REF!*$Q$51)-NORMSDIST(-((LN($EY118/$AG$40)+(#REF!+($Q$47^2)/2)*$Q$51)/($Q$47*SQRT($Q$51))))*$EY118)*100*$AF$40,0)</f>
        <v>0</v>
      </c>
      <c r="GL118" s="120">
        <f ca="1">IFERROR((NORMSDIST(-(((LN($EY118/$AG$41)+(#REF!+($Q$47^2)/2)*$Q$51)/($Q$47*SQRT($Q$51)))-$Q$47*SQRT($Q$51)))*$AG$41*EXP(-#REF!*$Q$51)-NORMSDIST(-((LN($EY118/$AG$41)+(#REF!+($Q$47^2)/2)*$Q$51)/($Q$47*SQRT($Q$51))))*$EY118)*100*$AF$41,0)</f>
        <v>0</v>
      </c>
      <c r="GM118" s="120">
        <f ca="1">IFERROR((NORMSDIST(-(((LN($EY118/$AG$42)+(#REF!+($Q$47^2)/2)*$Q$51)/($Q$47*SQRT($Q$51)))-$Q$47*SQRT($Q$51)))*$AG$42*EXP(-#REF!*$Q$51)-NORMSDIST(-((LN($EY118/$AG$42)+(#REF!+($Q$47^2)/2)*$Q$51)/($Q$47*SQRT($Q$51))))*$EY118)*100*$AF$42,0)</f>
        <v>0</v>
      </c>
      <c r="GN118" s="205">
        <f t="shared" ca="1" si="218"/>
        <v>0</v>
      </c>
    </row>
    <row r="119" spans="112:196">
      <c r="DH119" s="119">
        <f t="shared" si="175"/>
        <v>2446.5</v>
      </c>
      <c r="DI119" s="120">
        <f t="shared" si="176"/>
        <v>0</v>
      </c>
      <c r="DJ119" s="120">
        <f t="shared" si="177"/>
        <v>0</v>
      </c>
      <c r="DK119" s="120">
        <f t="shared" si="178"/>
        <v>0</v>
      </c>
      <c r="DL119" s="120">
        <f t="shared" si="179"/>
        <v>0</v>
      </c>
      <c r="DM119" s="120">
        <f t="shared" si="180"/>
        <v>0</v>
      </c>
      <c r="DN119" s="120">
        <f t="shared" si="181"/>
        <v>0</v>
      </c>
      <c r="DO119" s="120">
        <f t="shared" si="182"/>
        <v>0</v>
      </c>
      <c r="DP119" s="120">
        <f t="shared" si="183"/>
        <v>0</v>
      </c>
      <c r="DQ119" s="120">
        <f t="shared" si="184"/>
        <v>0</v>
      </c>
      <c r="DR119" s="120">
        <f t="shared" si="185"/>
        <v>0</v>
      </c>
      <c r="DS119" s="120">
        <f t="shared" si="186"/>
        <v>0</v>
      </c>
      <c r="DT119" s="120">
        <f t="shared" si="187"/>
        <v>0</v>
      </c>
      <c r="DU119" s="120">
        <f t="shared" si="188"/>
        <v>0</v>
      </c>
      <c r="DV119" s="120">
        <f t="shared" si="189"/>
        <v>0</v>
      </c>
      <c r="DW119" s="120">
        <f t="shared" si="190"/>
        <v>0</v>
      </c>
      <c r="DX119" s="120">
        <f t="shared" si="191"/>
        <v>0</v>
      </c>
      <c r="DY119" s="120">
        <f t="shared" si="192"/>
        <v>0</v>
      </c>
      <c r="DZ119" s="120">
        <f t="shared" si="193"/>
        <v>0</v>
      </c>
      <c r="EA119" s="120">
        <f t="shared" si="194"/>
        <v>0</v>
      </c>
      <c r="EB119" s="120">
        <f t="shared" si="195"/>
        <v>0</v>
      </c>
      <c r="EC119" s="120">
        <f t="shared" si="196"/>
        <v>0</v>
      </c>
      <c r="ED119" s="120">
        <f t="shared" si="197"/>
        <v>0</v>
      </c>
      <c r="EE119" s="120">
        <f t="shared" si="198"/>
        <v>0</v>
      </c>
      <c r="EF119" s="120">
        <f t="shared" si="199"/>
        <v>0</v>
      </c>
      <c r="EG119" s="120">
        <f t="shared" si="200"/>
        <v>0</v>
      </c>
      <c r="EH119" s="120">
        <f t="shared" si="201"/>
        <v>0</v>
      </c>
      <c r="EI119" s="120">
        <f t="shared" si="202"/>
        <v>0</v>
      </c>
      <c r="EJ119" s="120">
        <f t="shared" si="203"/>
        <v>0</v>
      </c>
      <c r="EK119" s="120">
        <f t="shared" si="204"/>
        <v>0</v>
      </c>
      <c r="EL119" s="120">
        <f t="shared" si="205"/>
        <v>0</v>
      </c>
      <c r="EM119" s="120">
        <f t="shared" si="206"/>
        <v>0</v>
      </c>
      <c r="EN119" s="120">
        <f t="shared" si="207"/>
        <v>0</v>
      </c>
      <c r="EO119" s="120">
        <f t="shared" si="208"/>
        <v>0</v>
      </c>
      <c r="EP119" s="120">
        <f t="shared" si="209"/>
        <v>0</v>
      </c>
      <c r="EQ119" s="120">
        <f t="shared" si="210"/>
        <v>0</v>
      </c>
      <c r="ER119" s="120">
        <f t="shared" si="211"/>
        <v>0</v>
      </c>
      <c r="ES119" s="120">
        <f t="shared" si="212"/>
        <v>0</v>
      </c>
      <c r="ET119" s="120">
        <f t="shared" si="213"/>
        <v>0</v>
      </c>
      <c r="EU119" s="120">
        <f t="shared" si="214"/>
        <v>0</v>
      </c>
      <c r="EV119" s="120">
        <f t="shared" si="215"/>
        <v>0</v>
      </c>
      <c r="EW119" s="205">
        <f t="shared" si="216"/>
        <v>0</v>
      </c>
      <c r="EX119" s="72"/>
      <c r="EY119" s="119">
        <f t="shared" si="217"/>
        <v>2446.5</v>
      </c>
      <c r="EZ119" s="120">
        <f ca="1">IFERROR((NORMSDIST(-(((LN($EY119/$AG$3)+(#REF!+($Q$47^2)/2)*$Q$51)/($Q$47*SQRT($Q$51)))-$Q$47*SQRT($Q$51)))*$AG$3*EXP(-#REF!*$Q$51)-NORMSDIST(-((LN($EY119/$AG$3)+(#REF!+($Q$47^2)/2)*$Q$51)/($Q$47*SQRT($Q$51))))*$EY119)*100*$AF$3,0)</f>
        <v>0</v>
      </c>
      <c r="FA119" s="120">
        <f ca="1">IFERROR((NORMSDIST(-(((LN($EY119/$AG$4)+(#REF!+($Q$47^2)/2)*$Q$51)/($Q$47*SQRT($Q$51)))-$Q$47*SQRT($Q$51)))*$AG$4*EXP(-#REF!*$Q$51)-NORMSDIST(-((LN($EY119/$AG$4)+(#REF!+($Q$47^2)/2)*$Q$51)/($Q$47*SQRT($Q$51))))*$EY119)*100*$AF$4,0)</f>
        <v>0</v>
      </c>
      <c r="FB119" s="120">
        <f ca="1">IFERROR((NORMSDIST(-(((LN($EY119/$AG$5)+(#REF!+($Q$47^2)/2)*$Q$51)/($Q$47*SQRT($Q$51)))-$Q$47*SQRT($Q$51)))*$AG$5*EXP(-#REF!*$Q$51)-NORMSDIST(-((LN($EY119/$AG$5)+(#REF!+($Q$47^2)/2)*$Q$51)/($Q$47*SQRT($Q$51))))*$EY119)*100*$AF$5,0)</f>
        <v>0</v>
      </c>
      <c r="FC119" s="120">
        <f ca="1">IFERROR((NORMSDIST(-(((LN($EY119/$AG$6)+(#REF!+($Q$47^2)/2)*$Q$51)/($Q$47*SQRT($Q$51)))-$Q$47*SQRT($Q$51)))*$AG$6*EXP(-#REF!*$Q$51)-NORMSDIST(-((LN($EY119/$AG$6)+(#REF!+($Q$47^2)/2)*$Q$51)/($Q$47*SQRT($Q$51))))*$EY119)*100*$AF$6,0)</f>
        <v>0</v>
      </c>
      <c r="FD119" s="120">
        <f ca="1">IFERROR((NORMSDIST(-(((LN($EY119/$AG$7)+(#REF!+($Q$47^2)/2)*$Q$51)/($Q$47*SQRT($Q$51)))-$Q$47*SQRT($Q$51)))*$AG$7*EXP(-#REF!*$Q$51)-NORMSDIST(-((LN($EY119/$AG$7)+(#REF!+($Q$47^2)/2)*$Q$51)/($Q$47*SQRT($Q$51))))*$EY119)*100*$AF$7,0)</f>
        <v>0</v>
      </c>
      <c r="FE119" s="120">
        <f ca="1">IFERROR((NORMSDIST(-(((LN($EY119/$AG$8)+(#REF!+($Q$47^2)/2)*$Q$51)/($Q$47*SQRT($Q$51)))-$Q$47*SQRT($Q$51)))*$AG$8*EXP(-#REF!*$Q$51)-NORMSDIST(-((LN($EY119/$AG$8)+(#REF!+($Q$47^2)/2)*$Q$51)/($Q$47*SQRT($Q$51))))*$EY119)*100*$AF$8,0)</f>
        <v>0</v>
      </c>
      <c r="FF119" s="120">
        <f ca="1">IFERROR((NORMSDIST(-(((LN($EY119/$AG$9)+(#REF!+($Q$47^2)/2)*$Q$51)/($Q$47*SQRT($Q$51)))-$Q$47*SQRT($Q$51)))*$AG$9*EXP(-#REF!*$Q$51)-NORMSDIST(-((LN($EY119/$AG$9)+(#REF!+($Q$47^2)/2)*$Q$51)/($Q$47*SQRT($Q$51))))*$EY119)*100*$AF$9,0)</f>
        <v>0</v>
      </c>
      <c r="FG119" s="120">
        <f ca="1">IFERROR((NORMSDIST(-(((LN($EY119/$AG$10)+(#REF!+($Q$47^2)/2)*$Q$51)/($Q$47*SQRT($Q$51)))-$Q$47*SQRT($Q$51)))*$AG$10*EXP(-#REF!*$Q$51)-NORMSDIST(-((LN($EY119/$AG$10)+(#REF!+($Q$47^2)/2)*$Q$51)/($Q$47*SQRT($Q$51))))*$EY119)*100*$AF$10,0)</f>
        <v>0</v>
      </c>
      <c r="FH119" s="120">
        <f ca="1">IFERROR((NORMSDIST(-(((LN($EY119/$AG$11)+(#REF!+($Q$47^2)/2)*$Q$51)/($Q$47*SQRT($Q$51)))-$Q$47*SQRT($Q$51)))*$AG$11*EXP(-#REF!*$Q$51)-NORMSDIST(-((LN($EY119/$AG$11)+(#REF!+($Q$47^2)/2)*$Q$51)/($Q$47*SQRT($Q$51))))*$EY119)*100*$AF$11,0)</f>
        <v>0</v>
      </c>
      <c r="FI119" s="120">
        <f ca="1">IFERROR((NORMSDIST(-(((LN($EY119/$AG$12)+(#REF!+($Q$47^2)/2)*$Q$51)/($Q$47*SQRT($Q$51)))-$Q$47*SQRT($Q$51)))*$AG$12*EXP(-#REF!*$Q$51)-NORMSDIST(-((LN($EY119/$AG$12)+(#REF!+($Q$47^2)/2)*$Q$51)/($Q$47*SQRT($Q$51))))*$EY119)*100*$AF$12,0)</f>
        <v>0</v>
      </c>
      <c r="FJ119" s="120">
        <f ca="1">IFERROR((NORMSDIST(-(((LN($EY119/$AG$13)+(#REF!+($Q$47^2)/2)*$Q$51)/($Q$47*SQRT($Q$51)))-$Q$47*SQRT($Q$51)))*$AG$13*EXP(-#REF!*$Q$51)-NORMSDIST(-((LN($EY119/$AG$13)+(#REF!+($Q$47^2)/2)*$Q$51)/($Q$47*SQRT($Q$51))))*$EY119)*100*$AF$13,0)</f>
        <v>0</v>
      </c>
      <c r="FK119" s="120">
        <f ca="1">IFERROR((NORMSDIST(-(((LN($EY119/$AG$14)+(#REF!+($Q$47^2)/2)*$Q$51)/($Q$47*SQRT($Q$51)))-$Q$47*SQRT($Q$51)))*$AG$14*EXP(-#REF!*$Q$51)-NORMSDIST(-((LN($EY119/$AG$14)+(#REF!+($Q$47^2)/2)*$Q$51)/($Q$47*SQRT($Q$51))))*$EY119)*100*$AF$14,0)</f>
        <v>0</v>
      </c>
      <c r="FL119" s="120">
        <f ca="1">IFERROR((NORMSDIST(-(((LN($EY119/$AG$15)+(#REF!+($Q$47^2)/2)*$Q$51)/($Q$47*SQRT($Q$51)))-$Q$47*SQRT($Q$51)))*$AG$15*EXP(-#REF!*$Q$51)-NORMSDIST(-((LN($EY119/$AG$15)+(#REF!+($Q$47^2)/2)*$Q$51)/($Q$47*SQRT($Q$51))))*$EY119)*100*$AF$15,0)</f>
        <v>0</v>
      </c>
      <c r="FM119" s="120">
        <f ca="1">IFERROR((NORMSDIST(-(((LN($EY119/$AG$16)+(#REF!+($Q$47^2)/2)*$Q$51)/($Q$47*SQRT($Q$51)))-$Q$47*SQRT($Q$51)))*$AG$16*EXP(-#REF!*$Q$51)-NORMSDIST(-((LN($EY119/$AG$16)+(#REF!+($Q$47^2)/2)*$Q$51)/($Q$47*SQRT($Q$51))))*$EY119)*100*$AF$16,0)</f>
        <v>0</v>
      </c>
      <c r="FN119" s="120">
        <f ca="1">IFERROR((NORMSDIST(-(((LN($EY119/$AG$17)+(#REF!+($Q$47^2)/2)*$Q$51)/($Q$47*SQRT($Q$51)))-$Q$47*SQRT($Q$51)))*$AG$17*EXP(-#REF!*$Q$51)-NORMSDIST(-((LN($EY119/$AG$17)+(#REF!+($Q$47^2)/2)*$Q$51)/($Q$47*SQRT($Q$51))))*$EY119)*100*$AF$17,0)</f>
        <v>0</v>
      </c>
      <c r="FO119" s="120">
        <f ca="1">IFERROR((NORMSDIST(-(((LN($EY119/$AG$18)+(#REF!+($Q$47^2)/2)*$Q$51)/($Q$47*SQRT($Q$51)))-$Q$47*SQRT($Q$51)))*$AG$18*EXP(-#REF!*$Q$51)-NORMSDIST(-((LN($EY119/$AG$18)+(#REF!+($Q$47^2)/2)*$Q$51)/($Q$47*SQRT($Q$51))))*$EY119)*100*$AF$18,0)</f>
        <v>0</v>
      </c>
      <c r="FP119" s="120">
        <f ca="1">IFERROR((NORMSDIST(-(((LN($EY119/$AG$19)+(#REF!+($Q$47^2)/2)*$Q$51)/($Q$47*SQRT($Q$51)))-$Q$47*SQRT($Q$51)))*$AG$19*EXP(-#REF!*$Q$51)-NORMSDIST(-((LN($EY119/$AG$19)+(#REF!+($Q$47^2)/2)*$Q$51)/($Q$47*SQRT($Q$51))))*$EY119)*100*$AF$19,0)</f>
        <v>0</v>
      </c>
      <c r="FQ119" s="120">
        <f ca="1">IFERROR((NORMSDIST(-(((LN($EY119/$AG$20)+(#REF!+($Q$47^2)/2)*$Q$51)/($Q$47*SQRT($Q$51)))-$Q$47*SQRT($Q$51)))*$AG$20*EXP(-#REF!*$Q$51)-NORMSDIST(-((LN($EY119/$AG$20)+(#REF!+($Q$47^2)/2)*$Q$51)/($Q$47*SQRT($Q$51))))*$EY119)*100*$AF$20,0)</f>
        <v>0</v>
      </c>
      <c r="FR119" s="120">
        <f ca="1">IFERROR((NORMSDIST(-(((LN($EY119/$AG$21)+(#REF!+($Q$47^2)/2)*$Q$51)/($Q$47*SQRT($Q$51)))-$Q$47*SQRT($Q$51)))*$AG$21*EXP(-#REF!*$Q$51)-NORMSDIST(-((LN($EY119/$AG$21)+(#REF!+($Q$47^2)/2)*$Q$51)/($Q$47*SQRT($Q$51))))*$EY119)*100*$AF$21,0)</f>
        <v>0</v>
      </c>
      <c r="FS119" s="120">
        <f ca="1">IFERROR((NORMSDIST(-(((LN($EY119/$AG$22)+(#REF!+($Q$47^2)/2)*$Q$51)/($Q$47*SQRT($Q$51)))-$Q$47*SQRT($Q$51)))*$AG$22*EXP(-#REF!*$Q$51)-NORMSDIST(-((LN($EY119/$AG$22)+(#REF!+($Q$47^2)/2)*$Q$51)/($Q$47*SQRT($Q$51))))*$EY119)*100*$AF$22,0)</f>
        <v>0</v>
      </c>
      <c r="FT119" s="120">
        <f ca="1">IFERROR((NORMSDIST(-(((LN($EY119/$AG$23)+(#REF!+($Q$47^2)/2)*$Q$51)/($Q$47*SQRT($Q$51)))-$Q$47*SQRT($Q$51)))*$AG$23*EXP(-#REF!*$Q$51)-NORMSDIST(-((LN($EY119/$AG$23)+(#REF!+($Q$47^2)/2)*$Q$51)/($Q$47*SQRT($Q$51))))*$EY119)*100*$AF$23,0)</f>
        <v>0</v>
      </c>
      <c r="FU119" s="120">
        <f ca="1">IFERROR((NORMSDIST(-(((LN($EY119/$AG$24)+(#REF!+($Q$47^2)/2)*$Q$51)/($Q$47*SQRT($Q$51)))-$Q$47*SQRT($Q$51)))*$AG$24*EXP(-#REF!*$Q$51)-NORMSDIST(-((LN($EY119/$AG$24)+(#REF!+($Q$47^2)/2)*$Q$51)/($Q$47*SQRT($Q$51))))*$EY119)*100*$AF$24,0)</f>
        <v>0</v>
      </c>
      <c r="FV119" s="120">
        <f ca="1">IFERROR((NORMSDIST(-(((LN($EY119/$AG$25)+(#REF!+($Q$47^2)/2)*$Q$51)/($Q$47*SQRT($Q$51)))-$Q$47*SQRT($Q$51)))*$AG$25*EXP(-#REF!*$Q$51)-NORMSDIST(-((LN($EY119/$AG$25)+(#REF!+($Q$47^2)/2)*$Q$51)/($Q$47*SQRT($Q$51))))*$EY119)*100*$AF$25,0)</f>
        <v>0</v>
      </c>
      <c r="FW119" s="120">
        <f ca="1">IFERROR((NORMSDIST(-(((LN($EY119/$AG$26)+(#REF!+($Q$47^2)/2)*$Q$51)/($Q$47*SQRT($Q$51)))-$Q$47*SQRT($Q$51)))*$AG$26*EXP(-#REF!*$Q$51)-NORMSDIST(-((LN($EY119/$AG$26)+(#REF!+($Q$47^2)/2)*$Q$51)/($Q$47*SQRT($Q$51))))*$EY119)*100*$AF$26,0)</f>
        <v>0</v>
      </c>
      <c r="FX119" s="120">
        <f ca="1">IFERROR((NORMSDIST(-(((LN($EY119/$AG$27)+(#REF!+($Q$47^2)/2)*$Q$51)/($Q$47*SQRT($Q$51)))-$Q$47*SQRT($Q$51)))*$AG$27*EXP(-#REF!*$Q$51)-NORMSDIST(-((LN($EY119/$AG$27)+(#REF!+($Q$47^2)/2)*$Q$51)/($Q$47*SQRT($Q$51))))*$EY119)*100*$AF$27,0)</f>
        <v>0</v>
      </c>
      <c r="FY119" s="120">
        <f ca="1">IFERROR((NORMSDIST(-(((LN($EY119/$AG$28)+(#REF!+($Q$47^2)/2)*$Q$51)/($Q$47*SQRT($Q$51)))-$Q$47*SQRT($Q$51)))*$AG$28*EXP(-#REF!*$Q$51)-NORMSDIST(-((LN($EY119/$AG$28)+(#REF!+($Q$47^2)/2)*$Q$51)/($Q$47*SQRT($Q$51))))*$EY119)*100*$AF$28,0)</f>
        <v>0</v>
      </c>
      <c r="FZ119" s="120">
        <f ca="1">IFERROR((NORMSDIST(-(((LN($EY119/$AG$29)+(#REF!+($Q$47^2)/2)*$Q$51)/($Q$47*SQRT($Q$51)))-$Q$47*SQRT($Q$51)))*$AG$29*EXP(-#REF!*$Q$51)-NORMSDIST(-((LN($EY119/$AG$29)+(#REF!+($Q$47^2)/2)*$Q$51)/($Q$47*SQRT($Q$51))))*$EY119)*100*$AF$29,0)</f>
        <v>0</v>
      </c>
      <c r="GA119" s="120">
        <f ca="1">IFERROR((NORMSDIST(-(((LN($EY119/$AG$30)+(#REF!+($Q$47^2)/2)*$Q$51)/($Q$47*SQRT($Q$51)))-$Q$47*SQRT($Q$51)))*$AG$30*EXP(-#REF!*$Q$51)-NORMSDIST(-((LN($EY119/$AG$30)+(#REF!+($Q$47^2)/2)*$Q$51)/($Q$47*SQRT($Q$51))))*$EY119)*100*$AF$30,0)</f>
        <v>0</v>
      </c>
      <c r="GB119" s="120">
        <f ca="1">IFERROR((NORMSDIST(-(((LN($EY119/$AG$31)+(#REF!+($Q$47^2)/2)*$Q$51)/($Q$47*SQRT($Q$51)))-$Q$47*SQRT($Q$51)))*$AG$31*EXP(-#REF!*$Q$51)-NORMSDIST(-((LN($EY119/$AG$31)+(#REF!+($Q$47^2)/2)*$Q$51)/($Q$47*SQRT($Q$51))))*$EY119)*100*$AF$31,0)</f>
        <v>0</v>
      </c>
      <c r="GC119" s="120">
        <f ca="1">IFERROR((NORMSDIST(-(((LN($EY119/$AG$32)+(#REF!+($Q$47^2)/2)*$Q$51)/($Q$47*SQRT($Q$51)))-$Q$47*SQRT($Q$51)))*$AG$32*EXP(-#REF!*$Q$51)-NORMSDIST(-((LN($EY119/$AG$32)+(#REF!+($Q$47^2)/2)*$Q$51)/($Q$47*SQRT($Q$51))))*$EY119)*100*$AF$32,0)</f>
        <v>0</v>
      </c>
      <c r="GD119" s="120">
        <f ca="1">IFERROR((NORMSDIST(-(((LN($EY119/$AG$33)+(#REF!+($Q$47^2)/2)*$Q$51)/($Q$47*SQRT($Q$51)))-$Q$47*SQRT($Q$51)))*$AG$33*EXP(-#REF!*$Q$51)-NORMSDIST(-((LN($EY119/$AG$33)+(#REF!+($Q$47^2)/2)*$Q$51)/($Q$47*SQRT($Q$51))))*$EY119)*100*$AF$33,0)</f>
        <v>0</v>
      </c>
      <c r="GE119" s="120">
        <f ca="1">IFERROR((NORMSDIST(-(((LN($EY119/$AG$34)+(#REF!+($Q$47^2)/2)*$Q$51)/($Q$47*SQRT($Q$51)))-$Q$47*SQRT($Q$51)))*$AG$34*EXP(-#REF!*$Q$51)-NORMSDIST(-((LN($EY119/$AG$34)+(#REF!+($Q$47^2)/2)*$Q$51)/($Q$47*SQRT($Q$51))))*$EY119)*100*$AF$34,0)</f>
        <v>0</v>
      </c>
      <c r="GF119" s="120">
        <f ca="1">IFERROR((NORMSDIST(-(((LN($EY119/$AG$35)+(#REF!+($Q$47^2)/2)*$Q$51)/($Q$47*SQRT($Q$51)))-$Q$47*SQRT($Q$51)))*$AG$35*EXP(-#REF!*$Q$51)-NORMSDIST(-((LN($EY119/$AG$35)+(#REF!+($Q$47^2)/2)*$Q$51)/($Q$47*SQRT($Q$51))))*$EY119)*100*$AF$35,0)</f>
        <v>0</v>
      </c>
      <c r="GG119" s="120">
        <f ca="1">IFERROR((NORMSDIST(-(((LN($EY119/$AG$36)+(#REF!+($Q$47^2)/2)*$Q$51)/($Q$47*SQRT($Q$51)))-$Q$47*SQRT($Q$51)))*$AG$36*EXP(-#REF!*$Q$51)-NORMSDIST(-((LN($EY119/$AG$36)+(#REF!+($Q$47^2)/2)*$Q$51)/($Q$47*SQRT($Q$51))))*$EY119)*100*$AF$36,0)</f>
        <v>0</v>
      </c>
      <c r="GH119" s="120">
        <f ca="1">IFERROR((NORMSDIST(-(((LN($EY119/$AG$37)+(#REF!+($Q$47^2)/2)*$Q$51)/($Q$47*SQRT($Q$51)))-$Q$47*SQRT($Q$51)))*$AG$37*EXP(-#REF!*$Q$51)-NORMSDIST(-((LN($EY119/$AG$37)+(#REF!+($Q$47^2)/2)*$Q$51)/($Q$47*SQRT($Q$51))))*$EY119)*100*$AF$37,0)</f>
        <v>0</v>
      </c>
      <c r="GI119" s="120">
        <f ca="1">IFERROR((NORMSDIST(-(((LN($EY119/$AG$38)+(#REF!+($Q$47^2)/2)*$Q$51)/($Q$47*SQRT($Q$51)))-$Q$47*SQRT($Q$51)))*$AG$38*EXP(-#REF!*$Q$51)-NORMSDIST(-((LN($EY119/$AG$38)+(#REF!+($Q$47^2)/2)*$Q$51)/($Q$47*SQRT($Q$51))))*$EY119)*100*$AF$38,0)</f>
        <v>0</v>
      </c>
      <c r="GJ119" s="120">
        <f ca="1">IFERROR((NORMSDIST(-(((LN($EY119/$AG$39)+(#REF!+($Q$47^2)/2)*$Q$51)/($Q$47*SQRT($Q$51)))-$Q$47*SQRT($Q$51)))*$AG$39*EXP(-#REF!*$Q$51)-NORMSDIST(-((LN($EY119/$AG$39)+(#REF!+($Q$47^2)/2)*$Q$51)/($Q$47*SQRT($Q$51))))*$EY119)*100*$AF$39,0)</f>
        <v>0</v>
      </c>
      <c r="GK119" s="120">
        <f ca="1">IFERROR((NORMSDIST(-(((LN($EY119/$AG$40)+(#REF!+($Q$47^2)/2)*$Q$51)/($Q$47*SQRT($Q$51)))-$Q$47*SQRT($Q$51)))*$AG$40*EXP(-#REF!*$Q$51)-NORMSDIST(-((LN($EY119/$AG$40)+(#REF!+($Q$47^2)/2)*$Q$51)/($Q$47*SQRT($Q$51))))*$EY119)*100*$AF$40,0)</f>
        <v>0</v>
      </c>
      <c r="GL119" s="120">
        <f ca="1">IFERROR((NORMSDIST(-(((LN($EY119/$AG$41)+(#REF!+($Q$47^2)/2)*$Q$51)/($Q$47*SQRT($Q$51)))-$Q$47*SQRT($Q$51)))*$AG$41*EXP(-#REF!*$Q$51)-NORMSDIST(-((LN($EY119/$AG$41)+(#REF!+($Q$47^2)/2)*$Q$51)/($Q$47*SQRT($Q$51))))*$EY119)*100*$AF$41,0)</f>
        <v>0</v>
      </c>
      <c r="GM119" s="120">
        <f ca="1">IFERROR((NORMSDIST(-(((LN($EY119/$AG$42)+(#REF!+($Q$47^2)/2)*$Q$51)/($Q$47*SQRT($Q$51)))-$Q$47*SQRT($Q$51)))*$AG$42*EXP(-#REF!*$Q$51)-NORMSDIST(-((LN($EY119/$AG$42)+(#REF!+($Q$47^2)/2)*$Q$51)/($Q$47*SQRT($Q$51))))*$EY119)*100*$AF$42,0)</f>
        <v>0</v>
      </c>
      <c r="GN119" s="205">
        <f t="shared" ca="1" si="218"/>
        <v>0</v>
      </c>
    </row>
    <row r="120" spans="112:196">
      <c r="DH120" s="119">
        <f t="shared" si="175"/>
        <v>2568.8250000000003</v>
      </c>
      <c r="DI120" s="120">
        <f t="shared" si="176"/>
        <v>0</v>
      </c>
      <c r="DJ120" s="120">
        <f t="shared" si="177"/>
        <v>0</v>
      </c>
      <c r="DK120" s="120">
        <f t="shared" si="178"/>
        <v>0</v>
      </c>
      <c r="DL120" s="120">
        <f t="shared" si="179"/>
        <v>0</v>
      </c>
      <c r="DM120" s="120">
        <f t="shared" si="180"/>
        <v>0</v>
      </c>
      <c r="DN120" s="120">
        <f t="shared" si="181"/>
        <v>0</v>
      </c>
      <c r="DO120" s="120">
        <f t="shared" si="182"/>
        <v>0</v>
      </c>
      <c r="DP120" s="120">
        <f t="shared" si="183"/>
        <v>0</v>
      </c>
      <c r="DQ120" s="120">
        <f t="shared" si="184"/>
        <v>0</v>
      </c>
      <c r="DR120" s="120">
        <f t="shared" si="185"/>
        <v>0</v>
      </c>
      <c r="DS120" s="120">
        <f t="shared" si="186"/>
        <v>0</v>
      </c>
      <c r="DT120" s="120">
        <f t="shared" si="187"/>
        <v>0</v>
      </c>
      <c r="DU120" s="120">
        <f t="shared" si="188"/>
        <v>0</v>
      </c>
      <c r="DV120" s="120">
        <f t="shared" si="189"/>
        <v>0</v>
      </c>
      <c r="DW120" s="120">
        <f t="shared" si="190"/>
        <v>0</v>
      </c>
      <c r="DX120" s="120">
        <f t="shared" si="191"/>
        <v>0</v>
      </c>
      <c r="DY120" s="120">
        <f t="shared" si="192"/>
        <v>0</v>
      </c>
      <c r="DZ120" s="120">
        <f t="shared" si="193"/>
        <v>0</v>
      </c>
      <c r="EA120" s="120">
        <f t="shared" si="194"/>
        <v>0</v>
      </c>
      <c r="EB120" s="120">
        <f t="shared" si="195"/>
        <v>0</v>
      </c>
      <c r="EC120" s="120">
        <f t="shared" si="196"/>
        <v>0</v>
      </c>
      <c r="ED120" s="120">
        <f t="shared" si="197"/>
        <v>0</v>
      </c>
      <c r="EE120" s="120">
        <f t="shared" si="198"/>
        <v>0</v>
      </c>
      <c r="EF120" s="120">
        <f t="shared" si="199"/>
        <v>0</v>
      </c>
      <c r="EG120" s="120">
        <f t="shared" si="200"/>
        <v>0</v>
      </c>
      <c r="EH120" s="120">
        <f t="shared" si="201"/>
        <v>0</v>
      </c>
      <c r="EI120" s="120">
        <f t="shared" si="202"/>
        <v>0</v>
      </c>
      <c r="EJ120" s="120">
        <f t="shared" si="203"/>
        <v>0</v>
      </c>
      <c r="EK120" s="120">
        <f t="shared" si="204"/>
        <v>0</v>
      </c>
      <c r="EL120" s="120">
        <f t="shared" si="205"/>
        <v>0</v>
      </c>
      <c r="EM120" s="120">
        <f t="shared" si="206"/>
        <v>0</v>
      </c>
      <c r="EN120" s="120">
        <f t="shared" si="207"/>
        <v>0</v>
      </c>
      <c r="EO120" s="120">
        <f t="shared" si="208"/>
        <v>0</v>
      </c>
      <c r="EP120" s="120">
        <f t="shared" si="209"/>
        <v>0</v>
      </c>
      <c r="EQ120" s="120">
        <f t="shared" si="210"/>
        <v>0</v>
      </c>
      <c r="ER120" s="120">
        <f t="shared" si="211"/>
        <v>0</v>
      </c>
      <c r="ES120" s="120">
        <f t="shared" si="212"/>
        <v>0</v>
      </c>
      <c r="ET120" s="120">
        <f t="shared" si="213"/>
        <v>0</v>
      </c>
      <c r="EU120" s="120">
        <f t="shared" si="214"/>
        <v>0</v>
      </c>
      <c r="EV120" s="120">
        <f t="shared" si="215"/>
        <v>0</v>
      </c>
      <c r="EW120" s="205">
        <f t="shared" si="216"/>
        <v>0</v>
      </c>
      <c r="EX120" s="72"/>
      <c r="EY120" s="119">
        <f t="shared" si="217"/>
        <v>2568.8250000000003</v>
      </c>
      <c r="EZ120" s="120">
        <f ca="1">IFERROR((NORMSDIST(-(((LN($EY120/$AG$3)+(#REF!+($Q$47^2)/2)*$Q$51)/($Q$47*SQRT($Q$51)))-$Q$47*SQRT($Q$51)))*$AG$3*EXP(-#REF!*$Q$51)-NORMSDIST(-((LN($EY120/$AG$3)+(#REF!+($Q$47^2)/2)*$Q$51)/($Q$47*SQRT($Q$51))))*$EY120)*100*$AF$3,0)</f>
        <v>0</v>
      </c>
      <c r="FA120" s="120">
        <f ca="1">IFERROR((NORMSDIST(-(((LN($EY120/$AG$4)+(#REF!+($Q$47^2)/2)*$Q$51)/($Q$47*SQRT($Q$51)))-$Q$47*SQRT($Q$51)))*$AG$4*EXP(-#REF!*$Q$51)-NORMSDIST(-((LN($EY120/$AG$4)+(#REF!+($Q$47^2)/2)*$Q$51)/($Q$47*SQRT($Q$51))))*$EY120)*100*$AF$4,0)</f>
        <v>0</v>
      </c>
      <c r="FB120" s="120">
        <f ca="1">IFERROR((NORMSDIST(-(((LN($EY120/$AG$5)+(#REF!+($Q$47^2)/2)*$Q$51)/($Q$47*SQRT($Q$51)))-$Q$47*SQRT($Q$51)))*$AG$5*EXP(-#REF!*$Q$51)-NORMSDIST(-((LN($EY120/$AG$5)+(#REF!+($Q$47^2)/2)*$Q$51)/($Q$47*SQRT($Q$51))))*$EY120)*100*$AF$5,0)</f>
        <v>0</v>
      </c>
      <c r="FC120" s="120">
        <f ca="1">IFERROR((NORMSDIST(-(((LN($EY120/$AG$6)+(#REF!+($Q$47^2)/2)*$Q$51)/($Q$47*SQRT($Q$51)))-$Q$47*SQRT($Q$51)))*$AG$6*EXP(-#REF!*$Q$51)-NORMSDIST(-((LN($EY120/$AG$6)+(#REF!+($Q$47^2)/2)*$Q$51)/($Q$47*SQRT($Q$51))))*$EY120)*100*$AF$6,0)</f>
        <v>0</v>
      </c>
      <c r="FD120" s="120">
        <f ca="1">IFERROR((NORMSDIST(-(((LN($EY120/$AG$7)+(#REF!+($Q$47^2)/2)*$Q$51)/($Q$47*SQRT($Q$51)))-$Q$47*SQRT($Q$51)))*$AG$7*EXP(-#REF!*$Q$51)-NORMSDIST(-((LN($EY120/$AG$7)+(#REF!+($Q$47^2)/2)*$Q$51)/($Q$47*SQRT($Q$51))))*$EY120)*100*$AF$7,0)</f>
        <v>0</v>
      </c>
      <c r="FE120" s="120">
        <f ca="1">IFERROR((NORMSDIST(-(((LN($EY120/$AG$8)+(#REF!+($Q$47^2)/2)*$Q$51)/($Q$47*SQRT($Q$51)))-$Q$47*SQRT($Q$51)))*$AG$8*EXP(-#REF!*$Q$51)-NORMSDIST(-((LN($EY120/$AG$8)+(#REF!+($Q$47^2)/2)*$Q$51)/($Q$47*SQRT($Q$51))))*$EY120)*100*$AF$8,0)</f>
        <v>0</v>
      </c>
      <c r="FF120" s="120">
        <f ca="1">IFERROR((NORMSDIST(-(((LN($EY120/$AG$9)+(#REF!+($Q$47^2)/2)*$Q$51)/($Q$47*SQRT($Q$51)))-$Q$47*SQRT($Q$51)))*$AG$9*EXP(-#REF!*$Q$51)-NORMSDIST(-((LN($EY120/$AG$9)+(#REF!+($Q$47^2)/2)*$Q$51)/($Q$47*SQRT($Q$51))))*$EY120)*100*$AF$9,0)</f>
        <v>0</v>
      </c>
      <c r="FG120" s="120">
        <f ca="1">IFERROR((NORMSDIST(-(((LN($EY120/$AG$10)+(#REF!+($Q$47^2)/2)*$Q$51)/($Q$47*SQRT($Q$51)))-$Q$47*SQRT($Q$51)))*$AG$10*EXP(-#REF!*$Q$51)-NORMSDIST(-((LN($EY120/$AG$10)+(#REF!+($Q$47^2)/2)*$Q$51)/($Q$47*SQRT($Q$51))))*$EY120)*100*$AF$10,0)</f>
        <v>0</v>
      </c>
      <c r="FH120" s="120">
        <f ca="1">IFERROR((NORMSDIST(-(((LN($EY120/$AG$11)+(#REF!+($Q$47^2)/2)*$Q$51)/($Q$47*SQRT($Q$51)))-$Q$47*SQRT($Q$51)))*$AG$11*EXP(-#REF!*$Q$51)-NORMSDIST(-((LN($EY120/$AG$11)+(#REF!+($Q$47^2)/2)*$Q$51)/($Q$47*SQRT($Q$51))))*$EY120)*100*$AF$11,0)</f>
        <v>0</v>
      </c>
      <c r="FI120" s="120">
        <f ca="1">IFERROR((NORMSDIST(-(((LN($EY120/$AG$12)+(#REF!+($Q$47^2)/2)*$Q$51)/($Q$47*SQRT($Q$51)))-$Q$47*SQRT($Q$51)))*$AG$12*EXP(-#REF!*$Q$51)-NORMSDIST(-((LN($EY120/$AG$12)+(#REF!+($Q$47^2)/2)*$Q$51)/($Q$47*SQRT($Q$51))))*$EY120)*100*$AF$12,0)</f>
        <v>0</v>
      </c>
      <c r="FJ120" s="120">
        <f ca="1">IFERROR((NORMSDIST(-(((LN($EY120/$AG$13)+(#REF!+($Q$47^2)/2)*$Q$51)/($Q$47*SQRT($Q$51)))-$Q$47*SQRT($Q$51)))*$AG$13*EXP(-#REF!*$Q$51)-NORMSDIST(-((LN($EY120/$AG$13)+(#REF!+($Q$47^2)/2)*$Q$51)/($Q$47*SQRT($Q$51))))*$EY120)*100*$AF$13,0)</f>
        <v>0</v>
      </c>
      <c r="FK120" s="120">
        <f ca="1">IFERROR((NORMSDIST(-(((LN($EY120/$AG$14)+(#REF!+($Q$47^2)/2)*$Q$51)/($Q$47*SQRT($Q$51)))-$Q$47*SQRT($Q$51)))*$AG$14*EXP(-#REF!*$Q$51)-NORMSDIST(-((LN($EY120/$AG$14)+(#REF!+($Q$47^2)/2)*$Q$51)/($Q$47*SQRT($Q$51))))*$EY120)*100*$AF$14,0)</f>
        <v>0</v>
      </c>
      <c r="FL120" s="120">
        <f ca="1">IFERROR((NORMSDIST(-(((LN($EY120/$AG$15)+(#REF!+($Q$47^2)/2)*$Q$51)/($Q$47*SQRT($Q$51)))-$Q$47*SQRT($Q$51)))*$AG$15*EXP(-#REF!*$Q$51)-NORMSDIST(-((LN($EY120/$AG$15)+(#REF!+($Q$47^2)/2)*$Q$51)/($Q$47*SQRT($Q$51))))*$EY120)*100*$AF$15,0)</f>
        <v>0</v>
      </c>
      <c r="FM120" s="120">
        <f ca="1">IFERROR((NORMSDIST(-(((LN($EY120/$AG$16)+(#REF!+($Q$47^2)/2)*$Q$51)/($Q$47*SQRT($Q$51)))-$Q$47*SQRT($Q$51)))*$AG$16*EXP(-#REF!*$Q$51)-NORMSDIST(-((LN($EY120/$AG$16)+(#REF!+($Q$47^2)/2)*$Q$51)/($Q$47*SQRT($Q$51))))*$EY120)*100*$AF$16,0)</f>
        <v>0</v>
      </c>
      <c r="FN120" s="120">
        <f ca="1">IFERROR((NORMSDIST(-(((LN($EY120/$AG$17)+(#REF!+($Q$47^2)/2)*$Q$51)/($Q$47*SQRT($Q$51)))-$Q$47*SQRT($Q$51)))*$AG$17*EXP(-#REF!*$Q$51)-NORMSDIST(-((LN($EY120/$AG$17)+(#REF!+($Q$47^2)/2)*$Q$51)/($Q$47*SQRT($Q$51))))*$EY120)*100*$AF$17,0)</f>
        <v>0</v>
      </c>
      <c r="FO120" s="120">
        <f ca="1">IFERROR((NORMSDIST(-(((LN($EY120/$AG$18)+(#REF!+($Q$47^2)/2)*$Q$51)/($Q$47*SQRT($Q$51)))-$Q$47*SQRT($Q$51)))*$AG$18*EXP(-#REF!*$Q$51)-NORMSDIST(-((LN($EY120/$AG$18)+(#REF!+($Q$47^2)/2)*$Q$51)/($Q$47*SQRT($Q$51))))*$EY120)*100*$AF$18,0)</f>
        <v>0</v>
      </c>
      <c r="FP120" s="120">
        <f ca="1">IFERROR((NORMSDIST(-(((LN($EY120/$AG$19)+(#REF!+($Q$47^2)/2)*$Q$51)/($Q$47*SQRT($Q$51)))-$Q$47*SQRT($Q$51)))*$AG$19*EXP(-#REF!*$Q$51)-NORMSDIST(-((LN($EY120/$AG$19)+(#REF!+($Q$47^2)/2)*$Q$51)/($Q$47*SQRT($Q$51))))*$EY120)*100*$AF$19,0)</f>
        <v>0</v>
      </c>
      <c r="FQ120" s="120">
        <f ca="1">IFERROR((NORMSDIST(-(((LN($EY120/$AG$20)+(#REF!+($Q$47^2)/2)*$Q$51)/($Q$47*SQRT($Q$51)))-$Q$47*SQRT($Q$51)))*$AG$20*EXP(-#REF!*$Q$51)-NORMSDIST(-((LN($EY120/$AG$20)+(#REF!+($Q$47^2)/2)*$Q$51)/($Q$47*SQRT($Q$51))))*$EY120)*100*$AF$20,0)</f>
        <v>0</v>
      </c>
      <c r="FR120" s="120">
        <f ca="1">IFERROR((NORMSDIST(-(((LN($EY120/$AG$21)+(#REF!+($Q$47^2)/2)*$Q$51)/($Q$47*SQRT($Q$51)))-$Q$47*SQRT($Q$51)))*$AG$21*EXP(-#REF!*$Q$51)-NORMSDIST(-((LN($EY120/$AG$21)+(#REF!+($Q$47^2)/2)*$Q$51)/($Q$47*SQRT($Q$51))))*$EY120)*100*$AF$21,0)</f>
        <v>0</v>
      </c>
      <c r="FS120" s="120">
        <f ca="1">IFERROR((NORMSDIST(-(((LN($EY120/$AG$22)+(#REF!+($Q$47^2)/2)*$Q$51)/($Q$47*SQRT($Q$51)))-$Q$47*SQRT($Q$51)))*$AG$22*EXP(-#REF!*$Q$51)-NORMSDIST(-((LN($EY120/$AG$22)+(#REF!+($Q$47^2)/2)*$Q$51)/($Q$47*SQRT($Q$51))))*$EY120)*100*$AF$22,0)</f>
        <v>0</v>
      </c>
      <c r="FT120" s="120">
        <f ca="1">IFERROR((NORMSDIST(-(((LN($EY120/$AG$23)+(#REF!+($Q$47^2)/2)*$Q$51)/($Q$47*SQRT($Q$51)))-$Q$47*SQRT($Q$51)))*$AG$23*EXP(-#REF!*$Q$51)-NORMSDIST(-((LN($EY120/$AG$23)+(#REF!+($Q$47^2)/2)*$Q$51)/($Q$47*SQRT($Q$51))))*$EY120)*100*$AF$23,0)</f>
        <v>0</v>
      </c>
      <c r="FU120" s="120">
        <f ca="1">IFERROR((NORMSDIST(-(((LN($EY120/$AG$24)+(#REF!+($Q$47^2)/2)*$Q$51)/($Q$47*SQRT($Q$51)))-$Q$47*SQRT($Q$51)))*$AG$24*EXP(-#REF!*$Q$51)-NORMSDIST(-((LN($EY120/$AG$24)+(#REF!+($Q$47^2)/2)*$Q$51)/($Q$47*SQRT($Q$51))))*$EY120)*100*$AF$24,0)</f>
        <v>0</v>
      </c>
      <c r="FV120" s="120">
        <f ca="1">IFERROR((NORMSDIST(-(((LN($EY120/$AG$25)+(#REF!+($Q$47^2)/2)*$Q$51)/($Q$47*SQRT($Q$51)))-$Q$47*SQRT($Q$51)))*$AG$25*EXP(-#REF!*$Q$51)-NORMSDIST(-((LN($EY120/$AG$25)+(#REF!+($Q$47^2)/2)*$Q$51)/($Q$47*SQRT($Q$51))))*$EY120)*100*$AF$25,0)</f>
        <v>0</v>
      </c>
      <c r="FW120" s="120">
        <f ca="1">IFERROR((NORMSDIST(-(((LN($EY120/$AG$26)+(#REF!+($Q$47^2)/2)*$Q$51)/($Q$47*SQRT($Q$51)))-$Q$47*SQRT($Q$51)))*$AG$26*EXP(-#REF!*$Q$51)-NORMSDIST(-((LN($EY120/$AG$26)+(#REF!+($Q$47^2)/2)*$Q$51)/($Q$47*SQRT($Q$51))))*$EY120)*100*$AF$26,0)</f>
        <v>0</v>
      </c>
      <c r="FX120" s="120">
        <f ca="1">IFERROR((NORMSDIST(-(((LN($EY120/$AG$27)+(#REF!+($Q$47^2)/2)*$Q$51)/($Q$47*SQRT($Q$51)))-$Q$47*SQRT($Q$51)))*$AG$27*EXP(-#REF!*$Q$51)-NORMSDIST(-((LN($EY120/$AG$27)+(#REF!+($Q$47^2)/2)*$Q$51)/($Q$47*SQRT($Q$51))))*$EY120)*100*$AF$27,0)</f>
        <v>0</v>
      </c>
      <c r="FY120" s="120">
        <f ca="1">IFERROR((NORMSDIST(-(((LN($EY120/$AG$28)+(#REF!+($Q$47^2)/2)*$Q$51)/($Q$47*SQRT($Q$51)))-$Q$47*SQRT($Q$51)))*$AG$28*EXP(-#REF!*$Q$51)-NORMSDIST(-((LN($EY120/$AG$28)+(#REF!+($Q$47^2)/2)*$Q$51)/($Q$47*SQRT($Q$51))))*$EY120)*100*$AF$28,0)</f>
        <v>0</v>
      </c>
      <c r="FZ120" s="120">
        <f ca="1">IFERROR((NORMSDIST(-(((LN($EY120/$AG$29)+(#REF!+($Q$47^2)/2)*$Q$51)/($Q$47*SQRT($Q$51)))-$Q$47*SQRT($Q$51)))*$AG$29*EXP(-#REF!*$Q$51)-NORMSDIST(-((LN($EY120/$AG$29)+(#REF!+($Q$47^2)/2)*$Q$51)/($Q$47*SQRT($Q$51))))*$EY120)*100*$AF$29,0)</f>
        <v>0</v>
      </c>
      <c r="GA120" s="120">
        <f ca="1">IFERROR((NORMSDIST(-(((LN($EY120/$AG$30)+(#REF!+($Q$47^2)/2)*$Q$51)/($Q$47*SQRT($Q$51)))-$Q$47*SQRT($Q$51)))*$AG$30*EXP(-#REF!*$Q$51)-NORMSDIST(-((LN($EY120/$AG$30)+(#REF!+($Q$47^2)/2)*$Q$51)/($Q$47*SQRT($Q$51))))*$EY120)*100*$AF$30,0)</f>
        <v>0</v>
      </c>
      <c r="GB120" s="120">
        <f ca="1">IFERROR((NORMSDIST(-(((LN($EY120/$AG$31)+(#REF!+($Q$47^2)/2)*$Q$51)/($Q$47*SQRT($Q$51)))-$Q$47*SQRT($Q$51)))*$AG$31*EXP(-#REF!*$Q$51)-NORMSDIST(-((LN($EY120/$AG$31)+(#REF!+($Q$47^2)/2)*$Q$51)/($Q$47*SQRT($Q$51))))*$EY120)*100*$AF$31,0)</f>
        <v>0</v>
      </c>
      <c r="GC120" s="120">
        <f ca="1">IFERROR((NORMSDIST(-(((LN($EY120/$AG$32)+(#REF!+($Q$47^2)/2)*$Q$51)/($Q$47*SQRT($Q$51)))-$Q$47*SQRT($Q$51)))*$AG$32*EXP(-#REF!*$Q$51)-NORMSDIST(-((LN($EY120/$AG$32)+(#REF!+($Q$47^2)/2)*$Q$51)/($Q$47*SQRT($Q$51))))*$EY120)*100*$AF$32,0)</f>
        <v>0</v>
      </c>
      <c r="GD120" s="120">
        <f ca="1">IFERROR((NORMSDIST(-(((LN($EY120/$AG$33)+(#REF!+($Q$47^2)/2)*$Q$51)/($Q$47*SQRT($Q$51)))-$Q$47*SQRT($Q$51)))*$AG$33*EXP(-#REF!*$Q$51)-NORMSDIST(-((LN($EY120/$AG$33)+(#REF!+($Q$47^2)/2)*$Q$51)/($Q$47*SQRT($Q$51))))*$EY120)*100*$AF$33,0)</f>
        <v>0</v>
      </c>
      <c r="GE120" s="120">
        <f ca="1">IFERROR((NORMSDIST(-(((LN($EY120/$AG$34)+(#REF!+($Q$47^2)/2)*$Q$51)/($Q$47*SQRT($Q$51)))-$Q$47*SQRT($Q$51)))*$AG$34*EXP(-#REF!*$Q$51)-NORMSDIST(-((LN($EY120/$AG$34)+(#REF!+($Q$47^2)/2)*$Q$51)/($Q$47*SQRT($Q$51))))*$EY120)*100*$AF$34,0)</f>
        <v>0</v>
      </c>
      <c r="GF120" s="120">
        <f ca="1">IFERROR((NORMSDIST(-(((LN($EY120/$AG$35)+(#REF!+($Q$47^2)/2)*$Q$51)/($Q$47*SQRT($Q$51)))-$Q$47*SQRT($Q$51)))*$AG$35*EXP(-#REF!*$Q$51)-NORMSDIST(-((LN($EY120/$AG$35)+(#REF!+($Q$47^2)/2)*$Q$51)/($Q$47*SQRT($Q$51))))*$EY120)*100*$AF$35,0)</f>
        <v>0</v>
      </c>
      <c r="GG120" s="120">
        <f ca="1">IFERROR((NORMSDIST(-(((LN($EY120/$AG$36)+(#REF!+($Q$47^2)/2)*$Q$51)/($Q$47*SQRT($Q$51)))-$Q$47*SQRT($Q$51)))*$AG$36*EXP(-#REF!*$Q$51)-NORMSDIST(-((LN($EY120/$AG$36)+(#REF!+($Q$47^2)/2)*$Q$51)/($Q$47*SQRT($Q$51))))*$EY120)*100*$AF$36,0)</f>
        <v>0</v>
      </c>
      <c r="GH120" s="120">
        <f ca="1">IFERROR((NORMSDIST(-(((LN($EY120/$AG$37)+(#REF!+($Q$47^2)/2)*$Q$51)/($Q$47*SQRT($Q$51)))-$Q$47*SQRT($Q$51)))*$AG$37*EXP(-#REF!*$Q$51)-NORMSDIST(-((LN($EY120/$AG$37)+(#REF!+($Q$47^2)/2)*$Q$51)/($Q$47*SQRT($Q$51))))*$EY120)*100*$AF$37,0)</f>
        <v>0</v>
      </c>
      <c r="GI120" s="120">
        <f ca="1">IFERROR((NORMSDIST(-(((LN($EY120/$AG$38)+(#REF!+($Q$47^2)/2)*$Q$51)/($Q$47*SQRT($Q$51)))-$Q$47*SQRT($Q$51)))*$AG$38*EXP(-#REF!*$Q$51)-NORMSDIST(-((LN($EY120/$AG$38)+(#REF!+($Q$47^2)/2)*$Q$51)/($Q$47*SQRT($Q$51))))*$EY120)*100*$AF$38,0)</f>
        <v>0</v>
      </c>
      <c r="GJ120" s="120">
        <f ca="1">IFERROR((NORMSDIST(-(((LN($EY120/$AG$39)+(#REF!+($Q$47^2)/2)*$Q$51)/($Q$47*SQRT($Q$51)))-$Q$47*SQRT($Q$51)))*$AG$39*EXP(-#REF!*$Q$51)-NORMSDIST(-((LN($EY120/$AG$39)+(#REF!+($Q$47^2)/2)*$Q$51)/($Q$47*SQRT($Q$51))))*$EY120)*100*$AF$39,0)</f>
        <v>0</v>
      </c>
      <c r="GK120" s="120">
        <f ca="1">IFERROR((NORMSDIST(-(((LN($EY120/$AG$40)+(#REF!+($Q$47^2)/2)*$Q$51)/($Q$47*SQRT($Q$51)))-$Q$47*SQRT($Q$51)))*$AG$40*EXP(-#REF!*$Q$51)-NORMSDIST(-((LN($EY120/$AG$40)+(#REF!+($Q$47^2)/2)*$Q$51)/($Q$47*SQRT($Q$51))))*$EY120)*100*$AF$40,0)</f>
        <v>0</v>
      </c>
      <c r="GL120" s="120">
        <f ca="1">IFERROR((NORMSDIST(-(((LN($EY120/$AG$41)+(#REF!+($Q$47^2)/2)*$Q$51)/($Q$47*SQRT($Q$51)))-$Q$47*SQRT($Q$51)))*$AG$41*EXP(-#REF!*$Q$51)-NORMSDIST(-((LN($EY120/$AG$41)+(#REF!+($Q$47^2)/2)*$Q$51)/($Q$47*SQRT($Q$51))))*$EY120)*100*$AF$41,0)</f>
        <v>0</v>
      </c>
      <c r="GM120" s="120">
        <f ca="1">IFERROR((NORMSDIST(-(((LN($EY120/$AG$42)+(#REF!+($Q$47^2)/2)*$Q$51)/($Q$47*SQRT($Q$51)))-$Q$47*SQRT($Q$51)))*$AG$42*EXP(-#REF!*$Q$51)-NORMSDIST(-((LN($EY120/$AG$42)+(#REF!+($Q$47^2)/2)*$Q$51)/($Q$47*SQRT($Q$51))))*$EY120)*100*$AF$42,0)</f>
        <v>0</v>
      </c>
      <c r="GN120" s="205">
        <f t="shared" ca="1" si="218"/>
        <v>0</v>
      </c>
    </row>
    <row r="121" spans="112:196">
      <c r="DH121" s="119">
        <f t="shared" si="175"/>
        <v>2697.2662500000006</v>
      </c>
      <c r="DI121" s="120">
        <f t="shared" si="176"/>
        <v>0</v>
      </c>
      <c r="DJ121" s="120">
        <f t="shared" si="177"/>
        <v>0</v>
      </c>
      <c r="DK121" s="120">
        <f t="shared" si="178"/>
        <v>0</v>
      </c>
      <c r="DL121" s="120">
        <f t="shared" si="179"/>
        <v>0</v>
      </c>
      <c r="DM121" s="120">
        <f t="shared" si="180"/>
        <v>0</v>
      </c>
      <c r="DN121" s="120">
        <f t="shared" si="181"/>
        <v>0</v>
      </c>
      <c r="DO121" s="120">
        <f t="shared" si="182"/>
        <v>0</v>
      </c>
      <c r="DP121" s="120">
        <f t="shared" si="183"/>
        <v>0</v>
      </c>
      <c r="DQ121" s="120">
        <f t="shared" si="184"/>
        <v>0</v>
      </c>
      <c r="DR121" s="120">
        <f t="shared" si="185"/>
        <v>0</v>
      </c>
      <c r="DS121" s="120">
        <f t="shared" si="186"/>
        <v>0</v>
      </c>
      <c r="DT121" s="120">
        <f t="shared" si="187"/>
        <v>0</v>
      </c>
      <c r="DU121" s="120">
        <f t="shared" si="188"/>
        <v>0</v>
      </c>
      <c r="DV121" s="120">
        <f t="shared" si="189"/>
        <v>0</v>
      </c>
      <c r="DW121" s="120">
        <f t="shared" si="190"/>
        <v>0</v>
      </c>
      <c r="DX121" s="120">
        <f t="shared" si="191"/>
        <v>0</v>
      </c>
      <c r="DY121" s="120">
        <f t="shared" si="192"/>
        <v>0</v>
      </c>
      <c r="DZ121" s="120">
        <f t="shared" si="193"/>
        <v>0</v>
      </c>
      <c r="EA121" s="120">
        <f t="shared" si="194"/>
        <v>0</v>
      </c>
      <c r="EB121" s="120">
        <f t="shared" si="195"/>
        <v>0</v>
      </c>
      <c r="EC121" s="120">
        <f t="shared" si="196"/>
        <v>0</v>
      </c>
      <c r="ED121" s="120">
        <f t="shared" si="197"/>
        <v>0</v>
      </c>
      <c r="EE121" s="120">
        <f t="shared" si="198"/>
        <v>0</v>
      </c>
      <c r="EF121" s="120">
        <f t="shared" si="199"/>
        <v>0</v>
      </c>
      <c r="EG121" s="120">
        <f t="shared" si="200"/>
        <v>0</v>
      </c>
      <c r="EH121" s="120">
        <f t="shared" si="201"/>
        <v>0</v>
      </c>
      <c r="EI121" s="120">
        <f t="shared" si="202"/>
        <v>0</v>
      </c>
      <c r="EJ121" s="120">
        <f t="shared" si="203"/>
        <v>0</v>
      </c>
      <c r="EK121" s="120">
        <f t="shared" si="204"/>
        <v>0</v>
      </c>
      <c r="EL121" s="120">
        <f t="shared" si="205"/>
        <v>0</v>
      </c>
      <c r="EM121" s="120">
        <f t="shared" si="206"/>
        <v>0</v>
      </c>
      <c r="EN121" s="120">
        <f t="shared" si="207"/>
        <v>0</v>
      </c>
      <c r="EO121" s="120">
        <f t="shared" si="208"/>
        <v>0</v>
      </c>
      <c r="EP121" s="120">
        <f t="shared" si="209"/>
        <v>0</v>
      </c>
      <c r="EQ121" s="120">
        <f t="shared" si="210"/>
        <v>0</v>
      </c>
      <c r="ER121" s="120">
        <f t="shared" si="211"/>
        <v>0</v>
      </c>
      <c r="ES121" s="120">
        <f t="shared" si="212"/>
        <v>0</v>
      </c>
      <c r="ET121" s="120">
        <f t="shared" si="213"/>
        <v>0</v>
      </c>
      <c r="EU121" s="120">
        <f t="shared" si="214"/>
        <v>0</v>
      </c>
      <c r="EV121" s="120">
        <f t="shared" si="215"/>
        <v>0</v>
      </c>
      <c r="EW121" s="205">
        <f t="shared" si="216"/>
        <v>0</v>
      </c>
      <c r="EX121" s="72"/>
      <c r="EY121" s="119">
        <f t="shared" si="217"/>
        <v>2697.2662500000006</v>
      </c>
      <c r="EZ121" s="120">
        <f ca="1">IFERROR((NORMSDIST(-(((LN($EY121/$AG$3)+(#REF!+($Q$47^2)/2)*$Q$51)/($Q$47*SQRT($Q$51)))-$Q$47*SQRT($Q$51)))*$AG$3*EXP(-#REF!*$Q$51)-NORMSDIST(-((LN($EY121/$AG$3)+(#REF!+($Q$47^2)/2)*$Q$51)/($Q$47*SQRT($Q$51))))*$EY121)*100*$AF$3,0)</f>
        <v>0</v>
      </c>
      <c r="FA121" s="120">
        <f ca="1">IFERROR((NORMSDIST(-(((LN($EY121/$AG$4)+(#REF!+($Q$47^2)/2)*$Q$51)/($Q$47*SQRT($Q$51)))-$Q$47*SQRT($Q$51)))*$AG$4*EXP(-#REF!*$Q$51)-NORMSDIST(-((LN($EY121/$AG$4)+(#REF!+($Q$47^2)/2)*$Q$51)/($Q$47*SQRT($Q$51))))*$EY121)*100*$AF$4,0)</f>
        <v>0</v>
      </c>
      <c r="FB121" s="120">
        <f ca="1">IFERROR((NORMSDIST(-(((LN($EY121/$AG$5)+(#REF!+($Q$47^2)/2)*$Q$51)/($Q$47*SQRT($Q$51)))-$Q$47*SQRT($Q$51)))*$AG$5*EXP(-#REF!*$Q$51)-NORMSDIST(-((LN($EY121/$AG$5)+(#REF!+($Q$47^2)/2)*$Q$51)/($Q$47*SQRT($Q$51))))*$EY121)*100*$AF$5,0)</f>
        <v>0</v>
      </c>
      <c r="FC121" s="120">
        <f ca="1">IFERROR((NORMSDIST(-(((LN($EY121/$AG$6)+(#REF!+($Q$47^2)/2)*$Q$51)/($Q$47*SQRT($Q$51)))-$Q$47*SQRT($Q$51)))*$AG$6*EXP(-#REF!*$Q$51)-NORMSDIST(-((LN($EY121/$AG$6)+(#REF!+($Q$47^2)/2)*$Q$51)/($Q$47*SQRT($Q$51))))*$EY121)*100*$AF$6,0)</f>
        <v>0</v>
      </c>
      <c r="FD121" s="120">
        <f ca="1">IFERROR((NORMSDIST(-(((LN($EY121/$AG$7)+(#REF!+($Q$47^2)/2)*$Q$51)/($Q$47*SQRT($Q$51)))-$Q$47*SQRT($Q$51)))*$AG$7*EXP(-#REF!*$Q$51)-NORMSDIST(-((LN($EY121/$AG$7)+(#REF!+($Q$47^2)/2)*$Q$51)/($Q$47*SQRT($Q$51))))*$EY121)*100*$AF$7,0)</f>
        <v>0</v>
      </c>
      <c r="FE121" s="120">
        <f ca="1">IFERROR((NORMSDIST(-(((LN($EY121/$AG$8)+(#REF!+($Q$47^2)/2)*$Q$51)/($Q$47*SQRT($Q$51)))-$Q$47*SQRT($Q$51)))*$AG$8*EXP(-#REF!*$Q$51)-NORMSDIST(-((LN($EY121/$AG$8)+(#REF!+($Q$47^2)/2)*$Q$51)/($Q$47*SQRT($Q$51))))*$EY121)*100*$AF$8,0)</f>
        <v>0</v>
      </c>
      <c r="FF121" s="120">
        <f ca="1">IFERROR((NORMSDIST(-(((LN($EY121/$AG$9)+(#REF!+($Q$47^2)/2)*$Q$51)/($Q$47*SQRT($Q$51)))-$Q$47*SQRT($Q$51)))*$AG$9*EXP(-#REF!*$Q$51)-NORMSDIST(-((LN($EY121/$AG$9)+(#REF!+($Q$47^2)/2)*$Q$51)/($Q$47*SQRT($Q$51))))*$EY121)*100*$AF$9,0)</f>
        <v>0</v>
      </c>
      <c r="FG121" s="120">
        <f ca="1">IFERROR((NORMSDIST(-(((LN($EY121/$AG$10)+(#REF!+($Q$47^2)/2)*$Q$51)/($Q$47*SQRT($Q$51)))-$Q$47*SQRT($Q$51)))*$AG$10*EXP(-#REF!*$Q$51)-NORMSDIST(-((LN($EY121/$AG$10)+(#REF!+($Q$47^2)/2)*$Q$51)/($Q$47*SQRT($Q$51))))*$EY121)*100*$AF$10,0)</f>
        <v>0</v>
      </c>
      <c r="FH121" s="120">
        <f ca="1">IFERROR((NORMSDIST(-(((LN($EY121/$AG$11)+(#REF!+($Q$47^2)/2)*$Q$51)/($Q$47*SQRT($Q$51)))-$Q$47*SQRT($Q$51)))*$AG$11*EXP(-#REF!*$Q$51)-NORMSDIST(-((LN($EY121/$AG$11)+(#REF!+($Q$47^2)/2)*$Q$51)/($Q$47*SQRT($Q$51))))*$EY121)*100*$AF$11,0)</f>
        <v>0</v>
      </c>
      <c r="FI121" s="120">
        <f ca="1">IFERROR((NORMSDIST(-(((LN($EY121/$AG$12)+(#REF!+($Q$47^2)/2)*$Q$51)/($Q$47*SQRT($Q$51)))-$Q$47*SQRT($Q$51)))*$AG$12*EXP(-#REF!*$Q$51)-NORMSDIST(-((LN($EY121/$AG$12)+(#REF!+($Q$47^2)/2)*$Q$51)/($Q$47*SQRT($Q$51))))*$EY121)*100*$AF$12,0)</f>
        <v>0</v>
      </c>
      <c r="FJ121" s="120">
        <f ca="1">IFERROR((NORMSDIST(-(((LN($EY121/$AG$13)+(#REF!+($Q$47^2)/2)*$Q$51)/($Q$47*SQRT($Q$51)))-$Q$47*SQRT($Q$51)))*$AG$13*EXP(-#REF!*$Q$51)-NORMSDIST(-((LN($EY121/$AG$13)+(#REF!+($Q$47^2)/2)*$Q$51)/($Q$47*SQRT($Q$51))))*$EY121)*100*$AF$13,0)</f>
        <v>0</v>
      </c>
      <c r="FK121" s="120">
        <f ca="1">IFERROR((NORMSDIST(-(((LN($EY121/$AG$14)+(#REF!+($Q$47^2)/2)*$Q$51)/($Q$47*SQRT($Q$51)))-$Q$47*SQRT($Q$51)))*$AG$14*EXP(-#REF!*$Q$51)-NORMSDIST(-((LN($EY121/$AG$14)+(#REF!+($Q$47^2)/2)*$Q$51)/($Q$47*SQRT($Q$51))))*$EY121)*100*$AF$14,0)</f>
        <v>0</v>
      </c>
      <c r="FL121" s="120">
        <f ca="1">IFERROR((NORMSDIST(-(((LN($EY121/$AG$15)+(#REF!+($Q$47^2)/2)*$Q$51)/($Q$47*SQRT($Q$51)))-$Q$47*SQRT($Q$51)))*$AG$15*EXP(-#REF!*$Q$51)-NORMSDIST(-((LN($EY121/$AG$15)+(#REF!+($Q$47^2)/2)*$Q$51)/($Q$47*SQRT($Q$51))))*$EY121)*100*$AF$15,0)</f>
        <v>0</v>
      </c>
      <c r="FM121" s="120">
        <f ca="1">IFERROR((NORMSDIST(-(((LN($EY121/$AG$16)+(#REF!+($Q$47^2)/2)*$Q$51)/($Q$47*SQRT($Q$51)))-$Q$47*SQRT($Q$51)))*$AG$16*EXP(-#REF!*$Q$51)-NORMSDIST(-((LN($EY121/$AG$16)+(#REF!+($Q$47^2)/2)*$Q$51)/($Q$47*SQRT($Q$51))))*$EY121)*100*$AF$16,0)</f>
        <v>0</v>
      </c>
      <c r="FN121" s="120">
        <f ca="1">IFERROR((NORMSDIST(-(((LN($EY121/$AG$17)+(#REF!+($Q$47^2)/2)*$Q$51)/($Q$47*SQRT($Q$51)))-$Q$47*SQRT($Q$51)))*$AG$17*EXP(-#REF!*$Q$51)-NORMSDIST(-((LN($EY121/$AG$17)+(#REF!+($Q$47^2)/2)*$Q$51)/($Q$47*SQRT($Q$51))))*$EY121)*100*$AF$17,0)</f>
        <v>0</v>
      </c>
      <c r="FO121" s="120">
        <f ca="1">IFERROR((NORMSDIST(-(((LN($EY121/$AG$18)+(#REF!+($Q$47^2)/2)*$Q$51)/($Q$47*SQRT($Q$51)))-$Q$47*SQRT($Q$51)))*$AG$18*EXP(-#REF!*$Q$51)-NORMSDIST(-((LN($EY121/$AG$18)+(#REF!+($Q$47^2)/2)*$Q$51)/($Q$47*SQRT($Q$51))))*$EY121)*100*$AF$18,0)</f>
        <v>0</v>
      </c>
      <c r="FP121" s="120">
        <f ca="1">IFERROR((NORMSDIST(-(((LN($EY121/$AG$19)+(#REF!+($Q$47^2)/2)*$Q$51)/($Q$47*SQRT($Q$51)))-$Q$47*SQRT($Q$51)))*$AG$19*EXP(-#REF!*$Q$51)-NORMSDIST(-((LN($EY121/$AG$19)+(#REF!+($Q$47^2)/2)*$Q$51)/($Q$47*SQRT($Q$51))))*$EY121)*100*$AF$19,0)</f>
        <v>0</v>
      </c>
      <c r="FQ121" s="120">
        <f ca="1">IFERROR((NORMSDIST(-(((LN($EY121/$AG$20)+(#REF!+($Q$47^2)/2)*$Q$51)/($Q$47*SQRT($Q$51)))-$Q$47*SQRT($Q$51)))*$AG$20*EXP(-#REF!*$Q$51)-NORMSDIST(-((LN($EY121/$AG$20)+(#REF!+($Q$47^2)/2)*$Q$51)/($Q$47*SQRT($Q$51))))*$EY121)*100*$AF$20,0)</f>
        <v>0</v>
      </c>
      <c r="FR121" s="120">
        <f ca="1">IFERROR((NORMSDIST(-(((LN($EY121/$AG$21)+(#REF!+($Q$47^2)/2)*$Q$51)/($Q$47*SQRT($Q$51)))-$Q$47*SQRT($Q$51)))*$AG$21*EXP(-#REF!*$Q$51)-NORMSDIST(-((LN($EY121/$AG$21)+(#REF!+($Q$47^2)/2)*$Q$51)/($Q$47*SQRT($Q$51))))*$EY121)*100*$AF$21,0)</f>
        <v>0</v>
      </c>
      <c r="FS121" s="120">
        <f ca="1">IFERROR((NORMSDIST(-(((LN($EY121/$AG$22)+(#REF!+($Q$47^2)/2)*$Q$51)/($Q$47*SQRT($Q$51)))-$Q$47*SQRT($Q$51)))*$AG$22*EXP(-#REF!*$Q$51)-NORMSDIST(-((LN($EY121/$AG$22)+(#REF!+($Q$47^2)/2)*$Q$51)/($Q$47*SQRT($Q$51))))*$EY121)*100*$AF$22,0)</f>
        <v>0</v>
      </c>
      <c r="FT121" s="120">
        <f ca="1">IFERROR((NORMSDIST(-(((LN($EY121/$AG$23)+(#REF!+($Q$47^2)/2)*$Q$51)/($Q$47*SQRT($Q$51)))-$Q$47*SQRT($Q$51)))*$AG$23*EXP(-#REF!*$Q$51)-NORMSDIST(-((LN($EY121/$AG$23)+(#REF!+($Q$47^2)/2)*$Q$51)/($Q$47*SQRT($Q$51))))*$EY121)*100*$AF$23,0)</f>
        <v>0</v>
      </c>
      <c r="FU121" s="120">
        <f ca="1">IFERROR((NORMSDIST(-(((LN($EY121/$AG$24)+(#REF!+($Q$47^2)/2)*$Q$51)/($Q$47*SQRT($Q$51)))-$Q$47*SQRT($Q$51)))*$AG$24*EXP(-#REF!*$Q$51)-NORMSDIST(-((LN($EY121/$AG$24)+(#REF!+($Q$47^2)/2)*$Q$51)/($Q$47*SQRT($Q$51))))*$EY121)*100*$AF$24,0)</f>
        <v>0</v>
      </c>
      <c r="FV121" s="120">
        <f ca="1">IFERROR((NORMSDIST(-(((LN($EY121/$AG$25)+(#REF!+($Q$47^2)/2)*$Q$51)/($Q$47*SQRT($Q$51)))-$Q$47*SQRT($Q$51)))*$AG$25*EXP(-#REF!*$Q$51)-NORMSDIST(-((LN($EY121/$AG$25)+(#REF!+($Q$47^2)/2)*$Q$51)/($Q$47*SQRT($Q$51))))*$EY121)*100*$AF$25,0)</f>
        <v>0</v>
      </c>
      <c r="FW121" s="120">
        <f ca="1">IFERROR((NORMSDIST(-(((LN($EY121/$AG$26)+(#REF!+($Q$47^2)/2)*$Q$51)/($Q$47*SQRT($Q$51)))-$Q$47*SQRT($Q$51)))*$AG$26*EXP(-#REF!*$Q$51)-NORMSDIST(-((LN($EY121/$AG$26)+(#REF!+($Q$47^2)/2)*$Q$51)/($Q$47*SQRT($Q$51))))*$EY121)*100*$AF$26,0)</f>
        <v>0</v>
      </c>
      <c r="FX121" s="120">
        <f ca="1">IFERROR((NORMSDIST(-(((LN($EY121/$AG$27)+(#REF!+($Q$47^2)/2)*$Q$51)/($Q$47*SQRT($Q$51)))-$Q$47*SQRT($Q$51)))*$AG$27*EXP(-#REF!*$Q$51)-NORMSDIST(-((LN($EY121/$AG$27)+(#REF!+($Q$47^2)/2)*$Q$51)/($Q$47*SQRT($Q$51))))*$EY121)*100*$AF$27,0)</f>
        <v>0</v>
      </c>
      <c r="FY121" s="120">
        <f ca="1">IFERROR((NORMSDIST(-(((LN($EY121/$AG$28)+(#REF!+($Q$47^2)/2)*$Q$51)/($Q$47*SQRT($Q$51)))-$Q$47*SQRT($Q$51)))*$AG$28*EXP(-#REF!*$Q$51)-NORMSDIST(-((LN($EY121/$AG$28)+(#REF!+($Q$47^2)/2)*$Q$51)/($Q$47*SQRT($Q$51))))*$EY121)*100*$AF$28,0)</f>
        <v>0</v>
      </c>
      <c r="FZ121" s="120">
        <f ca="1">IFERROR((NORMSDIST(-(((LN($EY121/$AG$29)+(#REF!+($Q$47^2)/2)*$Q$51)/($Q$47*SQRT($Q$51)))-$Q$47*SQRT($Q$51)))*$AG$29*EXP(-#REF!*$Q$51)-NORMSDIST(-((LN($EY121/$AG$29)+(#REF!+($Q$47^2)/2)*$Q$51)/($Q$47*SQRT($Q$51))))*$EY121)*100*$AF$29,0)</f>
        <v>0</v>
      </c>
      <c r="GA121" s="120">
        <f ca="1">IFERROR((NORMSDIST(-(((LN($EY121/$AG$30)+(#REF!+($Q$47^2)/2)*$Q$51)/($Q$47*SQRT($Q$51)))-$Q$47*SQRT($Q$51)))*$AG$30*EXP(-#REF!*$Q$51)-NORMSDIST(-((LN($EY121/$AG$30)+(#REF!+($Q$47^2)/2)*$Q$51)/($Q$47*SQRT($Q$51))))*$EY121)*100*$AF$30,0)</f>
        <v>0</v>
      </c>
      <c r="GB121" s="120">
        <f ca="1">IFERROR((NORMSDIST(-(((LN($EY121/$AG$31)+(#REF!+($Q$47^2)/2)*$Q$51)/($Q$47*SQRT($Q$51)))-$Q$47*SQRT($Q$51)))*$AG$31*EXP(-#REF!*$Q$51)-NORMSDIST(-((LN($EY121/$AG$31)+(#REF!+($Q$47^2)/2)*$Q$51)/($Q$47*SQRT($Q$51))))*$EY121)*100*$AF$31,0)</f>
        <v>0</v>
      </c>
      <c r="GC121" s="120">
        <f ca="1">IFERROR((NORMSDIST(-(((LN($EY121/$AG$32)+(#REF!+($Q$47^2)/2)*$Q$51)/($Q$47*SQRT($Q$51)))-$Q$47*SQRT($Q$51)))*$AG$32*EXP(-#REF!*$Q$51)-NORMSDIST(-((LN($EY121/$AG$32)+(#REF!+($Q$47^2)/2)*$Q$51)/($Q$47*SQRT($Q$51))))*$EY121)*100*$AF$32,0)</f>
        <v>0</v>
      </c>
      <c r="GD121" s="120">
        <f ca="1">IFERROR((NORMSDIST(-(((LN($EY121/$AG$33)+(#REF!+($Q$47^2)/2)*$Q$51)/($Q$47*SQRT($Q$51)))-$Q$47*SQRT($Q$51)))*$AG$33*EXP(-#REF!*$Q$51)-NORMSDIST(-((LN($EY121/$AG$33)+(#REF!+($Q$47^2)/2)*$Q$51)/($Q$47*SQRT($Q$51))))*$EY121)*100*$AF$33,0)</f>
        <v>0</v>
      </c>
      <c r="GE121" s="120">
        <f ca="1">IFERROR((NORMSDIST(-(((LN($EY121/$AG$34)+(#REF!+($Q$47^2)/2)*$Q$51)/($Q$47*SQRT($Q$51)))-$Q$47*SQRT($Q$51)))*$AG$34*EXP(-#REF!*$Q$51)-NORMSDIST(-((LN($EY121/$AG$34)+(#REF!+($Q$47^2)/2)*$Q$51)/($Q$47*SQRT($Q$51))))*$EY121)*100*$AF$34,0)</f>
        <v>0</v>
      </c>
      <c r="GF121" s="120">
        <f ca="1">IFERROR((NORMSDIST(-(((LN($EY121/$AG$35)+(#REF!+($Q$47^2)/2)*$Q$51)/($Q$47*SQRT($Q$51)))-$Q$47*SQRT($Q$51)))*$AG$35*EXP(-#REF!*$Q$51)-NORMSDIST(-((LN($EY121/$AG$35)+(#REF!+($Q$47^2)/2)*$Q$51)/($Q$47*SQRT($Q$51))))*$EY121)*100*$AF$35,0)</f>
        <v>0</v>
      </c>
      <c r="GG121" s="120">
        <f ca="1">IFERROR((NORMSDIST(-(((LN($EY121/$AG$36)+(#REF!+($Q$47^2)/2)*$Q$51)/($Q$47*SQRT($Q$51)))-$Q$47*SQRT($Q$51)))*$AG$36*EXP(-#REF!*$Q$51)-NORMSDIST(-((LN($EY121/$AG$36)+(#REF!+($Q$47^2)/2)*$Q$51)/($Q$47*SQRT($Q$51))))*$EY121)*100*$AF$36,0)</f>
        <v>0</v>
      </c>
      <c r="GH121" s="120">
        <f ca="1">IFERROR((NORMSDIST(-(((LN($EY121/$AG$37)+(#REF!+($Q$47^2)/2)*$Q$51)/($Q$47*SQRT($Q$51)))-$Q$47*SQRT($Q$51)))*$AG$37*EXP(-#REF!*$Q$51)-NORMSDIST(-((LN($EY121/$AG$37)+(#REF!+($Q$47^2)/2)*$Q$51)/($Q$47*SQRT($Q$51))))*$EY121)*100*$AF$37,0)</f>
        <v>0</v>
      </c>
      <c r="GI121" s="120">
        <f ca="1">IFERROR((NORMSDIST(-(((LN($EY121/$AG$38)+(#REF!+($Q$47^2)/2)*$Q$51)/($Q$47*SQRT($Q$51)))-$Q$47*SQRT($Q$51)))*$AG$38*EXP(-#REF!*$Q$51)-NORMSDIST(-((LN($EY121/$AG$38)+(#REF!+($Q$47^2)/2)*$Q$51)/($Q$47*SQRT($Q$51))))*$EY121)*100*$AF$38,0)</f>
        <v>0</v>
      </c>
      <c r="GJ121" s="120">
        <f ca="1">IFERROR((NORMSDIST(-(((LN($EY121/$AG$39)+(#REF!+($Q$47^2)/2)*$Q$51)/($Q$47*SQRT($Q$51)))-$Q$47*SQRT($Q$51)))*$AG$39*EXP(-#REF!*$Q$51)-NORMSDIST(-((LN($EY121/$AG$39)+(#REF!+($Q$47^2)/2)*$Q$51)/($Q$47*SQRT($Q$51))))*$EY121)*100*$AF$39,0)</f>
        <v>0</v>
      </c>
      <c r="GK121" s="120">
        <f ca="1">IFERROR((NORMSDIST(-(((LN($EY121/$AG$40)+(#REF!+($Q$47^2)/2)*$Q$51)/($Q$47*SQRT($Q$51)))-$Q$47*SQRT($Q$51)))*$AG$40*EXP(-#REF!*$Q$51)-NORMSDIST(-((LN($EY121/$AG$40)+(#REF!+($Q$47^2)/2)*$Q$51)/($Q$47*SQRT($Q$51))))*$EY121)*100*$AF$40,0)</f>
        <v>0</v>
      </c>
      <c r="GL121" s="120">
        <f ca="1">IFERROR((NORMSDIST(-(((LN($EY121/$AG$41)+(#REF!+($Q$47^2)/2)*$Q$51)/($Q$47*SQRT($Q$51)))-$Q$47*SQRT($Q$51)))*$AG$41*EXP(-#REF!*$Q$51)-NORMSDIST(-((LN($EY121/$AG$41)+(#REF!+($Q$47^2)/2)*$Q$51)/($Q$47*SQRT($Q$51))))*$EY121)*100*$AF$41,0)</f>
        <v>0</v>
      </c>
      <c r="GM121" s="120">
        <f ca="1">IFERROR((NORMSDIST(-(((LN($EY121/$AG$42)+(#REF!+($Q$47^2)/2)*$Q$51)/($Q$47*SQRT($Q$51)))-$Q$47*SQRT($Q$51)))*$AG$42*EXP(-#REF!*$Q$51)-NORMSDIST(-((LN($EY121/$AG$42)+(#REF!+($Q$47^2)/2)*$Q$51)/($Q$47*SQRT($Q$51))))*$EY121)*100*$AF$42,0)</f>
        <v>0</v>
      </c>
      <c r="GN121" s="205">
        <f t="shared" ca="1" si="218"/>
        <v>0</v>
      </c>
    </row>
    <row r="122" spans="112:196">
      <c r="DH122" s="119">
        <f t="shared" si="175"/>
        <v>2832.1295625000007</v>
      </c>
      <c r="DI122" s="120">
        <f t="shared" si="176"/>
        <v>0</v>
      </c>
      <c r="DJ122" s="120">
        <f t="shared" si="177"/>
        <v>0</v>
      </c>
      <c r="DK122" s="120">
        <f t="shared" si="178"/>
        <v>0</v>
      </c>
      <c r="DL122" s="120">
        <f t="shared" si="179"/>
        <v>0</v>
      </c>
      <c r="DM122" s="120">
        <f t="shared" si="180"/>
        <v>0</v>
      </c>
      <c r="DN122" s="120">
        <f t="shared" si="181"/>
        <v>0</v>
      </c>
      <c r="DO122" s="120">
        <f t="shared" si="182"/>
        <v>0</v>
      </c>
      <c r="DP122" s="120">
        <f t="shared" si="183"/>
        <v>0</v>
      </c>
      <c r="DQ122" s="120">
        <f t="shared" si="184"/>
        <v>0</v>
      </c>
      <c r="DR122" s="120">
        <f t="shared" si="185"/>
        <v>0</v>
      </c>
      <c r="DS122" s="120">
        <f t="shared" si="186"/>
        <v>0</v>
      </c>
      <c r="DT122" s="120">
        <f t="shared" si="187"/>
        <v>0</v>
      </c>
      <c r="DU122" s="120">
        <f t="shared" si="188"/>
        <v>0</v>
      </c>
      <c r="DV122" s="120">
        <f t="shared" si="189"/>
        <v>0</v>
      </c>
      <c r="DW122" s="120">
        <f t="shared" si="190"/>
        <v>0</v>
      </c>
      <c r="DX122" s="120">
        <f t="shared" si="191"/>
        <v>0</v>
      </c>
      <c r="DY122" s="120">
        <f t="shared" si="192"/>
        <v>0</v>
      </c>
      <c r="DZ122" s="120">
        <f t="shared" si="193"/>
        <v>0</v>
      </c>
      <c r="EA122" s="120">
        <f t="shared" si="194"/>
        <v>0</v>
      </c>
      <c r="EB122" s="120">
        <f t="shared" si="195"/>
        <v>0</v>
      </c>
      <c r="EC122" s="120">
        <f t="shared" si="196"/>
        <v>0</v>
      </c>
      <c r="ED122" s="120">
        <f t="shared" si="197"/>
        <v>0</v>
      </c>
      <c r="EE122" s="120">
        <f t="shared" si="198"/>
        <v>0</v>
      </c>
      <c r="EF122" s="120">
        <f t="shared" si="199"/>
        <v>0</v>
      </c>
      <c r="EG122" s="120">
        <f t="shared" si="200"/>
        <v>0</v>
      </c>
      <c r="EH122" s="120">
        <f t="shared" si="201"/>
        <v>0</v>
      </c>
      <c r="EI122" s="120">
        <f t="shared" si="202"/>
        <v>0</v>
      </c>
      <c r="EJ122" s="120">
        <f t="shared" si="203"/>
        <v>0</v>
      </c>
      <c r="EK122" s="120">
        <f t="shared" si="204"/>
        <v>0</v>
      </c>
      <c r="EL122" s="120">
        <f t="shared" si="205"/>
        <v>0</v>
      </c>
      <c r="EM122" s="120">
        <f t="shared" si="206"/>
        <v>0</v>
      </c>
      <c r="EN122" s="120">
        <f t="shared" si="207"/>
        <v>0</v>
      </c>
      <c r="EO122" s="120">
        <f t="shared" si="208"/>
        <v>0</v>
      </c>
      <c r="EP122" s="120">
        <f t="shared" si="209"/>
        <v>0</v>
      </c>
      <c r="EQ122" s="120">
        <f t="shared" si="210"/>
        <v>0</v>
      </c>
      <c r="ER122" s="120">
        <f t="shared" si="211"/>
        <v>0</v>
      </c>
      <c r="ES122" s="120">
        <f t="shared" si="212"/>
        <v>0</v>
      </c>
      <c r="ET122" s="120">
        <f t="shared" si="213"/>
        <v>0</v>
      </c>
      <c r="EU122" s="120">
        <f t="shared" si="214"/>
        <v>0</v>
      </c>
      <c r="EV122" s="120">
        <f t="shared" si="215"/>
        <v>0</v>
      </c>
      <c r="EW122" s="205">
        <f t="shared" si="216"/>
        <v>0</v>
      </c>
      <c r="EX122" s="72"/>
      <c r="EY122" s="119">
        <f t="shared" si="217"/>
        <v>2832.1295625000007</v>
      </c>
      <c r="EZ122" s="120">
        <f ca="1">IFERROR((NORMSDIST(-(((LN($EY122/$AG$3)+(#REF!+($Q$47^2)/2)*$Q$51)/($Q$47*SQRT($Q$51)))-$Q$47*SQRT($Q$51)))*$AG$3*EXP(-#REF!*$Q$51)-NORMSDIST(-((LN($EY122/$AG$3)+(#REF!+($Q$47^2)/2)*$Q$51)/($Q$47*SQRT($Q$51))))*$EY122)*100*$AF$3,0)</f>
        <v>0</v>
      </c>
      <c r="FA122" s="120">
        <f ca="1">IFERROR((NORMSDIST(-(((LN($EY122/$AG$4)+(#REF!+($Q$47^2)/2)*$Q$51)/($Q$47*SQRT($Q$51)))-$Q$47*SQRT($Q$51)))*$AG$4*EXP(-#REF!*$Q$51)-NORMSDIST(-((LN($EY122/$AG$4)+(#REF!+($Q$47^2)/2)*$Q$51)/($Q$47*SQRT($Q$51))))*$EY122)*100*$AF$4,0)</f>
        <v>0</v>
      </c>
      <c r="FB122" s="120">
        <f ca="1">IFERROR((NORMSDIST(-(((LN($EY122/$AG$5)+(#REF!+($Q$47^2)/2)*$Q$51)/($Q$47*SQRT($Q$51)))-$Q$47*SQRT($Q$51)))*$AG$5*EXP(-#REF!*$Q$51)-NORMSDIST(-((LN($EY122/$AG$5)+(#REF!+($Q$47^2)/2)*$Q$51)/($Q$47*SQRT($Q$51))))*$EY122)*100*$AF$5,0)</f>
        <v>0</v>
      </c>
      <c r="FC122" s="120">
        <f ca="1">IFERROR((NORMSDIST(-(((LN($EY122/$AG$6)+(#REF!+($Q$47^2)/2)*$Q$51)/($Q$47*SQRT($Q$51)))-$Q$47*SQRT($Q$51)))*$AG$6*EXP(-#REF!*$Q$51)-NORMSDIST(-((LN($EY122/$AG$6)+(#REF!+($Q$47^2)/2)*$Q$51)/($Q$47*SQRT($Q$51))))*$EY122)*100*$AF$6,0)</f>
        <v>0</v>
      </c>
      <c r="FD122" s="120">
        <f ca="1">IFERROR((NORMSDIST(-(((LN($EY122/$AG$7)+(#REF!+($Q$47^2)/2)*$Q$51)/($Q$47*SQRT($Q$51)))-$Q$47*SQRT($Q$51)))*$AG$7*EXP(-#REF!*$Q$51)-NORMSDIST(-((LN($EY122/$AG$7)+(#REF!+($Q$47^2)/2)*$Q$51)/($Q$47*SQRT($Q$51))))*$EY122)*100*$AF$7,0)</f>
        <v>0</v>
      </c>
      <c r="FE122" s="120">
        <f ca="1">IFERROR((NORMSDIST(-(((LN($EY122/$AG$8)+(#REF!+($Q$47^2)/2)*$Q$51)/($Q$47*SQRT($Q$51)))-$Q$47*SQRT($Q$51)))*$AG$8*EXP(-#REF!*$Q$51)-NORMSDIST(-((LN($EY122/$AG$8)+(#REF!+($Q$47^2)/2)*$Q$51)/($Q$47*SQRT($Q$51))))*$EY122)*100*$AF$8,0)</f>
        <v>0</v>
      </c>
      <c r="FF122" s="120">
        <f ca="1">IFERROR((NORMSDIST(-(((LN($EY122/$AG$9)+(#REF!+($Q$47^2)/2)*$Q$51)/($Q$47*SQRT($Q$51)))-$Q$47*SQRT($Q$51)))*$AG$9*EXP(-#REF!*$Q$51)-NORMSDIST(-((LN($EY122/$AG$9)+(#REF!+($Q$47^2)/2)*$Q$51)/($Q$47*SQRT($Q$51))))*$EY122)*100*$AF$9,0)</f>
        <v>0</v>
      </c>
      <c r="FG122" s="120">
        <f ca="1">IFERROR((NORMSDIST(-(((LN($EY122/$AG$10)+(#REF!+($Q$47^2)/2)*$Q$51)/($Q$47*SQRT($Q$51)))-$Q$47*SQRT($Q$51)))*$AG$10*EXP(-#REF!*$Q$51)-NORMSDIST(-((LN($EY122/$AG$10)+(#REF!+($Q$47^2)/2)*$Q$51)/($Q$47*SQRT($Q$51))))*$EY122)*100*$AF$10,0)</f>
        <v>0</v>
      </c>
      <c r="FH122" s="120">
        <f ca="1">IFERROR((NORMSDIST(-(((LN($EY122/$AG$11)+(#REF!+($Q$47^2)/2)*$Q$51)/($Q$47*SQRT($Q$51)))-$Q$47*SQRT($Q$51)))*$AG$11*EXP(-#REF!*$Q$51)-NORMSDIST(-((LN($EY122/$AG$11)+(#REF!+($Q$47^2)/2)*$Q$51)/($Q$47*SQRT($Q$51))))*$EY122)*100*$AF$11,0)</f>
        <v>0</v>
      </c>
      <c r="FI122" s="120">
        <f ca="1">IFERROR((NORMSDIST(-(((LN($EY122/$AG$12)+(#REF!+($Q$47^2)/2)*$Q$51)/($Q$47*SQRT($Q$51)))-$Q$47*SQRT($Q$51)))*$AG$12*EXP(-#REF!*$Q$51)-NORMSDIST(-((LN($EY122/$AG$12)+(#REF!+($Q$47^2)/2)*$Q$51)/($Q$47*SQRT($Q$51))))*$EY122)*100*$AF$12,0)</f>
        <v>0</v>
      </c>
      <c r="FJ122" s="120">
        <f ca="1">IFERROR((NORMSDIST(-(((LN($EY122/$AG$13)+(#REF!+($Q$47^2)/2)*$Q$51)/($Q$47*SQRT($Q$51)))-$Q$47*SQRT($Q$51)))*$AG$13*EXP(-#REF!*$Q$51)-NORMSDIST(-((LN($EY122/$AG$13)+(#REF!+($Q$47^2)/2)*$Q$51)/($Q$47*SQRT($Q$51))))*$EY122)*100*$AF$13,0)</f>
        <v>0</v>
      </c>
      <c r="FK122" s="120">
        <f ca="1">IFERROR((NORMSDIST(-(((LN($EY122/$AG$14)+(#REF!+($Q$47^2)/2)*$Q$51)/($Q$47*SQRT($Q$51)))-$Q$47*SQRT($Q$51)))*$AG$14*EXP(-#REF!*$Q$51)-NORMSDIST(-((LN($EY122/$AG$14)+(#REF!+($Q$47^2)/2)*$Q$51)/($Q$47*SQRT($Q$51))))*$EY122)*100*$AF$14,0)</f>
        <v>0</v>
      </c>
      <c r="FL122" s="120">
        <f ca="1">IFERROR((NORMSDIST(-(((LN($EY122/$AG$15)+(#REF!+($Q$47^2)/2)*$Q$51)/($Q$47*SQRT($Q$51)))-$Q$47*SQRT($Q$51)))*$AG$15*EXP(-#REF!*$Q$51)-NORMSDIST(-((LN($EY122/$AG$15)+(#REF!+($Q$47^2)/2)*$Q$51)/($Q$47*SQRT($Q$51))))*$EY122)*100*$AF$15,0)</f>
        <v>0</v>
      </c>
      <c r="FM122" s="120">
        <f ca="1">IFERROR((NORMSDIST(-(((LN($EY122/$AG$16)+(#REF!+($Q$47^2)/2)*$Q$51)/($Q$47*SQRT($Q$51)))-$Q$47*SQRT($Q$51)))*$AG$16*EXP(-#REF!*$Q$51)-NORMSDIST(-((LN($EY122/$AG$16)+(#REF!+($Q$47^2)/2)*$Q$51)/($Q$47*SQRT($Q$51))))*$EY122)*100*$AF$16,0)</f>
        <v>0</v>
      </c>
      <c r="FN122" s="120">
        <f ca="1">IFERROR((NORMSDIST(-(((LN($EY122/$AG$17)+(#REF!+($Q$47^2)/2)*$Q$51)/($Q$47*SQRT($Q$51)))-$Q$47*SQRT($Q$51)))*$AG$17*EXP(-#REF!*$Q$51)-NORMSDIST(-((LN($EY122/$AG$17)+(#REF!+($Q$47^2)/2)*$Q$51)/($Q$47*SQRT($Q$51))))*$EY122)*100*$AF$17,0)</f>
        <v>0</v>
      </c>
      <c r="FO122" s="120">
        <f ca="1">IFERROR((NORMSDIST(-(((LN($EY122/$AG$18)+(#REF!+($Q$47^2)/2)*$Q$51)/($Q$47*SQRT($Q$51)))-$Q$47*SQRT($Q$51)))*$AG$18*EXP(-#REF!*$Q$51)-NORMSDIST(-((LN($EY122/$AG$18)+(#REF!+($Q$47^2)/2)*$Q$51)/($Q$47*SQRT($Q$51))))*$EY122)*100*$AF$18,0)</f>
        <v>0</v>
      </c>
      <c r="FP122" s="120">
        <f ca="1">IFERROR((NORMSDIST(-(((LN($EY122/$AG$19)+(#REF!+($Q$47^2)/2)*$Q$51)/($Q$47*SQRT($Q$51)))-$Q$47*SQRT($Q$51)))*$AG$19*EXP(-#REF!*$Q$51)-NORMSDIST(-((LN($EY122/$AG$19)+(#REF!+($Q$47^2)/2)*$Q$51)/($Q$47*SQRT($Q$51))))*$EY122)*100*$AF$19,0)</f>
        <v>0</v>
      </c>
      <c r="FQ122" s="120">
        <f ca="1">IFERROR((NORMSDIST(-(((LN($EY122/$AG$20)+(#REF!+($Q$47^2)/2)*$Q$51)/($Q$47*SQRT($Q$51)))-$Q$47*SQRT($Q$51)))*$AG$20*EXP(-#REF!*$Q$51)-NORMSDIST(-((LN($EY122/$AG$20)+(#REF!+($Q$47^2)/2)*$Q$51)/($Q$47*SQRT($Q$51))))*$EY122)*100*$AF$20,0)</f>
        <v>0</v>
      </c>
      <c r="FR122" s="120">
        <f ca="1">IFERROR((NORMSDIST(-(((LN($EY122/$AG$21)+(#REF!+($Q$47^2)/2)*$Q$51)/($Q$47*SQRT($Q$51)))-$Q$47*SQRT($Q$51)))*$AG$21*EXP(-#REF!*$Q$51)-NORMSDIST(-((LN($EY122/$AG$21)+(#REF!+($Q$47^2)/2)*$Q$51)/($Q$47*SQRT($Q$51))))*$EY122)*100*$AF$21,0)</f>
        <v>0</v>
      </c>
      <c r="FS122" s="120">
        <f ca="1">IFERROR((NORMSDIST(-(((LN($EY122/$AG$22)+(#REF!+($Q$47^2)/2)*$Q$51)/($Q$47*SQRT($Q$51)))-$Q$47*SQRT($Q$51)))*$AG$22*EXP(-#REF!*$Q$51)-NORMSDIST(-((LN($EY122/$AG$22)+(#REF!+($Q$47^2)/2)*$Q$51)/($Q$47*SQRT($Q$51))))*$EY122)*100*$AF$22,0)</f>
        <v>0</v>
      </c>
      <c r="FT122" s="120">
        <f ca="1">IFERROR((NORMSDIST(-(((LN($EY122/$AG$23)+(#REF!+($Q$47^2)/2)*$Q$51)/($Q$47*SQRT($Q$51)))-$Q$47*SQRT($Q$51)))*$AG$23*EXP(-#REF!*$Q$51)-NORMSDIST(-((LN($EY122/$AG$23)+(#REF!+($Q$47^2)/2)*$Q$51)/($Q$47*SQRT($Q$51))))*$EY122)*100*$AF$23,0)</f>
        <v>0</v>
      </c>
      <c r="FU122" s="120">
        <f ca="1">IFERROR((NORMSDIST(-(((LN($EY122/$AG$24)+(#REF!+($Q$47^2)/2)*$Q$51)/($Q$47*SQRT($Q$51)))-$Q$47*SQRT($Q$51)))*$AG$24*EXP(-#REF!*$Q$51)-NORMSDIST(-((LN($EY122/$AG$24)+(#REF!+($Q$47^2)/2)*$Q$51)/($Q$47*SQRT($Q$51))))*$EY122)*100*$AF$24,0)</f>
        <v>0</v>
      </c>
      <c r="FV122" s="120">
        <f ca="1">IFERROR((NORMSDIST(-(((LN($EY122/$AG$25)+(#REF!+($Q$47^2)/2)*$Q$51)/($Q$47*SQRT($Q$51)))-$Q$47*SQRT($Q$51)))*$AG$25*EXP(-#REF!*$Q$51)-NORMSDIST(-((LN($EY122/$AG$25)+(#REF!+($Q$47^2)/2)*$Q$51)/($Q$47*SQRT($Q$51))))*$EY122)*100*$AF$25,0)</f>
        <v>0</v>
      </c>
      <c r="FW122" s="120">
        <f ca="1">IFERROR((NORMSDIST(-(((LN($EY122/$AG$26)+(#REF!+($Q$47^2)/2)*$Q$51)/($Q$47*SQRT($Q$51)))-$Q$47*SQRT($Q$51)))*$AG$26*EXP(-#REF!*$Q$51)-NORMSDIST(-((LN($EY122/$AG$26)+(#REF!+($Q$47^2)/2)*$Q$51)/($Q$47*SQRT($Q$51))))*$EY122)*100*$AF$26,0)</f>
        <v>0</v>
      </c>
      <c r="FX122" s="120">
        <f ca="1">IFERROR((NORMSDIST(-(((LN($EY122/$AG$27)+(#REF!+($Q$47^2)/2)*$Q$51)/($Q$47*SQRT($Q$51)))-$Q$47*SQRT($Q$51)))*$AG$27*EXP(-#REF!*$Q$51)-NORMSDIST(-((LN($EY122/$AG$27)+(#REF!+($Q$47^2)/2)*$Q$51)/($Q$47*SQRT($Q$51))))*$EY122)*100*$AF$27,0)</f>
        <v>0</v>
      </c>
      <c r="FY122" s="120">
        <f ca="1">IFERROR((NORMSDIST(-(((LN($EY122/$AG$28)+(#REF!+($Q$47^2)/2)*$Q$51)/($Q$47*SQRT($Q$51)))-$Q$47*SQRT($Q$51)))*$AG$28*EXP(-#REF!*$Q$51)-NORMSDIST(-((LN($EY122/$AG$28)+(#REF!+($Q$47^2)/2)*$Q$51)/($Q$47*SQRT($Q$51))))*$EY122)*100*$AF$28,0)</f>
        <v>0</v>
      </c>
      <c r="FZ122" s="120">
        <f ca="1">IFERROR((NORMSDIST(-(((LN($EY122/$AG$29)+(#REF!+($Q$47^2)/2)*$Q$51)/($Q$47*SQRT($Q$51)))-$Q$47*SQRT($Q$51)))*$AG$29*EXP(-#REF!*$Q$51)-NORMSDIST(-((LN($EY122/$AG$29)+(#REF!+($Q$47^2)/2)*$Q$51)/($Q$47*SQRT($Q$51))))*$EY122)*100*$AF$29,0)</f>
        <v>0</v>
      </c>
      <c r="GA122" s="120">
        <f ca="1">IFERROR((NORMSDIST(-(((LN($EY122/$AG$30)+(#REF!+($Q$47^2)/2)*$Q$51)/($Q$47*SQRT($Q$51)))-$Q$47*SQRT($Q$51)))*$AG$30*EXP(-#REF!*$Q$51)-NORMSDIST(-((LN($EY122/$AG$30)+(#REF!+($Q$47^2)/2)*$Q$51)/($Q$47*SQRT($Q$51))))*$EY122)*100*$AF$30,0)</f>
        <v>0</v>
      </c>
      <c r="GB122" s="120">
        <f ca="1">IFERROR((NORMSDIST(-(((LN($EY122/$AG$31)+(#REF!+($Q$47^2)/2)*$Q$51)/($Q$47*SQRT($Q$51)))-$Q$47*SQRT($Q$51)))*$AG$31*EXP(-#REF!*$Q$51)-NORMSDIST(-((LN($EY122/$AG$31)+(#REF!+($Q$47^2)/2)*$Q$51)/($Q$47*SQRT($Q$51))))*$EY122)*100*$AF$31,0)</f>
        <v>0</v>
      </c>
      <c r="GC122" s="120">
        <f ca="1">IFERROR((NORMSDIST(-(((LN($EY122/$AG$32)+(#REF!+($Q$47^2)/2)*$Q$51)/($Q$47*SQRT($Q$51)))-$Q$47*SQRT($Q$51)))*$AG$32*EXP(-#REF!*$Q$51)-NORMSDIST(-((LN($EY122/$AG$32)+(#REF!+($Q$47^2)/2)*$Q$51)/($Q$47*SQRT($Q$51))))*$EY122)*100*$AF$32,0)</f>
        <v>0</v>
      </c>
      <c r="GD122" s="120">
        <f ca="1">IFERROR((NORMSDIST(-(((LN($EY122/$AG$33)+(#REF!+($Q$47^2)/2)*$Q$51)/($Q$47*SQRT($Q$51)))-$Q$47*SQRT($Q$51)))*$AG$33*EXP(-#REF!*$Q$51)-NORMSDIST(-((LN($EY122/$AG$33)+(#REF!+($Q$47^2)/2)*$Q$51)/($Q$47*SQRT($Q$51))))*$EY122)*100*$AF$33,0)</f>
        <v>0</v>
      </c>
      <c r="GE122" s="120">
        <f ca="1">IFERROR((NORMSDIST(-(((LN($EY122/$AG$34)+(#REF!+($Q$47^2)/2)*$Q$51)/($Q$47*SQRT($Q$51)))-$Q$47*SQRT($Q$51)))*$AG$34*EXP(-#REF!*$Q$51)-NORMSDIST(-((LN($EY122/$AG$34)+(#REF!+($Q$47^2)/2)*$Q$51)/($Q$47*SQRT($Q$51))))*$EY122)*100*$AF$34,0)</f>
        <v>0</v>
      </c>
      <c r="GF122" s="120">
        <f ca="1">IFERROR((NORMSDIST(-(((LN($EY122/$AG$35)+(#REF!+($Q$47^2)/2)*$Q$51)/($Q$47*SQRT($Q$51)))-$Q$47*SQRT($Q$51)))*$AG$35*EXP(-#REF!*$Q$51)-NORMSDIST(-((LN($EY122/$AG$35)+(#REF!+($Q$47^2)/2)*$Q$51)/($Q$47*SQRT($Q$51))))*$EY122)*100*$AF$35,0)</f>
        <v>0</v>
      </c>
      <c r="GG122" s="120">
        <f ca="1">IFERROR((NORMSDIST(-(((LN($EY122/$AG$36)+(#REF!+($Q$47^2)/2)*$Q$51)/($Q$47*SQRT($Q$51)))-$Q$47*SQRT($Q$51)))*$AG$36*EXP(-#REF!*$Q$51)-NORMSDIST(-((LN($EY122/$AG$36)+(#REF!+($Q$47^2)/2)*$Q$51)/($Q$47*SQRT($Q$51))))*$EY122)*100*$AF$36,0)</f>
        <v>0</v>
      </c>
      <c r="GH122" s="120">
        <f ca="1">IFERROR((NORMSDIST(-(((LN($EY122/$AG$37)+(#REF!+($Q$47^2)/2)*$Q$51)/($Q$47*SQRT($Q$51)))-$Q$47*SQRT($Q$51)))*$AG$37*EXP(-#REF!*$Q$51)-NORMSDIST(-((LN($EY122/$AG$37)+(#REF!+($Q$47^2)/2)*$Q$51)/($Q$47*SQRT($Q$51))))*$EY122)*100*$AF$37,0)</f>
        <v>0</v>
      </c>
      <c r="GI122" s="120">
        <f ca="1">IFERROR((NORMSDIST(-(((LN($EY122/$AG$38)+(#REF!+($Q$47^2)/2)*$Q$51)/($Q$47*SQRT($Q$51)))-$Q$47*SQRT($Q$51)))*$AG$38*EXP(-#REF!*$Q$51)-NORMSDIST(-((LN($EY122/$AG$38)+(#REF!+($Q$47^2)/2)*$Q$51)/($Q$47*SQRT($Q$51))))*$EY122)*100*$AF$38,0)</f>
        <v>0</v>
      </c>
      <c r="GJ122" s="120">
        <f ca="1">IFERROR((NORMSDIST(-(((LN($EY122/$AG$39)+(#REF!+($Q$47^2)/2)*$Q$51)/($Q$47*SQRT($Q$51)))-$Q$47*SQRT($Q$51)))*$AG$39*EXP(-#REF!*$Q$51)-NORMSDIST(-((LN($EY122/$AG$39)+(#REF!+($Q$47^2)/2)*$Q$51)/($Q$47*SQRT($Q$51))))*$EY122)*100*$AF$39,0)</f>
        <v>0</v>
      </c>
      <c r="GK122" s="120">
        <f ca="1">IFERROR((NORMSDIST(-(((LN($EY122/$AG$40)+(#REF!+($Q$47^2)/2)*$Q$51)/($Q$47*SQRT($Q$51)))-$Q$47*SQRT($Q$51)))*$AG$40*EXP(-#REF!*$Q$51)-NORMSDIST(-((LN($EY122/$AG$40)+(#REF!+($Q$47^2)/2)*$Q$51)/($Q$47*SQRT($Q$51))))*$EY122)*100*$AF$40,0)</f>
        <v>0</v>
      </c>
      <c r="GL122" s="120">
        <f ca="1">IFERROR((NORMSDIST(-(((LN($EY122/$AG$41)+(#REF!+($Q$47^2)/2)*$Q$51)/($Q$47*SQRT($Q$51)))-$Q$47*SQRT($Q$51)))*$AG$41*EXP(-#REF!*$Q$51)-NORMSDIST(-((LN($EY122/$AG$41)+(#REF!+($Q$47^2)/2)*$Q$51)/($Q$47*SQRT($Q$51))))*$EY122)*100*$AF$41,0)</f>
        <v>0</v>
      </c>
      <c r="GM122" s="120">
        <f ca="1">IFERROR((NORMSDIST(-(((LN($EY122/$AG$42)+(#REF!+($Q$47^2)/2)*$Q$51)/($Q$47*SQRT($Q$51)))-$Q$47*SQRT($Q$51)))*$AG$42*EXP(-#REF!*$Q$51)-NORMSDIST(-((LN($EY122/$AG$42)+(#REF!+($Q$47^2)/2)*$Q$51)/($Q$47*SQRT($Q$51))))*$EY122)*100*$AF$42,0)</f>
        <v>0</v>
      </c>
      <c r="GN122" s="205">
        <f t="shared" ca="1" si="218"/>
        <v>0</v>
      </c>
    </row>
    <row r="123" spans="112:196">
      <c r="DH123" s="119">
        <f t="shared" si="175"/>
        <v>2973.7360406250009</v>
      </c>
      <c r="DI123" s="120">
        <f t="shared" si="176"/>
        <v>0</v>
      </c>
      <c r="DJ123" s="120">
        <f t="shared" si="177"/>
        <v>0</v>
      </c>
      <c r="DK123" s="120">
        <f t="shared" si="178"/>
        <v>0</v>
      </c>
      <c r="DL123" s="120">
        <f t="shared" si="179"/>
        <v>0</v>
      </c>
      <c r="DM123" s="120">
        <f t="shared" si="180"/>
        <v>0</v>
      </c>
      <c r="DN123" s="120">
        <f t="shared" si="181"/>
        <v>0</v>
      </c>
      <c r="DO123" s="120">
        <f t="shared" si="182"/>
        <v>0</v>
      </c>
      <c r="DP123" s="120">
        <f t="shared" si="183"/>
        <v>0</v>
      </c>
      <c r="DQ123" s="120">
        <f t="shared" si="184"/>
        <v>0</v>
      </c>
      <c r="DR123" s="120">
        <f t="shared" si="185"/>
        <v>0</v>
      </c>
      <c r="DS123" s="120">
        <f t="shared" si="186"/>
        <v>0</v>
      </c>
      <c r="DT123" s="120">
        <f t="shared" si="187"/>
        <v>0</v>
      </c>
      <c r="DU123" s="120">
        <f t="shared" si="188"/>
        <v>0</v>
      </c>
      <c r="DV123" s="120">
        <f t="shared" si="189"/>
        <v>0</v>
      </c>
      <c r="DW123" s="120">
        <f t="shared" si="190"/>
        <v>0</v>
      </c>
      <c r="DX123" s="120">
        <f t="shared" si="191"/>
        <v>0</v>
      </c>
      <c r="DY123" s="120">
        <f t="shared" si="192"/>
        <v>0</v>
      </c>
      <c r="DZ123" s="120">
        <f t="shared" si="193"/>
        <v>0</v>
      </c>
      <c r="EA123" s="120">
        <f t="shared" si="194"/>
        <v>0</v>
      </c>
      <c r="EB123" s="120">
        <f t="shared" si="195"/>
        <v>0</v>
      </c>
      <c r="EC123" s="120">
        <f t="shared" si="196"/>
        <v>0</v>
      </c>
      <c r="ED123" s="120">
        <f t="shared" si="197"/>
        <v>0</v>
      </c>
      <c r="EE123" s="120">
        <f t="shared" si="198"/>
        <v>0</v>
      </c>
      <c r="EF123" s="120">
        <f t="shared" si="199"/>
        <v>0</v>
      </c>
      <c r="EG123" s="120">
        <f t="shared" si="200"/>
        <v>0</v>
      </c>
      <c r="EH123" s="120">
        <f t="shared" si="201"/>
        <v>0</v>
      </c>
      <c r="EI123" s="120">
        <f t="shared" si="202"/>
        <v>0</v>
      </c>
      <c r="EJ123" s="120">
        <f t="shared" si="203"/>
        <v>0</v>
      </c>
      <c r="EK123" s="120">
        <f t="shared" si="204"/>
        <v>0</v>
      </c>
      <c r="EL123" s="120">
        <f t="shared" si="205"/>
        <v>0</v>
      </c>
      <c r="EM123" s="120">
        <f t="shared" si="206"/>
        <v>0</v>
      </c>
      <c r="EN123" s="120">
        <f t="shared" si="207"/>
        <v>0</v>
      </c>
      <c r="EO123" s="120">
        <f t="shared" si="208"/>
        <v>0</v>
      </c>
      <c r="EP123" s="120">
        <f t="shared" si="209"/>
        <v>0</v>
      </c>
      <c r="EQ123" s="120">
        <f t="shared" si="210"/>
        <v>0</v>
      </c>
      <c r="ER123" s="120">
        <f t="shared" si="211"/>
        <v>0</v>
      </c>
      <c r="ES123" s="120">
        <f t="shared" si="212"/>
        <v>0</v>
      </c>
      <c r="ET123" s="120">
        <f t="shared" si="213"/>
        <v>0</v>
      </c>
      <c r="EU123" s="120">
        <f t="shared" si="214"/>
        <v>0</v>
      </c>
      <c r="EV123" s="120">
        <f t="shared" si="215"/>
        <v>0</v>
      </c>
      <c r="EW123" s="205">
        <f t="shared" si="216"/>
        <v>0</v>
      </c>
      <c r="EX123" s="72"/>
      <c r="EY123" s="119">
        <f t="shared" si="217"/>
        <v>2973.7360406250009</v>
      </c>
      <c r="EZ123" s="120">
        <f ca="1">IFERROR((NORMSDIST(-(((LN($EY123/$AG$3)+(#REF!+($Q$47^2)/2)*$Q$51)/($Q$47*SQRT($Q$51)))-$Q$47*SQRT($Q$51)))*$AG$3*EXP(-#REF!*$Q$51)-NORMSDIST(-((LN($EY123/$AG$3)+(#REF!+($Q$47^2)/2)*$Q$51)/($Q$47*SQRT($Q$51))))*$EY123)*100*$AF$3,0)</f>
        <v>0</v>
      </c>
      <c r="FA123" s="120">
        <f ca="1">IFERROR((NORMSDIST(-(((LN($EY123/$AG$4)+(#REF!+($Q$47^2)/2)*$Q$51)/($Q$47*SQRT($Q$51)))-$Q$47*SQRT($Q$51)))*$AG$4*EXP(-#REF!*$Q$51)-NORMSDIST(-((LN($EY123/$AG$4)+(#REF!+($Q$47^2)/2)*$Q$51)/($Q$47*SQRT($Q$51))))*$EY123)*100*$AF$4,0)</f>
        <v>0</v>
      </c>
      <c r="FB123" s="120">
        <f ca="1">IFERROR((NORMSDIST(-(((LN($EY123/$AG$5)+(#REF!+($Q$47^2)/2)*$Q$51)/($Q$47*SQRT($Q$51)))-$Q$47*SQRT($Q$51)))*$AG$5*EXP(-#REF!*$Q$51)-NORMSDIST(-((LN($EY123/$AG$5)+(#REF!+($Q$47^2)/2)*$Q$51)/($Q$47*SQRT($Q$51))))*$EY123)*100*$AF$5,0)</f>
        <v>0</v>
      </c>
      <c r="FC123" s="120">
        <f ca="1">IFERROR((NORMSDIST(-(((LN($EY123/$AG$6)+(#REF!+($Q$47^2)/2)*$Q$51)/($Q$47*SQRT($Q$51)))-$Q$47*SQRT($Q$51)))*$AG$6*EXP(-#REF!*$Q$51)-NORMSDIST(-((LN($EY123/$AG$6)+(#REF!+($Q$47^2)/2)*$Q$51)/($Q$47*SQRT($Q$51))))*$EY123)*100*$AF$6,0)</f>
        <v>0</v>
      </c>
      <c r="FD123" s="120">
        <f ca="1">IFERROR((NORMSDIST(-(((LN($EY123/$AG$7)+(#REF!+($Q$47^2)/2)*$Q$51)/($Q$47*SQRT($Q$51)))-$Q$47*SQRT($Q$51)))*$AG$7*EXP(-#REF!*$Q$51)-NORMSDIST(-((LN($EY123/$AG$7)+(#REF!+($Q$47^2)/2)*$Q$51)/($Q$47*SQRT($Q$51))))*$EY123)*100*$AF$7,0)</f>
        <v>0</v>
      </c>
      <c r="FE123" s="120">
        <f ca="1">IFERROR((NORMSDIST(-(((LN($EY123/$AG$8)+(#REF!+($Q$47^2)/2)*$Q$51)/($Q$47*SQRT($Q$51)))-$Q$47*SQRT($Q$51)))*$AG$8*EXP(-#REF!*$Q$51)-NORMSDIST(-((LN($EY123/$AG$8)+(#REF!+($Q$47^2)/2)*$Q$51)/($Q$47*SQRT($Q$51))))*$EY123)*100*$AF$8,0)</f>
        <v>0</v>
      </c>
      <c r="FF123" s="120">
        <f ca="1">IFERROR((NORMSDIST(-(((LN($EY123/$AG$9)+(#REF!+($Q$47^2)/2)*$Q$51)/($Q$47*SQRT($Q$51)))-$Q$47*SQRT($Q$51)))*$AG$9*EXP(-#REF!*$Q$51)-NORMSDIST(-((LN($EY123/$AG$9)+(#REF!+($Q$47^2)/2)*$Q$51)/($Q$47*SQRT($Q$51))))*$EY123)*100*$AF$9,0)</f>
        <v>0</v>
      </c>
      <c r="FG123" s="120">
        <f ca="1">IFERROR((NORMSDIST(-(((LN($EY123/$AG$10)+(#REF!+($Q$47^2)/2)*$Q$51)/($Q$47*SQRT($Q$51)))-$Q$47*SQRT($Q$51)))*$AG$10*EXP(-#REF!*$Q$51)-NORMSDIST(-((LN($EY123/$AG$10)+(#REF!+($Q$47^2)/2)*$Q$51)/($Q$47*SQRT($Q$51))))*$EY123)*100*$AF$10,0)</f>
        <v>0</v>
      </c>
      <c r="FH123" s="120">
        <f ca="1">IFERROR((NORMSDIST(-(((LN($EY123/$AG$11)+(#REF!+($Q$47^2)/2)*$Q$51)/($Q$47*SQRT($Q$51)))-$Q$47*SQRT($Q$51)))*$AG$11*EXP(-#REF!*$Q$51)-NORMSDIST(-((LN($EY123/$AG$11)+(#REF!+($Q$47^2)/2)*$Q$51)/($Q$47*SQRT($Q$51))))*$EY123)*100*$AF$11,0)</f>
        <v>0</v>
      </c>
      <c r="FI123" s="120">
        <f ca="1">IFERROR((NORMSDIST(-(((LN($EY123/$AG$12)+(#REF!+($Q$47^2)/2)*$Q$51)/($Q$47*SQRT($Q$51)))-$Q$47*SQRT($Q$51)))*$AG$12*EXP(-#REF!*$Q$51)-NORMSDIST(-((LN($EY123/$AG$12)+(#REF!+($Q$47^2)/2)*$Q$51)/($Q$47*SQRT($Q$51))))*$EY123)*100*$AF$12,0)</f>
        <v>0</v>
      </c>
      <c r="FJ123" s="120">
        <f ca="1">IFERROR((NORMSDIST(-(((LN($EY123/$AG$13)+(#REF!+($Q$47^2)/2)*$Q$51)/($Q$47*SQRT($Q$51)))-$Q$47*SQRT($Q$51)))*$AG$13*EXP(-#REF!*$Q$51)-NORMSDIST(-((LN($EY123/$AG$13)+(#REF!+($Q$47^2)/2)*$Q$51)/($Q$47*SQRT($Q$51))))*$EY123)*100*$AF$13,0)</f>
        <v>0</v>
      </c>
      <c r="FK123" s="120">
        <f ca="1">IFERROR((NORMSDIST(-(((LN($EY123/$AG$14)+(#REF!+($Q$47^2)/2)*$Q$51)/($Q$47*SQRT($Q$51)))-$Q$47*SQRT($Q$51)))*$AG$14*EXP(-#REF!*$Q$51)-NORMSDIST(-((LN($EY123/$AG$14)+(#REF!+($Q$47^2)/2)*$Q$51)/($Q$47*SQRT($Q$51))))*$EY123)*100*$AF$14,0)</f>
        <v>0</v>
      </c>
      <c r="FL123" s="120">
        <f ca="1">IFERROR((NORMSDIST(-(((LN($EY123/$AG$15)+(#REF!+($Q$47^2)/2)*$Q$51)/($Q$47*SQRT($Q$51)))-$Q$47*SQRT($Q$51)))*$AG$15*EXP(-#REF!*$Q$51)-NORMSDIST(-((LN($EY123/$AG$15)+(#REF!+($Q$47^2)/2)*$Q$51)/($Q$47*SQRT($Q$51))))*$EY123)*100*$AF$15,0)</f>
        <v>0</v>
      </c>
      <c r="FM123" s="120">
        <f ca="1">IFERROR((NORMSDIST(-(((LN($EY123/$AG$16)+(#REF!+($Q$47^2)/2)*$Q$51)/($Q$47*SQRT($Q$51)))-$Q$47*SQRT($Q$51)))*$AG$16*EXP(-#REF!*$Q$51)-NORMSDIST(-((LN($EY123/$AG$16)+(#REF!+($Q$47^2)/2)*$Q$51)/($Q$47*SQRT($Q$51))))*$EY123)*100*$AF$16,0)</f>
        <v>0</v>
      </c>
      <c r="FN123" s="120">
        <f ca="1">IFERROR((NORMSDIST(-(((LN($EY123/$AG$17)+(#REF!+($Q$47^2)/2)*$Q$51)/($Q$47*SQRT($Q$51)))-$Q$47*SQRT($Q$51)))*$AG$17*EXP(-#REF!*$Q$51)-NORMSDIST(-((LN($EY123/$AG$17)+(#REF!+($Q$47^2)/2)*$Q$51)/($Q$47*SQRT($Q$51))))*$EY123)*100*$AF$17,0)</f>
        <v>0</v>
      </c>
      <c r="FO123" s="120">
        <f ca="1">IFERROR((NORMSDIST(-(((LN($EY123/$AG$18)+(#REF!+($Q$47^2)/2)*$Q$51)/($Q$47*SQRT($Q$51)))-$Q$47*SQRT($Q$51)))*$AG$18*EXP(-#REF!*$Q$51)-NORMSDIST(-((LN($EY123/$AG$18)+(#REF!+($Q$47^2)/2)*$Q$51)/($Q$47*SQRT($Q$51))))*$EY123)*100*$AF$18,0)</f>
        <v>0</v>
      </c>
      <c r="FP123" s="120">
        <f ca="1">IFERROR((NORMSDIST(-(((LN($EY123/$AG$19)+(#REF!+($Q$47^2)/2)*$Q$51)/($Q$47*SQRT($Q$51)))-$Q$47*SQRT($Q$51)))*$AG$19*EXP(-#REF!*$Q$51)-NORMSDIST(-((LN($EY123/$AG$19)+(#REF!+($Q$47^2)/2)*$Q$51)/($Q$47*SQRT($Q$51))))*$EY123)*100*$AF$19,0)</f>
        <v>0</v>
      </c>
      <c r="FQ123" s="120">
        <f ca="1">IFERROR((NORMSDIST(-(((LN($EY123/$AG$20)+(#REF!+($Q$47^2)/2)*$Q$51)/($Q$47*SQRT($Q$51)))-$Q$47*SQRT($Q$51)))*$AG$20*EXP(-#REF!*$Q$51)-NORMSDIST(-((LN($EY123/$AG$20)+(#REF!+($Q$47^2)/2)*$Q$51)/($Q$47*SQRT($Q$51))))*$EY123)*100*$AF$20,0)</f>
        <v>0</v>
      </c>
      <c r="FR123" s="120">
        <f ca="1">IFERROR((NORMSDIST(-(((LN($EY123/$AG$21)+(#REF!+($Q$47^2)/2)*$Q$51)/($Q$47*SQRT($Q$51)))-$Q$47*SQRT($Q$51)))*$AG$21*EXP(-#REF!*$Q$51)-NORMSDIST(-((LN($EY123/$AG$21)+(#REF!+($Q$47^2)/2)*$Q$51)/($Q$47*SQRT($Q$51))))*$EY123)*100*$AF$21,0)</f>
        <v>0</v>
      </c>
      <c r="FS123" s="120">
        <f ca="1">IFERROR((NORMSDIST(-(((LN($EY123/$AG$22)+(#REF!+($Q$47^2)/2)*$Q$51)/($Q$47*SQRT($Q$51)))-$Q$47*SQRT($Q$51)))*$AG$22*EXP(-#REF!*$Q$51)-NORMSDIST(-((LN($EY123/$AG$22)+(#REF!+($Q$47^2)/2)*$Q$51)/($Q$47*SQRT($Q$51))))*$EY123)*100*$AF$22,0)</f>
        <v>0</v>
      </c>
      <c r="FT123" s="120">
        <f ca="1">IFERROR((NORMSDIST(-(((LN($EY123/$AG$23)+(#REF!+($Q$47^2)/2)*$Q$51)/($Q$47*SQRT($Q$51)))-$Q$47*SQRT($Q$51)))*$AG$23*EXP(-#REF!*$Q$51)-NORMSDIST(-((LN($EY123/$AG$23)+(#REF!+($Q$47^2)/2)*$Q$51)/($Q$47*SQRT($Q$51))))*$EY123)*100*$AF$23,0)</f>
        <v>0</v>
      </c>
      <c r="FU123" s="120">
        <f ca="1">IFERROR((NORMSDIST(-(((LN($EY123/$AG$24)+(#REF!+($Q$47^2)/2)*$Q$51)/($Q$47*SQRT($Q$51)))-$Q$47*SQRT($Q$51)))*$AG$24*EXP(-#REF!*$Q$51)-NORMSDIST(-((LN($EY123/$AG$24)+(#REF!+($Q$47^2)/2)*$Q$51)/($Q$47*SQRT($Q$51))))*$EY123)*100*$AF$24,0)</f>
        <v>0</v>
      </c>
      <c r="FV123" s="120">
        <f ca="1">IFERROR((NORMSDIST(-(((LN($EY123/$AG$25)+(#REF!+($Q$47^2)/2)*$Q$51)/($Q$47*SQRT($Q$51)))-$Q$47*SQRT($Q$51)))*$AG$25*EXP(-#REF!*$Q$51)-NORMSDIST(-((LN($EY123/$AG$25)+(#REF!+($Q$47^2)/2)*$Q$51)/($Q$47*SQRT($Q$51))))*$EY123)*100*$AF$25,0)</f>
        <v>0</v>
      </c>
      <c r="FW123" s="120">
        <f ca="1">IFERROR((NORMSDIST(-(((LN($EY123/$AG$26)+(#REF!+($Q$47^2)/2)*$Q$51)/($Q$47*SQRT($Q$51)))-$Q$47*SQRT($Q$51)))*$AG$26*EXP(-#REF!*$Q$51)-NORMSDIST(-((LN($EY123/$AG$26)+(#REF!+($Q$47^2)/2)*$Q$51)/($Q$47*SQRT($Q$51))))*$EY123)*100*$AF$26,0)</f>
        <v>0</v>
      </c>
      <c r="FX123" s="120">
        <f ca="1">IFERROR((NORMSDIST(-(((LN($EY123/$AG$27)+(#REF!+($Q$47^2)/2)*$Q$51)/($Q$47*SQRT($Q$51)))-$Q$47*SQRT($Q$51)))*$AG$27*EXP(-#REF!*$Q$51)-NORMSDIST(-((LN($EY123/$AG$27)+(#REF!+($Q$47^2)/2)*$Q$51)/($Q$47*SQRT($Q$51))))*$EY123)*100*$AF$27,0)</f>
        <v>0</v>
      </c>
      <c r="FY123" s="120">
        <f ca="1">IFERROR((NORMSDIST(-(((LN($EY123/$AG$28)+(#REF!+($Q$47^2)/2)*$Q$51)/($Q$47*SQRT($Q$51)))-$Q$47*SQRT($Q$51)))*$AG$28*EXP(-#REF!*$Q$51)-NORMSDIST(-((LN($EY123/$AG$28)+(#REF!+($Q$47^2)/2)*$Q$51)/($Q$47*SQRT($Q$51))))*$EY123)*100*$AF$28,0)</f>
        <v>0</v>
      </c>
      <c r="FZ123" s="120">
        <f ca="1">IFERROR((NORMSDIST(-(((LN($EY123/$AG$29)+(#REF!+($Q$47^2)/2)*$Q$51)/($Q$47*SQRT($Q$51)))-$Q$47*SQRT($Q$51)))*$AG$29*EXP(-#REF!*$Q$51)-NORMSDIST(-((LN($EY123/$AG$29)+(#REF!+($Q$47^2)/2)*$Q$51)/($Q$47*SQRT($Q$51))))*$EY123)*100*$AF$29,0)</f>
        <v>0</v>
      </c>
      <c r="GA123" s="120">
        <f ca="1">IFERROR((NORMSDIST(-(((LN($EY123/$AG$30)+(#REF!+($Q$47^2)/2)*$Q$51)/($Q$47*SQRT($Q$51)))-$Q$47*SQRT($Q$51)))*$AG$30*EXP(-#REF!*$Q$51)-NORMSDIST(-((LN($EY123/$AG$30)+(#REF!+($Q$47^2)/2)*$Q$51)/($Q$47*SQRT($Q$51))))*$EY123)*100*$AF$30,0)</f>
        <v>0</v>
      </c>
      <c r="GB123" s="120">
        <f ca="1">IFERROR((NORMSDIST(-(((LN($EY123/$AG$31)+(#REF!+($Q$47^2)/2)*$Q$51)/($Q$47*SQRT($Q$51)))-$Q$47*SQRT($Q$51)))*$AG$31*EXP(-#REF!*$Q$51)-NORMSDIST(-((LN($EY123/$AG$31)+(#REF!+($Q$47^2)/2)*$Q$51)/($Q$47*SQRT($Q$51))))*$EY123)*100*$AF$31,0)</f>
        <v>0</v>
      </c>
      <c r="GC123" s="120">
        <f ca="1">IFERROR((NORMSDIST(-(((LN($EY123/$AG$32)+(#REF!+($Q$47^2)/2)*$Q$51)/($Q$47*SQRT($Q$51)))-$Q$47*SQRT($Q$51)))*$AG$32*EXP(-#REF!*$Q$51)-NORMSDIST(-((LN($EY123/$AG$32)+(#REF!+($Q$47^2)/2)*$Q$51)/($Q$47*SQRT($Q$51))))*$EY123)*100*$AF$32,0)</f>
        <v>0</v>
      </c>
      <c r="GD123" s="120">
        <f ca="1">IFERROR((NORMSDIST(-(((LN($EY123/$AG$33)+(#REF!+($Q$47^2)/2)*$Q$51)/($Q$47*SQRT($Q$51)))-$Q$47*SQRT($Q$51)))*$AG$33*EXP(-#REF!*$Q$51)-NORMSDIST(-((LN($EY123/$AG$33)+(#REF!+($Q$47^2)/2)*$Q$51)/($Q$47*SQRT($Q$51))))*$EY123)*100*$AF$33,0)</f>
        <v>0</v>
      </c>
      <c r="GE123" s="120">
        <f ca="1">IFERROR((NORMSDIST(-(((LN($EY123/$AG$34)+(#REF!+($Q$47^2)/2)*$Q$51)/($Q$47*SQRT($Q$51)))-$Q$47*SQRT($Q$51)))*$AG$34*EXP(-#REF!*$Q$51)-NORMSDIST(-((LN($EY123/$AG$34)+(#REF!+($Q$47^2)/2)*$Q$51)/($Q$47*SQRT($Q$51))))*$EY123)*100*$AF$34,0)</f>
        <v>0</v>
      </c>
      <c r="GF123" s="120">
        <f ca="1">IFERROR((NORMSDIST(-(((LN($EY123/$AG$35)+(#REF!+($Q$47^2)/2)*$Q$51)/($Q$47*SQRT($Q$51)))-$Q$47*SQRT($Q$51)))*$AG$35*EXP(-#REF!*$Q$51)-NORMSDIST(-((LN($EY123/$AG$35)+(#REF!+($Q$47^2)/2)*$Q$51)/($Q$47*SQRT($Q$51))))*$EY123)*100*$AF$35,0)</f>
        <v>0</v>
      </c>
      <c r="GG123" s="120">
        <f ca="1">IFERROR((NORMSDIST(-(((LN($EY123/$AG$36)+(#REF!+($Q$47^2)/2)*$Q$51)/($Q$47*SQRT($Q$51)))-$Q$47*SQRT($Q$51)))*$AG$36*EXP(-#REF!*$Q$51)-NORMSDIST(-((LN($EY123/$AG$36)+(#REF!+($Q$47^2)/2)*$Q$51)/($Q$47*SQRT($Q$51))))*$EY123)*100*$AF$36,0)</f>
        <v>0</v>
      </c>
      <c r="GH123" s="120">
        <f ca="1">IFERROR((NORMSDIST(-(((LN($EY123/$AG$37)+(#REF!+($Q$47^2)/2)*$Q$51)/($Q$47*SQRT($Q$51)))-$Q$47*SQRT($Q$51)))*$AG$37*EXP(-#REF!*$Q$51)-NORMSDIST(-((LN($EY123/$AG$37)+(#REF!+($Q$47^2)/2)*$Q$51)/($Q$47*SQRT($Q$51))))*$EY123)*100*$AF$37,0)</f>
        <v>0</v>
      </c>
      <c r="GI123" s="120">
        <f ca="1">IFERROR((NORMSDIST(-(((LN($EY123/$AG$38)+(#REF!+($Q$47^2)/2)*$Q$51)/($Q$47*SQRT($Q$51)))-$Q$47*SQRT($Q$51)))*$AG$38*EXP(-#REF!*$Q$51)-NORMSDIST(-((LN($EY123/$AG$38)+(#REF!+($Q$47^2)/2)*$Q$51)/($Q$47*SQRT($Q$51))))*$EY123)*100*$AF$38,0)</f>
        <v>0</v>
      </c>
      <c r="GJ123" s="120">
        <f ca="1">IFERROR((NORMSDIST(-(((LN($EY123/$AG$39)+(#REF!+($Q$47^2)/2)*$Q$51)/($Q$47*SQRT($Q$51)))-$Q$47*SQRT($Q$51)))*$AG$39*EXP(-#REF!*$Q$51)-NORMSDIST(-((LN($EY123/$AG$39)+(#REF!+($Q$47^2)/2)*$Q$51)/($Q$47*SQRT($Q$51))))*$EY123)*100*$AF$39,0)</f>
        <v>0</v>
      </c>
      <c r="GK123" s="120">
        <f ca="1">IFERROR((NORMSDIST(-(((LN($EY123/$AG$40)+(#REF!+($Q$47^2)/2)*$Q$51)/($Q$47*SQRT($Q$51)))-$Q$47*SQRT($Q$51)))*$AG$40*EXP(-#REF!*$Q$51)-NORMSDIST(-((LN($EY123/$AG$40)+(#REF!+($Q$47^2)/2)*$Q$51)/($Q$47*SQRT($Q$51))))*$EY123)*100*$AF$40,0)</f>
        <v>0</v>
      </c>
      <c r="GL123" s="120">
        <f ca="1">IFERROR((NORMSDIST(-(((LN($EY123/$AG$41)+(#REF!+($Q$47^2)/2)*$Q$51)/($Q$47*SQRT($Q$51)))-$Q$47*SQRT($Q$51)))*$AG$41*EXP(-#REF!*$Q$51)-NORMSDIST(-((LN($EY123/$AG$41)+(#REF!+($Q$47^2)/2)*$Q$51)/($Q$47*SQRT($Q$51))))*$EY123)*100*$AF$41,0)</f>
        <v>0</v>
      </c>
      <c r="GM123" s="120">
        <f ca="1">IFERROR((NORMSDIST(-(((LN($EY123/$AG$42)+(#REF!+($Q$47^2)/2)*$Q$51)/($Q$47*SQRT($Q$51)))-$Q$47*SQRT($Q$51)))*$AG$42*EXP(-#REF!*$Q$51)-NORMSDIST(-((LN($EY123/$AG$42)+(#REF!+($Q$47^2)/2)*$Q$51)/($Q$47*SQRT($Q$51))))*$EY123)*100*$AF$42,0)</f>
        <v>0</v>
      </c>
      <c r="GN123" s="205">
        <f t="shared" ca="1" si="218"/>
        <v>0</v>
      </c>
    </row>
    <row r="124" spans="112:196">
      <c r="DH124" s="119">
        <f t="shared" si="175"/>
        <v>3122.4228426562509</v>
      </c>
      <c r="DI124" s="120">
        <f t="shared" si="176"/>
        <v>0</v>
      </c>
      <c r="DJ124" s="120">
        <f t="shared" si="177"/>
        <v>0</v>
      </c>
      <c r="DK124" s="120">
        <f t="shared" si="178"/>
        <v>0</v>
      </c>
      <c r="DL124" s="120">
        <f t="shared" si="179"/>
        <v>0</v>
      </c>
      <c r="DM124" s="120">
        <f t="shared" si="180"/>
        <v>0</v>
      </c>
      <c r="DN124" s="120">
        <f t="shared" si="181"/>
        <v>0</v>
      </c>
      <c r="DO124" s="120">
        <f t="shared" si="182"/>
        <v>0</v>
      </c>
      <c r="DP124" s="120">
        <f t="shared" si="183"/>
        <v>0</v>
      </c>
      <c r="DQ124" s="120">
        <f t="shared" si="184"/>
        <v>0</v>
      </c>
      <c r="DR124" s="120">
        <f t="shared" si="185"/>
        <v>0</v>
      </c>
      <c r="DS124" s="120">
        <f t="shared" si="186"/>
        <v>0</v>
      </c>
      <c r="DT124" s="120">
        <f t="shared" si="187"/>
        <v>0</v>
      </c>
      <c r="DU124" s="120">
        <f t="shared" si="188"/>
        <v>0</v>
      </c>
      <c r="DV124" s="120">
        <f t="shared" si="189"/>
        <v>0</v>
      </c>
      <c r="DW124" s="120">
        <f t="shared" si="190"/>
        <v>0</v>
      </c>
      <c r="DX124" s="120">
        <f t="shared" si="191"/>
        <v>0</v>
      </c>
      <c r="DY124" s="120">
        <f t="shared" si="192"/>
        <v>0</v>
      </c>
      <c r="DZ124" s="120">
        <f t="shared" si="193"/>
        <v>0</v>
      </c>
      <c r="EA124" s="120">
        <f t="shared" si="194"/>
        <v>0</v>
      </c>
      <c r="EB124" s="120">
        <f t="shared" si="195"/>
        <v>0</v>
      </c>
      <c r="EC124" s="120">
        <f t="shared" si="196"/>
        <v>0</v>
      </c>
      <c r="ED124" s="120">
        <f t="shared" si="197"/>
        <v>0</v>
      </c>
      <c r="EE124" s="120">
        <f t="shared" si="198"/>
        <v>0</v>
      </c>
      <c r="EF124" s="120">
        <f t="shared" si="199"/>
        <v>0</v>
      </c>
      <c r="EG124" s="120">
        <f t="shared" si="200"/>
        <v>0</v>
      </c>
      <c r="EH124" s="120">
        <f t="shared" si="201"/>
        <v>0</v>
      </c>
      <c r="EI124" s="120">
        <f t="shared" si="202"/>
        <v>0</v>
      </c>
      <c r="EJ124" s="120">
        <f t="shared" si="203"/>
        <v>0</v>
      </c>
      <c r="EK124" s="120">
        <f t="shared" si="204"/>
        <v>0</v>
      </c>
      <c r="EL124" s="120">
        <f t="shared" si="205"/>
        <v>0</v>
      </c>
      <c r="EM124" s="120">
        <f t="shared" si="206"/>
        <v>0</v>
      </c>
      <c r="EN124" s="120">
        <f t="shared" si="207"/>
        <v>0</v>
      </c>
      <c r="EO124" s="120">
        <f t="shared" si="208"/>
        <v>0</v>
      </c>
      <c r="EP124" s="120">
        <f t="shared" si="209"/>
        <v>0</v>
      </c>
      <c r="EQ124" s="120">
        <f t="shared" si="210"/>
        <v>0</v>
      </c>
      <c r="ER124" s="120">
        <f t="shared" si="211"/>
        <v>0</v>
      </c>
      <c r="ES124" s="120">
        <f t="shared" si="212"/>
        <v>0</v>
      </c>
      <c r="ET124" s="120">
        <f t="shared" si="213"/>
        <v>0</v>
      </c>
      <c r="EU124" s="120">
        <f t="shared" si="214"/>
        <v>0</v>
      </c>
      <c r="EV124" s="120">
        <f t="shared" si="215"/>
        <v>0</v>
      </c>
      <c r="EW124" s="205">
        <f t="shared" si="216"/>
        <v>0</v>
      </c>
      <c r="EX124" s="72"/>
      <c r="EY124" s="119">
        <f t="shared" si="217"/>
        <v>3122.4228426562509</v>
      </c>
      <c r="EZ124" s="120">
        <f ca="1">IFERROR((NORMSDIST(-(((LN($EY124/$AG$3)+(#REF!+($Q$47^2)/2)*$Q$51)/($Q$47*SQRT($Q$51)))-$Q$47*SQRT($Q$51)))*$AG$3*EXP(-#REF!*$Q$51)-NORMSDIST(-((LN($EY124/$AG$3)+(#REF!+($Q$47^2)/2)*$Q$51)/($Q$47*SQRT($Q$51))))*$EY124)*100*$AF$3,0)</f>
        <v>0</v>
      </c>
      <c r="FA124" s="120">
        <f ca="1">IFERROR((NORMSDIST(-(((LN($EY124/$AG$4)+(#REF!+($Q$47^2)/2)*$Q$51)/($Q$47*SQRT($Q$51)))-$Q$47*SQRT($Q$51)))*$AG$4*EXP(-#REF!*$Q$51)-NORMSDIST(-((LN($EY124/$AG$4)+(#REF!+($Q$47^2)/2)*$Q$51)/($Q$47*SQRT($Q$51))))*$EY124)*100*$AF$4,0)</f>
        <v>0</v>
      </c>
      <c r="FB124" s="120">
        <f ca="1">IFERROR((NORMSDIST(-(((LN($EY124/$AG$5)+(#REF!+($Q$47^2)/2)*$Q$51)/($Q$47*SQRT($Q$51)))-$Q$47*SQRT($Q$51)))*$AG$5*EXP(-#REF!*$Q$51)-NORMSDIST(-((LN($EY124/$AG$5)+(#REF!+($Q$47^2)/2)*$Q$51)/($Q$47*SQRT($Q$51))))*$EY124)*100*$AF$5,0)</f>
        <v>0</v>
      </c>
      <c r="FC124" s="120">
        <f ca="1">IFERROR((NORMSDIST(-(((LN($EY124/$AG$6)+(#REF!+($Q$47^2)/2)*$Q$51)/($Q$47*SQRT($Q$51)))-$Q$47*SQRT($Q$51)))*$AG$6*EXP(-#REF!*$Q$51)-NORMSDIST(-((LN($EY124/$AG$6)+(#REF!+($Q$47^2)/2)*$Q$51)/($Q$47*SQRT($Q$51))))*$EY124)*100*$AF$6,0)</f>
        <v>0</v>
      </c>
      <c r="FD124" s="120">
        <f ca="1">IFERROR((NORMSDIST(-(((LN($EY124/$AG$7)+(#REF!+($Q$47^2)/2)*$Q$51)/($Q$47*SQRT($Q$51)))-$Q$47*SQRT($Q$51)))*$AG$7*EXP(-#REF!*$Q$51)-NORMSDIST(-((LN($EY124/$AG$7)+(#REF!+($Q$47^2)/2)*$Q$51)/($Q$47*SQRT($Q$51))))*$EY124)*100*$AF$7,0)</f>
        <v>0</v>
      </c>
      <c r="FE124" s="120">
        <f ca="1">IFERROR((NORMSDIST(-(((LN($EY124/$AG$8)+(#REF!+($Q$47^2)/2)*$Q$51)/($Q$47*SQRT($Q$51)))-$Q$47*SQRT($Q$51)))*$AG$8*EXP(-#REF!*$Q$51)-NORMSDIST(-((LN($EY124/$AG$8)+(#REF!+($Q$47^2)/2)*$Q$51)/($Q$47*SQRT($Q$51))))*$EY124)*100*$AF$8,0)</f>
        <v>0</v>
      </c>
      <c r="FF124" s="120">
        <f ca="1">IFERROR((NORMSDIST(-(((LN($EY124/$AG$9)+(#REF!+($Q$47^2)/2)*$Q$51)/($Q$47*SQRT($Q$51)))-$Q$47*SQRT($Q$51)))*$AG$9*EXP(-#REF!*$Q$51)-NORMSDIST(-((LN($EY124/$AG$9)+(#REF!+($Q$47^2)/2)*$Q$51)/($Q$47*SQRT($Q$51))))*$EY124)*100*$AF$9,0)</f>
        <v>0</v>
      </c>
      <c r="FG124" s="120">
        <f ca="1">IFERROR((NORMSDIST(-(((LN($EY124/$AG$10)+(#REF!+($Q$47^2)/2)*$Q$51)/($Q$47*SQRT($Q$51)))-$Q$47*SQRT($Q$51)))*$AG$10*EXP(-#REF!*$Q$51)-NORMSDIST(-((LN($EY124/$AG$10)+(#REF!+($Q$47^2)/2)*$Q$51)/($Q$47*SQRT($Q$51))))*$EY124)*100*$AF$10,0)</f>
        <v>0</v>
      </c>
      <c r="FH124" s="120">
        <f ca="1">IFERROR((NORMSDIST(-(((LN($EY124/$AG$11)+(#REF!+($Q$47^2)/2)*$Q$51)/($Q$47*SQRT($Q$51)))-$Q$47*SQRT($Q$51)))*$AG$11*EXP(-#REF!*$Q$51)-NORMSDIST(-((LN($EY124/$AG$11)+(#REF!+($Q$47^2)/2)*$Q$51)/($Q$47*SQRT($Q$51))))*$EY124)*100*$AF$11,0)</f>
        <v>0</v>
      </c>
      <c r="FI124" s="120">
        <f ca="1">IFERROR((NORMSDIST(-(((LN($EY124/$AG$12)+(#REF!+($Q$47^2)/2)*$Q$51)/($Q$47*SQRT($Q$51)))-$Q$47*SQRT($Q$51)))*$AG$12*EXP(-#REF!*$Q$51)-NORMSDIST(-((LN($EY124/$AG$12)+(#REF!+($Q$47^2)/2)*$Q$51)/($Q$47*SQRT($Q$51))))*$EY124)*100*$AF$12,0)</f>
        <v>0</v>
      </c>
      <c r="FJ124" s="120">
        <f ca="1">IFERROR((NORMSDIST(-(((LN($EY124/$AG$13)+(#REF!+($Q$47^2)/2)*$Q$51)/($Q$47*SQRT($Q$51)))-$Q$47*SQRT($Q$51)))*$AG$13*EXP(-#REF!*$Q$51)-NORMSDIST(-((LN($EY124/$AG$13)+(#REF!+($Q$47^2)/2)*$Q$51)/($Q$47*SQRT($Q$51))))*$EY124)*100*$AF$13,0)</f>
        <v>0</v>
      </c>
      <c r="FK124" s="120">
        <f ca="1">IFERROR((NORMSDIST(-(((LN($EY124/$AG$14)+(#REF!+($Q$47^2)/2)*$Q$51)/($Q$47*SQRT($Q$51)))-$Q$47*SQRT($Q$51)))*$AG$14*EXP(-#REF!*$Q$51)-NORMSDIST(-((LN($EY124/$AG$14)+(#REF!+($Q$47^2)/2)*$Q$51)/($Q$47*SQRT($Q$51))))*$EY124)*100*$AF$14,0)</f>
        <v>0</v>
      </c>
      <c r="FL124" s="120">
        <f ca="1">IFERROR((NORMSDIST(-(((LN($EY124/$AG$15)+(#REF!+($Q$47^2)/2)*$Q$51)/($Q$47*SQRT($Q$51)))-$Q$47*SQRT($Q$51)))*$AG$15*EXP(-#REF!*$Q$51)-NORMSDIST(-((LN($EY124/$AG$15)+(#REF!+($Q$47^2)/2)*$Q$51)/($Q$47*SQRT($Q$51))))*$EY124)*100*$AF$15,0)</f>
        <v>0</v>
      </c>
      <c r="FM124" s="120">
        <f ca="1">IFERROR((NORMSDIST(-(((LN($EY124/$AG$16)+(#REF!+($Q$47^2)/2)*$Q$51)/($Q$47*SQRT($Q$51)))-$Q$47*SQRT($Q$51)))*$AG$16*EXP(-#REF!*$Q$51)-NORMSDIST(-((LN($EY124/$AG$16)+(#REF!+($Q$47^2)/2)*$Q$51)/($Q$47*SQRT($Q$51))))*$EY124)*100*$AF$16,0)</f>
        <v>0</v>
      </c>
      <c r="FN124" s="120">
        <f ca="1">IFERROR((NORMSDIST(-(((LN($EY124/$AG$17)+(#REF!+($Q$47^2)/2)*$Q$51)/($Q$47*SQRT($Q$51)))-$Q$47*SQRT($Q$51)))*$AG$17*EXP(-#REF!*$Q$51)-NORMSDIST(-((LN($EY124/$AG$17)+(#REF!+($Q$47^2)/2)*$Q$51)/($Q$47*SQRT($Q$51))))*$EY124)*100*$AF$17,0)</f>
        <v>0</v>
      </c>
      <c r="FO124" s="120">
        <f ca="1">IFERROR((NORMSDIST(-(((LN($EY124/$AG$18)+(#REF!+($Q$47^2)/2)*$Q$51)/($Q$47*SQRT($Q$51)))-$Q$47*SQRT($Q$51)))*$AG$18*EXP(-#REF!*$Q$51)-NORMSDIST(-((LN($EY124/$AG$18)+(#REF!+($Q$47^2)/2)*$Q$51)/($Q$47*SQRT($Q$51))))*$EY124)*100*$AF$18,0)</f>
        <v>0</v>
      </c>
      <c r="FP124" s="120">
        <f ca="1">IFERROR((NORMSDIST(-(((LN($EY124/$AG$19)+(#REF!+($Q$47^2)/2)*$Q$51)/($Q$47*SQRT($Q$51)))-$Q$47*SQRT($Q$51)))*$AG$19*EXP(-#REF!*$Q$51)-NORMSDIST(-((LN($EY124/$AG$19)+(#REF!+($Q$47^2)/2)*$Q$51)/($Q$47*SQRT($Q$51))))*$EY124)*100*$AF$19,0)</f>
        <v>0</v>
      </c>
      <c r="FQ124" s="120">
        <f ca="1">IFERROR((NORMSDIST(-(((LN($EY124/$AG$20)+(#REF!+($Q$47^2)/2)*$Q$51)/($Q$47*SQRT($Q$51)))-$Q$47*SQRT($Q$51)))*$AG$20*EXP(-#REF!*$Q$51)-NORMSDIST(-((LN($EY124/$AG$20)+(#REF!+($Q$47^2)/2)*$Q$51)/($Q$47*SQRT($Q$51))))*$EY124)*100*$AF$20,0)</f>
        <v>0</v>
      </c>
      <c r="FR124" s="120">
        <f ca="1">IFERROR((NORMSDIST(-(((LN($EY124/$AG$21)+(#REF!+($Q$47^2)/2)*$Q$51)/($Q$47*SQRT($Q$51)))-$Q$47*SQRT($Q$51)))*$AG$21*EXP(-#REF!*$Q$51)-NORMSDIST(-((LN($EY124/$AG$21)+(#REF!+($Q$47^2)/2)*$Q$51)/($Q$47*SQRT($Q$51))))*$EY124)*100*$AF$21,0)</f>
        <v>0</v>
      </c>
      <c r="FS124" s="120">
        <f ca="1">IFERROR((NORMSDIST(-(((LN($EY124/$AG$22)+(#REF!+($Q$47^2)/2)*$Q$51)/($Q$47*SQRT($Q$51)))-$Q$47*SQRT($Q$51)))*$AG$22*EXP(-#REF!*$Q$51)-NORMSDIST(-((LN($EY124/$AG$22)+(#REF!+($Q$47^2)/2)*$Q$51)/($Q$47*SQRT($Q$51))))*$EY124)*100*$AF$22,0)</f>
        <v>0</v>
      </c>
      <c r="FT124" s="120">
        <f ca="1">IFERROR((NORMSDIST(-(((LN($EY124/$AG$23)+(#REF!+($Q$47^2)/2)*$Q$51)/($Q$47*SQRT($Q$51)))-$Q$47*SQRT($Q$51)))*$AG$23*EXP(-#REF!*$Q$51)-NORMSDIST(-((LN($EY124/$AG$23)+(#REF!+($Q$47^2)/2)*$Q$51)/($Q$47*SQRT($Q$51))))*$EY124)*100*$AF$23,0)</f>
        <v>0</v>
      </c>
      <c r="FU124" s="120">
        <f ca="1">IFERROR((NORMSDIST(-(((LN($EY124/$AG$24)+(#REF!+($Q$47^2)/2)*$Q$51)/($Q$47*SQRT($Q$51)))-$Q$47*SQRT($Q$51)))*$AG$24*EXP(-#REF!*$Q$51)-NORMSDIST(-((LN($EY124/$AG$24)+(#REF!+($Q$47^2)/2)*$Q$51)/($Q$47*SQRT($Q$51))))*$EY124)*100*$AF$24,0)</f>
        <v>0</v>
      </c>
      <c r="FV124" s="120">
        <f ca="1">IFERROR((NORMSDIST(-(((LN($EY124/$AG$25)+(#REF!+($Q$47^2)/2)*$Q$51)/($Q$47*SQRT($Q$51)))-$Q$47*SQRT($Q$51)))*$AG$25*EXP(-#REF!*$Q$51)-NORMSDIST(-((LN($EY124/$AG$25)+(#REF!+($Q$47^2)/2)*$Q$51)/($Q$47*SQRT($Q$51))))*$EY124)*100*$AF$25,0)</f>
        <v>0</v>
      </c>
      <c r="FW124" s="120">
        <f ca="1">IFERROR((NORMSDIST(-(((LN($EY124/$AG$26)+(#REF!+($Q$47^2)/2)*$Q$51)/($Q$47*SQRT($Q$51)))-$Q$47*SQRT($Q$51)))*$AG$26*EXP(-#REF!*$Q$51)-NORMSDIST(-((LN($EY124/$AG$26)+(#REF!+($Q$47^2)/2)*$Q$51)/($Q$47*SQRT($Q$51))))*$EY124)*100*$AF$26,0)</f>
        <v>0</v>
      </c>
      <c r="FX124" s="120">
        <f ca="1">IFERROR((NORMSDIST(-(((LN($EY124/$AG$27)+(#REF!+($Q$47^2)/2)*$Q$51)/($Q$47*SQRT($Q$51)))-$Q$47*SQRT($Q$51)))*$AG$27*EXP(-#REF!*$Q$51)-NORMSDIST(-((LN($EY124/$AG$27)+(#REF!+($Q$47^2)/2)*$Q$51)/($Q$47*SQRT($Q$51))))*$EY124)*100*$AF$27,0)</f>
        <v>0</v>
      </c>
      <c r="FY124" s="120">
        <f ca="1">IFERROR((NORMSDIST(-(((LN($EY124/$AG$28)+(#REF!+($Q$47^2)/2)*$Q$51)/($Q$47*SQRT($Q$51)))-$Q$47*SQRT($Q$51)))*$AG$28*EXP(-#REF!*$Q$51)-NORMSDIST(-((LN($EY124/$AG$28)+(#REF!+($Q$47^2)/2)*$Q$51)/($Q$47*SQRT($Q$51))))*$EY124)*100*$AF$28,0)</f>
        <v>0</v>
      </c>
      <c r="FZ124" s="120">
        <f ca="1">IFERROR((NORMSDIST(-(((LN($EY124/$AG$29)+(#REF!+($Q$47^2)/2)*$Q$51)/($Q$47*SQRT($Q$51)))-$Q$47*SQRT($Q$51)))*$AG$29*EXP(-#REF!*$Q$51)-NORMSDIST(-((LN($EY124/$AG$29)+(#REF!+($Q$47^2)/2)*$Q$51)/($Q$47*SQRT($Q$51))))*$EY124)*100*$AF$29,0)</f>
        <v>0</v>
      </c>
      <c r="GA124" s="120">
        <f ca="1">IFERROR((NORMSDIST(-(((LN($EY124/$AG$30)+(#REF!+($Q$47^2)/2)*$Q$51)/($Q$47*SQRT($Q$51)))-$Q$47*SQRT($Q$51)))*$AG$30*EXP(-#REF!*$Q$51)-NORMSDIST(-((LN($EY124/$AG$30)+(#REF!+($Q$47^2)/2)*$Q$51)/($Q$47*SQRT($Q$51))))*$EY124)*100*$AF$30,0)</f>
        <v>0</v>
      </c>
      <c r="GB124" s="120">
        <f ca="1">IFERROR((NORMSDIST(-(((LN($EY124/$AG$31)+(#REF!+($Q$47^2)/2)*$Q$51)/($Q$47*SQRT($Q$51)))-$Q$47*SQRT($Q$51)))*$AG$31*EXP(-#REF!*$Q$51)-NORMSDIST(-((LN($EY124/$AG$31)+(#REF!+($Q$47^2)/2)*$Q$51)/($Q$47*SQRT($Q$51))))*$EY124)*100*$AF$31,0)</f>
        <v>0</v>
      </c>
      <c r="GC124" s="120">
        <f ca="1">IFERROR((NORMSDIST(-(((LN($EY124/$AG$32)+(#REF!+($Q$47^2)/2)*$Q$51)/($Q$47*SQRT($Q$51)))-$Q$47*SQRT($Q$51)))*$AG$32*EXP(-#REF!*$Q$51)-NORMSDIST(-((LN($EY124/$AG$32)+(#REF!+($Q$47^2)/2)*$Q$51)/($Q$47*SQRT($Q$51))))*$EY124)*100*$AF$32,0)</f>
        <v>0</v>
      </c>
      <c r="GD124" s="120">
        <f ca="1">IFERROR((NORMSDIST(-(((LN($EY124/$AG$33)+(#REF!+($Q$47^2)/2)*$Q$51)/($Q$47*SQRT($Q$51)))-$Q$47*SQRT($Q$51)))*$AG$33*EXP(-#REF!*$Q$51)-NORMSDIST(-((LN($EY124/$AG$33)+(#REF!+($Q$47^2)/2)*$Q$51)/($Q$47*SQRT($Q$51))))*$EY124)*100*$AF$33,0)</f>
        <v>0</v>
      </c>
      <c r="GE124" s="120">
        <f ca="1">IFERROR((NORMSDIST(-(((LN($EY124/$AG$34)+(#REF!+($Q$47^2)/2)*$Q$51)/($Q$47*SQRT($Q$51)))-$Q$47*SQRT($Q$51)))*$AG$34*EXP(-#REF!*$Q$51)-NORMSDIST(-((LN($EY124/$AG$34)+(#REF!+($Q$47^2)/2)*$Q$51)/($Q$47*SQRT($Q$51))))*$EY124)*100*$AF$34,0)</f>
        <v>0</v>
      </c>
      <c r="GF124" s="120">
        <f ca="1">IFERROR((NORMSDIST(-(((LN($EY124/$AG$35)+(#REF!+($Q$47^2)/2)*$Q$51)/($Q$47*SQRT($Q$51)))-$Q$47*SQRT($Q$51)))*$AG$35*EXP(-#REF!*$Q$51)-NORMSDIST(-((LN($EY124/$AG$35)+(#REF!+($Q$47^2)/2)*$Q$51)/($Q$47*SQRT($Q$51))))*$EY124)*100*$AF$35,0)</f>
        <v>0</v>
      </c>
      <c r="GG124" s="120">
        <f ca="1">IFERROR((NORMSDIST(-(((LN($EY124/$AG$36)+(#REF!+($Q$47^2)/2)*$Q$51)/($Q$47*SQRT($Q$51)))-$Q$47*SQRT($Q$51)))*$AG$36*EXP(-#REF!*$Q$51)-NORMSDIST(-((LN($EY124/$AG$36)+(#REF!+($Q$47^2)/2)*$Q$51)/($Q$47*SQRT($Q$51))))*$EY124)*100*$AF$36,0)</f>
        <v>0</v>
      </c>
      <c r="GH124" s="120">
        <f ca="1">IFERROR((NORMSDIST(-(((LN($EY124/$AG$37)+(#REF!+($Q$47^2)/2)*$Q$51)/($Q$47*SQRT($Q$51)))-$Q$47*SQRT($Q$51)))*$AG$37*EXP(-#REF!*$Q$51)-NORMSDIST(-((LN($EY124/$AG$37)+(#REF!+($Q$47^2)/2)*$Q$51)/($Q$47*SQRT($Q$51))))*$EY124)*100*$AF$37,0)</f>
        <v>0</v>
      </c>
      <c r="GI124" s="120">
        <f ca="1">IFERROR((NORMSDIST(-(((LN($EY124/$AG$38)+(#REF!+($Q$47^2)/2)*$Q$51)/($Q$47*SQRT($Q$51)))-$Q$47*SQRT($Q$51)))*$AG$38*EXP(-#REF!*$Q$51)-NORMSDIST(-((LN($EY124/$AG$38)+(#REF!+($Q$47^2)/2)*$Q$51)/($Q$47*SQRT($Q$51))))*$EY124)*100*$AF$38,0)</f>
        <v>0</v>
      </c>
      <c r="GJ124" s="120">
        <f ca="1">IFERROR((NORMSDIST(-(((LN($EY124/$AG$39)+(#REF!+($Q$47^2)/2)*$Q$51)/($Q$47*SQRT($Q$51)))-$Q$47*SQRT($Q$51)))*$AG$39*EXP(-#REF!*$Q$51)-NORMSDIST(-((LN($EY124/$AG$39)+(#REF!+($Q$47^2)/2)*$Q$51)/($Q$47*SQRT($Q$51))))*$EY124)*100*$AF$39,0)</f>
        <v>0</v>
      </c>
      <c r="GK124" s="120">
        <f ca="1">IFERROR((NORMSDIST(-(((LN($EY124/$AG$40)+(#REF!+($Q$47^2)/2)*$Q$51)/($Q$47*SQRT($Q$51)))-$Q$47*SQRT($Q$51)))*$AG$40*EXP(-#REF!*$Q$51)-NORMSDIST(-((LN($EY124/$AG$40)+(#REF!+($Q$47^2)/2)*$Q$51)/($Q$47*SQRT($Q$51))))*$EY124)*100*$AF$40,0)</f>
        <v>0</v>
      </c>
      <c r="GL124" s="120">
        <f ca="1">IFERROR((NORMSDIST(-(((LN($EY124/$AG$41)+(#REF!+($Q$47^2)/2)*$Q$51)/($Q$47*SQRT($Q$51)))-$Q$47*SQRT($Q$51)))*$AG$41*EXP(-#REF!*$Q$51)-NORMSDIST(-((LN($EY124/$AG$41)+(#REF!+($Q$47^2)/2)*$Q$51)/($Q$47*SQRT($Q$51))))*$EY124)*100*$AF$41,0)</f>
        <v>0</v>
      </c>
      <c r="GM124" s="120">
        <f ca="1">IFERROR((NORMSDIST(-(((LN($EY124/$AG$42)+(#REF!+($Q$47^2)/2)*$Q$51)/($Q$47*SQRT($Q$51)))-$Q$47*SQRT($Q$51)))*$AG$42*EXP(-#REF!*$Q$51)-NORMSDIST(-((LN($EY124/$AG$42)+(#REF!+($Q$47^2)/2)*$Q$51)/($Q$47*SQRT($Q$51))))*$EY124)*100*$AF$42,0)</f>
        <v>0</v>
      </c>
      <c r="GN124" s="205">
        <f t="shared" ca="1" si="218"/>
        <v>0</v>
      </c>
    </row>
    <row r="125" spans="112:196">
      <c r="DH125" s="119">
        <f t="shared" si="175"/>
        <v>3278.5439847890634</v>
      </c>
      <c r="DI125" s="120">
        <f t="shared" si="176"/>
        <v>0</v>
      </c>
      <c r="DJ125" s="120">
        <f t="shared" si="177"/>
        <v>0</v>
      </c>
      <c r="DK125" s="120">
        <f t="shared" si="178"/>
        <v>0</v>
      </c>
      <c r="DL125" s="120">
        <f t="shared" si="179"/>
        <v>0</v>
      </c>
      <c r="DM125" s="120">
        <f t="shared" si="180"/>
        <v>0</v>
      </c>
      <c r="DN125" s="120">
        <f t="shared" si="181"/>
        <v>0</v>
      </c>
      <c r="DO125" s="120">
        <f t="shared" si="182"/>
        <v>0</v>
      </c>
      <c r="DP125" s="120">
        <f t="shared" si="183"/>
        <v>0</v>
      </c>
      <c r="DQ125" s="120">
        <f t="shared" si="184"/>
        <v>0</v>
      </c>
      <c r="DR125" s="120">
        <f t="shared" si="185"/>
        <v>0</v>
      </c>
      <c r="DS125" s="120">
        <f t="shared" si="186"/>
        <v>0</v>
      </c>
      <c r="DT125" s="120">
        <f t="shared" si="187"/>
        <v>0</v>
      </c>
      <c r="DU125" s="120">
        <f t="shared" si="188"/>
        <v>0</v>
      </c>
      <c r="DV125" s="120">
        <f t="shared" si="189"/>
        <v>0</v>
      </c>
      <c r="DW125" s="120">
        <f t="shared" si="190"/>
        <v>0</v>
      </c>
      <c r="DX125" s="120">
        <f t="shared" si="191"/>
        <v>0</v>
      </c>
      <c r="DY125" s="120">
        <f t="shared" si="192"/>
        <v>0</v>
      </c>
      <c r="DZ125" s="120">
        <f t="shared" si="193"/>
        <v>0</v>
      </c>
      <c r="EA125" s="120">
        <f t="shared" si="194"/>
        <v>0</v>
      </c>
      <c r="EB125" s="120">
        <f t="shared" si="195"/>
        <v>0</v>
      </c>
      <c r="EC125" s="120">
        <f t="shared" si="196"/>
        <v>0</v>
      </c>
      <c r="ED125" s="120">
        <f t="shared" si="197"/>
        <v>0</v>
      </c>
      <c r="EE125" s="120">
        <f t="shared" si="198"/>
        <v>0</v>
      </c>
      <c r="EF125" s="120">
        <f t="shared" si="199"/>
        <v>0</v>
      </c>
      <c r="EG125" s="120">
        <f t="shared" si="200"/>
        <v>0</v>
      </c>
      <c r="EH125" s="120">
        <f t="shared" si="201"/>
        <v>0</v>
      </c>
      <c r="EI125" s="120">
        <f t="shared" si="202"/>
        <v>0</v>
      </c>
      <c r="EJ125" s="120">
        <f t="shared" si="203"/>
        <v>0</v>
      </c>
      <c r="EK125" s="120">
        <f t="shared" si="204"/>
        <v>0</v>
      </c>
      <c r="EL125" s="120">
        <f t="shared" si="205"/>
        <v>0</v>
      </c>
      <c r="EM125" s="120">
        <f t="shared" si="206"/>
        <v>0</v>
      </c>
      <c r="EN125" s="120">
        <f t="shared" si="207"/>
        <v>0</v>
      </c>
      <c r="EO125" s="120">
        <f t="shared" si="208"/>
        <v>0</v>
      </c>
      <c r="EP125" s="120">
        <f t="shared" si="209"/>
        <v>0</v>
      </c>
      <c r="EQ125" s="120">
        <f t="shared" si="210"/>
        <v>0</v>
      </c>
      <c r="ER125" s="120">
        <f t="shared" si="211"/>
        <v>0</v>
      </c>
      <c r="ES125" s="120">
        <f t="shared" si="212"/>
        <v>0</v>
      </c>
      <c r="ET125" s="120">
        <f t="shared" si="213"/>
        <v>0</v>
      </c>
      <c r="EU125" s="120">
        <f t="shared" si="214"/>
        <v>0</v>
      </c>
      <c r="EV125" s="120">
        <f t="shared" si="215"/>
        <v>0</v>
      </c>
      <c r="EW125" s="205">
        <f t="shared" si="216"/>
        <v>0</v>
      </c>
      <c r="EX125" s="72"/>
      <c r="EY125" s="119">
        <f t="shared" si="217"/>
        <v>3278.5439847890634</v>
      </c>
      <c r="EZ125" s="120">
        <f ca="1">IFERROR((NORMSDIST(-(((LN($EY125/$AG$3)+(#REF!+($Q$47^2)/2)*$Q$51)/($Q$47*SQRT($Q$51)))-$Q$47*SQRT($Q$51)))*$AG$3*EXP(-#REF!*$Q$51)-NORMSDIST(-((LN($EY125/$AG$3)+(#REF!+($Q$47^2)/2)*$Q$51)/($Q$47*SQRT($Q$51))))*$EY125)*100*$AF$3,0)</f>
        <v>0</v>
      </c>
      <c r="FA125" s="120">
        <f ca="1">IFERROR((NORMSDIST(-(((LN($EY125/$AG$4)+(#REF!+($Q$47^2)/2)*$Q$51)/($Q$47*SQRT($Q$51)))-$Q$47*SQRT($Q$51)))*$AG$4*EXP(-#REF!*$Q$51)-NORMSDIST(-((LN($EY125/$AG$4)+(#REF!+($Q$47^2)/2)*$Q$51)/($Q$47*SQRT($Q$51))))*$EY125)*100*$AF$4,0)</f>
        <v>0</v>
      </c>
      <c r="FB125" s="120">
        <f ca="1">IFERROR((NORMSDIST(-(((LN($EY125/$AG$5)+(#REF!+($Q$47^2)/2)*$Q$51)/($Q$47*SQRT($Q$51)))-$Q$47*SQRT($Q$51)))*$AG$5*EXP(-#REF!*$Q$51)-NORMSDIST(-((LN($EY125/$AG$5)+(#REF!+($Q$47^2)/2)*$Q$51)/($Q$47*SQRT($Q$51))))*$EY125)*100*$AF$5,0)</f>
        <v>0</v>
      </c>
      <c r="FC125" s="120">
        <f ca="1">IFERROR((NORMSDIST(-(((LN($EY125/$AG$6)+(#REF!+($Q$47^2)/2)*$Q$51)/($Q$47*SQRT($Q$51)))-$Q$47*SQRT($Q$51)))*$AG$6*EXP(-#REF!*$Q$51)-NORMSDIST(-((LN($EY125/$AG$6)+(#REF!+($Q$47^2)/2)*$Q$51)/($Q$47*SQRT($Q$51))))*$EY125)*100*$AF$6,0)</f>
        <v>0</v>
      </c>
      <c r="FD125" s="120">
        <f ca="1">IFERROR((NORMSDIST(-(((LN($EY125/$AG$7)+(#REF!+($Q$47^2)/2)*$Q$51)/($Q$47*SQRT($Q$51)))-$Q$47*SQRT($Q$51)))*$AG$7*EXP(-#REF!*$Q$51)-NORMSDIST(-((LN($EY125/$AG$7)+(#REF!+($Q$47^2)/2)*$Q$51)/($Q$47*SQRT($Q$51))))*$EY125)*100*$AF$7,0)</f>
        <v>0</v>
      </c>
      <c r="FE125" s="120">
        <f ca="1">IFERROR((NORMSDIST(-(((LN($EY125/$AG$8)+(#REF!+($Q$47^2)/2)*$Q$51)/($Q$47*SQRT($Q$51)))-$Q$47*SQRT($Q$51)))*$AG$8*EXP(-#REF!*$Q$51)-NORMSDIST(-((LN($EY125/$AG$8)+(#REF!+($Q$47^2)/2)*$Q$51)/($Q$47*SQRT($Q$51))))*$EY125)*100*$AF$8,0)</f>
        <v>0</v>
      </c>
      <c r="FF125" s="120">
        <f ca="1">IFERROR((NORMSDIST(-(((LN($EY125/$AG$9)+(#REF!+($Q$47^2)/2)*$Q$51)/($Q$47*SQRT($Q$51)))-$Q$47*SQRT($Q$51)))*$AG$9*EXP(-#REF!*$Q$51)-NORMSDIST(-((LN($EY125/$AG$9)+(#REF!+($Q$47^2)/2)*$Q$51)/($Q$47*SQRT($Q$51))))*$EY125)*100*$AF$9,0)</f>
        <v>0</v>
      </c>
      <c r="FG125" s="120">
        <f ca="1">IFERROR((NORMSDIST(-(((LN($EY125/$AG$10)+(#REF!+($Q$47^2)/2)*$Q$51)/($Q$47*SQRT($Q$51)))-$Q$47*SQRT($Q$51)))*$AG$10*EXP(-#REF!*$Q$51)-NORMSDIST(-((LN($EY125/$AG$10)+(#REF!+($Q$47^2)/2)*$Q$51)/($Q$47*SQRT($Q$51))))*$EY125)*100*$AF$10,0)</f>
        <v>0</v>
      </c>
      <c r="FH125" s="120">
        <f ca="1">IFERROR((NORMSDIST(-(((LN($EY125/$AG$11)+(#REF!+($Q$47^2)/2)*$Q$51)/($Q$47*SQRT($Q$51)))-$Q$47*SQRT($Q$51)))*$AG$11*EXP(-#REF!*$Q$51)-NORMSDIST(-((LN($EY125/$AG$11)+(#REF!+($Q$47^2)/2)*$Q$51)/($Q$47*SQRT($Q$51))))*$EY125)*100*$AF$11,0)</f>
        <v>0</v>
      </c>
      <c r="FI125" s="120">
        <f ca="1">IFERROR((NORMSDIST(-(((LN($EY125/$AG$12)+(#REF!+($Q$47^2)/2)*$Q$51)/($Q$47*SQRT($Q$51)))-$Q$47*SQRT($Q$51)))*$AG$12*EXP(-#REF!*$Q$51)-NORMSDIST(-((LN($EY125/$AG$12)+(#REF!+($Q$47^2)/2)*$Q$51)/($Q$47*SQRT($Q$51))))*$EY125)*100*$AF$12,0)</f>
        <v>0</v>
      </c>
      <c r="FJ125" s="120">
        <f ca="1">IFERROR((NORMSDIST(-(((LN($EY125/$AG$13)+(#REF!+($Q$47^2)/2)*$Q$51)/($Q$47*SQRT($Q$51)))-$Q$47*SQRT($Q$51)))*$AG$13*EXP(-#REF!*$Q$51)-NORMSDIST(-((LN($EY125/$AG$13)+(#REF!+($Q$47^2)/2)*$Q$51)/($Q$47*SQRT($Q$51))))*$EY125)*100*$AF$13,0)</f>
        <v>0</v>
      </c>
      <c r="FK125" s="120">
        <f ca="1">IFERROR((NORMSDIST(-(((LN($EY125/$AG$14)+(#REF!+($Q$47^2)/2)*$Q$51)/($Q$47*SQRT($Q$51)))-$Q$47*SQRT($Q$51)))*$AG$14*EXP(-#REF!*$Q$51)-NORMSDIST(-((LN($EY125/$AG$14)+(#REF!+($Q$47^2)/2)*$Q$51)/($Q$47*SQRT($Q$51))))*$EY125)*100*$AF$14,0)</f>
        <v>0</v>
      </c>
      <c r="FL125" s="120">
        <f ca="1">IFERROR((NORMSDIST(-(((LN($EY125/$AG$15)+(#REF!+($Q$47^2)/2)*$Q$51)/($Q$47*SQRT($Q$51)))-$Q$47*SQRT($Q$51)))*$AG$15*EXP(-#REF!*$Q$51)-NORMSDIST(-((LN($EY125/$AG$15)+(#REF!+($Q$47^2)/2)*$Q$51)/($Q$47*SQRT($Q$51))))*$EY125)*100*$AF$15,0)</f>
        <v>0</v>
      </c>
      <c r="FM125" s="120">
        <f ca="1">IFERROR((NORMSDIST(-(((LN($EY125/$AG$16)+(#REF!+($Q$47^2)/2)*$Q$51)/($Q$47*SQRT($Q$51)))-$Q$47*SQRT($Q$51)))*$AG$16*EXP(-#REF!*$Q$51)-NORMSDIST(-((LN($EY125/$AG$16)+(#REF!+($Q$47^2)/2)*$Q$51)/($Q$47*SQRT($Q$51))))*$EY125)*100*$AF$16,0)</f>
        <v>0</v>
      </c>
      <c r="FN125" s="120">
        <f ca="1">IFERROR((NORMSDIST(-(((LN($EY125/$AG$17)+(#REF!+($Q$47^2)/2)*$Q$51)/($Q$47*SQRT($Q$51)))-$Q$47*SQRT($Q$51)))*$AG$17*EXP(-#REF!*$Q$51)-NORMSDIST(-((LN($EY125/$AG$17)+(#REF!+($Q$47^2)/2)*$Q$51)/($Q$47*SQRT($Q$51))))*$EY125)*100*$AF$17,0)</f>
        <v>0</v>
      </c>
      <c r="FO125" s="120">
        <f ca="1">IFERROR((NORMSDIST(-(((LN($EY125/$AG$18)+(#REF!+($Q$47^2)/2)*$Q$51)/($Q$47*SQRT($Q$51)))-$Q$47*SQRT($Q$51)))*$AG$18*EXP(-#REF!*$Q$51)-NORMSDIST(-((LN($EY125/$AG$18)+(#REF!+($Q$47^2)/2)*$Q$51)/($Q$47*SQRT($Q$51))))*$EY125)*100*$AF$18,0)</f>
        <v>0</v>
      </c>
      <c r="FP125" s="120">
        <f ca="1">IFERROR((NORMSDIST(-(((LN($EY125/$AG$19)+(#REF!+($Q$47^2)/2)*$Q$51)/($Q$47*SQRT($Q$51)))-$Q$47*SQRT($Q$51)))*$AG$19*EXP(-#REF!*$Q$51)-NORMSDIST(-((LN($EY125/$AG$19)+(#REF!+($Q$47^2)/2)*$Q$51)/($Q$47*SQRT($Q$51))))*$EY125)*100*$AF$19,0)</f>
        <v>0</v>
      </c>
      <c r="FQ125" s="120">
        <f ca="1">IFERROR((NORMSDIST(-(((LN($EY125/$AG$20)+(#REF!+($Q$47^2)/2)*$Q$51)/($Q$47*SQRT($Q$51)))-$Q$47*SQRT($Q$51)))*$AG$20*EXP(-#REF!*$Q$51)-NORMSDIST(-((LN($EY125/$AG$20)+(#REF!+($Q$47^2)/2)*$Q$51)/($Q$47*SQRT($Q$51))))*$EY125)*100*$AF$20,0)</f>
        <v>0</v>
      </c>
      <c r="FR125" s="120">
        <f ca="1">IFERROR((NORMSDIST(-(((LN($EY125/$AG$21)+(#REF!+($Q$47^2)/2)*$Q$51)/($Q$47*SQRT($Q$51)))-$Q$47*SQRT($Q$51)))*$AG$21*EXP(-#REF!*$Q$51)-NORMSDIST(-((LN($EY125/$AG$21)+(#REF!+($Q$47^2)/2)*$Q$51)/($Q$47*SQRT($Q$51))))*$EY125)*100*$AF$21,0)</f>
        <v>0</v>
      </c>
      <c r="FS125" s="120">
        <f ca="1">IFERROR((NORMSDIST(-(((LN($EY125/$AG$22)+(#REF!+($Q$47^2)/2)*$Q$51)/($Q$47*SQRT($Q$51)))-$Q$47*SQRT($Q$51)))*$AG$22*EXP(-#REF!*$Q$51)-NORMSDIST(-((LN($EY125/$AG$22)+(#REF!+($Q$47^2)/2)*$Q$51)/($Q$47*SQRT($Q$51))))*$EY125)*100*$AF$22,0)</f>
        <v>0</v>
      </c>
      <c r="FT125" s="120">
        <f ca="1">IFERROR((NORMSDIST(-(((LN($EY125/$AG$23)+(#REF!+($Q$47^2)/2)*$Q$51)/($Q$47*SQRT($Q$51)))-$Q$47*SQRT($Q$51)))*$AG$23*EXP(-#REF!*$Q$51)-NORMSDIST(-((LN($EY125/$AG$23)+(#REF!+($Q$47^2)/2)*$Q$51)/($Q$47*SQRT($Q$51))))*$EY125)*100*$AF$23,0)</f>
        <v>0</v>
      </c>
      <c r="FU125" s="120">
        <f ca="1">IFERROR((NORMSDIST(-(((LN($EY125/$AG$24)+(#REF!+($Q$47^2)/2)*$Q$51)/($Q$47*SQRT($Q$51)))-$Q$47*SQRT($Q$51)))*$AG$24*EXP(-#REF!*$Q$51)-NORMSDIST(-((LN($EY125/$AG$24)+(#REF!+($Q$47^2)/2)*$Q$51)/($Q$47*SQRT($Q$51))))*$EY125)*100*$AF$24,0)</f>
        <v>0</v>
      </c>
      <c r="FV125" s="120">
        <f ca="1">IFERROR((NORMSDIST(-(((LN($EY125/$AG$25)+(#REF!+($Q$47^2)/2)*$Q$51)/($Q$47*SQRT($Q$51)))-$Q$47*SQRT($Q$51)))*$AG$25*EXP(-#REF!*$Q$51)-NORMSDIST(-((LN($EY125/$AG$25)+(#REF!+($Q$47^2)/2)*$Q$51)/($Q$47*SQRT($Q$51))))*$EY125)*100*$AF$25,0)</f>
        <v>0</v>
      </c>
      <c r="FW125" s="120">
        <f ca="1">IFERROR((NORMSDIST(-(((LN($EY125/$AG$26)+(#REF!+($Q$47^2)/2)*$Q$51)/($Q$47*SQRT($Q$51)))-$Q$47*SQRT($Q$51)))*$AG$26*EXP(-#REF!*$Q$51)-NORMSDIST(-((LN($EY125/$AG$26)+(#REF!+($Q$47^2)/2)*$Q$51)/($Q$47*SQRT($Q$51))))*$EY125)*100*$AF$26,0)</f>
        <v>0</v>
      </c>
      <c r="FX125" s="120">
        <f ca="1">IFERROR((NORMSDIST(-(((LN($EY125/$AG$27)+(#REF!+($Q$47^2)/2)*$Q$51)/($Q$47*SQRT($Q$51)))-$Q$47*SQRT($Q$51)))*$AG$27*EXP(-#REF!*$Q$51)-NORMSDIST(-((LN($EY125/$AG$27)+(#REF!+($Q$47^2)/2)*$Q$51)/($Q$47*SQRT($Q$51))))*$EY125)*100*$AF$27,0)</f>
        <v>0</v>
      </c>
      <c r="FY125" s="120">
        <f ca="1">IFERROR((NORMSDIST(-(((LN($EY125/$AG$28)+(#REF!+($Q$47^2)/2)*$Q$51)/($Q$47*SQRT($Q$51)))-$Q$47*SQRT($Q$51)))*$AG$28*EXP(-#REF!*$Q$51)-NORMSDIST(-((LN($EY125/$AG$28)+(#REF!+($Q$47^2)/2)*$Q$51)/($Q$47*SQRT($Q$51))))*$EY125)*100*$AF$28,0)</f>
        <v>0</v>
      </c>
      <c r="FZ125" s="120">
        <f ca="1">IFERROR((NORMSDIST(-(((LN($EY125/$AG$29)+(#REF!+($Q$47^2)/2)*$Q$51)/($Q$47*SQRT($Q$51)))-$Q$47*SQRT($Q$51)))*$AG$29*EXP(-#REF!*$Q$51)-NORMSDIST(-((LN($EY125/$AG$29)+(#REF!+($Q$47^2)/2)*$Q$51)/($Q$47*SQRT($Q$51))))*$EY125)*100*$AF$29,0)</f>
        <v>0</v>
      </c>
      <c r="GA125" s="120">
        <f ca="1">IFERROR((NORMSDIST(-(((LN($EY125/$AG$30)+(#REF!+($Q$47^2)/2)*$Q$51)/($Q$47*SQRT($Q$51)))-$Q$47*SQRT($Q$51)))*$AG$30*EXP(-#REF!*$Q$51)-NORMSDIST(-((LN($EY125/$AG$30)+(#REF!+($Q$47^2)/2)*$Q$51)/($Q$47*SQRT($Q$51))))*$EY125)*100*$AF$30,0)</f>
        <v>0</v>
      </c>
      <c r="GB125" s="120">
        <f ca="1">IFERROR((NORMSDIST(-(((LN($EY125/$AG$31)+(#REF!+($Q$47^2)/2)*$Q$51)/($Q$47*SQRT($Q$51)))-$Q$47*SQRT($Q$51)))*$AG$31*EXP(-#REF!*$Q$51)-NORMSDIST(-((LN($EY125/$AG$31)+(#REF!+($Q$47^2)/2)*$Q$51)/($Q$47*SQRT($Q$51))))*$EY125)*100*$AF$31,0)</f>
        <v>0</v>
      </c>
      <c r="GC125" s="120">
        <f ca="1">IFERROR((NORMSDIST(-(((LN($EY125/$AG$32)+(#REF!+($Q$47^2)/2)*$Q$51)/($Q$47*SQRT($Q$51)))-$Q$47*SQRT($Q$51)))*$AG$32*EXP(-#REF!*$Q$51)-NORMSDIST(-((LN($EY125/$AG$32)+(#REF!+($Q$47^2)/2)*$Q$51)/($Q$47*SQRT($Q$51))))*$EY125)*100*$AF$32,0)</f>
        <v>0</v>
      </c>
      <c r="GD125" s="120">
        <f ca="1">IFERROR((NORMSDIST(-(((LN($EY125/$AG$33)+(#REF!+($Q$47^2)/2)*$Q$51)/($Q$47*SQRT($Q$51)))-$Q$47*SQRT($Q$51)))*$AG$33*EXP(-#REF!*$Q$51)-NORMSDIST(-((LN($EY125/$AG$33)+(#REF!+($Q$47^2)/2)*$Q$51)/($Q$47*SQRT($Q$51))))*$EY125)*100*$AF$33,0)</f>
        <v>0</v>
      </c>
      <c r="GE125" s="120">
        <f ca="1">IFERROR((NORMSDIST(-(((LN($EY125/$AG$34)+(#REF!+($Q$47^2)/2)*$Q$51)/($Q$47*SQRT($Q$51)))-$Q$47*SQRT($Q$51)))*$AG$34*EXP(-#REF!*$Q$51)-NORMSDIST(-((LN($EY125/$AG$34)+(#REF!+($Q$47^2)/2)*$Q$51)/($Q$47*SQRT($Q$51))))*$EY125)*100*$AF$34,0)</f>
        <v>0</v>
      </c>
      <c r="GF125" s="120">
        <f ca="1">IFERROR((NORMSDIST(-(((LN($EY125/$AG$35)+(#REF!+($Q$47^2)/2)*$Q$51)/($Q$47*SQRT($Q$51)))-$Q$47*SQRT($Q$51)))*$AG$35*EXP(-#REF!*$Q$51)-NORMSDIST(-((LN($EY125/$AG$35)+(#REF!+($Q$47^2)/2)*$Q$51)/($Q$47*SQRT($Q$51))))*$EY125)*100*$AF$35,0)</f>
        <v>0</v>
      </c>
      <c r="GG125" s="120">
        <f ca="1">IFERROR((NORMSDIST(-(((LN($EY125/$AG$36)+(#REF!+($Q$47^2)/2)*$Q$51)/($Q$47*SQRT($Q$51)))-$Q$47*SQRT($Q$51)))*$AG$36*EXP(-#REF!*$Q$51)-NORMSDIST(-((LN($EY125/$AG$36)+(#REF!+($Q$47^2)/2)*$Q$51)/($Q$47*SQRT($Q$51))))*$EY125)*100*$AF$36,0)</f>
        <v>0</v>
      </c>
      <c r="GH125" s="120">
        <f ca="1">IFERROR((NORMSDIST(-(((LN($EY125/$AG$37)+(#REF!+($Q$47^2)/2)*$Q$51)/($Q$47*SQRT($Q$51)))-$Q$47*SQRT($Q$51)))*$AG$37*EXP(-#REF!*$Q$51)-NORMSDIST(-((LN($EY125/$AG$37)+(#REF!+($Q$47^2)/2)*$Q$51)/($Q$47*SQRT($Q$51))))*$EY125)*100*$AF$37,0)</f>
        <v>0</v>
      </c>
      <c r="GI125" s="120">
        <f ca="1">IFERROR((NORMSDIST(-(((LN($EY125/$AG$38)+(#REF!+($Q$47^2)/2)*$Q$51)/($Q$47*SQRT($Q$51)))-$Q$47*SQRT($Q$51)))*$AG$38*EXP(-#REF!*$Q$51)-NORMSDIST(-((LN($EY125/$AG$38)+(#REF!+($Q$47^2)/2)*$Q$51)/($Q$47*SQRT($Q$51))))*$EY125)*100*$AF$38,0)</f>
        <v>0</v>
      </c>
      <c r="GJ125" s="120">
        <f ca="1">IFERROR((NORMSDIST(-(((LN($EY125/$AG$39)+(#REF!+($Q$47^2)/2)*$Q$51)/($Q$47*SQRT($Q$51)))-$Q$47*SQRT($Q$51)))*$AG$39*EXP(-#REF!*$Q$51)-NORMSDIST(-((LN($EY125/$AG$39)+(#REF!+($Q$47^2)/2)*$Q$51)/($Q$47*SQRT($Q$51))))*$EY125)*100*$AF$39,0)</f>
        <v>0</v>
      </c>
      <c r="GK125" s="120">
        <f ca="1">IFERROR((NORMSDIST(-(((LN($EY125/$AG$40)+(#REF!+($Q$47^2)/2)*$Q$51)/($Q$47*SQRT($Q$51)))-$Q$47*SQRT($Q$51)))*$AG$40*EXP(-#REF!*$Q$51)-NORMSDIST(-((LN($EY125/$AG$40)+(#REF!+($Q$47^2)/2)*$Q$51)/($Q$47*SQRT($Q$51))))*$EY125)*100*$AF$40,0)</f>
        <v>0</v>
      </c>
      <c r="GL125" s="120">
        <f ca="1">IFERROR((NORMSDIST(-(((LN($EY125/$AG$41)+(#REF!+($Q$47^2)/2)*$Q$51)/($Q$47*SQRT($Q$51)))-$Q$47*SQRT($Q$51)))*$AG$41*EXP(-#REF!*$Q$51)-NORMSDIST(-((LN($EY125/$AG$41)+(#REF!+($Q$47^2)/2)*$Q$51)/($Q$47*SQRT($Q$51))))*$EY125)*100*$AF$41,0)</f>
        <v>0</v>
      </c>
      <c r="GM125" s="120">
        <f ca="1">IFERROR((NORMSDIST(-(((LN($EY125/$AG$42)+(#REF!+($Q$47^2)/2)*$Q$51)/($Q$47*SQRT($Q$51)))-$Q$47*SQRT($Q$51)))*$AG$42*EXP(-#REF!*$Q$51)-NORMSDIST(-((LN($EY125/$AG$42)+(#REF!+($Q$47^2)/2)*$Q$51)/($Q$47*SQRT($Q$51))))*$EY125)*100*$AF$42,0)</f>
        <v>0</v>
      </c>
      <c r="GN125" s="205">
        <f t="shared" ca="1" si="218"/>
        <v>0</v>
      </c>
    </row>
    <row r="126" spans="112:196">
      <c r="DH126" s="119">
        <f t="shared" si="175"/>
        <v>3442.4711840285167</v>
      </c>
      <c r="DI126" s="120">
        <f t="shared" si="176"/>
        <v>0</v>
      </c>
      <c r="DJ126" s="120">
        <f t="shared" si="177"/>
        <v>0</v>
      </c>
      <c r="DK126" s="120">
        <f t="shared" si="178"/>
        <v>0</v>
      </c>
      <c r="DL126" s="120">
        <f t="shared" si="179"/>
        <v>0</v>
      </c>
      <c r="DM126" s="120">
        <f t="shared" si="180"/>
        <v>0</v>
      </c>
      <c r="DN126" s="120">
        <f t="shared" si="181"/>
        <v>0</v>
      </c>
      <c r="DO126" s="120">
        <f t="shared" si="182"/>
        <v>0</v>
      </c>
      <c r="DP126" s="120">
        <f t="shared" si="183"/>
        <v>0</v>
      </c>
      <c r="DQ126" s="120">
        <f t="shared" si="184"/>
        <v>0</v>
      </c>
      <c r="DR126" s="120">
        <f t="shared" si="185"/>
        <v>0</v>
      </c>
      <c r="DS126" s="120">
        <f t="shared" si="186"/>
        <v>0</v>
      </c>
      <c r="DT126" s="120">
        <f t="shared" si="187"/>
        <v>0</v>
      </c>
      <c r="DU126" s="120">
        <f t="shared" si="188"/>
        <v>0</v>
      </c>
      <c r="DV126" s="120">
        <f t="shared" si="189"/>
        <v>0</v>
      </c>
      <c r="DW126" s="120">
        <f t="shared" si="190"/>
        <v>0</v>
      </c>
      <c r="DX126" s="120">
        <f t="shared" si="191"/>
        <v>0</v>
      </c>
      <c r="DY126" s="120">
        <f t="shared" si="192"/>
        <v>0</v>
      </c>
      <c r="DZ126" s="120">
        <f t="shared" si="193"/>
        <v>0</v>
      </c>
      <c r="EA126" s="120">
        <f t="shared" si="194"/>
        <v>0</v>
      </c>
      <c r="EB126" s="120">
        <f t="shared" si="195"/>
        <v>0</v>
      </c>
      <c r="EC126" s="120">
        <f t="shared" si="196"/>
        <v>0</v>
      </c>
      <c r="ED126" s="120">
        <f t="shared" si="197"/>
        <v>0</v>
      </c>
      <c r="EE126" s="120">
        <f t="shared" si="198"/>
        <v>0</v>
      </c>
      <c r="EF126" s="120">
        <f t="shared" si="199"/>
        <v>0</v>
      </c>
      <c r="EG126" s="120">
        <f t="shared" si="200"/>
        <v>0</v>
      </c>
      <c r="EH126" s="120">
        <f t="shared" si="201"/>
        <v>0</v>
      </c>
      <c r="EI126" s="120">
        <f t="shared" si="202"/>
        <v>0</v>
      </c>
      <c r="EJ126" s="120">
        <f t="shared" si="203"/>
        <v>0</v>
      </c>
      <c r="EK126" s="120">
        <f t="shared" si="204"/>
        <v>0</v>
      </c>
      <c r="EL126" s="120">
        <f t="shared" si="205"/>
        <v>0</v>
      </c>
      <c r="EM126" s="120">
        <f t="shared" si="206"/>
        <v>0</v>
      </c>
      <c r="EN126" s="120">
        <f t="shared" si="207"/>
        <v>0</v>
      </c>
      <c r="EO126" s="120">
        <f t="shared" si="208"/>
        <v>0</v>
      </c>
      <c r="EP126" s="120">
        <f t="shared" si="209"/>
        <v>0</v>
      </c>
      <c r="EQ126" s="120">
        <f t="shared" si="210"/>
        <v>0</v>
      </c>
      <c r="ER126" s="120">
        <f t="shared" si="211"/>
        <v>0</v>
      </c>
      <c r="ES126" s="120">
        <f t="shared" si="212"/>
        <v>0</v>
      </c>
      <c r="ET126" s="120">
        <f t="shared" si="213"/>
        <v>0</v>
      </c>
      <c r="EU126" s="120">
        <f t="shared" si="214"/>
        <v>0</v>
      </c>
      <c r="EV126" s="120">
        <f t="shared" si="215"/>
        <v>0</v>
      </c>
      <c r="EW126" s="205">
        <f t="shared" si="216"/>
        <v>0</v>
      </c>
      <c r="EX126" s="72"/>
      <c r="EY126" s="119">
        <f t="shared" si="217"/>
        <v>3442.4711840285167</v>
      </c>
      <c r="EZ126" s="120">
        <f ca="1">IFERROR((NORMSDIST(-(((LN($EY126/$AG$3)+(#REF!+($Q$47^2)/2)*$Q$51)/($Q$47*SQRT($Q$51)))-$Q$47*SQRT($Q$51)))*$AG$3*EXP(-#REF!*$Q$51)-NORMSDIST(-((LN($EY126/$AG$3)+(#REF!+($Q$47^2)/2)*$Q$51)/($Q$47*SQRT($Q$51))))*$EY126)*100*$AF$3,0)</f>
        <v>0</v>
      </c>
      <c r="FA126" s="120">
        <f ca="1">IFERROR((NORMSDIST(-(((LN($EY126/$AG$4)+(#REF!+($Q$47^2)/2)*$Q$51)/($Q$47*SQRT($Q$51)))-$Q$47*SQRT($Q$51)))*$AG$4*EXP(-#REF!*$Q$51)-NORMSDIST(-((LN($EY126/$AG$4)+(#REF!+($Q$47^2)/2)*$Q$51)/($Q$47*SQRT($Q$51))))*$EY126)*100*$AF$4,0)</f>
        <v>0</v>
      </c>
      <c r="FB126" s="120">
        <f ca="1">IFERROR((NORMSDIST(-(((LN($EY126/$AG$5)+(#REF!+($Q$47^2)/2)*$Q$51)/($Q$47*SQRT($Q$51)))-$Q$47*SQRT($Q$51)))*$AG$5*EXP(-#REF!*$Q$51)-NORMSDIST(-((LN($EY126/$AG$5)+(#REF!+($Q$47^2)/2)*$Q$51)/($Q$47*SQRT($Q$51))))*$EY126)*100*$AF$5,0)</f>
        <v>0</v>
      </c>
      <c r="FC126" s="120">
        <f ca="1">IFERROR((NORMSDIST(-(((LN($EY126/$AG$6)+(#REF!+($Q$47^2)/2)*$Q$51)/($Q$47*SQRT($Q$51)))-$Q$47*SQRT($Q$51)))*$AG$6*EXP(-#REF!*$Q$51)-NORMSDIST(-((LN($EY126/$AG$6)+(#REF!+($Q$47^2)/2)*$Q$51)/($Q$47*SQRT($Q$51))))*$EY126)*100*$AF$6,0)</f>
        <v>0</v>
      </c>
      <c r="FD126" s="120">
        <f ca="1">IFERROR((NORMSDIST(-(((LN($EY126/$AG$7)+(#REF!+($Q$47^2)/2)*$Q$51)/($Q$47*SQRT($Q$51)))-$Q$47*SQRT($Q$51)))*$AG$7*EXP(-#REF!*$Q$51)-NORMSDIST(-((LN($EY126/$AG$7)+(#REF!+($Q$47^2)/2)*$Q$51)/($Q$47*SQRT($Q$51))))*$EY126)*100*$AF$7,0)</f>
        <v>0</v>
      </c>
      <c r="FE126" s="120">
        <f ca="1">IFERROR((NORMSDIST(-(((LN($EY126/$AG$8)+(#REF!+($Q$47^2)/2)*$Q$51)/($Q$47*SQRT($Q$51)))-$Q$47*SQRT($Q$51)))*$AG$8*EXP(-#REF!*$Q$51)-NORMSDIST(-((LN($EY126/$AG$8)+(#REF!+($Q$47^2)/2)*$Q$51)/($Q$47*SQRT($Q$51))))*$EY126)*100*$AF$8,0)</f>
        <v>0</v>
      </c>
      <c r="FF126" s="120">
        <f ca="1">IFERROR((NORMSDIST(-(((LN($EY126/$AG$9)+(#REF!+($Q$47^2)/2)*$Q$51)/($Q$47*SQRT($Q$51)))-$Q$47*SQRT($Q$51)))*$AG$9*EXP(-#REF!*$Q$51)-NORMSDIST(-((LN($EY126/$AG$9)+(#REF!+($Q$47^2)/2)*$Q$51)/($Q$47*SQRT($Q$51))))*$EY126)*100*$AF$9,0)</f>
        <v>0</v>
      </c>
      <c r="FG126" s="120">
        <f ca="1">IFERROR((NORMSDIST(-(((LN($EY126/$AG$10)+(#REF!+($Q$47^2)/2)*$Q$51)/($Q$47*SQRT($Q$51)))-$Q$47*SQRT($Q$51)))*$AG$10*EXP(-#REF!*$Q$51)-NORMSDIST(-((LN($EY126/$AG$10)+(#REF!+($Q$47^2)/2)*$Q$51)/($Q$47*SQRT($Q$51))))*$EY126)*100*$AF$10,0)</f>
        <v>0</v>
      </c>
      <c r="FH126" s="120">
        <f ca="1">IFERROR((NORMSDIST(-(((LN($EY126/$AG$11)+(#REF!+($Q$47^2)/2)*$Q$51)/($Q$47*SQRT($Q$51)))-$Q$47*SQRT($Q$51)))*$AG$11*EXP(-#REF!*$Q$51)-NORMSDIST(-((LN($EY126/$AG$11)+(#REF!+($Q$47^2)/2)*$Q$51)/($Q$47*SQRT($Q$51))))*$EY126)*100*$AF$11,0)</f>
        <v>0</v>
      </c>
      <c r="FI126" s="120">
        <f ca="1">IFERROR((NORMSDIST(-(((LN($EY126/$AG$12)+(#REF!+($Q$47^2)/2)*$Q$51)/($Q$47*SQRT($Q$51)))-$Q$47*SQRT($Q$51)))*$AG$12*EXP(-#REF!*$Q$51)-NORMSDIST(-((LN($EY126/$AG$12)+(#REF!+($Q$47^2)/2)*$Q$51)/($Q$47*SQRT($Q$51))))*$EY126)*100*$AF$12,0)</f>
        <v>0</v>
      </c>
      <c r="FJ126" s="120">
        <f ca="1">IFERROR((NORMSDIST(-(((LN($EY126/$AG$13)+(#REF!+($Q$47^2)/2)*$Q$51)/($Q$47*SQRT($Q$51)))-$Q$47*SQRT($Q$51)))*$AG$13*EXP(-#REF!*$Q$51)-NORMSDIST(-((LN($EY126/$AG$13)+(#REF!+($Q$47^2)/2)*$Q$51)/($Q$47*SQRT($Q$51))))*$EY126)*100*$AF$13,0)</f>
        <v>0</v>
      </c>
      <c r="FK126" s="120">
        <f ca="1">IFERROR((NORMSDIST(-(((LN($EY126/$AG$14)+(#REF!+($Q$47^2)/2)*$Q$51)/($Q$47*SQRT($Q$51)))-$Q$47*SQRT($Q$51)))*$AG$14*EXP(-#REF!*$Q$51)-NORMSDIST(-((LN($EY126/$AG$14)+(#REF!+($Q$47^2)/2)*$Q$51)/($Q$47*SQRT($Q$51))))*$EY126)*100*$AF$14,0)</f>
        <v>0</v>
      </c>
      <c r="FL126" s="120">
        <f ca="1">IFERROR((NORMSDIST(-(((LN($EY126/$AG$15)+(#REF!+($Q$47^2)/2)*$Q$51)/($Q$47*SQRT($Q$51)))-$Q$47*SQRT($Q$51)))*$AG$15*EXP(-#REF!*$Q$51)-NORMSDIST(-((LN($EY126/$AG$15)+(#REF!+($Q$47^2)/2)*$Q$51)/($Q$47*SQRT($Q$51))))*$EY126)*100*$AF$15,0)</f>
        <v>0</v>
      </c>
      <c r="FM126" s="120">
        <f ca="1">IFERROR((NORMSDIST(-(((LN($EY126/$AG$16)+(#REF!+($Q$47^2)/2)*$Q$51)/($Q$47*SQRT($Q$51)))-$Q$47*SQRT($Q$51)))*$AG$16*EXP(-#REF!*$Q$51)-NORMSDIST(-((LN($EY126/$AG$16)+(#REF!+($Q$47^2)/2)*$Q$51)/($Q$47*SQRT($Q$51))))*$EY126)*100*$AF$16,0)</f>
        <v>0</v>
      </c>
      <c r="FN126" s="120">
        <f ca="1">IFERROR((NORMSDIST(-(((LN($EY126/$AG$17)+(#REF!+($Q$47^2)/2)*$Q$51)/($Q$47*SQRT($Q$51)))-$Q$47*SQRT($Q$51)))*$AG$17*EXP(-#REF!*$Q$51)-NORMSDIST(-((LN($EY126/$AG$17)+(#REF!+($Q$47^2)/2)*$Q$51)/($Q$47*SQRT($Q$51))))*$EY126)*100*$AF$17,0)</f>
        <v>0</v>
      </c>
      <c r="FO126" s="120">
        <f ca="1">IFERROR((NORMSDIST(-(((LN($EY126/$AG$18)+(#REF!+($Q$47^2)/2)*$Q$51)/($Q$47*SQRT($Q$51)))-$Q$47*SQRT($Q$51)))*$AG$18*EXP(-#REF!*$Q$51)-NORMSDIST(-((LN($EY126/$AG$18)+(#REF!+($Q$47^2)/2)*$Q$51)/($Q$47*SQRT($Q$51))))*$EY126)*100*$AF$18,0)</f>
        <v>0</v>
      </c>
      <c r="FP126" s="120">
        <f ca="1">IFERROR((NORMSDIST(-(((LN($EY126/$AG$19)+(#REF!+($Q$47^2)/2)*$Q$51)/($Q$47*SQRT($Q$51)))-$Q$47*SQRT($Q$51)))*$AG$19*EXP(-#REF!*$Q$51)-NORMSDIST(-((LN($EY126/$AG$19)+(#REF!+($Q$47^2)/2)*$Q$51)/($Q$47*SQRT($Q$51))))*$EY126)*100*$AF$19,0)</f>
        <v>0</v>
      </c>
      <c r="FQ126" s="120">
        <f ca="1">IFERROR((NORMSDIST(-(((LN($EY126/$AG$20)+(#REF!+($Q$47^2)/2)*$Q$51)/($Q$47*SQRT($Q$51)))-$Q$47*SQRT($Q$51)))*$AG$20*EXP(-#REF!*$Q$51)-NORMSDIST(-((LN($EY126/$AG$20)+(#REF!+($Q$47^2)/2)*$Q$51)/($Q$47*SQRT($Q$51))))*$EY126)*100*$AF$20,0)</f>
        <v>0</v>
      </c>
      <c r="FR126" s="120">
        <f ca="1">IFERROR((NORMSDIST(-(((LN($EY126/$AG$21)+(#REF!+($Q$47^2)/2)*$Q$51)/($Q$47*SQRT($Q$51)))-$Q$47*SQRT($Q$51)))*$AG$21*EXP(-#REF!*$Q$51)-NORMSDIST(-((LN($EY126/$AG$21)+(#REF!+($Q$47^2)/2)*$Q$51)/($Q$47*SQRT($Q$51))))*$EY126)*100*$AF$21,0)</f>
        <v>0</v>
      </c>
      <c r="FS126" s="120">
        <f ca="1">IFERROR((NORMSDIST(-(((LN($EY126/$AG$22)+(#REF!+($Q$47^2)/2)*$Q$51)/($Q$47*SQRT($Q$51)))-$Q$47*SQRT($Q$51)))*$AG$22*EXP(-#REF!*$Q$51)-NORMSDIST(-((LN($EY126/$AG$22)+(#REF!+($Q$47^2)/2)*$Q$51)/($Q$47*SQRT($Q$51))))*$EY126)*100*$AF$22,0)</f>
        <v>0</v>
      </c>
      <c r="FT126" s="120">
        <f ca="1">IFERROR((NORMSDIST(-(((LN($EY126/$AG$23)+(#REF!+($Q$47^2)/2)*$Q$51)/($Q$47*SQRT($Q$51)))-$Q$47*SQRT($Q$51)))*$AG$23*EXP(-#REF!*$Q$51)-NORMSDIST(-((LN($EY126/$AG$23)+(#REF!+($Q$47^2)/2)*$Q$51)/($Q$47*SQRT($Q$51))))*$EY126)*100*$AF$23,0)</f>
        <v>0</v>
      </c>
      <c r="FU126" s="120">
        <f ca="1">IFERROR((NORMSDIST(-(((LN($EY126/$AG$24)+(#REF!+($Q$47^2)/2)*$Q$51)/($Q$47*SQRT($Q$51)))-$Q$47*SQRT($Q$51)))*$AG$24*EXP(-#REF!*$Q$51)-NORMSDIST(-((LN($EY126/$AG$24)+(#REF!+($Q$47^2)/2)*$Q$51)/($Q$47*SQRT($Q$51))))*$EY126)*100*$AF$24,0)</f>
        <v>0</v>
      </c>
      <c r="FV126" s="120">
        <f ca="1">IFERROR((NORMSDIST(-(((LN($EY126/$AG$25)+(#REF!+($Q$47^2)/2)*$Q$51)/($Q$47*SQRT($Q$51)))-$Q$47*SQRT($Q$51)))*$AG$25*EXP(-#REF!*$Q$51)-NORMSDIST(-((LN($EY126/$AG$25)+(#REF!+($Q$47^2)/2)*$Q$51)/($Q$47*SQRT($Q$51))))*$EY126)*100*$AF$25,0)</f>
        <v>0</v>
      </c>
      <c r="FW126" s="120">
        <f ca="1">IFERROR((NORMSDIST(-(((LN($EY126/$AG$26)+(#REF!+($Q$47^2)/2)*$Q$51)/($Q$47*SQRT($Q$51)))-$Q$47*SQRT($Q$51)))*$AG$26*EXP(-#REF!*$Q$51)-NORMSDIST(-((LN($EY126/$AG$26)+(#REF!+($Q$47^2)/2)*$Q$51)/($Q$47*SQRT($Q$51))))*$EY126)*100*$AF$26,0)</f>
        <v>0</v>
      </c>
      <c r="FX126" s="120">
        <f ca="1">IFERROR((NORMSDIST(-(((LN($EY126/$AG$27)+(#REF!+($Q$47^2)/2)*$Q$51)/($Q$47*SQRT($Q$51)))-$Q$47*SQRT($Q$51)))*$AG$27*EXP(-#REF!*$Q$51)-NORMSDIST(-((LN($EY126/$AG$27)+(#REF!+($Q$47^2)/2)*$Q$51)/($Q$47*SQRT($Q$51))))*$EY126)*100*$AF$27,0)</f>
        <v>0</v>
      </c>
      <c r="FY126" s="120">
        <f ca="1">IFERROR((NORMSDIST(-(((LN($EY126/$AG$28)+(#REF!+($Q$47^2)/2)*$Q$51)/($Q$47*SQRT($Q$51)))-$Q$47*SQRT($Q$51)))*$AG$28*EXP(-#REF!*$Q$51)-NORMSDIST(-((LN($EY126/$AG$28)+(#REF!+($Q$47^2)/2)*$Q$51)/($Q$47*SQRT($Q$51))))*$EY126)*100*$AF$28,0)</f>
        <v>0</v>
      </c>
      <c r="FZ126" s="120">
        <f ca="1">IFERROR((NORMSDIST(-(((LN($EY126/$AG$29)+(#REF!+($Q$47^2)/2)*$Q$51)/($Q$47*SQRT($Q$51)))-$Q$47*SQRT($Q$51)))*$AG$29*EXP(-#REF!*$Q$51)-NORMSDIST(-((LN($EY126/$AG$29)+(#REF!+($Q$47^2)/2)*$Q$51)/($Q$47*SQRT($Q$51))))*$EY126)*100*$AF$29,0)</f>
        <v>0</v>
      </c>
      <c r="GA126" s="120">
        <f ca="1">IFERROR((NORMSDIST(-(((LN($EY126/$AG$30)+(#REF!+($Q$47^2)/2)*$Q$51)/($Q$47*SQRT($Q$51)))-$Q$47*SQRT($Q$51)))*$AG$30*EXP(-#REF!*$Q$51)-NORMSDIST(-((LN($EY126/$AG$30)+(#REF!+($Q$47^2)/2)*$Q$51)/($Q$47*SQRT($Q$51))))*$EY126)*100*$AF$30,0)</f>
        <v>0</v>
      </c>
      <c r="GB126" s="120">
        <f ca="1">IFERROR((NORMSDIST(-(((LN($EY126/$AG$31)+(#REF!+($Q$47^2)/2)*$Q$51)/($Q$47*SQRT($Q$51)))-$Q$47*SQRT($Q$51)))*$AG$31*EXP(-#REF!*$Q$51)-NORMSDIST(-((LN($EY126/$AG$31)+(#REF!+($Q$47^2)/2)*$Q$51)/($Q$47*SQRT($Q$51))))*$EY126)*100*$AF$31,0)</f>
        <v>0</v>
      </c>
      <c r="GC126" s="120">
        <f ca="1">IFERROR((NORMSDIST(-(((LN($EY126/$AG$32)+(#REF!+($Q$47^2)/2)*$Q$51)/($Q$47*SQRT($Q$51)))-$Q$47*SQRT($Q$51)))*$AG$32*EXP(-#REF!*$Q$51)-NORMSDIST(-((LN($EY126/$AG$32)+(#REF!+($Q$47^2)/2)*$Q$51)/($Q$47*SQRT($Q$51))))*$EY126)*100*$AF$32,0)</f>
        <v>0</v>
      </c>
      <c r="GD126" s="120">
        <f ca="1">IFERROR((NORMSDIST(-(((LN($EY126/$AG$33)+(#REF!+($Q$47^2)/2)*$Q$51)/($Q$47*SQRT($Q$51)))-$Q$47*SQRT($Q$51)))*$AG$33*EXP(-#REF!*$Q$51)-NORMSDIST(-((LN($EY126/$AG$33)+(#REF!+($Q$47^2)/2)*$Q$51)/($Q$47*SQRT($Q$51))))*$EY126)*100*$AF$33,0)</f>
        <v>0</v>
      </c>
      <c r="GE126" s="120">
        <f ca="1">IFERROR((NORMSDIST(-(((LN($EY126/$AG$34)+(#REF!+($Q$47^2)/2)*$Q$51)/($Q$47*SQRT($Q$51)))-$Q$47*SQRT($Q$51)))*$AG$34*EXP(-#REF!*$Q$51)-NORMSDIST(-((LN($EY126/$AG$34)+(#REF!+($Q$47^2)/2)*$Q$51)/($Q$47*SQRT($Q$51))))*$EY126)*100*$AF$34,0)</f>
        <v>0</v>
      </c>
      <c r="GF126" s="120">
        <f ca="1">IFERROR((NORMSDIST(-(((LN($EY126/$AG$35)+(#REF!+($Q$47^2)/2)*$Q$51)/($Q$47*SQRT($Q$51)))-$Q$47*SQRT($Q$51)))*$AG$35*EXP(-#REF!*$Q$51)-NORMSDIST(-((LN($EY126/$AG$35)+(#REF!+($Q$47^2)/2)*$Q$51)/($Q$47*SQRT($Q$51))))*$EY126)*100*$AF$35,0)</f>
        <v>0</v>
      </c>
      <c r="GG126" s="120">
        <f ca="1">IFERROR((NORMSDIST(-(((LN($EY126/$AG$36)+(#REF!+($Q$47^2)/2)*$Q$51)/($Q$47*SQRT($Q$51)))-$Q$47*SQRT($Q$51)))*$AG$36*EXP(-#REF!*$Q$51)-NORMSDIST(-((LN($EY126/$AG$36)+(#REF!+($Q$47^2)/2)*$Q$51)/($Q$47*SQRT($Q$51))))*$EY126)*100*$AF$36,0)</f>
        <v>0</v>
      </c>
      <c r="GH126" s="120">
        <f ca="1">IFERROR((NORMSDIST(-(((LN($EY126/$AG$37)+(#REF!+($Q$47^2)/2)*$Q$51)/($Q$47*SQRT($Q$51)))-$Q$47*SQRT($Q$51)))*$AG$37*EXP(-#REF!*$Q$51)-NORMSDIST(-((LN($EY126/$AG$37)+(#REF!+($Q$47^2)/2)*$Q$51)/($Q$47*SQRT($Q$51))))*$EY126)*100*$AF$37,0)</f>
        <v>0</v>
      </c>
      <c r="GI126" s="120">
        <f ca="1">IFERROR((NORMSDIST(-(((LN($EY126/$AG$38)+(#REF!+($Q$47^2)/2)*$Q$51)/($Q$47*SQRT($Q$51)))-$Q$47*SQRT($Q$51)))*$AG$38*EXP(-#REF!*$Q$51)-NORMSDIST(-((LN($EY126/$AG$38)+(#REF!+($Q$47^2)/2)*$Q$51)/($Q$47*SQRT($Q$51))))*$EY126)*100*$AF$38,0)</f>
        <v>0</v>
      </c>
      <c r="GJ126" s="120">
        <f ca="1">IFERROR((NORMSDIST(-(((LN($EY126/$AG$39)+(#REF!+($Q$47^2)/2)*$Q$51)/($Q$47*SQRT($Q$51)))-$Q$47*SQRT($Q$51)))*$AG$39*EXP(-#REF!*$Q$51)-NORMSDIST(-((LN($EY126/$AG$39)+(#REF!+($Q$47^2)/2)*$Q$51)/($Q$47*SQRT($Q$51))))*$EY126)*100*$AF$39,0)</f>
        <v>0</v>
      </c>
      <c r="GK126" s="120">
        <f ca="1">IFERROR((NORMSDIST(-(((LN($EY126/$AG$40)+(#REF!+($Q$47^2)/2)*$Q$51)/($Q$47*SQRT($Q$51)))-$Q$47*SQRT($Q$51)))*$AG$40*EXP(-#REF!*$Q$51)-NORMSDIST(-((LN($EY126/$AG$40)+(#REF!+($Q$47^2)/2)*$Q$51)/($Q$47*SQRT($Q$51))))*$EY126)*100*$AF$40,0)</f>
        <v>0</v>
      </c>
      <c r="GL126" s="120">
        <f ca="1">IFERROR((NORMSDIST(-(((LN($EY126/$AG$41)+(#REF!+($Q$47^2)/2)*$Q$51)/($Q$47*SQRT($Q$51)))-$Q$47*SQRT($Q$51)))*$AG$41*EXP(-#REF!*$Q$51)-NORMSDIST(-((LN($EY126/$AG$41)+(#REF!+($Q$47^2)/2)*$Q$51)/($Q$47*SQRT($Q$51))))*$EY126)*100*$AF$41,0)</f>
        <v>0</v>
      </c>
      <c r="GM126" s="120">
        <f ca="1">IFERROR((NORMSDIST(-(((LN($EY126/$AG$42)+(#REF!+($Q$47^2)/2)*$Q$51)/($Q$47*SQRT($Q$51)))-$Q$47*SQRT($Q$51)))*$AG$42*EXP(-#REF!*$Q$51)-NORMSDIST(-((LN($EY126/$AG$42)+(#REF!+($Q$47^2)/2)*$Q$51)/($Q$47*SQRT($Q$51))))*$EY126)*100*$AF$42,0)</f>
        <v>0</v>
      </c>
      <c r="GN126" s="205">
        <f t="shared" ca="1" si="218"/>
        <v>0</v>
      </c>
    </row>
    <row r="127" spans="112:196">
      <c r="DH127" s="119">
        <f t="shared" si="175"/>
        <v>3614.5947432299427</v>
      </c>
      <c r="DI127" s="120">
        <f t="shared" si="176"/>
        <v>0</v>
      </c>
      <c r="DJ127" s="120">
        <f t="shared" si="177"/>
        <v>0</v>
      </c>
      <c r="DK127" s="120">
        <f t="shared" si="178"/>
        <v>0</v>
      </c>
      <c r="DL127" s="120">
        <f t="shared" si="179"/>
        <v>0</v>
      </c>
      <c r="DM127" s="120">
        <f t="shared" si="180"/>
        <v>0</v>
      </c>
      <c r="DN127" s="120">
        <f t="shared" si="181"/>
        <v>0</v>
      </c>
      <c r="DO127" s="120">
        <f t="shared" si="182"/>
        <v>0</v>
      </c>
      <c r="DP127" s="120">
        <f t="shared" si="183"/>
        <v>0</v>
      </c>
      <c r="DQ127" s="120">
        <f t="shared" si="184"/>
        <v>0</v>
      </c>
      <c r="DR127" s="120">
        <f t="shared" si="185"/>
        <v>0</v>
      </c>
      <c r="DS127" s="120">
        <f t="shared" si="186"/>
        <v>0</v>
      </c>
      <c r="DT127" s="120">
        <f t="shared" si="187"/>
        <v>0</v>
      </c>
      <c r="DU127" s="120">
        <f t="shared" si="188"/>
        <v>0</v>
      </c>
      <c r="DV127" s="120">
        <f t="shared" si="189"/>
        <v>0</v>
      </c>
      <c r="DW127" s="120">
        <f t="shared" si="190"/>
        <v>0</v>
      </c>
      <c r="DX127" s="120">
        <f t="shared" si="191"/>
        <v>0</v>
      </c>
      <c r="DY127" s="120">
        <f t="shared" si="192"/>
        <v>0</v>
      </c>
      <c r="DZ127" s="120">
        <f t="shared" si="193"/>
        <v>0</v>
      </c>
      <c r="EA127" s="120">
        <f t="shared" si="194"/>
        <v>0</v>
      </c>
      <c r="EB127" s="120">
        <f t="shared" si="195"/>
        <v>0</v>
      </c>
      <c r="EC127" s="120">
        <f t="shared" si="196"/>
        <v>0</v>
      </c>
      <c r="ED127" s="120">
        <f t="shared" si="197"/>
        <v>0</v>
      </c>
      <c r="EE127" s="120">
        <f t="shared" si="198"/>
        <v>0</v>
      </c>
      <c r="EF127" s="120">
        <f t="shared" si="199"/>
        <v>0</v>
      </c>
      <c r="EG127" s="120">
        <f t="shared" si="200"/>
        <v>0</v>
      </c>
      <c r="EH127" s="120">
        <f t="shared" si="201"/>
        <v>0</v>
      </c>
      <c r="EI127" s="120">
        <f t="shared" si="202"/>
        <v>0</v>
      </c>
      <c r="EJ127" s="120">
        <f t="shared" si="203"/>
        <v>0</v>
      </c>
      <c r="EK127" s="120">
        <f t="shared" si="204"/>
        <v>0</v>
      </c>
      <c r="EL127" s="120">
        <f t="shared" si="205"/>
        <v>0</v>
      </c>
      <c r="EM127" s="120">
        <f t="shared" si="206"/>
        <v>0</v>
      </c>
      <c r="EN127" s="120">
        <f t="shared" si="207"/>
        <v>0</v>
      </c>
      <c r="EO127" s="120">
        <f t="shared" si="208"/>
        <v>0</v>
      </c>
      <c r="EP127" s="120">
        <f t="shared" si="209"/>
        <v>0</v>
      </c>
      <c r="EQ127" s="120">
        <f t="shared" si="210"/>
        <v>0</v>
      </c>
      <c r="ER127" s="120">
        <f t="shared" si="211"/>
        <v>0</v>
      </c>
      <c r="ES127" s="120">
        <f t="shared" si="212"/>
        <v>0</v>
      </c>
      <c r="ET127" s="120">
        <f t="shared" si="213"/>
        <v>0</v>
      </c>
      <c r="EU127" s="120">
        <f t="shared" si="214"/>
        <v>0</v>
      </c>
      <c r="EV127" s="120">
        <f t="shared" si="215"/>
        <v>0</v>
      </c>
      <c r="EW127" s="205">
        <f t="shared" si="216"/>
        <v>0</v>
      </c>
      <c r="EX127" s="72"/>
      <c r="EY127" s="119">
        <f t="shared" si="217"/>
        <v>3614.5947432299427</v>
      </c>
      <c r="EZ127" s="120">
        <f ca="1">IFERROR((NORMSDIST(-(((LN($EY127/$AG$3)+(#REF!+($Q$47^2)/2)*$Q$51)/($Q$47*SQRT($Q$51)))-$Q$47*SQRT($Q$51)))*$AG$3*EXP(-#REF!*$Q$51)-NORMSDIST(-((LN($EY127/$AG$3)+(#REF!+($Q$47^2)/2)*$Q$51)/($Q$47*SQRT($Q$51))))*$EY127)*100*$AF$3,0)</f>
        <v>0</v>
      </c>
      <c r="FA127" s="120">
        <f ca="1">IFERROR((NORMSDIST(-(((LN($EY127/$AG$4)+(#REF!+($Q$47^2)/2)*$Q$51)/($Q$47*SQRT($Q$51)))-$Q$47*SQRT($Q$51)))*$AG$4*EXP(-#REF!*$Q$51)-NORMSDIST(-((LN($EY127/$AG$4)+(#REF!+($Q$47^2)/2)*$Q$51)/($Q$47*SQRT($Q$51))))*$EY127)*100*$AF$4,0)</f>
        <v>0</v>
      </c>
      <c r="FB127" s="120">
        <f ca="1">IFERROR((NORMSDIST(-(((LN($EY127/$AG$5)+(#REF!+($Q$47^2)/2)*$Q$51)/($Q$47*SQRT($Q$51)))-$Q$47*SQRT($Q$51)))*$AG$5*EXP(-#REF!*$Q$51)-NORMSDIST(-((LN($EY127/$AG$5)+(#REF!+($Q$47^2)/2)*$Q$51)/($Q$47*SQRT($Q$51))))*$EY127)*100*$AF$5,0)</f>
        <v>0</v>
      </c>
      <c r="FC127" s="120">
        <f ca="1">IFERROR((NORMSDIST(-(((LN($EY127/$AG$6)+(#REF!+($Q$47^2)/2)*$Q$51)/($Q$47*SQRT($Q$51)))-$Q$47*SQRT($Q$51)))*$AG$6*EXP(-#REF!*$Q$51)-NORMSDIST(-((LN($EY127/$AG$6)+(#REF!+($Q$47^2)/2)*$Q$51)/($Q$47*SQRT($Q$51))))*$EY127)*100*$AF$6,0)</f>
        <v>0</v>
      </c>
      <c r="FD127" s="120">
        <f ca="1">IFERROR((NORMSDIST(-(((LN($EY127/$AG$7)+(#REF!+($Q$47^2)/2)*$Q$51)/($Q$47*SQRT($Q$51)))-$Q$47*SQRT($Q$51)))*$AG$7*EXP(-#REF!*$Q$51)-NORMSDIST(-((LN($EY127/$AG$7)+(#REF!+($Q$47^2)/2)*$Q$51)/($Q$47*SQRT($Q$51))))*$EY127)*100*$AF$7,0)</f>
        <v>0</v>
      </c>
      <c r="FE127" s="120">
        <f ca="1">IFERROR((NORMSDIST(-(((LN($EY127/$AG$8)+(#REF!+($Q$47^2)/2)*$Q$51)/($Q$47*SQRT($Q$51)))-$Q$47*SQRT($Q$51)))*$AG$8*EXP(-#REF!*$Q$51)-NORMSDIST(-((LN($EY127/$AG$8)+(#REF!+($Q$47^2)/2)*$Q$51)/($Q$47*SQRT($Q$51))))*$EY127)*100*$AF$8,0)</f>
        <v>0</v>
      </c>
      <c r="FF127" s="120">
        <f ca="1">IFERROR((NORMSDIST(-(((LN($EY127/$AG$9)+(#REF!+($Q$47^2)/2)*$Q$51)/($Q$47*SQRT($Q$51)))-$Q$47*SQRT($Q$51)))*$AG$9*EXP(-#REF!*$Q$51)-NORMSDIST(-((LN($EY127/$AG$9)+(#REF!+($Q$47^2)/2)*$Q$51)/($Q$47*SQRT($Q$51))))*$EY127)*100*$AF$9,0)</f>
        <v>0</v>
      </c>
      <c r="FG127" s="120">
        <f ca="1">IFERROR((NORMSDIST(-(((LN($EY127/$AG$10)+(#REF!+($Q$47^2)/2)*$Q$51)/($Q$47*SQRT($Q$51)))-$Q$47*SQRT($Q$51)))*$AG$10*EXP(-#REF!*$Q$51)-NORMSDIST(-((LN($EY127/$AG$10)+(#REF!+($Q$47^2)/2)*$Q$51)/($Q$47*SQRT($Q$51))))*$EY127)*100*$AF$10,0)</f>
        <v>0</v>
      </c>
      <c r="FH127" s="120">
        <f ca="1">IFERROR((NORMSDIST(-(((LN($EY127/$AG$11)+(#REF!+($Q$47^2)/2)*$Q$51)/($Q$47*SQRT($Q$51)))-$Q$47*SQRT($Q$51)))*$AG$11*EXP(-#REF!*$Q$51)-NORMSDIST(-((LN($EY127/$AG$11)+(#REF!+($Q$47^2)/2)*$Q$51)/($Q$47*SQRT($Q$51))))*$EY127)*100*$AF$11,0)</f>
        <v>0</v>
      </c>
      <c r="FI127" s="120">
        <f ca="1">IFERROR((NORMSDIST(-(((LN($EY127/$AG$12)+(#REF!+($Q$47^2)/2)*$Q$51)/($Q$47*SQRT($Q$51)))-$Q$47*SQRT($Q$51)))*$AG$12*EXP(-#REF!*$Q$51)-NORMSDIST(-((LN($EY127/$AG$12)+(#REF!+($Q$47^2)/2)*$Q$51)/($Q$47*SQRT($Q$51))))*$EY127)*100*$AF$12,0)</f>
        <v>0</v>
      </c>
      <c r="FJ127" s="120">
        <f ca="1">IFERROR((NORMSDIST(-(((LN($EY127/$AG$13)+(#REF!+($Q$47^2)/2)*$Q$51)/($Q$47*SQRT($Q$51)))-$Q$47*SQRT($Q$51)))*$AG$13*EXP(-#REF!*$Q$51)-NORMSDIST(-((LN($EY127/$AG$13)+(#REF!+($Q$47^2)/2)*$Q$51)/($Q$47*SQRT($Q$51))))*$EY127)*100*$AF$13,0)</f>
        <v>0</v>
      </c>
      <c r="FK127" s="120">
        <f ca="1">IFERROR((NORMSDIST(-(((LN($EY127/$AG$14)+(#REF!+($Q$47^2)/2)*$Q$51)/($Q$47*SQRT($Q$51)))-$Q$47*SQRT($Q$51)))*$AG$14*EXP(-#REF!*$Q$51)-NORMSDIST(-((LN($EY127/$AG$14)+(#REF!+($Q$47^2)/2)*$Q$51)/($Q$47*SQRT($Q$51))))*$EY127)*100*$AF$14,0)</f>
        <v>0</v>
      </c>
      <c r="FL127" s="120">
        <f ca="1">IFERROR((NORMSDIST(-(((LN($EY127/$AG$15)+(#REF!+($Q$47^2)/2)*$Q$51)/($Q$47*SQRT($Q$51)))-$Q$47*SQRT($Q$51)))*$AG$15*EXP(-#REF!*$Q$51)-NORMSDIST(-((LN($EY127/$AG$15)+(#REF!+($Q$47^2)/2)*$Q$51)/($Q$47*SQRT($Q$51))))*$EY127)*100*$AF$15,0)</f>
        <v>0</v>
      </c>
      <c r="FM127" s="120">
        <f ca="1">IFERROR((NORMSDIST(-(((LN($EY127/$AG$16)+(#REF!+($Q$47^2)/2)*$Q$51)/($Q$47*SQRT($Q$51)))-$Q$47*SQRT($Q$51)))*$AG$16*EXP(-#REF!*$Q$51)-NORMSDIST(-((LN($EY127/$AG$16)+(#REF!+($Q$47^2)/2)*$Q$51)/($Q$47*SQRT($Q$51))))*$EY127)*100*$AF$16,0)</f>
        <v>0</v>
      </c>
      <c r="FN127" s="120">
        <f ca="1">IFERROR((NORMSDIST(-(((LN($EY127/$AG$17)+(#REF!+($Q$47^2)/2)*$Q$51)/($Q$47*SQRT($Q$51)))-$Q$47*SQRT($Q$51)))*$AG$17*EXP(-#REF!*$Q$51)-NORMSDIST(-((LN($EY127/$AG$17)+(#REF!+($Q$47^2)/2)*$Q$51)/($Q$47*SQRT($Q$51))))*$EY127)*100*$AF$17,0)</f>
        <v>0</v>
      </c>
      <c r="FO127" s="120">
        <f ca="1">IFERROR((NORMSDIST(-(((LN($EY127/$AG$18)+(#REF!+($Q$47^2)/2)*$Q$51)/($Q$47*SQRT($Q$51)))-$Q$47*SQRT($Q$51)))*$AG$18*EXP(-#REF!*$Q$51)-NORMSDIST(-((LN($EY127/$AG$18)+(#REF!+($Q$47^2)/2)*$Q$51)/($Q$47*SQRT($Q$51))))*$EY127)*100*$AF$18,0)</f>
        <v>0</v>
      </c>
      <c r="FP127" s="120">
        <f ca="1">IFERROR((NORMSDIST(-(((LN($EY127/$AG$19)+(#REF!+($Q$47^2)/2)*$Q$51)/($Q$47*SQRT($Q$51)))-$Q$47*SQRT($Q$51)))*$AG$19*EXP(-#REF!*$Q$51)-NORMSDIST(-((LN($EY127/$AG$19)+(#REF!+($Q$47^2)/2)*$Q$51)/($Q$47*SQRT($Q$51))))*$EY127)*100*$AF$19,0)</f>
        <v>0</v>
      </c>
      <c r="FQ127" s="120">
        <f ca="1">IFERROR((NORMSDIST(-(((LN($EY127/$AG$20)+(#REF!+($Q$47^2)/2)*$Q$51)/($Q$47*SQRT($Q$51)))-$Q$47*SQRT($Q$51)))*$AG$20*EXP(-#REF!*$Q$51)-NORMSDIST(-((LN($EY127/$AG$20)+(#REF!+($Q$47^2)/2)*$Q$51)/($Q$47*SQRT($Q$51))))*$EY127)*100*$AF$20,0)</f>
        <v>0</v>
      </c>
      <c r="FR127" s="120">
        <f ca="1">IFERROR((NORMSDIST(-(((LN($EY127/$AG$21)+(#REF!+($Q$47^2)/2)*$Q$51)/($Q$47*SQRT($Q$51)))-$Q$47*SQRT($Q$51)))*$AG$21*EXP(-#REF!*$Q$51)-NORMSDIST(-((LN($EY127/$AG$21)+(#REF!+($Q$47^2)/2)*$Q$51)/($Q$47*SQRT($Q$51))))*$EY127)*100*$AF$21,0)</f>
        <v>0</v>
      </c>
      <c r="FS127" s="120">
        <f ca="1">IFERROR((NORMSDIST(-(((LN($EY127/$AG$22)+(#REF!+($Q$47^2)/2)*$Q$51)/($Q$47*SQRT($Q$51)))-$Q$47*SQRT($Q$51)))*$AG$22*EXP(-#REF!*$Q$51)-NORMSDIST(-((LN($EY127/$AG$22)+(#REF!+($Q$47^2)/2)*$Q$51)/($Q$47*SQRT($Q$51))))*$EY127)*100*$AF$22,0)</f>
        <v>0</v>
      </c>
      <c r="FT127" s="120">
        <f ca="1">IFERROR((NORMSDIST(-(((LN($EY127/$AG$23)+(#REF!+($Q$47^2)/2)*$Q$51)/($Q$47*SQRT($Q$51)))-$Q$47*SQRT($Q$51)))*$AG$23*EXP(-#REF!*$Q$51)-NORMSDIST(-((LN($EY127/$AG$23)+(#REF!+($Q$47^2)/2)*$Q$51)/($Q$47*SQRT($Q$51))))*$EY127)*100*$AF$23,0)</f>
        <v>0</v>
      </c>
      <c r="FU127" s="120">
        <f ca="1">IFERROR((NORMSDIST(-(((LN($EY127/$AG$24)+(#REF!+($Q$47^2)/2)*$Q$51)/($Q$47*SQRT($Q$51)))-$Q$47*SQRT($Q$51)))*$AG$24*EXP(-#REF!*$Q$51)-NORMSDIST(-((LN($EY127/$AG$24)+(#REF!+($Q$47^2)/2)*$Q$51)/($Q$47*SQRT($Q$51))))*$EY127)*100*$AF$24,0)</f>
        <v>0</v>
      </c>
      <c r="FV127" s="120">
        <f ca="1">IFERROR((NORMSDIST(-(((LN($EY127/$AG$25)+(#REF!+($Q$47^2)/2)*$Q$51)/($Q$47*SQRT($Q$51)))-$Q$47*SQRT($Q$51)))*$AG$25*EXP(-#REF!*$Q$51)-NORMSDIST(-((LN($EY127/$AG$25)+(#REF!+($Q$47^2)/2)*$Q$51)/($Q$47*SQRT($Q$51))))*$EY127)*100*$AF$25,0)</f>
        <v>0</v>
      </c>
      <c r="FW127" s="120">
        <f ca="1">IFERROR((NORMSDIST(-(((LN($EY127/$AG$26)+(#REF!+($Q$47^2)/2)*$Q$51)/($Q$47*SQRT($Q$51)))-$Q$47*SQRT($Q$51)))*$AG$26*EXP(-#REF!*$Q$51)-NORMSDIST(-((LN($EY127/$AG$26)+(#REF!+($Q$47^2)/2)*$Q$51)/($Q$47*SQRT($Q$51))))*$EY127)*100*$AF$26,0)</f>
        <v>0</v>
      </c>
      <c r="FX127" s="120">
        <f ca="1">IFERROR((NORMSDIST(-(((LN($EY127/$AG$27)+(#REF!+($Q$47^2)/2)*$Q$51)/($Q$47*SQRT($Q$51)))-$Q$47*SQRT($Q$51)))*$AG$27*EXP(-#REF!*$Q$51)-NORMSDIST(-((LN($EY127/$AG$27)+(#REF!+($Q$47^2)/2)*$Q$51)/($Q$47*SQRT($Q$51))))*$EY127)*100*$AF$27,0)</f>
        <v>0</v>
      </c>
      <c r="FY127" s="120">
        <f ca="1">IFERROR((NORMSDIST(-(((LN($EY127/$AG$28)+(#REF!+($Q$47^2)/2)*$Q$51)/($Q$47*SQRT($Q$51)))-$Q$47*SQRT($Q$51)))*$AG$28*EXP(-#REF!*$Q$51)-NORMSDIST(-((LN($EY127/$AG$28)+(#REF!+($Q$47^2)/2)*$Q$51)/($Q$47*SQRT($Q$51))))*$EY127)*100*$AF$28,0)</f>
        <v>0</v>
      </c>
      <c r="FZ127" s="120">
        <f ca="1">IFERROR((NORMSDIST(-(((LN($EY127/$AG$29)+(#REF!+($Q$47^2)/2)*$Q$51)/($Q$47*SQRT($Q$51)))-$Q$47*SQRT($Q$51)))*$AG$29*EXP(-#REF!*$Q$51)-NORMSDIST(-((LN($EY127/$AG$29)+(#REF!+($Q$47^2)/2)*$Q$51)/($Q$47*SQRT($Q$51))))*$EY127)*100*$AF$29,0)</f>
        <v>0</v>
      </c>
      <c r="GA127" s="120">
        <f ca="1">IFERROR((NORMSDIST(-(((LN($EY127/$AG$30)+(#REF!+($Q$47^2)/2)*$Q$51)/($Q$47*SQRT($Q$51)))-$Q$47*SQRT($Q$51)))*$AG$30*EXP(-#REF!*$Q$51)-NORMSDIST(-((LN($EY127/$AG$30)+(#REF!+($Q$47^2)/2)*$Q$51)/($Q$47*SQRT($Q$51))))*$EY127)*100*$AF$30,0)</f>
        <v>0</v>
      </c>
      <c r="GB127" s="120">
        <f ca="1">IFERROR((NORMSDIST(-(((LN($EY127/$AG$31)+(#REF!+($Q$47^2)/2)*$Q$51)/($Q$47*SQRT($Q$51)))-$Q$47*SQRT($Q$51)))*$AG$31*EXP(-#REF!*$Q$51)-NORMSDIST(-((LN($EY127/$AG$31)+(#REF!+($Q$47^2)/2)*$Q$51)/($Q$47*SQRT($Q$51))))*$EY127)*100*$AF$31,0)</f>
        <v>0</v>
      </c>
      <c r="GC127" s="120">
        <f ca="1">IFERROR((NORMSDIST(-(((LN($EY127/$AG$32)+(#REF!+($Q$47^2)/2)*$Q$51)/($Q$47*SQRT($Q$51)))-$Q$47*SQRT($Q$51)))*$AG$32*EXP(-#REF!*$Q$51)-NORMSDIST(-((LN($EY127/$AG$32)+(#REF!+($Q$47^2)/2)*$Q$51)/($Q$47*SQRT($Q$51))))*$EY127)*100*$AF$32,0)</f>
        <v>0</v>
      </c>
      <c r="GD127" s="120">
        <f ca="1">IFERROR((NORMSDIST(-(((LN($EY127/$AG$33)+(#REF!+($Q$47^2)/2)*$Q$51)/($Q$47*SQRT($Q$51)))-$Q$47*SQRT($Q$51)))*$AG$33*EXP(-#REF!*$Q$51)-NORMSDIST(-((LN($EY127/$AG$33)+(#REF!+($Q$47^2)/2)*$Q$51)/($Q$47*SQRT($Q$51))))*$EY127)*100*$AF$33,0)</f>
        <v>0</v>
      </c>
      <c r="GE127" s="120">
        <f ca="1">IFERROR((NORMSDIST(-(((LN($EY127/$AG$34)+(#REF!+($Q$47^2)/2)*$Q$51)/($Q$47*SQRT($Q$51)))-$Q$47*SQRT($Q$51)))*$AG$34*EXP(-#REF!*$Q$51)-NORMSDIST(-((LN($EY127/$AG$34)+(#REF!+($Q$47^2)/2)*$Q$51)/($Q$47*SQRT($Q$51))))*$EY127)*100*$AF$34,0)</f>
        <v>0</v>
      </c>
      <c r="GF127" s="120">
        <f ca="1">IFERROR((NORMSDIST(-(((LN($EY127/$AG$35)+(#REF!+($Q$47^2)/2)*$Q$51)/($Q$47*SQRT($Q$51)))-$Q$47*SQRT($Q$51)))*$AG$35*EXP(-#REF!*$Q$51)-NORMSDIST(-((LN($EY127/$AG$35)+(#REF!+($Q$47^2)/2)*$Q$51)/($Q$47*SQRT($Q$51))))*$EY127)*100*$AF$35,0)</f>
        <v>0</v>
      </c>
      <c r="GG127" s="120">
        <f ca="1">IFERROR((NORMSDIST(-(((LN($EY127/$AG$36)+(#REF!+($Q$47^2)/2)*$Q$51)/($Q$47*SQRT($Q$51)))-$Q$47*SQRT($Q$51)))*$AG$36*EXP(-#REF!*$Q$51)-NORMSDIST(-((LN($EY127/$AG$36)+(#REF!+($Q$47^2)/2)*$Q$51)/($Q$47*SQRT($Q$51))))*$EY127)*100*$AF$36,0)</f>
        <v>0</v>
      </c>
      <c r="GH127" s="120">
        <f ca="1">IFERROR((NORMSDIST(-(((LN($EY127/$AG$37)+(#REF!+($Q$47^2)/2)*$Q$51)/($Q$47*SQRT($Q$51)))-$Q$47*SQRT($Q$51)))*$AG$37*EXP(-#REF!*$Q$51)-NORMSDIST(-((LN($EY127/$AG$37)+(#REF!+($Q$47^2)/2)*$Q$51)/($Q$47*SQRT($Q$51))))*$EY127)*100*$AF$37,0)</f>
        <v>0</v>
      </c>
      <c r="GI127" s="120">
        <f ca="1">IFERROR((NORMSDIST(-(((LN($EY127/$AG$38)+(#REF!+($Q$47^2)/2)*$Q$51)/($Q$47*SQRT($Q$51)))-$Q$47*SQRT($Q$51)))*$AG$38*EXP(-#REF!*$Q$51)-NORMSDIST(-((LN($EY127/$AG$38)+(#REF!+($Q$47^2)/2)*$Q$51)/($Q$47*SQRT($Q$51))))*$EY127)*100*$AF$38,0)</f>
        <v>0</v>
      </c>
      <c r="GJ127" s="120">
        <f ca="1">IFERROR((NORMSDIST(-(((LN($EY127/$AG$39)+(#REF!+($Q$47^2)/2)*$Q$51)/($Q$47*SQRT($Q$51)))-$Q$47*SQRT($Q$51)))*$AG$39*EXP(-#REF!*$Q$51)-NORMSDIST(-((LN($EY127/$AG$39)+(#REF!+($Q$47^2)/2)*$Q$51)/($Q$47*SQRT($Q$51))))*$EY127)*100*$AF$39,0)</f>
        <v>0</v>
      </c>
      <c r="GK127" s="120">
        <f ca="1">IFERROR((NORMSDIST(-(((LN($EY127/$AG$40)+(#REF!+($Q$47^2)/2)*$Q$51)/($Q$47*SQRT($Q$51)))-$Q$47*SQRT($Q$51)))*$AG$40*EXP(-#REF!*$Q$51)-NORMSDIST(-((LN($EY127/$AG$40)+(#REF!+($Q$47^2)/2)*$Q$51)/($Q$47*SQRT($Q$51))))*$EY127)*100*$AF$40,0)</f>
        <v>0</v>
      </c>
      <c r="GL127" s="120">
        <f ca="1">IFERROR((NORMSDIST(-(((LN($EY127/$AG$41)+(#REF!+($Q$47^2)/2)*$Q$51)/($Q$47*SQRT($Q$51)))-$Q$47*SQRT($Q$51)))*$AG$41*EXP(-#REF!*$Q$51)-NORMSDIST(-((LN($EY127/$AG$41)+(#REF!+($Q$47^2)/2)*$Q$51)/($Q$47*SQRT($Q$51))))*$EY127)*100*$AF$41,0)</f>
        <v>0</v>
      </c>
      <c r="GM127" s="120">
        <f ca="1">IFERROR((NORMSDIST(-(((LN($EY127/$AG$42)+(#REF!+($Q$47^2)/2)*$Q$51)/($Q$47*SQRT($Q$51)))-$Q$47*SQRT($Q$51)))*$AG$42*EXP(-#REF!*$Q$51)-NORMSDIST(-((LN($EY127/$AG$42)+(#REF!+($Q$47^2)/2)*$Q$51)/($Q$47*SQRT($Q$51))))*$EY127)*100*$AF$42,0)</f>
        <v>0</v>
      </c>
      <c r="GN127" s="205">
        <f t="shared" ca="1" si="218"/>
        <v>0</v>
      </c>
    </row>
    <row r="128" spans="112:196">
      <c r="DH128" s="119">
        <f t="shared" si="175"/>
        <v>3795.3244803914399</v>
      </c>
      <c r="DI128" s="120">
        <f t="shared" si="176"/>
        <v>0</v>
      </c>
      <c r="DJ128" s="120">
        <f t="shared" si="177"/>
        <v>0</v>
      </c>
      <c r="DK128" s="120">
        <f t="shared" si="178"/>
        <v>0</v>
      </c>
      <c r="DL128" s="120">
        <f t="shared" si="179"/>
        <v>0</v>
      </c>
      <c r="DM128" s="120">
        <f t="shared" si="180"/>
        <v>0</v>
      </c>
      <c r="DN128" s="120">
        <f t="shared" si="181"/>
        <v>0</v>
      </c>
      <c r="DO128" s="120">
        <f t="shared" si="182"/>
        <v>0</v>
      </c>
      <c r="DP128" s="120">
        <f t="shared" si="183"/>
        <v>0</v>
      </c>
      <c r="DQ128" s="120">
        <f t="shared" si="184"/>
        <v>0</v>
      </c>
      <c r="DR128" s="120">
        <f t="shared" si="185"/>
        <v>0</v>
      </c>
      <c r="DS128" s="120">
        <f t="shared" si="186"/>
        <v>0</v>
      </c>
      <c r="DT128" s="120">
        <f t="shared" si="187"/>
        <v>0</v>
      </c>
      <c r="DU128" s="120">
        <f t="shared" si="188"/>
        <v>0</v>
      </c>
      <c r="DV128" s="120">
        <f t="shared" si="189"/>
        <v>0</v>
      </c>
      <c r="DW128" s="120">
        <f t="shared" si="190"/>
        <v>0</v>
      </c>
      <c r="DX128" s="120">
        <f t="shared" si="191"/>
        <v>0</v>
      </c>
      <c r="DY128" s="120">
        <f t="shared" si="192"/>
        <v>0</v>
      </c>
      <c r="DZ128" s="120">
        <f t="shared" si="193"/>
        <v>0</v>
      </c>
      <c r="EA128" s="120">
        <f t="shared" si="194"/>
        <v>0</v>
      </c>
      <c r="EB128" s="120">
        <f t="shared" si="195"/>
        <v>0</v>
      </c>
      <c r="EC128" s="120">
        <f t="shared" si="196"/>
        <v>0</v>
      </c>
      <c r="ED128" s="120">
        <f t="shared" si="197"/>
        <v>0</v>
      </c>
      <c r="EE128" s="120">
        <f t="shared" si="198"/>
        <v>0</v>
      </c>
      <c r="EF128" s="120">
        <f t="shared" si="199"/>
        <v>0</v>
      </c>
      <c r="EG128" s="120">
        <f t="shared" si="200"/>
        <v>0</v>
      </c>
      <c r="EH128" s="120">
        <f t="shared" si="201"/>
        <v>0</v>
      </c>
      <c r="EI128" s="120">
        <f t="shared" si="202"/>
        <v>0</v>
      </c>
      <c r="EJ128" s="120">
        <f t="shared" si="203"/>
        <v>0</v>
      </c>
      <c r="EK128" s="120">
        <f t="shared" si="204"/>
        <v>0</v>
      </c>
      <c r="EL128" s="120">
        <f t="shared" si="205"/>
        <v>0</v>
      </c>
      <c r="EM128" s="120">
        <f t="shared" si="206"/>
        <v>0</v>
      </c>
      <c r="EN128" s="120">
        <f t="shared" si="207"/>
        <v>0</v>
      </c>
      <c r="EO128" s="120">
        <f t="shared" si="208"/>
        <v>0</v>
      </c>
      <c r="EP128" s="120">
        <f t="shared" si="209"/>
        <v>0</v>
      </c>
      <c r="EQ128" s="120">
        <f t="shared" si="210"/>
        <v>0</v>
      </c>
      <c r="ER128" s="120">
        <f t="shared" si="211"/>
        <v>0</v>
      </c>
      <c r="ES128" s="120">
        <f t="shared" si="212"/>
        <v>0</v>
      </c>
      <c r="ET128" s="120">
        <f t="shared" si="213"/>
        <v>0</v>
      </c>
      <c r="EU128" s="120">
        <f t="shared" si="214"/>
        <v>0</v>
      </c>
      <c r="EV128" s="120">
        <f t="shared" si="215"/>
        <v>0</v>
      </c>
      <c r="EW128" s="205">
        <f t="shared" si="216"/>
        <v>0</v>
      </c>
      <c r="EX128" s="72"/>
      <c r="EY128" s="119">
        <f t="shared" si="217"/>
        <v>3795.3244803914399</v>
      </c>
      <c r="EZ128" s="120">
        <f ca="1">IFERROR((NORMSDIST(-(((LN($EY128/$AG$3)+(#REF!+($Q$47^2)/2)*$Q$51)/($Q$47*SQRT($Q$51)))-$Q$47*SQRT($Q$51)))*$AG$3*EXP(-#REF!*$Q$51)-NORMSDIST(-((LN($EY128/$AG$3)+(#REF!+($Q$47^2)/2)*$Q$51)/($Q$47*SQRT($Q$51))))*$EY128)*100*$AF$3,0)</f>
        <v>0</v>
      </c>
      <c r="FA128" s="120">
        <f ca="1">IFERROR((NORMSDIST(-(((LN($EY128/$AG$4)+(#REF!+($Q$47^2)/2)*$Q$51)/($Q$47*SQRT($Q$51)))-$Q$47*SQRT($Q$51)))*$AG$4*EXP(-#REF!*$Q$51)-NORMSDIST(-((LN($EY128/$AG$4)+(#REF!+($Q$47^2)/2)*$Q$51)/($Q$47*SQRT($Q$51))))*$EY128)*100*$AF$4,0)</f>
        <v>0</v>
      </c>
      <c r="FB128" s="120">
        <f ca="1">IFERROR((NORMSDIST(-(((LN($EY128/$AG$5)+(#REF!+($Q$47^2)/2)*$Q$51)/($Q$47*SQRT($Q$51)))-$Q$47*SQRT($Q$51)))*$AG$5*EXP(-#REF!*$Q$51)-NORMSDIST(-((LN($EY128/$AG$5)+(#REF!+($Q$47^2)/2)*$Q$51)/($Q$47*SQRT($Q$51))))*$EY128)*100*$AF$5,0)</f>
        <v>0</v>
      </c>
      <c r="FC128" s="120">
        <f ca="1">IFERROR((NORMSDIST(-(((LN($EY128/$AG$6)+(#REF!+($Q$47^2)/2)*$Q$51)/($Q$47*SQRT($Q$51)))-$Q$47*SQRT($Q$51)))*$AG$6*EXP(-#REF!*$Q$51)-NORMSDIST(-((LN($EY128/$AG$6)+(#REF!+($Q$47^2)/2)*$Q$51)/($Q$47*SQRT($Q$51))))*$EY128)*100*$AF$6,0)</f>
        <v>0</v>
      </c>
      <c r="FD128" s="120">
        <f ca="1">IFERROR((NORMSDIST(-(((LN($EY128/$AG$7)+(#REF!+($Q$47^2)/2)*$Q$51)/($Q$47*SQRT($Q$51)))-$Q$47*SQRT($Q$51)))*$AG$7*EXP(-#REF!*$Q$51)-NORMSDIST(-((LN($EY128/$AG$7)+(#REF!+($Q$47^2)/2)*$Q$51)/($Q$47*SQRT($Q$51))))*$EY128)*100*$AF$7,0)</f>
        <v>0</v>
      </c>
      <c r="FE128" s="120">
        <f ca="1">IFERROR((NORMSDIST(-(((LN($EY128/$AG$8)+(#REF!+($Q$47^2)/2)*$Q$51)/($Q$47*SQRT($Q$51)))-$Q$47*SQRT($Q$51)))*$AG$8*EXP(-#REF!*$Q$51)-NORMSDIST(-((LN($EY128/$AG$8)+(#REF!+($Q$47^2)/2)*$Q$51)/($Q$47*SQRT($Q$51))))*$EY128)*100*$AF$8,0)</f>
        <v>0</v>
      </c>
      <c r="FF128" s="120">
        <f ca="1">IFERROR((NORMSDIST(-(((LN($EY128/$AG$9)+(#REF!+($Q$47^2)/2)*$Q$51)/($Q$47*SQRT($Q$51)))-$Q$47*SQRT($Q$51)))*$AG$9*EXP(-#REF!*$Q$51)-NORMSDIST(-((LN($EY128/$AG$9)+(#REF!+($Q$47^2)/2)*$Q$51)/($Q$47*SQRT($Q$51))))*$EY128)*100*$AF$9,0)</f>
        <v>0</v>
      </c>
      <c r="FG128" s="120">
        <f ca="1">IFERROR((NORMSDIST(-(((LN($EY128/$AG$10)+(#REF!+($Q$47^2)/2)*$Q$51)/($Q$47*SQRT($Q$51)))-$Q$47*SQRT($Q$51)))*$AG$10*EXP(-#REF!*$Q$51)-NORMSDIST(-((LN($EY128/$AG$10)+(#REF!+($Q$47^2)/2)*$Q$51)/($Q$47*SQRT($Q$51))))*$EY128)*100*$AF$10,0)</f>
        <v>0</v>
      </c>
      <c r="FH128" s="120">
        <f ca="1">IFERROR((NORMSDIST(-(((LN($EY128/$AG$11)+(#REF!+($Q$47^2)/2)*$Q$51)/($Q$47*SQRT($Q$51)))-$Q$47*SQRT($Q$51)))*$AG$11*EXP(-#REF!*$Q$51)-NORMSDIST(-((LN($EY128/$AG$11)+(#REF!+($Q$47^2)/2)*$Q$51)/($Q$47*SQRT($Q$51))))*$EY128)*100*$AF$11,0)</f>
        <v>0</v>
      </c>
      <c r="FI128" s="120">
        <f ca="1">IFERROR((NORMSDIST(-(((LN($EY128/$AG$12)+(#REF!+($Q$47^2)/2)*$Q$51)/($Q$47*SQRT($Q$51)))-$Q$47*SQRT($Q$51)))*$AG$12*EXP(-#REF!*$Q$51)-NORMSDIST(-((LN($EY128/$AG$12)+(#REF!+($Q$47^2)/2)*$Q$51)/($Q$47*SQRT($Q$51))))*$EY128)*100*$AF$12,0)</f>
        <v>0</v>
      </c>
      <c r="FJ128" s="120">
        <f ca="1">IFERROR((NORMSDIST(-(((LN($EY128/$AG$13)+(#REF!+($Q$47^2)/2)*$Q$51)/($Q$47*SQRT($Q$51)))-$Q$47*SQRT($Q$51)))*$AG$13*EXP(-#REF!*$Q$51)-NORMSDIST(-((LN($EY128/$AG$13)+(#REF!+($Q$47^2)/2)*$Q$51)/($Q$47*SQRT($Q$51))))*$EY128)*100*$AF$13,0)</f>
        <v>0</v>
      </c>
      <c r="FK128" s="120">
        <f ca="1">IFERROR((NORMSDIST(-(((LN($EY128/$AG$14)+(#REF!+($Q$47^2)/2)*$Q$51)/($Q$47*SQRT($Q$51)))-$Q$47*SQRT($Q$51)))*$AG$14*EXP(-#REF!*$Q$51)-NORMSDIST(-((LN($EY128/$AG$14)+(#REF!+($Q$47^2)/2)*$Q$51)/($Q$47*SQRT($Q$51))))*$EY128)*100*$AF$14,0)</f>
        <v>0</v>
      </c>
      <c r="FL128" s="120">
        <f ca="1">IFERROR((NORMSDIST(-(((LN($EY128/$AG$15)+(#REF!+($Q$47^2)/2)*$Q$51)/($Q$47*SQRT($Q$51)))-$Q$47*SQRT($Q$51)))*$AG$15*EXP(-#REF!*$Q$51)-NORMSDIST(-((LN($EY128/$AG$15)+(#REF!+($Q$47^2)/2)*$Q$51)/($Q$47*SQRT($Q$51))))*$EY128)*100*$AF$15,0)</f>
        <v>0</v>
      </c>
      <c r="FM128" s="120">
        <f ca="1">IFERROR((NORMSDIST(-(((LN($EY128/$AG$16)+(#REF!+($Q$47^2)/2)*$Q$51)/($Q$47*SQRT($Q$51)))-$Q$47*SQRT($Q$51)))*$AG$16*EXP(-#REF!*$Q$51)-NORMSDIST(-((LN($EY128/$AG$16)+(#REF!+($Q$47^2)/2)*$Q$51)/($Q$47*SQRT($Q$51))))*$EY128)*100*$AF$16,0)</f>
        <v>0</v>
      </c>
      <c r="FN128" s="120">
        <f ca="1">IFERROR((NORMSDIST(-(((LN($EY128/$AG$17)+(#REF!+($Q$47^2)/2)*$Q$51)/($Q$47*SQRT($Q$51)))-$Q$47*SQRT($Q$51)))*$AG$17*EXP(-#REF!*$Q$51)-NORMSDIST(-((LN($EY128/$AG$17)+(#REF!+($Q$47^2)/2)*$Q$51)/($Q$47*SQRT($Q$51))))*$EY128)*100*$AF$17,0)</f>
        <v>0</v>
      </c>
      <c r="FO128" s="120">
        <f ca="1">IFERROR((NORMSDIST(-(((LN($EY128/$AG$18)+(#REF!+($Q$47^2)/2)*$Q$51)/($Q$47*SQRT($Q$51)))-$Q$47*SQRT($Q$51)))*$AG$18*EXP(-#REF!*$Q$51)-NORMSDIST(-((LN($EY128/$AG$18)+(#REF!+($Q$47^2)/2)*$Q$51)/($Q$47*SQRT($Q$51))))*$EY128)*100*$AF$18,0)</f>
        <v>0</v>
      </c>
      <c r="FP128" s="120">
        <f ca="1">IFERROR((NORMSDIST(-(((LN($EY128/$AG$19)+(#REF!+($Q$47^2)/2)*$Q$51)/($Q$47*SQRT($Q$51)))-$Q$47*SQRT($Q$51)))*$AG$19*EXP(-#REF!*$Q$51)-NORMSDIST(-((LN($EY128/$AG$19)+(#REF!+($Q$47^2)/2)*$Q$51)/($Q$47*SQRT($Q$51))))*$EY128)*100*$AF$19,0)</f>
        <v>0</v>
      </c>
      <c r="FQ128" s="120">
        <f ca="1">IFERROR((NORMSDIST(-(((LN($EY128/$AG$20)+(#REF!+($Q$47^2)/2)*$Q$51)/($Q$47*SQRT($Q$51)))-$Q$47*SQRT($Q$51)))*$AG$20*EXP(-#REF!*$Q$51)-NORMSDIST(-((LN($EY128/$AG$20)+(#REF!+($Q$47^2)/2)*$Q$51)/($Q$47*SQRT($Q$51))))*$EY128)*100*$AF$20,0)</f>
        <v>0</v>
      </c>
      <c r="FR128" s="120">
        <f ca="1">IFERROR((NORMSDIST(-(((LN($EY128/$AG$21)+(#REF!+($Q$47^2)/2)*$Q$51)/($Q$47*SQRT($Q$51)))-$Q$47*SQRT($Q$51)))*$AG$21*EXP(-#REF!*$Q$51)-NORMSDIST(-((LN($EY128/$AG$21)+(#REF!+($Q$47^2)/2)*$Q$51)/($Q$47*SQRT($Q$51))))*$EY128)*100*$AF$21,0)</f>
        <v>0</v>
      </c>
      <c r="FS128" s="120">
        <f ca="1">IFERROR((NORMSDIST(-(((LN($EY128/$AG$22)+(#REF!+($Q$47^2)/2)*$Q$51)/($Q$47*SQRT($Q$51)))-$Q$47*SQRT($Q$51)))*$AG$22*EXP(-#REF!*$Q$51)-NORMSDIST(-((LN($EY128/$AG$22)+(#REF!+($Q$47^2)/2)*$Q$51)/($Q$47*SQRT($Q$51))))*$EY128)*100*$AF$22,0)</f>
        <v>0</v>
      </c>
      <c r="FT128" s="120">
        <f ca="1">IFERROR((NORMSDIST(-(((LN($EY128/$AG$23)+(#REF!+($Q$47^2)/2)*$Q$51)/($Q$47*SQRT($Q$51)))-$Q$47*SQRT($Q$51)))*$AG$23*EXP(-#REF!*$Q$51)-NORMSDIST(-((LN($EY128/$AG$23)+(#REF!+($Q$47^2)/2)*$Q$51)/($Q$47*SQRT($Q$51))))*$EY128)*100*$AF$23,0)</f>
        <v>0</v>
      </c>
      <c r="FU128" s="120">
        <f ca="1">IFERROR((NORMSDIST(-(((LN($EY128/$AG$24)+(#REF!+($Q$47^2)/2)*$Q$51)/($Q$47*SQRT($Q$51)))-$Q$47*SQRT($Q$51)))*$AG$24*EXP(-#REF!*$Q$51)-NORMSDIST(-((LN($EY128/$AG$24)+(#REF!+($Q$47^2)/2)*$Q$51)/($Q$47*SQRT($Q$51))))*$EY128)*100*$AF$24,0)</f>
        <v>0</v>
      </c>
      <c r="FV128" s="120">
        <f ca="1">IFERROR((NORMSDIST(-(((LN($EY128/$AG$25)+(#REF!+($Q$47^2)/2)*$Q$51)/($Q$47*SQRT($Q$51)))-$Q$47*SQRT($Q$51)))*$AG$25*EXP(-#REF!*$Q$51)-NORMSDIST(-((LN($EY128/$AG$25)+(#REF!+($Q$47^2)/2)*$Q$51)/($Q$47*SQRT($Q$51))))*$EY128)*100*$AF$25,0)</f>
        <v>0</v>
      </c>
      <c r="FW128" s="120">
        <f ca="1">IFERROR((NORMSDIST(-(((LN($EY128/$AG$26)+(#REF!+($Q$47^2)/2)*$Q$51)/($Q$47*SQRT($Q$51)))-$Q$47*SQRT($Q$51)))*$AG$26*EXP(-#REF!*$Q$51)-NORMSDIST(-((LN($EY128/$AG$26)+(#REF!+($Q$47^2)/2)*$Q$51)/($Q$47*SQRT($Q$51))))*$EY128)*100*$AF$26,0)</f>
        <v>0</v>
      </c>
      <c r="FX128" s="120">
        <f ca="1">IFERROR((NORMSDIST(-(((LN($EY128/$AG$27)+(#REF!+($Q$47^2)/2)*$Q$51)/($Q$47*SQRT($Q$51)))-$Q$47*SQRT($Q$51)))*$AG$27*EXP(-#REF!*$Q$51)-NORMSDIST(-((LN($EY128/$AG$27)+(#REF!+($Q$47^2)/2)*$Q$51)/($Q$47*SQRT($Q$51))))*$EY128)*100*$AF$27,0)</f>
        <v>0</v>
      </c>
      <c r="FY128" s="120">
        <f ca="1">IFERROR((NORMSDIST(-(((LN($EY128/$AG$28)+(#REF!+($Q$47^2)/2)*$Q$51)/($Q$47*SQRT($Q$51)))-$Q$47*SQRT($Q$51)))*$AG$28*EXP(-#REF!*$Q$51)-NORMSDIST(-((LN($EY128/$AG$28)+(#REF!+($Q$47^2)/2)*$Q$51)/($Q$47*SQRT($Q$51))))*$EY128)*100*$AF$28,0)</f>
        <v>0</v>
      </c>
      <c r="FZ128" s="120">
        <f ca="1">IFERROR((NORMSDIST(-(((LN($EY128/$AG$29)+(#REF!+($Q$47^2)/2)*$Q$51)/($Q$47*SQRT($Q$51)))-$Q$47*SQRT($Q$51)))*$AG$29*EXP(-#REF!*$Q$51)-NORMSDIST(-((LN($EY128/$AG$29)+(#REF!+($Q$47^2)/2)*$Q$51)/($Q$47*SQRT($Q$51))))*$EY128)*100*$AF$29,0)</f>
        <v>0</v>
      </c>
      <c r="GA128" s="120">
        <f ca="1">IFERROR((NORMSDIST(-(((LN($EY128/$AG$30)+(#REF!+($Q$47^2)/2)*$Q$51)/($Q$47*SQRT($Q$51)))-$Q$47*SQRT($Q$51)))*$AG$30*EXP(-#REF!*$Q$51)-NORMSDIST(-((LN($EY128/$AG$30)+(#REF!+($Q$47^2)/2)*$Q$51)/($Q$47*SQRT($Q$51))))*$EY128)*100*$AF$30,0)</f>
        <v>0</v>
      </c>
      <c r="GB128" s="120">
        <f ca="1">IFERROR((NORMSDIST(-(((LN($EY128/$AG$31)+(#REF!+($Q$47^2)/2)*$Q$51)/($Q$47*SQRT($Q$51)))-$Q$47*SQRT($Q$51)))*$AG$31*EXP(-#REF!*$Q$51)-NORMSDIST(-((LN($EY128/$AG$31)+(#REF!+($Q$47^2)/2)*$Q$51)/($Q$47*SQRT($Q$51))))*$EY128)*100*$AF$31,0)</f>
        <v>0</v>
      </c>
      <c r="GC128" s="120">
        <f ca="1">IFERROR((NORMSDIST(-(((LN($EY128/$AG$32)+(#REF!+($Q$47^2)/2)*$Q$51)/($Q$47*SQRT($Q$51)))-$Q$47*SQRT($Q$51)))*$AG$32*EXP(-#REF!*$Q$51)-NORMSDIST(-((LN($EY128/$AG$32)+(#REF!+($Q$47^2)/2)*$Q$51)/($Q$47*SQRT($Q$51))))*$EY128)*100*$AF$32,0)</f>
        <v>0</v>
      </c>
      <c r="GD128" s="120">
        <f ca="1">IFERROR((NORMSDIST(-(((LN($EY128/$AG$33)+(#REF!+($Q$47^2)/2)*$Q$51)/($Q$47*SQRT($Q$51)))-$Q$47*SQRT($Q$51)))*$AG$33*EXP(-#REF!*$Q$51)-NORMSDIST(-((LN($EY128/$AG$33)+(#REF!+($Q$47^2)/2)*$Q$51)/($Q$47*SQRT($Q$51))))*$EY128)*100*$AF$33,0)</f>
        <v>0</v>
      </c>
      <c r="GE128" s="120">
        <f ca="1">IFERROR((NORMSDIST(-(((LN($EY128/$AG$34)+(#REF!+($Q$47^2)/2)*$Q$51)/($Q$47*SQRT($Q$51)))-$Q$47*SQRT($Q$51)))*$AG$34*EXP(-#REF!*$Q$51)-NORMSDIST(-((LN($EY128/$AG$34)+(#REF!+($Q$47^2)/2)*$Q$51)/($Q$47*SQRT($Q$51))))*$EY128)*100*$AF$34,0)</f>
        <v>0</v>
      </c>
      <c r="GF128" s="120">
        <f ca="1">IFERROR((NORMSDIST(-(((LN($EY128/$AG$35)+(#REF!+($Q$47^2)/2)*$Q$51)/($Q$47*SQRT($Q$51)))-$Q$47*SQRT($Q$51)))*$AG$35*EXP(-#REF!*$Q$51)-NORMSDIST(-((LN($EY128/$AG$35)+(#REF!+($Q$47^2)/2)*$Q$51)/($Q$47*SQRT($Q$51))))*$EY128)*100*$AF$35,0)</f>
        <v>0</v>
      </c>
      <c r="GG128" s="120">
        <f ca="1">IFERROR((NORMSDIST(-(((LN($EY128/$AG$36)+(#REF!+($Q$47^2)/2)*$Q$51)/($Q$47*SQRT($Q$51)))-$Q$47*SQRT($Q$51)))*$AG$36*EXP(-#REF!*$Q$51)-NORMSDIST(-((LN($EY128/$AG$36)+(#REF!+($Q$47^2)/2)*$Q$51)/($Q$47*SQRT($Q$51))))*$EY128)*100*$AF$36,0)</f>
        <v>0</v>
      </c>
      <c r="GH128" s="120">
        <f ca="1">IFERROR((NORMSDIST(-(((LN($EY128/$AG$37)+(#REF!+($Q$47^2)/2)*$Q$51)/($Q$47*SQRT($Q$51)))-$Q$47*SQRT($Q$51)))*$AG$37*EXP(-#REF!*$Q$51)-NORMSDIST(-((LN($EY128/$AG$37)+(#REF!+($Q$47^2)/2)*$Q$51)/($Q$47*SQRT($Q$51))))*$EY128)*100*$AF$37,0)</f>
        <v>0</v>
      </c>
      <c r="GI128" s="120">
        <f ca="1">IFERROR((NORMSDIST(-(((LN($EY128/$AG$38)+(#REF!+($Q$47^2)/2)*$Q$51)/($Q$47*SQRT($Q$51)))-$Q$47*SQRT($Q$51)))*$AG$38*EXP(-#REF!*$Q$51)-NORMSDIST(-((LN($EY128/$AG$38)+(#REF!+($Q$47^2)/2)*$Q$51)/($Q$47*SQRT($Q$51))))*$EY128)*100*$AF$38,0)</f>
        <v>0</v>
      </c>
      <c r="GJ128" s="120">
        <f ca="1">IFERROR((NORMSDIST(-(((LN($EY128/$AG$39)+(#REF!+($Q$47^2)/2)*$Q$51)/($Q$47*SQRT($Q$51)))-$Q$47*SQRT($Q$51)))*$AG$39*EXP(-#REF!*$Q$51)-NORMSDIST(-((LN($EY128/$AG$39)+(#REF!+($Q$47^2)/2)*$Q$51)/($Q$47*SQRT($Q$51))))*$EY128)*100*$AF$39,0)</f>
        <v>0</v>
      </c>
      <c r="GK128" s="120">
        <f ca="1">IFERROR((NORMSDIST(-(((LN($EY128/$AG$40)+(#REF!+($Q$47^2)/2)*$Q$51)/($Q$47*SQRT($Q$51)))-$Q$47*SQRT($Q$51)))*$AG$40*EXP(-#REF!*$Q$51)-NORMSDIST(-((LN($EY128/$AG$40)+(#REF!+($Q$47^2)/2)*$Q$51)/($Q$47*SQRT($Q$51))))*$EY128)*100*$AF$40,0)</f>
        <v>0</v>
      </c>
      <c r="GL128" s="120">
        <f ca="1">IFERROR((NORMSDIST(-(((LN($EY128/$AG$41)+(#REF!+($Q$47^2)/2)*$Q$51)/($Q$47*SQRT($Q$51)))-$Q$47*SQRT($Q$51)))*$AG$41*EXP(-#REF!*$Q$51)-NORMSDIST(-((LN($EY128/$AG$41)+(#REF!+($Q$47^2)/2)*$Q$51)/($Q$47*SQRT($Q$51))))*$EY128)*100*$AF$41,0)</f>
        <v>0</v>
      </c>
      <c r="GM128" s="120">
        <f ca="1">IFERROR((NORMSDIST(-(((LN($EY128/$AG$42)+(#REF!+($Q$47^2)/2)*$Q$51)/($Q$47*SQRT($Q$51)))-$Q$47*SQRT($Q$51)))*$AG$42*EXP(-#REF!*$Q$51)-NORMSDIST(-((LN($EY128/$AG$42)+(#REF!+($Q$47^2)/2)*$Q$51)/($Q$47*SQRT($Q$51))))*$EY128)*100*$AF$42,0)</f>
        <v>0</v>
      </c>
      <c r="GN128" s="205">
        <f t="shared" ca="1" si="218"/>
        <v>0</v>
      </c>
    </row>
    <row r="129" spans="112:196">
      <c r="DH129" s="119">
        <f t="shared" si="175"/>
        <v>3985.0907044110122</v>
      </c>
      <c r="DI129" s="120">
        <f t="shared" si="176"/>
        <v>0</v>
      </c>
      <c r="DJ129" s="120">
        <f t="shared" si="177"/>
        <v>0</v>
      </c>
      <c r="DK129" s="120">
        <f t="shared" si="178"/>
        <v>0</v>
      </c>
      <c r="DL129" s="120">
        <f t="shared" si="179"/>
        <v>0</v>
      </c>
      <c r="DM129" s="120">
        <f t="shared" si="180"/>
        <v>0</v>
      </c>
      <c r="DN129" s="120">
        <f t="shared" si="181"/>
        <v>0</v>
      </c>
      <c r="DO129" s="120">
        <f t="shared" si="182"/>
        <v>0</v>
      </c>
      <c r="DP129" s="120">
        <f t="shared" si="183"/>
        <v>0</v>
      </c>
      <c r="DQ129" s="120">
        <f t="shared" si="184"/>
        <v>0</v>
      </c>
      <c r="DR129" s="120">
        <f t="shared" si="185"/>
        <v>0</v>
      </c>
      <c r="DS129" s="120">
        <f t="shared" si="186"/>
        <v>0</v>
      </c>
      <c r="DT129" s="120">
        <f t="shared" si="187"/>
        <v>0</v>
      </c>
      <c r="DU129" s="120">
        <f t="shared" si="188"/>
        <v>0</v>
      </c>
      <c r="DV129" s="120">
        <f t="shared" si="189"/>
        <v>0</v>
      </c>
      <c r="DW129" s="120">
        <f t="shared" si="190"/>
        <v>0</v>
      </c>
      <c r="DX129" s="120">
        <f t="shared" si="191"/>
        <v>0</v>
      </c>
      <c r="DY129" s="120">
        <f t="shared" si="192"/>
        <v>0</v>
      </c>
      <c r="DZ129" s="120">
        <f t="shared" si="193"/>
        <v>0</v>
      </c>
      <c r="EA129" s="120">
        <f t="shared" si="194"/>
        <v>0</v>
      </c>
      <c r="EB129" s="120">
        <f t="shared" si="195"/>
        <v>0</v>
      </c>
      <c r="EC129" s="120">
        <f t="shared" si="196"/>
        <v>0</v>
      </c>
      <c r="ED129" s="120">
        <f t="shared" si="197"/>
        <v>0</v>
      </c>
      <c r="EE129" s="120">
        <f t="shared" si="198"/>
        <v>0</v>
      </c>
      <c r="EF129" s="120">
        <f t="shared" si="199"/>
        <v>0</v>
      </c>
      <c r="EG129" s="120">
        <f t="shared" si="200"/>
        <v>0</v>
      </c>
      <c r="EH129" s="120">
        <f t="shared" si="201"/>
        <v>0</v>
      </c>
      <c r="EI129" s="120">
        <f t="shared" si="202"/>
        <v>0</v>
      </c>
      <c r="EJ129" s="120">
        <f t="shared" si="203"/>
        <v>0</v>
      </c>
      <c r="EK129" s="120">
        <f t="shared" si="204"/>
        <v>0</v>
      </c>
      <c r="EL129" s="120">
        <f t="shared" si="205"/>
        <v>0</v>
      </c>
      <c r="EM129" s="120">
        <f t="shared" si="206"/>
        <v>0</v>
      </c>
      <c r="EN129" s="120">
        <f t="shared" si="207"/>
        <v>0</v>
      </c>
      <c r="EO129" s="120">
        <f t="shared" si="208"/>
        <v>0</v>
      </c>
      <c r="EP129" s="120">
        <f t="shared" si="209"/>
        <v>0</v>
      </c>
      <c r="EQ129" s="120">
        <f t="shared" si="210"/>
        <v>0</v>
      </c>
      <c r="ER129" s="120">
        <f t="shared" si="211"/>
        <v>0</v>
      </c>
      <c r="ES129" s="120">
        <f t="shared" si="212"/>
        <v>0</v>
      </c>
      <c r="ET129" s="120">
        <f t="shared" si="213"/>
        <v>0</v>
      </c>
      <c r="EU129" s="120">
        <f t="shared" si="214"/>
        <v>0</v>
      </c>
      <c r="EV129" s="120">
        <f t="shared" si="215"/>
        <v>0</v>
      </c>
      <c r="EW129" s="205">
        <f t="shared" si="216"/>
        <v>0</v>
      </c>
      <c r="EX129" s="72"/>
      <c r="EY129" s="119">
        <f t="shared" si="217"/>
        <v>3985.0907044110122</v>
      </c>
      <c r="EZ129" s="120">
        <f ca="1">IFERROR((NORMSDIST(-(((LN($EY129/$AG$3)+(#REF!+($Q$47^2)/2)*$Q$51)/($Q$47*SQRT($Q$51)))-$Q$47*SQRT($Q$51)))*$AG$3*EXP(-#REF!*$Q$51)-NORMSDIST(-((LN($EY129/$AG$3)+(#REF!+($Q$47^2)/2)*$Q$51)/($Q$47*SQRT($Q$51))))*$EY129)*100*$AF$3,0)</f>
        <v>0</v>
      </c>
      <c r="FA129" s="120">
        <f ca="1">IFERROR((NORMSDIST(-(((LN($EY129/$AG$4)+(#REF!+($Q$47^2)/2)*$Q$51)/($Q$47*SQRT($Q$51)))-$Q$47*SQRT($Q$51)))*$AG$4*EXP(-#REF!*$Q$51)-NORMSDIST(-((LN($EY129/$AG$4)+(#REF!+($Q$47^2)/2)*$Q$51)/($Q$47*SQRT($Q$51))))*$EY129)*100*$AF$4,0)</f>
        <v>0</v>
      </c>
      <c r="FB129" s="120">
        <f ca="1">IFERROR((NORMSDIST(-(((LN($EY129/$AG$5)+(#REF!+($Q$47^2)/2)*$Q$51)/($Q$47*SQRT($Q$51)))-$Q$47*SQRT($Q$51)))*$AG$5*EXP(-#REF!*$Q$51)-NORMSDIST(-((LN($EY129/$AG$5)+(#REF!+($Q$47^2)/2)*$Q$51)/($Q$47*SQRT($Q$51))))*$EY129)*100*$AF$5,0)</f>
        <v>0</v>
      </c>
      <c r="FC129" s="120">
        <f ca="1">IFERROR((NORMSDIST(-(((LN($EY129/$AG$6)+(#REF!+($Q$47^2)/2)*$Q$51)/($Q$47*SQRT($Q$51)))-$Q$47*SQRT($Q$51)))*$AG$6*EXP(-#REF!*$Q$51)-NORMSDIST(-((LN($EY129/$AG$6)+(#REF!+($Q$47^2)/2)*$Q$51)/($Q$47*SQRT($Q$51))))*$EY129)*100*$AF$6,0)</f>
        <v>0</v>
      </c>
      <c r="FD129" s="120">
        <f ca="1">IFERROR((NORMSDIST(-(((LN($EY129/$AG$7)+(#REF!+($Q$47^2)/2)*$Q$51)/($Q$47*SQRT($Q$51)))-$Q$47*SQRT($Q$51)))*$AG$7*EXP(-#REF!*$Q$51)-NORMSDIST(-((LN($EY129/$AG$7)+(#REF!+($Q$47^2)/2)*$Q$51)/($Q$47*SQRT($Q$51))))*$EY129)*100*$AF$7,0)</f>
        <v>0</v>
      </c>
      <c r="FE129" s="120">
        <f ca="1">IFERROR((NORMSDIST(-(((LN($EY129/$AG$8)+(#REF!+($Q$47^2)/2)*$Q$51)/($Q$47*SQRT($Q$51)))-$Q$47*SQRT($Q$51)))*$AG$8*EXP(-#REF!*$Q$51)-NORMSDIST(-((LN($EY129/$AG$8)+(#REF!+($Q$47^2)/2)*$Q$51)/($Q$47*SQRT($Q$51))))*$EY129)*100*$AF$8,0)</f>
        <v>0</v>
      </c>
      <c r="FF129" s="120">
        <f ca="1">IFERROR((NORMSDIST(-(((LN($EY129/$AG$9)+(#REF!+($Q$47^2)/2)*$Q$51)/($Q$47*SQRT($Q$51)))-$Q$47*SQRT($Q$51)))*$AG$9*EXP(-#REF!*$Q$51)-NORMSDIST(-((LN($EY129/$AG$9)+(#REF!+($Q$47^2)/2)*$Q$51)/($Q$47*SQRT($Q$51))))*$EY129)*100*$AF$9,0)</f>
        <v>0</v>
      </c>
      <c r="FG129" s="120">
        <f ca="1">IFERROR((NORMSDIST(-(((LN($EY129/$AG$10)+(#REF!+($Q$47^2)/2)*$Q$51)/($Q$47*SQRT($Q$51)))-$Q$47*SQRT($Q$51)))*$AG$10*EXP(-#REF!*$Q$51)-NORMSDIST(-((LN($EY129/$AG$10)+(#REF!+($Q$47^2)/2)*$Q$51)/($Q$47*SQRT($Q$51))))*$EY129)*100*$AF$10,0)</f>
        <v>0</v>
      </c>
      <c r="FH129" s="120">
        <f ca="1">IFERROR((NORMSDIST(-(((LN($EY129/$AG$11)+(#REF!+($Q$47^2)/2)*$Q$51)/($Q$47*SQRT($Q$51)))-$Q$47*SQRT($Q$51)))*$AG$11*EXP(-#REF!*$Q$51)-NORMSDIST(-((LN($EY129/$AG$11)+(#REF!+($Q$47^2)/2)*$Q$51)/($Q$47*SQRT($Q$51))))*$EY129)*100*$AF$11,0)</f>
        <v>0</v>
      </c>
      <c r="FI129" s="120">
        <f ca="1">IFERROR((NORMSDIST(-(((LN($EY129/$AG$12)+(#REF!+($Q$47^2)/2)*$Q$51)/($Q$47*SQRT($Q$51)))-$Q$47*SQRT($Q$51)))*$AG$12*EXP(-#REF!*$Q$51)-NORMSDIST(-((LN($EY129/$AG$12)+(#REF!+($Q$47^2)/2)*$Q$51)/($Q$47*SQRT($Q$51))))*$EY129)*100*$AF$12,0)</f>
        <v>0</v>
      </c>
      <c r="FJ129" s="120">
        <f ca="1">IFERROR((NORMSDIST(-(((LN($EY129/$AG$13)+(#REF!+($Q$47^2)/2)*$Q$51)/($Q$47*SQRT($Q$51)))-$Q$47*SQRT($Q$51)))*$AG$13*EXP(-#REF!*$Q$51)-NORMSDIST(-((LN($EY129/$AG$13)+(#REF!+($Q$47^2)/2)*$Q$51)/($Q$47*SQRT($Q$51))))*$EY129)*100*$AF$13,0)</f>
        <v>0</v>
      </c>
      <c r="FK129" s="120">
        <f ca="1">IFERROR((NORMSDIST(-(((LN($EY129/$AG$14)+(#REF!+($Q$47^2)/2)*$Q$51)/($Q$47*SQRT($Q$51)))-$Q$47*SQRT($Q$51)))*$AG$14*EXP(-#REF!*$Q$51)-NORMSDIST(-((LN($EY129/$AG$14)+(#REF!+($Q$47^2)/2)*$Q$51)/($Q$47*SQRT($Q$51))))*$EY129)*100*$AF$14,0)</f>
        <v>0</v>
      </c>
      <c r="FL129" s="120">
        <f ca="1">IFERROR((NORMSDIST(-(((LN($EY129/$AG$15)+(#REF!+($Q$47^2)/2)*$Q$51)/($Q$47*SQRT($Q$51)))-$Q$47*SQRT($Q$51)))*$AG$15*EXP(-#REF!*$Q$51)-NORMSDIST(-((LN($EY129/$AG$15)+(#REF!+($Q$47^2)/2)*$Q$51)/($Q$47*SQRT($Q$51))))*$EY129)*100*$AF$15,0)</f>
        <v>0</v>
      </c>
      <c r="FM129" s="120">
        <f ca="1">IFERROR((NORMSDIST(-(((LN($EY129/$AG$16)+(#REF!+($Q$47^2)/2)*$Q$51)/($Q$47*SQRT($Q$51)))-$Q$47*SQRT($Q$51)))*$AG$16*EXP(-#REF!*$Q$51)-NORMSDIST(-((LN($EY129/$AG$16)+(#REF!+($Q$47^2)/2)*$Q$51)/($Q$47*SQRT($Q$51))))*$EY129)*100*$AF$16,0)</f>
        <v>0</v>
      </c>
      <c r="FN129" s="120">
        <f ca="1">IFERROR((NORMSDIST(-(((LN($EY129/$AG$17)+(#REF!+($Q$47^2)/2)*$Q$51)/($Q$47*SQRT($Q$51)))-$Q$47*SQRT($Q$51)))*$AG$17*EXP(-#REF!*$Q$51)-NORMSDIST(-((LN($EY129/$AG$17)+(#REF!+($Q$47^2)/2)*$Q$51)/($Q$47*SQRT($Q$51))))*$EY129)*100*$AF$17,0)</f>
        <v>0</v>
      </c>
      <c r="FO129" s="120">
        <f ca="1">IFERROR((NORMSDIST(-(((LN($EY129/$AG$18)+(#REF!+($Q$47^2)/2)*$Q$51)/($Q$47*SQRT($Q$51)))-$Q$47*SQRT($Q$51)))*$AG$18*EXP(-#REF!*$Q$51)-NORMSDIST(-((LN($EY129/$AG$18)+(#REF!+($Q$47^2)/2)*$Q$51)/($Q$47*SQRT($Q$51))))*$EY129)*100*$AF$18,0)</f>
        <v>0</v>
      </c>
      <c r="FP129" s="120">
        <f ca="1">IFERROR((NORMSDIST(-(((LN($EY129/$AG$19)+(#REF!+($Q$47^2)/2)*$Q$51)/($Q$47*SQRT($Q$51)))-$Q$47*SQRT($Q$51)))*$AG$19*EXP(-#REF!*$Q$51)-NORMSDIST(-((LN($EY129/$AG$19)+(#REF!+($Q$47^2)/2)*$Q$51)/($Q$47*SQRT($Q$51))))*$EY129)*100*$AF$19,0)</f>
        <v>0</v>
      </c>
      <c r="FQ129" s="120">
        <f ca="1">IFERROR((NORMSDIST(-(((LN($EY129/$AG$20)+(#REF!+($Q$47^2)/2)*$Q$51)/($Q$47*SQRT($Q$51)))-$Q$47*SQRT($Q$51)))*$AG$20*EXP(-#REF!*$Q$51)-NORMSDIST(-((LN($EY129/$AG$20)+(#REF!+($Q$47^2)/2)*$Q$51)/($Q$47*SQRT($Q$51))))*$EY129)*100*$AF$20,0)</f>
        <v>0</v>
      </c>
      <c r="FR129" s="120">
        <f ca="1">IFERROR((NORMSDIST(-(((LN($EY129/$AG$21)+(#REF!+($Q$47^2)/2)*$Q$51)/($Q$47*SQRT($Q$51)))-$Q$47*SQRT($Q$51)))*$AG$21*EXP(-#REF!*$Q$51)-NORMSDIST(-((LN($EY129/$AG$21)+(#REF!+($Q$47^2)/2)*$Q$51)/($Q$47*SQRT($Q$51))))*$EY129)*100*$AF$21,0)</f>
        <v>0</v>
      </c>
      <c r="FS129" s="120">
        <f ca="1">IFERROR((NORMSDIST(-(((LN($EY129/$AG$22)+(#REF!+($Q$47^2)/2)*$Q$51)/($Q$47*SQRT($Q$51)))-$Q$47*SQRT($Q$51)))*$AG$22*EXP(-#REF!*$Q$51)-NORMSDIST(-((LN($EY129/$AG$22)+(#REF!+($Q$47^2)/2)*$Q$51)/($Q$47*SQRT($Q$51))))*$EY129)*100*$AF$22,0)</f>
        <v>0</v>
      </c>
      <c r="FT129" s="120">
        <f ca="1">IFERROR((NORMSDIST(-(((LN($EY129/$AG$23)+(#REF!+($Q$47^2)/2)*$Q$51)/($Q$47*SQRT($Q$51)))-$Q$47*SQRT($Q$51)))*$AG$23*EXP(-#REF!*$Q$51)-NORMSDIST(-((LN($EY129/$AG$23)+(#REF!+($Q$47^2)/2)*$Q$51)/($Q$47*SQRT($Q$51))))*$EY129)*100*$AF$23,0)</f>
        <v>0</v>
      </c>
      <c r="FU129" s="120">
        <f ca="1">IFERROR((NORMSDIST(-(((LN($EY129/$AG$24)+(#REF!+($Q$47^2)/2)*$Q$51)/($Q$47*SQRT($Q$51)))-$Q$47*SQRT($Q$51)))*$AG$24*EXP(-#REF!*$Q$51)-NORMSDIST(-((LN($EY129/$AG$24)+(#REF!+($Q$47^2)/2)*$Q$51)/($Q$47*SQRT($Q$51))))*$EY129)*100*$AF$24,0)</f>
        <v>0</v>
      </c>
      <c r="FV129" s="120">
        <f ca="1">IFERROR((NORMSDIST(-(((LN($EY129/$AG$25)+(#REF!+($Q$47^2)/2)*$Q$51)/($Q$47*SQRT($Q$51)))-$Q$47*SQRT($Q$51)))*$AG$25*EXP(-#REF!*$Q$51)-NORMSDIST(-((LN($EY129/$AG$25)+(#REF!+($Q$47^2)/2)*$Q$51)/($Q$47*SQRT($Q$51))))*$EY129)*100*$AF$25,0)</f>
        <v>0</v>
      </c>
      <c r="FW129" s="120">
        <f ca="1">IFERROR((NORMSDIST(-(((LN($EY129/$AG$26)+(#REF!+($Q$47^2)/2)*$Q$51)/($Q$47*SQRT($Q$51)))-$Q$47*SQRT($Q$51)))*$AG$26*EXP(-#REF!*$Q$51)-NORMSDIST(-((LN($EY129/$AG$26)+(#REF!+($Q$47^2)/2)*$Q$51)/($Q$47*SQRT($Q$51))))*$EY129)*100*$AF$26,0)</f>
        <v>0</v>
      </c>
      <c r="FX129" s="120">
        <f ca="1">IFERROR((NORMSDIST(-(((LN($EY129/$AG$27)+(#REF!+($Q$47^2)/2)*$Q$51)/($Q$47*SQRT($Q$51)))-$Q$47*SQRT($Q$51)))*$AG$27*EXP(-#REF!*$Q$51)-NORMSDIST(-((LN($EY129/$AG$27)+(#REF!+($Q$47^2)/2)*$Q$51)/($Q$47*SQRT($Q$51))))*$EY129)*100*$AF$27,0)</f>
        <v>0</v>
      </c>
      <c r="FY129" s="120">
        <f ca="1">IFERROR((NORMSDIST(-(((LN($EY129/$AG$28)+(#REF!+($Q$47^2)/2)*$Q$51)/($Q$47*SQRT($Q$51)))-$Q$47*SQRT($Q$51)))*$AG$28*EXP(-#REF!*$Q$51)-NORMSDIST(-((LN($EY129/$AG$28)+(#REF!+($Q$47^2)/2)*$Q$51)/($Q$47*SQRT($Q$51))))*$EY129)*100*$AF$28,0)</f>
        <v>0</v>
      </c>
      <c r="FZ129" s="120">
        <f ca="1">IFERROR((NORMSDIST(-(((LN($EY129/$AG$29)+(#REF!+($Q$47^2)/2)*$Q$51)/($Q$47*SQRT($Q$51)))-$Q$47*SQRT($Q$51)))*$AG$29*EXP(-#REF!*$Q$51)-NORMSDIST(-((LN($EY129/$AG$29)+(#REF!+($Q$47^2)/2)*$Q$51)/($Q$47*SQRT($Q$51))))*$EY129)*100*$AF$29,0)</f>
        <v>0</v>
      </c>
      <c r="GA129" s="120">
        <f ca="1">IFERROR((NORMSDIST(-(((LN($EY129/$AG$30)+(#REF!+($Q$47^2)/2)*$Q$51)/($Q$47*SQRT($Q$51)))-$Q$47*SQRT($Q$51)))*$AG$30*EXP(-#REF!*$Q$51)-NORMSDIST(-((LN($EY129/$AG$30)+(#REF!+($Q$47^2)/2)*$Q$51)/($Q$47*SQRT($Q$51))))*$EY129)*100*$AF$30,0)</f>
        <v>0</v>
      </c>
      <c r="GB129" s="120">
        <f ca="1">IFERROR((NORMSDIST(-(((LN($EY129/$AG$31)+(#REF!+($Q$47^2)/2)*$Q$51)/($Q$47*SQRT($Q$51)))-$Q$47*SQRT($Q$51)))*$AG$31*EXP(-#REF!*$Q$51)-NORMSDIST(-((LN($EY129/$AG$31)+(#REF!+($Q$47^2)/2)*$Q$51)/($Q$47*SQRT($Q$51))))*$EY129)*100*$AF$31,0)</f>
        <v>0</v>
      </c>
      <c r="GC129" s="120">
        <f ca="1">IFERROR((NORMSDIST(-(((LN($EY129/$AG$32)+(#REF!+($Q$47^2)/2)*$Q$51)/($Q$47*SQRT($Q$51)))-$Q$47*SQRT($Q$51)))*$AG$32*EXP(-#REF!*$Q$51)-NORMSDIST(-((LN($EY129/$AG$32)+(#REF!+($Q$47^2)/2)*$Q$51)/($Q$47*SQRT($Q$51))))*$EY129)*100*$AF$32,0)</f>
        <v>0</v>
      </c>
      <c r="GD129" s="120">
        <f ca="1">IFERROR((NORMSDIST(-(((LN($EY129/$AG$33)+(#REF!+($Q$47^2)/2)*$Q$51)/($Q$47*SQRT($Q$51)))-$Q$47*SQRT($Q$51)))*$AG$33*EXP(-#REF!*$Q$51)-NORMSDIST(-((LN($EY129/$AG$33)+(#REF!+($Q$47^2)/2)*$Q$51)/($Q$47*SQRT($Q$51))))*$EY129)*100*$AF$33,0)</f>
        <v>0</v>
      </c>
      <c r="GE129" s="120">
        <f ca="1">IFERROR((NORMSDIST(-(((LN($EY129/$AG$34)+(#REF!+($Q$47^2)/2)*$Q$51)/($Q$47*SQRT($Q$51)))-$Q$47*SQRT($Q$51)))*$AG$34*EXP(-#REF!*$Q$51)-NORMSDIST(-((LN($EY129/$AG$34)+(#REF!+($Q$47^2)/2)*$Q$51)/($Q$47*SQRT($Q$51))))*$EY129)*100*$AF$34,0)</f>
        <v>0</v>
      </c>
      <c r="GF129" s="120">
        <f ca="1">IFERROR((NORMSDIST(-(((LN($EY129/$AG$35)+(#REF!+($Q$47^2)/2)*$Q$51)/($Q$47*SQRT($Q$51)))-$Q$47*SQRT($Q$51)))*$AG$35*EXP(-#REF!*$Q$51)-NORMSDIST(-((LN($EY129/$AG$35)+(#REF!+($Q$47^2)/2)*$Q$51)/($Q$47*SQRT($Q$51))))*$EY129)*100*$AF$35,0)</f>
        <v>0</v>
      </c>
      <c r="GG129" s="120">
        <f ca="1">IFERROR((NORMSDIST(-(((LN($EY129/$AG$36)+(#REF!+($Q$47^2)/2)*$Q$51)/($Q$47*SQRT($Q$51)))-$Q$47*SQRT($Q$51)))*$AG$36*EXP(-#REF!*$Q$51)-NORMSDIST(-((LN($EY129/$AG$36)+(#REF!+($Q$47^2)/2)*$Q$51)/($Q$47*SQRT($Q$51))))*$EY129)*100*$AF$36,0)</f>
        <v>0</v>
      </c>
      <c r="GH129" s="120">
        <f ca="1">IFERROR((NORMSDIST(-(((LN($EY129/$AG$37)+(#REF!+($Q$47^2)/2)*$Q$51)/($Q$47*SQRT($Q$51)))-$Q$47*SQRT($Q$51)))*$AG$37*EXP(-#REF!*$Q$51)-NORMSDIST(-((LN($EY129/$AG$37)+(#REF!+($Q$47^2)/2)*$Q$51)/($Q$47*SQRT($Q$51))))*$EY129)*100*$AF$37,0)</f>
        <v>0</v>
      </c>
      <c r="GI129" s="120">
        <f ca="1">IFERROR((NORMSDIST(-(((LN($EY129/$AG$38)+(#REF!+($Q$47^2)/2)*$Q$51)/($Q$47*SQRT($Q$51)))-$Q$47*SQRT($Q$51)))*$AG$38*EXP(-#REF!*$Q$51)-NORMSDIST(-((LN($EY129/$AG$38)+(#REF!+($Q$47^2)/2)*$Q$51)/($Q$47*SQRT($Q$51))))*$EY129)*100*$AF$38,0)</f>
        <v>0</v>
      </c>
      <c r="GJ129" s="120">
        <f ca="1">IFERROR((NORMSDIST(-(((LN($EY129/$AG$39)+(#REF!+($Q$47^2)/2)*$Q$51)/($Q$47*SQRT($Q$51)))-$Q$47*SQRT($Q$51)))*$AG$39*EXP(-#REF!*$Q$51)-NORMSDIST(-((LN($EY129/$AG$39)+(#REF!+($Q$47^2)/2)*$Q$51)/($Q$47*SQRT($Q$51))))*$EY129)*100*$AF$39,0)</f>
        <v>0</v>
      </c>
      <c r="GK129" s="120">
        <f ca="1">IFERROR((NORMSDIST(-(((LN($EY129/$AG$40)+(#REF!+($Q$47^2)/2)*$Q$51)/($Q$47*SQRT($Q$51)))-$Q$47*SQRT($Q$51)))*$AG$40*EXP(-#REF!*$Q$51)-NORMSDIST(-((LN($EY129/$AG$40)+(#REF!+($Q$47^2)/2)*$Q$51)/($Q$47*SQRT($Q$51))))*$EY129)*100*$AF$40,0)</f>
        <v>0</v>
      </c>
      <c r="GL129" s="120">
        <f ca="1">IFERROR((NORMSDIST(-(((LN($EY129/$AG$41)+(#REF!+($Q$47^2)/2)*$Q$51)/($Q$47*SQRT($Q$51)))-$Q$47*SQRT($Q$51)))*$AG$41*EXP(-#REF!*$Q$51)-NORMSDIST(-((LN($EY129/$AG$41)+(#REF!+($Q$47^2)/2)*$Q$51)/($Q$47*SQRT($Q$51))))*$EY129)*100*$AF$41,0)</f>
        <v>0</v>
      </c>
      <c r="GM129" s="120">
        <f ca="1">IFERROR((NORMSDIST(-(((LN($EY129/$AG$42)+(#REF!+($Q$47^2)/2)*$Q$51)/($Q$47*SQRT($Q$51)))-$Q$47*SQRT($Q$51)))*$AG$42*EXP(-#REF!*$Q$51)-NORMSDIST(-((LN($EY129/$AG$42)+(#REF!+($Q$47^2)/2)*$Q$51)/($Q$47*SQRT($Q$51))))*$EY129)*100*$AF$42,0)</f>
        <v>0</v>
      </c>
      <c r="GN129" s="205">
        <f t="shared" ca="1" si="218"/>
        <v>0</v>
      </c>
    </row>
    <row r="130" spans="112:196">
      <c r="DH130" s="119">
        <f t="shared" si="175"/>
        <v>4184.3452396315633</v>
      </c>
      <c r="DI130" s="120">
        <f t="shared" si="176"/>
        <v>0</v>
      </c>
      <c r="DJ130" s="120">
        <f t="shared" si="177"/>
        <v>0</v>
      </c>
      <c r="DK130" s="120">
        <f t="shared" si="178"/>
        <v>0</v>
      </c>
      <c r="DL130" s="120">
        <f t="shared" si="179"/>
        <v>0</v>
      </c>
      <c r="DM130" s="120">
        <f t="shared" si="180"/>
        <v>0</v>
      </c>
      <c r="DN130" s="120">
        <f t="shared" si="181"/>
        <v>0</v>
      </c>
      <c r="DO130" s="120">
        <f t="shared" si="182"/>
        <v>0</v>
      </c>
      <c r="DP130" s="120">
        <f t="shared" si="183"/>
        <v>0</v>
      </c>
      <c r="DQ130" s="120">
        <f t="shared" si="184"/>
        <v>0</v>
      </c>
      <c r="DR130" s="120">
        <f t="shared" si="185"/>
        <v>0</v>
      </c>
      <c r="DS130" s="120">
        <f t="shared" si="186"/>
        <v>0</v>
      </c>
      <c r="DT130" s="120">
        <f t="shared" si="187"/>
        <v>0</v>
      </c>
      <c r="DU130" s="120">
        <f t="shared" si="188"/>
        <v>0</v>
      </c>
      <c r="DV130" s="120">
        <f t="shared" si="189"/>
        <v>0</v>
      </c>
      <c r="DW130" s="120">
        <f t="shared" si="190"/>
        <v>0</v>
      </c>
      <c r="DX130" s="120">
        <f t="shared" si="191"/>
        <v>0</v>
      </c>
      <c r="DY130" s="120">
        <f t="shared" si="192"/>
        <v>0</v>
      </c>
      <c r="DZ130" s="120">
        <f t="shared" si="193"/>
        <v>0</v>
      </c>
      <c r="EA130" s="120">
        <f t="shared" si="194"/>
        <v>0</v>
      </c>
      <c r="EB130" s="120">
        <f t="shared" si="195"/>
        <v>0</v>
      </c>
      <c r="EC130" s="120">
        <f t="shared" si="196"/>
        <v>0</v>
      </c>
      <c r="ED130" s="120">
        <f t="shared" si="197"/>
        <v>0</v>
      </c>
      <c r="EE130" s="120">
        <f t="shared" si="198"/>
        <v>0</v>
      </c>
      <c r="EF130" s="120">
        <f t="shared" si="199"/>
        <v>0</v>
      </c>
      <c r="EG130" s="120">
        <f t="shared" si="200"/>
        <v>0</v>
      </c>
      <c r="EH130" s="120">
        <f t="shared" si="201"/>
        <v>0</v>
      </c>
      <c r="EI130" s="120">
        <f t="shared" si="202"/>
        <v>0</v>
      </c>
      <c r="EJ130" s="120">
        <f t="shared" si="203"/>
        <v>0</v>
      </c>
      <c r="EK130" s="120">
        <f t="shared" si="204"/>
        <v>0</v>
      </c>
      <c r="EL130" s="120">
        <f t="shared" si="205"/>
        <v>0</v>
      </c>
      <c r="EM130" s="120">
        <f t="shared" si="206"/>
        <v>0</v>
      </c>
      <c r="EN130" s="120">
        <f t="shared" si="207"/>
        <v>0</v>
      </c>
      <c r="EO130" s="120">
        <f t="shared" si="208"/>
        <v>0</v>
      </c>
      <c r="EP130" s="120">
        <f t="shared" si="209"/>
        <v>0</v>
      </c>
      <c r="EQ130" s="120">
        <f t="shared" si="210"/>
        <v>0</v>
      </c>
      <c r="ER130" s="120">
        <f t="shared" si="211"/>
        <v>0</v>
      </c>
      <c r="ES130" s="120">
        <f t="shared" si="212"/>
        <v>0</v>
      </c>
      <c r="ET130" s="120">
        <f t="shared" si="213"/>
        <v>0</v>
      </c>
      <c r="EU130" s="120">
        <f t="shared" si="214"/>
        <v>0</v>
      </c>
      <c r="EV130" s="120">
        <f t="shared" si="215"/>
        <v>0</v>
      </c>
      <c r="EW130" s="205">
        <f t="shared" si="216"/>
        <v>0</v>
      </c>
      <c r="EX130" s="72"/>
      <c r="EY130" s="119">
        <f t="shared" si="217"/>
        <v>4184.3452396315633</v>
      </c>
      <c r="EZ130" s="120">
        <f ca="1">IFERROR((NORMSDIST(-(((LN($EY130/$AG$3)+(#REF!+($Q$47^2)/2)*$Q$51)/($Q$47*SQRT($Q$51)))-$Q$47*SQRT($Q$51)))*$AG$3*EXP(-#REF!*$Q$51)-NORMSDIST(-((LN($EY130/$AG$3)+(#REF!+($Q$47^2)/2)*$Q$51)/($Q$47*SQRT($Q$51))))*$EY130)*100*$AF$3,0)</f>
        <v>0</v>
      </c>
      <c r="FA130" s="120">
        <f ca="1">IFERROR((NORMSDIST(-(((LN($EY130/$AG$4)+(#REF!+($Q$47^2)/2)*$Q$51)/($Q$47*SQRT($Q$51)))-$Q$47*SQRT($Q$51)))*$AG$4*EXP(-#REF!*$Q$51)-NORMSDIST(-((LN($EY130/$AG$4)+(#REF!+($Q$47^2)/2)*$Q$51)/($Q$47*SQRT($Q$51))))*$EY130)*100*$AF$4,0)</f>
        <v>0</v>
      </c>
      <c r="FB130" s="120">
        <f ca="1">IFERROR((NORMSDIST(-(((LN($EY130/$AG$5)+(#REF!+($Q$47^2)/2)*$Q$51)/($Q$47*SQRT($Q$51)))-$Q$47*SQRT($Q$51)))*$AG$5*EXP(-#REF!*$Q$51)-NORMSDIST(-((LN($EY130/$AG$5)+(#REF!+($Q$47^2)/2)*$Q$51)/($Q$47*SQRT($Q$51))))*$EY130)*100*$AF$5,0)</f>
        <v>0</v>
      </c>
      <c r="FC130" s="120">
        <f ca="1">IFERROR((NORMSDIST(-(((LN($EY130/$AG$6)+(#REF!+($Q$47^2)/2)*$Q$51)/($Q$47*SQRT($Q$51)))-$Q$47*SQRT($Q$51)))*$AG$6*EXP(-#REF!*$Q$51)-NORMSDIST(-((LN($EY130/$AG$6)+(#REF!+($Q$47^2)/2)*$Q$51)/($Q$47*SQRT($Q$51))))*$EY130)*100*$AF$6,0)</f>
        <v>0</v>
      </c>
      <c r="FD130" s="120">
        <f ca="1">IFERROR((NORMSDIST(-(((LN($EY130/$AG$7)+(#REF!+($Q$47^2)/2)*$Q$51)/($Q$47*SQRT($Q$51)))-$Q$47*SQRT($Q$51)))*$AG$7*EXP(-#REF!*$Q$51)-NORMSDIST(-((LN($EY130/$AG$7)+(#REF!+($Q$47^2)/2)*$Q$51)/($Q$47*SQRT($Q$51))))*$EY130)*100*$AF$7,0)</f>
        <v>0</v>
      </c>
      <c r="FE130" s="120">
        <f ca="1">IFERROR((NORMSDIST(-(((LN($EY130/$AG$8)+(#REF!+($Q$47^2)/2)*$Q$51)/($Q$47*SQRT($Q$51)))-$Q$47*SQRT($Q$51)))*$AG$8*EXP(-#REF!*$Q$51)-NORMSDIST(-((LN($EY130/$AG$8)+(#REF!+($Q$47^2)/2)*$Q$51)/($Q$47*SQRT($Q$51))))*$EY130)*100*$AF$8,0)</f>
        <v>0</v>
      </c>
      <c r="FF130" s="120">
        <f ca="1">IFERROR((NORMSDIST(-(((LN($EY130/$AG$9)+(#REF!+($Q$47^2)/2)*$Q$51)/($Q$47*SQRT($Q$51)))-$Q$47*SQRT($Q$51)))*$AG$9*EXP(-#REF!*$Q$51)-NORMSDIST(-((LN($EY130/$AG$9)+(#REF!+($Q$47^2)/2)*$Q$51)/($Q$47*SQRT($Q$51))))*$EY130)*100*$AF$9,0)</f>
        <v>0</v>
      </c>
      <c r="FG130" s="120">
        <f ca="1">IFERROR((NORMSDIST(-(((LN($EY130/$AG$10)+(#REF!+($Q$47^2)/2)*$Q$51)/($Q$47*SQRT($Q$51)))-$Q$47*SQRT($Q$51)))*$AG$10*EXP(-#REF!*$Q$51)-NORMSDIST(-((LN($EY130/$AG$10)+(#REF!+($Q$47^2)/2)*$Q$51)/($Q$47*SQRT($Q$51))))*$EY130)*100*$AF$10,0)</f>
        <v>0</v>
      </c>
      <c r="FH130" s="120">
        <f ca="1">IFERROR((NORMSDIST(-(((LN($EY130/$AG$11)+(#REF!+($Q$47^2)/2)*$Q$51)/($Q$47*SQRT($Q$51)))-$Q$47*SQRT($Q$51)))*$AG$11*EXP(-#REF!*$Q$51)-NORMSDIST(-((LN($EY130/$AG$11)+(#REF!+($Q$47^2)/2)*$Q$51)/($Q$47*SQRT($Q$51))))*$EY130)*100*$AF$11,0)</f>
        <v>0</v>
      </c>
      <c r="FI130" s="120">
        <f ca="1">IFERROR((NORMSDIST(-(((LN($EY130/$AG$12)+(#REF!+($Q$47^2)/2)*$Q$51)/($Q$47*SQRT($Q$51)))-$Q$47*SQRT($Q$51)))*$AG$12*EXP(-#REF!*$Q$51)-NORMSDIST(-((LN($EY130/$AG$12)+(#REF!+($Q$47^2)/2)*$Q$51)/($Q$47*SQRT($Q$51))))*$EY130)*100*$AF$12,0)</f>
        <v>0</v>
      </c>
      <c r="FJ130" s="120">
        <f ca="1">IFERROR((NORMSDIST(-(((LN($EY130/$AG$13)+(#REF!+($Q$47^2)/2)*$Q$51)/($Q$47*SQRT($Q$51)))-$Q$47*SQRT($Q$51)))*$AG$13*EXP(-#REF!*$Q$51)-NORMSDIST(-((LN($EY130/$AG$13)+(#REF!+($Q$47^2)/2)*$Q$51)/($Q$47*SQRT($Q$51))))*$EY130)*100*$AF$13,0)</f>
        <v>0</v>
      </c>
      <c r="FK130" s="120">
        <f ca="1">IFERROR((NORMSDIST(-(((LN($EY130/$AG$14)+(#REF!+($Q$47^2)/2)*$Q$51)/($Q$47*SQRT($Q$51)))-$Q$47*SQRT($Q$51)))*$AG$14*EXP(-#REF!*$Q$51)-NORMSDIST(-((LN($EY130/$AG$14)+(#REF!+($Q$47^2)/2)*$Q$51)/($Q$47*SQRT($Q$51))))*$EY130)*100*$AF$14,0)</f>
        <v>0</v>
      </c>
      <c r="FL130" s="120">
        <f ca="1">IFERROR((NORMSDIST(-(((LN($EY130/$AG$15)+(#REF!+($Q$47^2)/2)*$Q$51)/($Q$47*SQRT($Q$51)))-$Q$47*SQRT($Q$51)))*$AG$15*EXP(-#REF!*$Q$51)-NORMSDIST(-((LN($EY130/$AG$15)+(#REF!+($Q$47^2)/2)*$Q$51)/($Q$47*SQRT($Q$51))))*$EY130)*100*$AF$15,0)</f>
        <v>0</v>
      </c>
      <c r="FM130" s="120">
        <f ca="1">IFERROR((NORMSDIST(-(((LN($EY130/$AG$16)+(#REF!+($Q$47^2)/2)*$Q$51)/($Q$47*SQRT($Q$51)))-$Q$47*SQRT($Q$51)))*$AG$16*EXP(-#REF!*$Q$51)-NORMSDIST(-((LN($EY130/$AG$16)+(#REF!+($Q$47^2)/2)*$Q$51)/($Q$47*SQRT($Q$51))))*$EY130)*100*$AF$16,0)</f>
        <v>0</v>
      </c>
      <c r="FN130" s="120">
        <f ca="1">IFERROR((NORMSDIST(-(((LN($EY130/$AG$17)+(#REF!+($Q$47^2)/2)*$Q$51)/($Q$47*SQRT($Q$51)))-$Q$47*SQRT($Q$51)))*$AG$17*EXP(-#REF!*$Q$51)-NORMSDIST(-((LN($EY130/$AG$17)+(#REF!+($Q$47^2)/2)*$Q$51)/($Q$47*SQRT($Q$51))))*$EY130)*100*$AF$17,0)</f>
        <v>0</v>
      </c>
      <c r="FO130" s="120">
        <f ca="1">IFERROR((NORMSDIST(-(((LN($EY130/$AG$18)+(#REF!+($Q$47^2)/2)*$Q$51)/($Q$47*SQRT($Q$51)))-$Q$47*SQRT($Q$51)))*$AG$18*EXP(-#REF!*$Q$51)-NORMSDIST(-((LN($EY130/$AG$18)+(#REF!+($Q$47^2)/2)*$Q$51)/($Q$47*SQRT($Q$51))))*$EY130)*100*$AF$18,0)</f>
        <v>0</v>
      </c>
      <c r="FP130" s="120">
        <f ca="1">IFERROR((NORMSDIST(-(((LN($EY130/$AG$19)+(#REF!+($Q$47^2)/2)*$Q$51)/($Q$47*SQRT($Q$51)))-$Q$47*SQRT($Q$51)))*$AG$19*EXP(-#REF!*$Q$51)-NORMSDIST(-((LN($EY130/$AG$19)+(#REF!+($Q$47^2)/2)*$Q$51)/($Q$47*SQRT($Q$51))))*$EY130)*100*$AF$19,0)</f>
        <v>0</v>
      </c>
      <c r="FQ130" s="120">
        <f ca="1">IFERROR((NORMSDIST(-(((LN($EY130/$AG$20)+(#REF!+($Q$47^2)/2)*$Q$51)/($Q$47*SQRT($Q$51)))-$Q$47*SQRT($Q$51)))*$AG$20*EXP(-#REF!*$Q$51)-NORMSDIST(-((LN($EY130/$AG$20)+(#REF!+($Q$47^2)/2)*$Q$51)/($Q$47*SQRT($Q$51))))*$EY130)*100*$AF$20,0)</f>
        <v>0</v>
      </c>
      <c r="FR130" s="120">
        <f ca="1">IFERROR((NORMSDIST(-(((LN($EY130/$AG$21)+(#REF!+($Q$47^2)/2)*$Q$51)/($Q$47*SQRT($Q$51)))-$Q$47*SQRT($Q$51)))*$AG$21*EXP(-#REF!*$Q$51)-NORMSDIST(-((LN($EY130/$AG$21)+(#REF!+($Q$47^2)/2)*$Q$51)/($Q$47*SQRT($Q$51))))*$EY130)*100*$AF$21,0)</f>
        <v>0</v>
      </c>
      <c r="FS130" s="120">
        <f ca="1">IFERROR((NORMSDIST(-(((LN($EY130/$AG$22)+(#REF!+($Q$47^2)/2)*$Q$51)/($Q$47*SQRT($Q$51)))-$Q$47*SQRT($Q$51)))*$AG$22*EXP(-#REF!*$Q$51)-NORMSDIST(-((LN($EY130/$AG$22)+(#REF!+($Q$47^2)/2)*$Q$51)/($Q$47*SQRT($Q$51))))*$EY130)*100*$AF$22,0)</f>
        <v>0</v>
      </c>
      <c r="FT130" s="120">
        <f ca="1">IFERROR((NORMSDIST(-(((LN($EY130/$AG$23)+(#REF!+($Q$47^2)/2)*$Q$51)/($Q$47*SQRT($Q$51)))-$Q$47*SQRT($Q$51)))*$AG$23*EXP(-#REF!*$Q$51)-NORMSDIST(-((LN($EY130/$AG$23)+(#REF!+($Q$47^2)/2)*$Q$51)/($Q$47*SQRT($Q$51))))*$EY130)*100*$AF$23,0)</f>
        <v>0</v>
      </c>
      <c r="FU130" s="120">
        <f ca="1">IFERROR((NORMSDIST(-(((LN($EY130/$AG$24)+(#REF!+($Q$47^2)/2)*$Q$51)/($Q$47*SQRT($Q$51)))-$Q$47*SQRT($Q$51)))*$AG$24*EXP(-#REF!*$Q$51)-NORMSDIST(-((LN($EY130/$AG$24)+(#REF!+($Q$47^2)/2)*$Q$51)/($Q$47*SQRT($Q$51))))*$EY130)*100*$AF$24,0)</f>
        <v>0</v>
      </c>
      <c r="FV130" s="120">
        <f ca="1">IFERROR((NORMSDIST(-(((LN($EY130/$AG$25)+(#REF!+($Q$47^2)/2)*$Q$51)/($Q$47*SQRT($Q$51)))-$Q$47*SQRT($Q$51)))*$AG$25*EXP(-#REF!*$Q$51)-NORMSDIST(-((LN($EY130/$AG$25)+(#REF!+($Q$47^2)/2)*$Q$51)/($Q$47*SQRT($Q$51))))*$EY130)*100*$AF$25,0)</f>
        <v>0</v>
      </c>
      <c r="FW130" s="120">
        <f ca="1">IFERROR((NORMSDIST(-(((LN($EY130/$AG$26)+(#REF!+($Q$47^2)/2)*$Q$51)/($Q$47*SQRT($Q$51)))-$Q$47*SQRT($Q$51)))*$AG$26*EXP(-#REF!*$Q$51)-NORMSDIST(-((LN($EY130/$AG$26)+(#REF!+($Q$47^2)/2)*$Q$51)/($Q$47*SQRT($Q$51))))*$EY130)*100*$AF$26,0)</f>
        <v>0</v>
      </c>
      <c r="FX130" s="120">
        <f ca="1">IFERROR((NORMSDIST(-(((LN($EY130/$AG$27)+(#REF!+($Q$47^2)/2)*$Q$51)/($Q$47*SQRT($Q$51)))-$Q$47*SQRT($Q$51)))*$AG$27*EXP(-#REF!*$Q$51)-NORMSDIST(-((LN($EY130/$AG$27)+(#REF!+($Q$47^2)/2)*$Q$51)/($Q$47*SQRT($Q$51))))*$EY130)*100*$AF$27,0)</f>
        <v>0</v>
      </c>
      <c r="FY130" s="120">
        <f ca="1">IFERROR((NORMSDIST(-(((LN($EY130/$AG$28)+(#REF!+($Q$47^2)/2)*$Q$51)/($Q$47*SQRT($Q$51)))-$Q$47*SQRT($Q$51)))*$AG$28*EXP(-#REF!*$Q$51)-NORMSDIST(-((LN($EY130/$AG$28)+(#REF!+($Q$47^2)/2)*$Q$51)/($Q$47*SQRT($Q$51))))*$EY130)*100*$AF$28,0)</f>
        <v>0</v>
      </c>
      <c r="FZ130" s="120">
        <f ca="1">IFERROR((NORMSDIST(-(((LN($EY130/$AG$29)+(#REF!+($Q$47^2)/2)*$Q$51)/($Q$47*SQRT($Q$51)))-$Q$47*SQRT($Q$51)))*$AG$29*EXP(-#REF!*$Q$51)-NORMSDIST(-((LN($EY130/$AG$29)+(#REF!+($Q$47^2)/2)*$Q$51)/($Q$47*SQRT($Q$51))))*$EY130)*100*$AF$29,0)</f>
        <v>0</v>
      </c>
      <c r="GA130" s="120">
        <f ca="1">IFERROR((NORMSDIST(-(((LN($EY130/$AG$30)+(#REF!+($Q$47^2)/2)*$Q$51)/($Q$47*SQRT($Q$51)))-$Q$47*SQRT($Q$51)))*$AG$30*EXP(-#REF!*$Q$51)-NORMSDIST(-((LN($EY130/$AG$30)+(#REF!+($Q$47^2)/2)*$Q$51)/($Q$47*SQRT($Q$51))))*$EY130)*100*$AF$30,0)</f>
        <v>0</v>
      </c>
      <c r="GB130" s="120">
        <f ca="1">IFERROR((NORMSDIST(-(((LN($EY130/$AG$31)+(#REF!+($Q$47^2)/2)*$Q$51)/($Q$47*SQRT($Q$51)))-$Q$47*SQRT($Q$51)))*$AG$31*EXP(-#REF!*$Q$51)-NORMSDIST(-((LN($EY130/$AG$31)+(#REF!+($Q$47^2)/2)*$Q$51)/($Q$47*SQRT($Q$51))))*$EY130)*100*$AF$31,0)</f>
        <v>0</v>
      </c>
      <c r="GC130" s="120">
        <f ca="1">IFERROR((NORMSDIST(-(((LN($EY130/$AG$32)+(#REF!+($Q$47^2)/2)*$Q$51)/($Q$47*SQRT($Q$51)))-$Q$47*SQRT($Q$51)))*$AG$32*EXP(-#REF!*$Q$51)-NORMSDIST(-((LN($EY130/$AG$32)+(#REF!+($Q$47^2)/2)*$Q$51)/($Q$47*SQRT($Q$51))))*$EY130)*100*$AF$32,0)</f>
        <v>0</v>
      </c>
      <c r="GD130" s="120">
        <f ca="1">IFERROR((NORMSDIST(-(((LN($EY130/$AG$33)+(#REF!+($Q$47^2)/2)*$Q$51)/($Q$47*SQRT($Q$51)))-$Q$47*SQRT($Q$51)))*$AG$33*EXP(-#REF!*$Q$51)-NORMSDIST(-((LN($EY130/$AG$33)+(#REF!+($Q$47^2)/2)*$Q$51)/($Q$47*SQRT($Q$51))))*$EY130)*100*$AF$33,0)</f>
        <v>0</v>
      </c>
      <c r="GE130" s="120">
        <f ca="1">IFERROR((NORMSDIST(-(((LN($EY130/$AG$34)+(#REF!+($Q$47^2)/2)*$Q$51)/($Q$47*SQRT($Q$51)))-$Q$47*SQRT($Q$51)))*$AG$34*EXP(-#REF!*$Q$51)-NORMSDIST(-((LN($EY130/$AG$34)+(#REF!+($Q$47^2)/2)*$Q$51)/($Q$47*SQRT($Q$51))))*$EY130)*100*$AF$34,0)</f>
        <v>0</v>
      </c>
      <c r="GF130" s="120">
        <f ca="1">IFERROR((NORMSDIST(-(((LN($EY130/$AG$35)+(#REF!+($Q$47^2)/2)*$Q$51)/($Q$47*SQRT($Q$51)))-$Q$47*SQRT($Q$51)))*$AG$35*EXP(-#REF!*$Q$51)-NORMSDIST(-((LN($EY130/$AG$35)+(#REF!+($Q$47^2)/2)*$Q$51)/($Q$47*SQRT($Q$51))))*$EY130)*100*$AF$35,0)</f>
        <v>0</v>
      </c>
      <c r="GG130" s="120">
        <f ca="1">IFERROR((NORMSDIST(-(((LN($EY130/$AG$36)+(#REF!+($Q$47^2)/2)*$Q$51)/($Q$47*SQRT($Q$51)))-$Q$47*SQRT($Q$51)))*$AG$36*EXP(-#REF!*$Q$51)-NORMSDIST(-((LN($EY130/$AG$36)+(#REF!+($Q$47^2)/2)*$Q$51)/($Q$47*SQRT($Q$51))))*$EY130)*100*$AF$36,0)</f>
        <v>0</v>
      </c>
      <c r="GH130" s="120">
        <f ca="1">IFERROR((NORMSDIST(-(((LN($EY130/$AG$37)+(#REF!+($Q$47^2)/2)*$Q$51)/($Q$47*SQRT($Q$51)))-$Q$47*SQRT($Q$51)))*$AG$37*EXP(-#REF!*$Q$51)-NORMSDIST(-((LN($EY130/$AG$37)+(#REF!+($Q$47^2)/2)*$Q$51)/($Q$47*SQRT($Q$51))))*$EY130)*100*$AF$37,0)</f>
        <v>0</v>
      </c>
      <c r="GI130" s="120">
        <f ca="1">IFERROR((NORMSDIST(-(((LN($EY130/$AG$38)+(#REF!+($Q$47^2)/2)*$Q$51)/($Q$47*SQRT($Q$51)))-$Q$47*SQRT($Q$51)))*$AG$38*EXP(-#REF!*$Q$51)-NORMSDIST(-((LN($EY130/$AG$38)+(#REF!+($Q$47^2)/2)*$Q$51)/($Q$47*SQRT($Q$51))))*$EY130)*100*$AF$38,0)</f>
        <v>0</v>
      </c>
      <c r="GJ130" s="120">
        <f ca="1">IFERROR((NORMSDIST(-(((LN($EY130/$AG$39)+(#REF!+($Q$47^2)/2)*$Q$51)/($Q$47*SQRT($Q$51)))-$Q$47*SQRT($Q$51)))*$AG$39*EXP(-#REF!*$Q$51)-NORMSDIST(-((LN($EY130/$AG$39)+(#REF!+($Q$47^2)/2)*$Q$51)/($Q$47*SQRT($Q$51))))*$EY130)*100*$AF$39,0)</f>
        <v>0</v>
      </c>
      <c r="GK130" s="120">
        <f ca="1">IFERROR((NORMSDIST(-(((LN($EY130/$AG$40)+(#REF!+($Q$47^2)/2)*$Q$51)/($Q$47*SQRT($Q$51)))-$Q$47*SQRT($Q$51)))*$AG$40*EXP(-#REF!*$Q$51)-NORMSDIST(-((LN($EY130/$AG$40)+(#REF!+($Q$47^2)/2)*$Q$51)/($Q$47*SQRT($Q$51))))*$EY130)*100*$AF$40,0)</f>
        <v>0</v>
      </c>
      <c r="GL130" s="120">
        <f ca="1">IFERROR((NORMSDIST(-(((LN($EY130/$AG$41)+(#REF!+($Q$47^2)/2)*$Q$51)/($Q$47*SQRT($Q$51)))-$Q$47*SQRT($Q$51)))*$AG$41*EXP(-#REF!*$Q$51)-NORMSDIST(-((LN($EY130/$AG$41)+(#REF!+($Q$47^2)/2)*$Q$51)/($Q$47*SQRT($Q$51))))*$EY130)*100*$AF$41,0)</f>
        <v>0</v>
      </c>
      <c r="GM130" s="120">
        <f ca="1">IFERROR((NORMSDIST(-(((LN($EY130/$AG$42)+(#REF!+($Q$47^2)/2)*$Q$51)/($Q$47*SQRT($Q$51)))-$Q$47*SQRT($Q$51)))*$AG$42*EXP(-#REF!*$Q$51)-NORMSDIST(-((LN($EY130/$AG$42)+(#REF!+($Q$47^2)/2)*$Q$51)/($Q$47*SQRT($Q$51))))*$EY130)*100*$AF$42,0)</f>
        <v>0</v>
      </c>
      <c r="GN130" s="205">
        <f t="shared" ca="1" si="218"/>
        <v>0</v>
      </c>
    </row>
    <row r="131" spans="112:196">
      <c r="DH131" s="119">
        <f t="shared" si="175"/>
        <v>4393.5625016131416</v>
      </c>
      <c r="DI131" s="120">
        <f t="shared" si="176"/>
        <v>0</v>
      </c>
      <c r="DJ131" s="120">
        <f t="shared" si="177"/>
        <v>0</v>
      </c>
      <c r="DK131" s="120">
        <f t="shared" si="178"/>
        <v>0</v>
      </c>
      <c r="DL131" s="120">
        <f t="shared" si="179"/>
        <v>0</v>
      </c>
      <c r="DM131" s="120">
        <f t="shared" si="180"/>
        <v>0</v>
      </c>
      <c r="DN131" s="120">
        <f t="shared" si="181"/>
        <v>0</v>
      </c>
      <c r="DO131" s="120">
        <f t="shared" si="182"/>
        <v>0</v>
      </c>
      <c r="DP131" s="120">
        <f t="shared" si="183"/>
        <v>0</v>
      </c>
      <c r="DQ131" s="120">
        <f t="shared" si="184"/>
        <v>0</v>
      </c>
      <c r="DR131" s="120">
        <f t="shared" si="185"/>
        <v>0</v>
      </c>
      <c r="DS131" s="120">
        <f t="shared" si="186"/>
        <v>0</v>
      </c>
      <c r="DT131" s="120">
        <f t="shared" si="187"/>
        <v>0</v>
      </c>
      <c r="DU131" s="120">
        <f t="shared" si="188"/>
        <v>0</v>
      </c>
      <c r="DV131" s="120">
        <f t="shared" si="189"/>
        <v>0</v>
      </c>
      <c r="DW131" s="120">
        <f t="shared" si="190"/>
        <v>0</v>
      </c>
      <c r="DX131" s="120">
        <f t="shared" si="191"/>
        <v>0</v>
      </c>
      <c r="DY131" s="120">
        <f t="shared" si="192"/>
        <v>0</v>
      </c>
      <c r="DZ131" s="120">
        <f t="shared" si="193"/>
        <v>0</v>
      </c>
      <c r="EA131" s="120">
        <f t="shared" si="194"/>
        <v>0</v>
      </c>
      <c r="EB131" s="120">
        <f t="shared" si="195"/>
        <v>0</v>
      </c>
      <c r="EC131" s="120">
        <f t="shared" si="196"/>
        <v>0</v>
      </c>
      <c r="ED131" s="120">
        <f t="shared" si="197"/>
        <v>0</v>
      </c>
      <c r="EE131" s="120">
        <f t="shared" si="198"/>
        <v>0</v>
      </c>
      <c r="EF131" s="120">
        <f t="shared" si="199"/>
        <v>0</v>
      </c>
      <c r="EG131" s="120">
        <f t="shared" si="200"/>
        <v>0</v>
      </c>
      <c r="EH131" s="120">
        <f t="shared" si="201"/>
        <v>0</v>
      </c>
      <c r="EI131" s="120">
        <f t="shared" si="202"/>
        <v>0</v>
      </c>
      <c r="EJ131" s="120">
        <f t="shared" si="203"/>
        <v>0</v>
      </c>
      <c r="EK131" s="120">
        <f t="shared" si="204"/>
        <v>0</v>
      </c>
      <c r="EL131" s="120">
        <f t="shared" si="205"/>
        <v>0</v>
      </c>
      <c r="EM131" s="120">
        <f t="shared" si="206"/>
        <v>0</v>
      </c>
      <c r="EN131" s="120">
        <f t="shared" si="207"/>
        <v>0</v>
      </c>
      <c r="EO131" s="120">
        <f t="shared" si="208"/>
        <v>0</v>
      </c>
      <c r="EP131" s="120">
        <f t="shared" si="209"/>
        <v>0</v>
      </c>
      <c r="EQ131" s="120">
        <f t="shared" si="210"/>
        <v>0</v>
      </c>
      <c r="ER131" s="120">
        <f t="shared" si="211"/>
        <v>0</v>
      </c>
      <c r="ES131" s="120">
        <f t="shared" si="212"/>
        <v>0</v>
      </c>
      <c r="ET131" s="120">
        <f t="shared" si="213"/>
        <v>0</v>
      </c>
      <c r="EU131" s="120">
        <f t="shared" si="214"/>
        <v>0</v>
      </c>
      <c r="EV131" s="120">
        <f t="shared" si="215"/>
        <v>0</v>
      </c>
      <c r="EW131" s="205">
        <f t="shared" si="216"/>
        <v>0</v>
      </c>
      <c r="EX131" s="72"/>
      <c r="EY131" s="119">
        <f t="shared" si="217"/>
        <v>4393.5625016131416</v>
      </c>
      <c r="EZ131" s="120">
        <f ca="1">IFERROR((NORMSDIST(-(((LN($EY131/$AG$3)+(#REF!+($Q$47^2)/2)*$Q$51)/($Q$47*SQRT($Q$51)))-$Q$47*SQRT($Q$51)))*$AG$3*EXP(-#REF!*$Q$51)-NORMSDIST(-((LN($EY131/$AG$3)+(#REF!+($Q$47^2)/2)*$Q$51)/($Q$47*SQRT($Q$51))))*$EY131)*100*$AF$3,0)</f>
        <v>0</v>
      </c>
      <c r="FA131" s="120">
        <f ca="1">IFERROR((NORMSDIST(-(((LN($EY131/$AG$4)+(#REF!+($Q$47^2)/2)*$Q$51)/($Q$47*SQRT($Q$51)))-$Q$47*SQRT($Q$51)))*$AG$4*EXP(-#REF!*$Q$51)-NORMSDIST(-((LN($EY131/$AG$4)+(#REF!+($Q$47^2)/2)*$Q$51)/($Q$47*SQRT($Q$51))))*$EY131)*100*$AF$4,0)</f>
        <v>0</v>
      </c>
      <c r="FB131" s="120">
        <f ca="1">IFERROR((NORMSDIST(-(((LN($EY131/$AG$5)+(#REF!+($Q$47^2)/2)*$Q$51)/($Q$47*SQRT($Q$51)))-$Q$47*SQRT($Q$51)))*$AG$5*EXP(-#REF!*$Q$51)-NORMSDIST(-((LN($EY131/$AG$5)+(#REF!+($Q$47^2)/2)*$Q$51)/($Q$47*SQRT($Q$51))))*$EY131)*100*$AF$5,0)</f>
        <v>0</v>
      </c>
      <c r="FC131" s="120">
        <f ca="1">IFERROR((NORMSDIST(-(((LN($EY131/$AG$6)+(#REF!+($Q$47^2)/2)*$Q$51)/($Q$47*SQRT($Q$51)))-$Q$47*SQRT($Q$51)))*$AG$6*EXP(-#REF!*$Q$51)-NORMSDIST(-((LN($EY131/$AG$6)+(#REF!+($Q$47^2)/2)*$Q$51)/($Q$47*SQRT($Q$51))))*$EY131)*100*$AF$6,0)</f>
        <v>0</v>
      </c>
      <c r="FD131" s="120">
        <f ca="1">IFERROR((NORMSDIST(-(((LN($EY131/$AG$7)+(#REF!+($Q$47^2)/2)*$Q$51)/($Q$47*SQRT($Q$51)))-$Q$47*SQRT($Q$51)))*$AG$7*EXP(-#REF!*$Q$51)-NORMSDIST(-((LN($EY131/$AG$7)+(#REF!+($Q$47^2)/2)*$Q$51)/($Q$47*SQRT($Q$51))))*$EY131)*100*$AF$7,0)</f>
        <v>0</v>
      </c>
      <c r="FE131" s="120">
        <f ca="1">IFERROR((NORMSDIST(-(((LN($EY131/$AG$8)+(#REF!+($Q$47^2)/2)*$Q$51)/($Q$47*SQRT($Q$51)))-$Q$47*SQRT($Q$51)))*$AG$8*EXP(-#REF!*$Q$51)-NORMSDIST(-((LN($EY131/$AG$8)+(#REF!+($Q$47^2)/2)*$Q$51)/($Q$47*SQRT($Q$51))))*$EY131)*100*$AF$8,0)</f>
        <v>0</v>
      </c>
      <c r="FF131" s="120">
        <f ca="1">IFERROR((NORMSDIST(-(((LN($EY131/$AG$9)+(#REF!+($Q$47^2)/2)*$Q$51)/($Q$47*SQRT($Q$51)))-$Q$47*SQRT($Q$51)))*$AG$9*EXP(-#REF!*$Q$51)-NORMSDIST(-((LN($EY131/$AG$9)+(#REF!+($Q$47^2)/2)*$Q$51)/($Q$47*SQRT($Q$51))))*$EY131)*100*$AF$9,0)</f>
        <v>0</v>
      </c>
      <c r="FG131" s="120">
        <f ca="1">IFERROR((NORMSDIST(-(((LN($EY131/$AG$10)+(#REF!+($Q$47^2)/2)*$Q$51)/($Q$47*SQRT($Q$51)))-$Q$47*SQRT($Q$51)))*$AG$10*EXP(-#REF!*$Q$51)-NORMSDIST(-((LN($EY131/$AG$10)+(#REF!+($Q$47^2)/2)*$Q$51)/($Q$47*SQRT($Q$51))))*$EY131)*100*$AF$10,0)</f>
        <v>0</v>
      </c>
      <c r="FH131" s="120">
        <f ca="1">IFERROR((NORMSDIST(-(((LN($EY131/$AG$11)+(#REF!+($Q$47^2)/2)*$Q$51)/($Q$47*SQRT($Q$51)))-$Q$47*SQRT($Q$51)))*$AG$11*EXP(-#REF!*$Q$51)-NORMSDIST(-((LN($EY131/$AG$11)+(#REF!+($Q$47^2)/2)*$Q$51)/($Q$47*SQRT($Q$51))))*$EY131)*100*$AF$11,0)</f>
        <v>0</v>
      </c>
      <c r="FI131" s="120">
        <f ca="1">IFERROR((NORMSDIST(-(((LN($EY131/$AG$12)+(#REF!+($Q$47^2)/2)*$Q$51)/($Q$47*SQRT($Q$51)))-$Q$47*SQRT($Q$51)))*$AG$12*EXP(-#REF!*$Q$51)-NORMSDIST(-((LN($EY131/$AG$12)+(#REF!+($Q$47^2)/2)*$Q$51)/($Q$47*SQRT($Q$51))))*$EY131)*100*$AF$12,0)</f>
        <v>0</v>
      </c>
      <c r="FJ131" s="120">
        <f ca="1">IFERROR((NORMSDIST(-(((LN($EY131/$AG$13)+(#REF!+($Q$47^2)/2)*$Q$51)/($Q$47*SQRT($Q$51)))-$Q$47*SQRT($Q$51)))*$AG$13*EXP(-#REF!*$Q$51)-NORMSDIST(-((LN($EY131/$AG$13)+(#REF!+($Q$47^2)/2)*$Q$51)/($Q$47*SQRT($Q$51))))*$EY131)*100*$AF$13,0)</f>
        <v>0</v>
      </c>
      <c r="FK131" s="120">
        <f ca="1">IFERROR((NORMSDIST(-(((LN($EY131/$AG$14)+(#REF!+($Q$47^2)/2)*$Q$51)/($Q$47*SQRT($Q$51)))-$Q$47*SQRT($Q$51)))*$AG$14*EXP(-#REF!*$Q$51)-NORMSDIST(-((LN($EY131/$AG$14)+(#REF!+($Q$47^2)/2)*$Q$51)/($Q$47*SQRT($Q$51))))*$EY131)*100*$AF$14,0)</f>
        <v>0</v>
      </c>
      <c r="FL131" s="120">
        <f ca="1">IFERROR((NORMSDIST(-(((LN($EY131/$AG$15)+(#REF!+($Q$47^2)/2)*$Q$51)/($Q$47*SQRT($Q$51)))-$Q$47*SQRT($Q$51)))*$AG$15*EXP(-#REF!*$Q$51)-NORMSDIST(-((LN($EY131/$AG$15)+(#REF!+($Q$47^2)/2)*$Q$51)/($Q$47*SQRT($Q$51))))*$EY131)*100*$AF$15,0)</f>
        <v>0</v>
      </c>
      <c r="FM131" s="120">
        <f ca="1">IFERROR((NORMSDIST(-(((LN($EY131/$AG$16)+(#REF!+($Q$47^2)/2)*$Q$51)/($Q$47*SQRT($Q$51)))-$Q$47*SQRT($Q$51)))*$AG$16*EXP(-#REF!*$Q$51)-NORMSDIST(-((LN($EY131/$AG$16)+(#REF!+($Q$47^2)/2)*$Q$51)/($Q$47*SQRT($Q$51))))*$EY131)*100*$AF$16,0)</f>
        <v>0</v>
      </c>
      <c r="FN131" s="120">
        <f ca="1">IFERROR((NORMSDIST(-(((LN($EY131/$AG$17)+(#REF!+($Q$47^2)/2)*$Q$51)/($Q$47*SQRT($Q$51)))-$Q$47*SQRT($Q$51)))*$AG$17*EXP(-#REF!*$Q$51)-NORMSDIST(-((LN($EY131/$AG$17)+(#REF!+($Q$47^2)/2)*$Q$51)/($Q$47*SQRT($Q$51))))*$EY131)*100*$AF$17,0)</f>
        <v>0</v>
      </c>
      <c r="FO131" s="120">
        <f ca="1">IFERROR((NORMSDIST(-(((LN($EY131/$AG$18)+(#REF!+($Q$47^2)/2)*$Q$51)/($Q$47*SQRT($Q$51)))-$Q$47*SQRT($Q$51)))*$AG$18*EXP(-#REF!*$Q$51)-NORMSDIST(-((LN($EY131/$AG$18)+(#REF!+($Q$47^2)/2)*$Q$51)/($Q$47*SQRT($Q$51))))*$EY131)*100*$AF$18,0)</f>
        <v>0</v>
      </c>
      <c r="FP131" s="120">
        <f ca="1">IFERROR((NORMSDIST(-(((LN($EY131/$AG$19)+(#REF!+($Q$47^2)/2)*$Q$51)/($Q$47*SQRT($Q$51)))-$Q$47*SQRT($Q$51)))*$AG$19*EXP(-#REF!*$Q$51)-NORMSDIST(-((LN($EY131/$AG$19)+(#REF!+($Q$47^2)/2)*$Q$51)/($Q$47*SQRT($Q$51))))*$EY131)*100*$AF$19,0)</f>
        <v>0</v>
      </c>
      <c r="FQ131" s="120">
        <f ca="1">IFERROR((NORMSDIST(-(((LN($EY131/$AG$20)+(#REF!+($Q$47^2)/2)*$Q$51)/($Q$47*SQRT($Q$51)))-$Q$47*SQRT($Q$51)))*$AG$20*EXP(-#REF!*$Q$51)-NORMSDIST(-((LN($EY131/$AG$20)+(#REF!+($Q$47^2)/2)*$Q$51)/($Q$47*SQRT($Q$51))))*$EY131)*100*$AF$20,0)</f>
        <v>0</v>
      </c>
      <c r="FR131" s="120">
        <f ca="1">IFERROR((NORMSDIST(-(((LN($EY131/$AG$21)+(#REF!+($Q$47^2)/2)*$Q$51)/($Q$47*SQRT($Q$51)))-$Q$47*SQRT($Q$51)))*$AG$21*EXP(-#REF!*$Q$51)-NORMSDIST(-((LN($EY131/$AG$21)+(#REF!+($Q$47^2)/2)*$Q$51)/($Q$47*SQRT($Q$51))))*$EY131)*100*$AF$21,0)</f>
        <v>0</v>
      </c>
      <c r="FS131" s="120">
        <f ca="1">IFERROR((NORMSDIST(-(((LN($EY131/$AG$22)+(#REF!+($Q$47^2)/2)*$Q$51)/($Q$47*SQRT($Q$51)))-$Q$47*SQRT($Q$51)))*$AG$22*EXP(-#REF!*$Q$51)-NORMSDIST(-((LN($EY131/$AG$22)+(#REF!+($Q$47^2)/2)*$Q$51)/($Q$47*SQRT($Q$51))))*$EY131)*100*$AF$22,0)</f>
        <v>0</v>
      </c>
      <c r="FT131" s="120">
        <f ca="1">IFERROR((NORMSDIST(-(((LN($EY131/$AG$23)+(#REF!+($Q$47^2)/2)*$Q$51)/($Q$47*SQRT($Q$51)))-$Q$47*SQRT($Q$51)))*$AG$23*EXP(-#REF!*$Q$51)-NORMSDIST(-((LN($EY131/$AG$23)+(#REF!+($Q$47^2)/2)*$Q$51)/($Q$47*SQRT($Q$51))))*$EY131)*100*$AF$23,0)</f>
        <v>0</v>
      </c>
      <c r="FU131" s="120">
        <f ca="1">IFERROR((NORMSDIST(-(((LN($EY131/$AG$24)+(#REF!+($Q$47^2)/2)*$Q$51)/($Q$47*SQRT($Q$51)))-$Q$47*SQRT($Q$51)))*$AG$24*EXP(-#REF!*$Q$51)-NORMSDIST(-((LN($EY131/$AG$24)+(#REF!+($Q$47^2)/2)*$Q$51)/($Q$47*SQRT($Q$51))))*$EY131)*100*$AF$24,0)</f>
        <v>0</v>
      </c>
      <c r="FV131" s="120">
        <f ca="1">IFERROR((NORMSDIST(-(((LN($EY131/$AG$25)+(#REF!+($Q$47^2)/2)*$Q$51)/($Q$47*SQRT($Q$51)))-$Q$47*SQRT($Q$51)))*$AG$25*EXP(-#REF!*$Q$51)-NORMSDIST(-((LN($EY131/$AG$25)+(#REF!+($Q$47^2)/2)*$Q$51)/($Q$47*SQRT($Q$51))))*$EY131)*100*$AF$25,0)</f>
        <v>0</v>
      </c>
      <c r="FW131" s="120">
        <f ca="1">IFERROR((NORMSDIST(-(((LN($EY131/$AG$26)+(#REF!+($Q$47^2)/2)*$Q$51)/($Q$47*SQRT($Q$51)))-$Q$47*SQRT($Q$51)))*$AG$26*EXP(-#REF!*$Q$51)-NORMSDIST(-((LN($EY131/$AG$26)+(#REF!+($Q$47^2)/2)*$Q$51)/($Q$47*SQRT($Q$51))))*$EY131)*100*$AF$26,0)</f>
        <v>0</v>
      </c>
      <c r="FX131" s="120">
        <f ca="1">IFERROR((NORMSDIST(-(((LN($EY131/$AG$27)+(#REF!+($Q$47^2)/2)*$Q$51)/($Q$47*SQRT($Q$51)))-$Q$47*SQRT($Q$51)))*$AG$27*EXP(-#REF!*$Q$51)-NORMSDIST(-((LN($EY131/$AG$27)+(#REF!+($Q$47^2)/2)*$Q$51)/($Q$47*SQRT($Q$51))))*$EY131)*100*$AF$27,0)</f>
        <v>0</v>
      </c>
      <c r="FY131" s="120">
        <f ca="1">IFERROR((NORMSDIST(-(((LN($EY131/$AG$28)+(#REF!+($Q$47^2)/2)*$Q$51)/($Q$47*SQRT($Q$51)))-$Q$47*SQRT($Q$51)))*$AG$28*EXP(-#REF!*$Q$51)-NORMSDIST(-((LN($EY131/$AG$28)+(#REF!+($Q$47^2)/2)*$Q$51)/($Q$47*SQRT($Q$51))))*$EY131)*100*$AF$28,0)</f>
        <v>0</v>
      </c>
      <c r="FZ131" s="120">
        <f ca="1">IFERROR((NORMSDIST(-(((LN($EY131/$AG$29)+(#REF!+($Q$47^2)/2)*$Q$51)/($Q$47*SQRT($Q$51)))-$Q$47*SQRT($Q$51)))*$AG$29*EXP(-#REF!*$Q$51)-NORMSDIST(-((LN($EY131/$AG$29)+(#REF!+($Q$47^2)/2)*$Q$51)/($Q$47*SQRT($Q$51))))*$EY131)*100*$AF$29,0)</f>
        <v>0</v>
      </c>
      <c r="GA131" s="120">
        <f ca="1">IFERROR((NORMSDIST(-(((LN($EY131/$AG$30)+(#REF!+($Q$47^2)/2)*$Q$51)/($Q$47*SQRT($Q$51)))-$Q$47*SQRT($Q$51)))*$AG$30*EXP(-#REF!*$Q$51)-NORMSDIST(-((LN($EY131/$AG$30)+(#REF!+($Q$47^2)/2)*$Q$51)/($Q$47*SQRT($Q$51))))*$EY131)*100*$AF$30,0)</f>
        <v>0</v>
      </c>
      <c r="GB131" s="120">
        <f ca="1">IFERROR((NORMSDIST(-(((LN($EY131/$AG$31)+(#REF!+($Q$47^2)/2)*$Q$51)/($Q$47*SQRT($Q$51)))-$Q$47*SQRT($Q$51)))*$AG$31*EXP(-#REF!*$Q$51)-NORMSDIST(-((LN($EY131/$AG$31)+(#REF!+($Q$47^2)/2)*$Q$51)/($Q$47*SQRT($Q$51))))*$EY131)*100*$AF$31,0)</f>
        <v>0</v>
      </c>
      <c r="GC131" s="120">
        <f ca="1">IFERROR((NORMSDIST(-(((LN($EY131/$AG$32)+(#REF!+($Q$47^2)/2)*$Q$51)/($Q$47*SQRT($Q$51)))-$Q$47*SQRT($Q$51)))*$AG$32*EXP(-#REF!*$Q$51)-NORMSDIST(-((LN($EY131/$AG$32)+(#REF!+($Q$47^2)/2)*$Q$51)/($Q$47*SQRT($Q$51))))*$EY131)*100*$AF$32,0)</f>
        <v>0</v>
      </c>
      <c r="GD131" s="120">
        <f ca="1">IFERROR((NORMSDIST(-(((LN($EY131/$AG$33)+(#REF!+($Q$47^2)/2)*$Q$51)/($Q$47*SQRT($Q$51)))-$Q$47*SQRT($Q$51)))*$AG$33*EXP(-#REF!*$Q$51)-NORMSDIST(-((LN($EY131/$AG$33)+(#REF!+($Q$47^2)/2)*$Q$51)/($Q$47*SQRT($Q$51))))*$EY131)*100*$AF$33,0)</f>
        <v>0</v>
      </c>
      <c r="GE131" s="120">
        <f ca="1">IFERROR((NORMSDIST(-(((LN($EY131/$AG$34)+(#REF!+($Q$47^2)/2)*$Q$51)/($Q$47*SQRT($Q$51)))-$Q$47*SQRT($Q$51)))*$AG$34*EXP(-#REF!*$Q$51)-NORMSDIST(-((LN($EY131/$AG$34)+(#REF!+($Q$47^2)/2)*$Q$51)/($Q$47*SQRT($Q$51))))*$EY131)*100*$AF$34,0)</f>
        <v>0</v>
      </c>
      <c r="GF131" s="120">
        <f ca="1">IFERROR((NORMSDIST(-(((LN($EY131/$AG$35)+(#REF!+($Q$47^2)/2)*$Q$51)/($Q$47*SQRT($Q$51)))-$Q$47*SQRT($Q$51)))*$AG$35*EXP(-#REF!*$Q$51)-NORMSDIST(-((LN($EY131/$AG$35)+(#REF!+($Q$47^2)/2)*$Q$51)/($Q$47*SQRT($Q$51))))*$EY131)*100*$AF$35,0)</f>
        <v>0</v>
      </c>
      <c r="GG131" s="120">
        <f ca="1">IFERROR((NORMSDIST(-(((LN($EY131/$AG$36)+(#REF!+($Q$47^2)/2)*$Q$51)/($Q$47*SQRT($Q$51)))-$Q$47*SQRT($Q$51)))*$AG$36*EXP(-#REF!*$Q$51)-NORMSDIST(-((LN($EY131/$AG$36)+(#REF!+($Q$47^2)/2)*$Q$51)/($Q$47*SQRT($Q$51))))*$EY131)*100*$AF$36,0)</f>
        <v>0</v>
      </c>
      <c r="GH131" s="120">
        <f ca="1">IFERROR((NORMSDIST(-(((LN($EY131/$AG$37)+(#REF!+($Q$47^2)/2)*$Q$51)/($Q$47*SQRT($Q$51)))-$Q$47*SQRT($Q$51)))*$AG$37*EXP(-#REF!*$Q$51)-NORMSDIST(-((LN($EY131/$AG$37)+(#REF!+($Q$47^2)/2)*$Q$51)/($Q$47*SQRT($Q$51))))*$EY131)*100*$AF$37,0)</f>
        <v>0</v>
      </c>
      <c r="GI131" s="120">
        <f ca="1">IFERROR((NORMSDIST(-(((LN($EY131/$AG$38)+(#REF!+($Q$47^2)/2)*$Q$51)/($Q$47*SQRT($Q$51)))-$Q$47*SQRT($Q$51)))*$AG$38*EXP(-#REF!*$Q$51)-NORMSDIST(-((LN($EY131/$AG$38)+(#REF!+($Q$47^2)/2)*$Q$51)/($Q$47*SQRT($Q$51))))*$EY131)*100*$AF$38,0)</f>
        <v>0</v>
      </c>
      <c r="GJ131" s="120">
        <f ca="1">IFERROR((NORMSDIST(-(((LN($EY131/$AG$39)+(#REF!+($Q$47^2)/2)*$Q$51)/($Q$47*SQRT($Q$51)))-$Q$47*SQRT($Q$51)))*$AG$39*EXP(-#REF!*$Q$51)-NORMSDIST(-((LN($EY131/$AG$39)+(#REF!+($Q$47^2)/2)*$Q$51)/($Q$47*SQRT($Q$51))))*$EY131)*100*$AF$39,0)</f>
        <v>0</v>
      </c>
      <c r="GK131" s="120">
        <f ca="1">IFERROR((NORMSDIST(-(((LN($EY131/$AG$40)+(#REF!+($Q$47^2)/2)*$Q$51)/($Q$47*SQRT($Q$51)))-$Q$47*SQRT($Q$51)))*$AG$40*EXP(-#REF!*$Q$51)-NORMSDIST(-((LN($EY131/$AG$40)+(#REF!+($Q$47^2)/2)*$Q$51)/($Q$47*SQRT($Q$51))))*$EY131)*100*$AF$40,0)</f>
        <v>0</v>
      </c>
      <c r="GL131" s="120">
        <f ca="1">IFERROR((NORMSDIST(-(((LN($EY131/$AG$41)+(#REF!+($Q$47^2)/2)*$Q$51)/($Q$47*SQRT($Q$51)))-$Q$47*SQRT($Q$51)))*$AG$41*EXP(-#REF!*$Q$51)-NORMSDIST(-((LN($EY131/$AG$41)+(#REF!+($Q$47^2)/2)*$Q$51)/($Q$47*SQRT($Q$51))))*$EY131)*100*$AF$41,0)</f>
        <v>0</v>
      </c>
      <c r="GM131" s="120">
        <f ca="1">IFERROR((NORMSDIST(-(((LN($EY131/$AG$42)+(#REF!+($Q$47^2)/2)*$Q$51)/($Q$47*SQRT($Q$51)))-$Q$47*SQRT($Q$51)))*$AG$42*EXP(-#REF!*$Q$51)-NORMSDIST(-((LN($EY131/$AG$42)+(#REF!+($Q$47^2)/2)*$Q$51)/($Q$47*SQRT($Q$51))))*$EY131)*100*$AF$42,0)</f>
        <v>0</v>
      </c>
      <c r="GN131" s="205">
        <f t="shared" ca="1" si="218"/>
        <v>0</v>
      </c>
    </row>
    <row r="132" spans="112:196">
      <c r="DH132" s="119">
        <f t="shared" si="175"/>
        <v>4613.2406266937987</v>
      </c>
      <c r="DI132" s="120">
        <f t="shared" si="176"/>
        <v>0</v>
      </c>
      <c r="DJ132" s="120">
        <f t="shared" si="177"/>
        <v>0</v>
      </c>
      <c r="DK132" s="120">
        <f t="shared" si="178"/>
        <v>0</v>
      </c>
      <c r="DL132" s="120">
        <f t="shared" si="179"/>
        <v>0</v>
      </c>
      <c r="DM132" s="120">
        <f t="shared" si="180"/>
        <v>0</v>
      </c>
      <c r="DN132" s="120">
        <f t="shared" si="181"/>
        <v>0</v>
      </c>
      <c r="DO132" s="120">
        <f t="shared" si="182"/>
        <v>0</v>
      </c>
      <c r="DP132" s="120">
        <f t="shared" si="183"/>
        <v>0</v>
      </c>
      <c r="DQ132" s="120">
        <f t="shared" si="184"/>
        <v>0</v>
      </c>
      <c r="DR132" s="120">
        <f t="shared" si="185"/>
        <v>0</v>
      </c>
      <c r="DS132" s="120">
        <f t="shared" si="186"/>
        <v>0</v>
      </c>
      <c r="DT132" s="120">
        <f t="shared" si="187"/>
        <v>0</v>
      </c>
      <c r="DU132" s="120">
        <f t="shared" si="188"/>
        <v>0</v>
      </c>
      <c r="DV132" s="120">
        <f t="shared" si="189"/>
        <v>0</v>
      </c>
      <c r="DW132" s="120">
        <f t="shared" si="190"/>
        <v>0</v>
      </c>
      <c r="DX132" s="120">
        <f t="shared" si="191"/>
        <v>0</v>
      </c>
      <c r="DY132" s="120">
        <f t="shared" si="192"/>
        <v>0</v>
      </c>
      <c r="DZ132" s="120">
        <f t="shared" si="193"/>
        <v>0</v>
      </c>
      <c r="EA132" s="120">
        <f t="shared" si="194"/>
        <v>0</v>
      </c>
      <c r="EB132" s="120">
        <f t="shared" si="195"/>
        <v>0</v>
      </c>
      <c r="EC132" s="120">
        <f t="shared" si="196"/>
        <v>0</v>
      </c>
      <c r="ED132" s="120">
        <f t="shared" si="197"/>
        <v>0</v>
      </c>
      <c r="EE132" s="120">
        <f t="shared" si="198"/>
        <v>0</v>
      </c>
      <c r="EF132" s="120">
        <f t="shared" si="199"/>
        <v>0</v>
      </c>
      <c r="EG132" s="120">
        <f t="shared" si="200"/>
        <v>0</v>
      </c>
      <c r="EH132" s="120">
        <f t="shared" si="201"/>
        <v>0</v>
      </c>
      <c r="EI132" s="120">
        <f t="shared" si="202"/>
        <v>0</v>
      </c>
      <c r="EJ132" s="120">
        <f t="shared" si="203"/>
        <v>0</v>
      </c>
      <c r="EK132" s="120">
        <f t="shared" si="204"/>
        <v>0</v>
      </c>
      <c r="EL132" s="120">
        <f t="shared" si="205"/>
        <v>0</v>
      </c>
      <c r="EM132" s="120">
        <f t="shared" si="206"/>
        <v>0</v>
      </c>
      <c r="EN132" s="120">
        <f t="shared" si="207"/>
        <v>0</v>
      </c>
      <c r="EO132" s="120">
        <f t="shared" si="208"/>
        <v>0</v>
      </c>
      <c r="EP132" s="120">
        <f t="shared" si="209"/>
        <v>0</v>
      </c>
      <c r="EQ132" s="120">
        <f t="shared" si="210"/>
        <v>0</v>
      </c>
      <c r="ER132" s="120">
        <f t="shared" si="211"/>
        <v>0</v>
      </c>
      <c r="ES132" s="120">
        <f t="shared" si="212"/>
        <v>0</v>
      </c>
      <c r="ET132" s="120">
        <f t="shared" si="213"/>
        <v>0</v>
      </c>
      <c r="EU132" s="120">
        <f t="shared" si="214"/>
        <v>0</v>
      </c>
      <c r="EV132" s="120">
        <f t="shared" si="215"/>
        <v>0</v>
      </c>
      <c r="EW132" s="205">
        <f t="shared" si="216"/>
        <v>0</v>
      </c>
      <c r="EX132" s="72"/>
      <c r="EY132" s="119">
        <f t="shared" si="217"/>
        <v>4613.2406266937987</v>
      </c>
      <c r="EZ132" s="120">
        <f ca="1">IFERROR((NORMSDIST(-(((LN($EY132/$AG$3)+(#REF!+($Q$47^2)/2)*$Q$51)/($Q$47*SQRT($Q$51)))-$Q$47*SQRT($Q$51)))*$AG$3*EXP(-#REF!*$Q$51)-NORMSDIST(-((LN($EY132/$AG$3)+(#REF!+($Q$47^2)/2)*$Q$51)/($Q$47*SQRT($Q$51))))*$EY132)*100*$AF$3,0)</f>
        <v>0</v>
      </c>
      <c r="FA132" s="120">
        <f ca="1">IFERROR((NORMSDIST(-(((LN($EY132/$AG$4)+(#REF!+($Q$47^2)/2)*$Q$51)/($Q$47*SQRT($Q$51)))-$Q$47*SQRT($Q$51)))*$AG$4*EXP(-#REF!*$Q$51)-NORMSDIST(-((LN($EY132/$AG$4)+(#REF!+($Q$47^2)/2)*$Q$51)/($Q$47*SQRT($Q$51))))*$EY132)*100*$AF$4,0)</f>
        <v>0</v>
      </c>
      <c r="FB132" s="120">
        <f ca="1">IFERROR((NORMSDIST(-(((LN($EY132/$AG$5)+(#REF!+($Q$47^2)/2)*$Q$51)/($Q$47*SQRT($Q$51)))-$Q$47*SQRT($Q$51)))*$AG$5*EXP(-#REF!*$Q$51)-NORMSDIST(-((LN($EY132/$AG$5)+(#REF!+($Q$47^2)/2)*$Q$51)/($Q$47*SQRT($Q$51))))*$EY132)*100*$AF$5,0)</f>
        <v>0</v>
      </c>
      <c r="FC132" s="120">
        <f ca="1">IFERROR((NORMSDIST(-(((LN($EY132/$AG$6)+(#REF!+($Q$47^2)/2)*$Q$51)/($Q$47*SQRT($Q$51)))-$Q$47*SQRT($Q$51)))*$AG$6*EXP(-#REF!*$Q$51)-NORMSDIST(-((LN($EY132/$AG$6)+(#REF!+($Q$47^2)/2)*$Q$51)/($Q$47*SQRT($Q$51))))*$EY132)*100*$AF$6,0)</f>
        <v>0</v>
      </c>
      <c r="FD132" s="120">
        <f ca="1">IFERROR((NORMSDIST(-(((LN($EY132/$AG$7)+(#REF!+($Q$47^2)/2)*$Q$51)/($Q$47*SQRT($Q$51)))-$Q$47*SQRT($Q$51)))*$AG$7*EXP(-#REF!*$Q$51)-NORMSDIST(-((LN($EY132/$AG$7)+(#REF!+($Q$47^2)/2)*$Q$51)/($Q$47*SQRT($Q$51))))*$EY132)*100*$AF$7,0)</f>
        <v>0</v>
      </c>
      <c r="FE132" s="120">
        <f ca="1">IFERROR((NORMSDIST(-(((LN($EY132/$AG$8)+(#REF!+($Q$47^2)/2)*$Q$51)/($Q$47*SQRT($Q$51)))-$Q$47*SQRT($Q$51)))*$AG$8*EXP(-#REF!*$Q$51)-NORMSDIST(-((LN($EY132/$AG$8)+(#REF!+($Q$47^2)/2)*$Q$51)/($Q$47*SQRT($Q$51))))*$EY132)*100*$AF$8,0)</f>
        <v>0</v>
      </c>
      <c r="FF132" s="120">
        <f ca="1">IFERROR((NORMSDIST(-(((LN($EY132/$AG$9)+(#REF!+($Q$47^2)/2)*$Q$51)/($Q$47*SQRT($Q$51)))-$Q$47*SQRT($Q$51)))*$AG$9*EXP(-#REF!*$Q$51)-NORMSDIST(-((LN($EY132/$AG$9)+(#REF!+($Q$47^2)/2)*$Q$51)/($Q$47*SQRT($Q$51))))*$EY132)*100*$AF$9,0)</f>
        <v>0</v>
      </c>
      <c r="FG132" s="120">
        <f ca="1">IFERROR((NORMSDIST(-(((LN($EY132/$AG$10)+(#REF!+($Q$47^2)/2)*$Q$51)/($Q$47*SQRT($Q$51)))-$Q$47*SQRT($Q$51)))*$AG$10*EXP(-#REF!*$Q$51)-NORMSDIST(-((LN($EY132/$AG$10)+(#REF!+($Q$47^2)/2)*$Q$51)/($Q$47*SQRT($Q$51))))*$EY132)*100*$AF$10,0)</f>
        <v>0</v>
      </c>
      <c r="FH132" s="120">
        <f ca="1">IFERROR((NORMSDIST(-(((LN($EY132/$AG$11)+(#REF!+($Q$47^2)/2)*$Q$51)/($Q$47*SQRT($Q$51)))-$Q$47*SQRT($Q$51)))*$AG$11*EXP(-#REF!*$Q$51)-NORMSDIST(-((LN($EY132/$AG$11)+(#REF!+($Q$47^2)/2)*$Q$51)/($Q$47*SQRT($Q$51))))*$EY132)*100*$AF$11,0)</f>
        <v>0</v>
      </c>
      <c r="FI132" s="120">
        <f ca="1">IFERROR((NORMSDIST(-(((LN($EY132/$AG$12)+(#REF!+($Q$47^2)/2)*$Q$51)/($Q$47*SQRT($Q$51)))-$Q$47*SQRT($Q$51)))*$AG$12*EXP(-#REF!*$Q$51)-NORMSDIST(-((LN($EY132/$AG$12)+(#REF!+($Q$47^2)/2)*$Q$51)/($Q$47*SQRT($Q$51))))*$EY132)*100*$AF$12,0)</f>
        <v>0</v>
      </c>
      <c r="FJ132" s="120">
        <f ca="1">IFERROR((NORMSDIST(-(((LN($EY132/$AG$13)+(#REF!+($Q$47^2)/2)*$Q$51)/($Q$47*SQRT($Q$51)))-$Q$47*SQRT($Q$51)))*$AG$13*EXP(-#REF!*$Q$51)-NORMSDIST(-((LN($EY132/$AG$13)+(#REF!+($Q$47^2)/2)*$Q$51)/($Q$47*SQRT($Q$51))))*$EY132)*100*$AF$13,0)</f>
        <v>0</v>
      </c>
      <c r="FK132" s="120">
        <f ca="1">IFERROR((NORMSDIST(-(((LN($EY132/$AG$14)+(#REF!+($Q$47^2)/2)*$Q$51)/($Q$47*SQRT($Q$51)))-$Q$47*SQRT($Q$51)))*$AG$14*EXP(-#REF!*$Q$51)-NORMSDIST(-((LN($EY132/$AG$14)+(#REF!+($Q$47^2)/2)*$Q$51)/($Q$47*SQRT($Q$51))))*$EY132)*100*$AF$14,0)</f>
        <v>0</v>
      </c>
      <c r="FL132" s="120">
        <f ca="1">IFERROR((NORMSDIST(-(((LN($EY132/$AG$15)+(#REF!+($Q$47^2)/2)*$Q$51)/($Q$47*SQRT($Q$51)))-$Q$47*SQRT($Q$51)))*$AG$15*EXP(-#REF!*$Q$51)-NORMSDIST(-((LN($EY132/$AG$15)+(#REF!+($Q$47^2)/2)*$Q$51)/($Q$47*SQRT($Q$51))))*$EY132)*100*$AF$15,0)</f>
        <v>0</v>
      </c>
      <c r="FM132" s="120">
        <f ca="1">IFERROR((NORMSDIST(-(((LN($EY132/$AG$16)+(#REF!+($Q$47^2)/2)*$Q$51)/($Q$47*SQRT($Q$51)))-$Q$47*SQRT($Q$51)))*$AG$16*EXP(-#REF!*$Q$51)-NORMSDIST(-((LN($EY132/$AG$16)+(#REF!+($Q$47^2)/2)*$Q$51)/($Q$47*SQRT($Q$51))))*$EY132)*100*$AF$16,0)</f>
        <v>0</v>
      </c>
      <c r="FN132" s="120">
        <f ca="1">IFERROR((NORMSDIST(-(((LN($EY132/$AG$17)+(#REF!+($Q$47^2)/2)*$Q$51)/($Q$47*SQRT($Q$51)))-$Q$47*SQRT($Q$51)))*$AG$17*EXP(-#REF!*$Q$51)-NORMSDIST(-((LN($EY132/$AG$17)+(#REF!+($Q$47^2)/2)*$Q$51)/($Q$47*SQRT($Q$51))))*$EY132)*100*$AF$17,0)</f>
        <v>0</v>
      </c>
      <c r="FO132" s="120">
        <f ca="1">IFERROR((NORMSDIST(-(((LN($EY132/$AG$18)+(#REF!+($Q$47^2)/2)*$Q$51)/($Q$47*SQRT($Q$51)))-$Q$47*SQRT($Q$51)))*$AG$18*EXP(-#REF!*$Q$51)-NORMSDIST(-((LN($EY132/$AG$18)+(#REF!+($Q$47^2)/2)*$Q$51)/($Q$47*SQRT($Q$51))))*$EY132)*100*$AF$18,0)</f>
        <v>0</v>
      </c>
      <c r="FP132" s="120">
        <f ca="1">IFERROR((NORMSDIST(-(((LN($EY132/$AG$19)+(#REF!+($Q$47^2)/2)*$Q$51)/($Q$47*SQRT($Q$51)))-$Q$47*SQRT($Q$51)))*$AG$19*EXP(-#REF!*$Q$51)-NORMSDIST(-((LN($EY132/$AG$19)+(#REF!+($Q$47^2)/2)*$Q$51)/($Q$47*SQRT($Q$51))))*$EY132)*100*$AF$19,0)</f>
        <v>0</v>
      </c>
      <c r="FQ132" s="120">
        <f ca="1">IFERROR((NORMSDIST(-(((LN($EY132/$AG$20)+(#REF!+($Q$47^2)/2)*$Q$51)/($Q$47*SQRT($Q$51)))-$Q$47*SQRT($Q$51)))*$AG$20*EXP(-#REF!*$Q$51)-NORMSDIST(-((LN($EY132/$AG$20)+(#REF!+($Q$47^2)/2)*$Q$51)/($Q$47*SQRT($Q$51))))*$EY132)*100*$AF$20,0)</f>
        <v>0</v>
      </c>
      <c r="FR132" s="120">
        <f ca="1">IFERROR((NORMSDIST(-(((LN($EY132/$AG$21)+(#REF!+($Q$47^2)/2)*$Q$51)/($Q$47*SQRT($Q$51)))-$Q$47*SQRT($Q$51)))*$AG$21*EXP(-#REF!*$Q$51)-NORMSDIST(-((LN($EY132/$AG$21)+(#REF!+($Q$47^2)/2)*$Q$51)/($Q$47*SQRT($Q$51))))*$EY132)*100*$AF$21,0)</f>
        <v>0</v>
      </c>
      <c r="FS132" s="120">
        <f ca="1">IFERROR((NORMSDIST(-(((LN($EY132/$AG$22)+(#REF!+($Q$47^2)/2)*$Q$51)/($Q$47*SQRT($Q$51)))-$Q$47*SQRT($Q$51)))*$AG$22*EXP(-#REF!*$Q$51)-NORMSDIST(-((LN($EY132/$AG$22)+(#REF!+($Q$47^2)/2)*$Q$51)/($Q$47*SQRT($Q$51))))*$EY132)*100*$AF$22,0)</f>
        <v>0</v>
      </c>
      <c r="FT132" s="120">
        <f ca="1">IFERROR((NORMSDIST(-(((LN($EY132/$AG$23)+(#REF!+($Q$47^2)/2)*$Q$51)/($Q$47*SQRT($Q$51)))-$Q$47*SQRT($Q$51)))*$AG$23*EXP(-#REF!*$Q$51)-NORMSDIST(-((LN($EY132/$AG$23)+(#REF!+($Q$47^2)/2)*$Q$51)/($Q$47*SQRT($Q$51))))*$EY132)*100*$AF$23,0)</f>
        <v>0</v>
      </c>
      <c r="FU132" s="120">
        <f ca="1">IFERROR((NORMSDIST(-(((LN($EY132/$AG$24)+(#REF!+($Q$47^2)/2)*$Q$51)/($Q$47*SQRT($Q$51)))-$Q$47*SQRT($Q$51)))*$AG$24*EXP(-#REF!*$Q$51)-NORMSDIST(-((LN($EY132/$AG$24)+(#REF!+($Q$47^2)/2)*$Q$51)/($Q$47*SQRT($Q$51))))*$EY132)*100*$AF$24,0)</f>
        <v>0</v>
      </c>
      <c r="FV132" s="120">
        <f ca="1">IFERROR((NORMSDIST(-(((LN($EY132/$AG$25)+(#REF!+($Q$47^2)/2)*$Q$51)/($Q$47*SQRT($Q$51)))-$Q$47*SQRT($Q$51)))*$AG$25*EXP(-#REF!*$Q$51)-NORMSDIST(-((LN($EY132/$AG$25)+(#REF!+($Q$47^2)/2)*$Q$51)/($Q$47*SQRT($Q$51))))*$EY132)*100*$AF$25,0)</f>
        <v>0</v>
      </c>
      <c r="FW132" s="120">
        <f ca="1">IFERROR((NORMSDIST(-(((LN($EY132/$AG$26)+(#REF!+($Q$47^2)/2)*$Q$51)/($Q$47*SQRT($Q$51)))-$Q$47*SQRT($Q$51)))*$AG$26*EXP(-#REF!*$Q$51)-NORMSDIST(-((LN($EY132/$AG$26)+(#REF!+($Q$47^2)/2)*$Q$51)/($Q$47*SQRT($Q$51))))*$EY132)*100*$AF$26,0)</f>
        <v>0</v>
      </c>
      <c r="FX132" s="120">
        <f ca="1">IFERROR((NORMSDIST(-(((LN($EY132/$AG$27)+(#REF!+($Q$47^2)/2)*$Q$51)/($Q$47*SQRT($Q$51)))-$Q$47*SQRT($Q$51)))*$AG$27*EXP(-#REF!*$Q$51)-NORMSDIST(-((LN($EY132/$AG$27)+(#REF!+($Q$47^2)/2)*$Q$51)/($Q$47*SQRT($Q$51))))*$EY132)*100*$AF$27,0)</f>
        <v>0</v>
      </c>
      <c r="FY132" s="120">
        <f ca="1">IFERROR((NORMSDIST(-(((LN($EY132/$AG$28)+(#REF!+($Q$47^2)/2)*$Q$51)/($Q$47*SQRT($Q$51)))-$Q$47*SQRT($Q$51)))*$AG$28*EXP(-#REF!*$Q$51)-NORMSDIST(-((LN($EY132/$AG$28)+(#REF!+($Q$47^2)/2)*$Q$51)/($Q$47*SQRT($Q$51))))*$EY132)*100*$AF$28,0)</f>
        <v>0</v>
      </c>
      <c r="FZ132" s="120">
        <f ca="1">IFERROR((NORMSDIST(-(((LN($EY132/$AG$29)+(#REF!+($Q$47^2)/2)*$Q$51)/($Q$47*SQRT($Q$51)))-$Q$47*SQRT($Q$51)))*$AG$29*EXP(-#REF!*$Q$51)-NORMSDIST(-((LN($EY132/$AG$29)+(#REF!+($Q$47^2)/2)*$Q$51)/($Q$47*SQRT($Q$51))))*$EY132)*100*$AF$29,0)</f>
        <v>0</v>
      </c>
      <c r="GA132" s="120">
        <f ca="1">IFERROR((NORMSDIST(-(((LN($EY132/$AG$30)+(#REF!+($Q$47^2)/2)*$Q$51)/($Q$47*SQRT($Q$51)))-$Q$47*SQRT($Q$51)))*$AG$30*EXP(-#REF!*$Q$51)-NORMSDIST(-((LN($EY132/$AG$30)+(#REF!+($Q$47^2)/2)*$Q$51)/($Q$47*SQRT($Q$51))))*$EY132)*100*$AF$30,0)</f>
        <v>0</v>
      </c>
      <c r="GB132" s="120">
        <f ca="1">IFERROR((NORMSDIST(-(((LN($EY132/$AG$31)+(#REF!+($Q$47^2)/2)*$Q$51)/($Q$47*SQRT($Q$51)))-$Q$47*SQRT($Q$51)))*$AG$31*EXP(-#REF!*$Q$51)-NORMSDIST(-((LN($EY132/$AG$31)+(#REF!+($Q$47^2)/2)*$Q$51)/($Q$47*SQRT($Q$51))))*$EY132)*100*$AF$31,0)</f>
        <v>0</v>
      </c>
      <c r="GC132" s="120">
        <f ca="1">IFERROR((NORMSDIST(-(((LN($EY132/$AG$32)+(#REF!+($Q$47^2)/2)*$Q$51)/($Q$47*SQRT($Q$51)))-$Q$47*SQRT($Q$51)))*$AG$32*EXP(-#REF!*$Q$51)-NORMSDIST(-((LN($EY132/$AG$32)+(#REF!+($Q$47^2)/2)*$Q$51)/($Q$47*SQRT($Q$51))))*$EY132)*100*$AF$32,0)</f>
        <v>0</v>
      </c>
      <c r="GD132" s="120">
        <f ca="1">IFERROR((NORMSDIST(-(((LN($EY132/$AG$33)+(#REF!+($Q$47^2)/2)*$Q$51)/($Q$47*SQRT($Q$51)))-$Q$47*SQRT($Q$51)))*$AG$33*EXP(-#REF!*$Q$51)-NORMSDIST(-((LN($EY132/$AG$33)+(#REF!+($Q$47^2)/2)*$Q$51)/($Q$47*SQRT($Q$51))))*$EY132)*100*$AF$33,0)</f>
        <v>0</v>
      </c>
      <c r="GE132" s="120">
        <f ca="1">IFERROR((NORMSDIST(-(((LN($EY132/$AG$34)+(#REF!+($Q$47^2)/2)*$Q$51)/($Q$47*SQRT($Q$51)))-$Q$47*SQRT($Q$51)))*$AG$34*EXP(-#REF!*$Q$51)-NORMSDIST(-((LN($EY132/$AG$34)+(#REF!+($Q$47^2)/2)*$Q$51)/($Q$47*SQRT($Q$51))))*$EY132)*100*$AF$34,0)</f>
        <v>0</v>
      </c>
      <c r="GF132" s="120">
        <f ca="1">IFERROR((NORMSDIST(-(((LN($EY132/$AG$35)+(#REF!+($Q$47^2)/2)*$Q$51)/($Q$47*SQRT($Q$51)))-$Q$47*SQRT($Q$51)))*$AG$35*EXP(-#REF!*$Q$51)-NORMSDIST(-((LN($EY132/$AG$35)+(#REF!+($Q$47^2)/2)*$Q$51)/($Q$47*SQRT($Q$51))))*$EY132)*100*$AF$35,0)</f>
        <v>0</v>
      </c>
      <c r="GG132" s="120">
        <f ca="1">IFERROR((NORMSDIST(-(((LN($EY132/$AG$36)+(#REF!+($Q$47^2)/2)*$Q$51)/($Q$47*SQRT($Q$51)))-$Q$47*SQRT($Q$51)))*$AG$36*EXP(-#REF!*$Q$51)-NORMSDIST(-((LN($EY132/$AG$36)+(#REF!+($Q$47^2)/2)*$Q$51)/($Q$47*SQRT($Q$51))))*$EY132)*100*$AF$36,0)</f>
        <v>0</v>
      </c>
      <c r="GH132" s="120">
        <f ca="1">IFERROR((NORMSDIST(-(((LN($EY132/$AG$37)+(#REF!+($Q$47^2)/2)*$Q$51)/($Q$47*SQRT($Q$51)))-$Q$47*SQRT($Q$51)))*$AG$37*EXP(-#REF!*$Q$51)-NORMSDIST(-((LN($EY132/$AG$37)+(#REF!+($Q$47^2)/2)*$Q$51)/($Q$47*SQRT($Q$51))))*$EY132)*100*$AF$37,0)</f>
        <v>0</v>
      </c>
      <c r="GI132" s="120">
        <f ca="1">IFERROR((NORMSDIST(-(((LN($EY132/$AG$38)+(#REF!+($Q$47^2)/2)*$Q$51)/($Q$47*SQRT($Q$51)))-$Q$47*SQRT($Q$51)))*$AG$38*EXP(-#REF!*$Q$51)-NORMSDIST(-((LN($EY132/$AG$38)+(#REF!+($Q$47^2)/2)*$Q$51)/($Q$47*SQRT($Q$51))))*$EY132)*100*$AF$38,0)</f>
        <v>0</v>
      </c>
      <c r="GJ132" s="120">
        <f ca="1">IFERROR((NORMSDIST(-(((LN($EY132/$AG$39)+(#REF!+($Q$47^2)/2)*$Q$51)/($Q$47*SQRT($Q$51)))-$Q$47*SQRT($Q$51)))*$AG$39*EXP(-#REF!*$Q$51)-NORMSDIST(-((LN($EY132/$AG$39)+(#REF!+($Q$47^2)/2)*$Q$51)/($Q$47*SQRT($Q$51))))*$EY132)*100*$AF$39,0)</f>
        <v>0</v>
      </c>
      <c r="GK132" s="120">
        <f ca="1">IFERROR((NORMSDIST(-(((LN($EY132/$AG$40)+(#REF!+($Q$47^2)/2)*$Q$51)/($Q$47*SQRT($Q$51)))-$Q$47*SQRT($Q$51)))*$AG$40*EXP(-#REF!*$Q$51)-NORMSDIST(-((LN($EY132/$AG$40)+(#REF!+($Q$47^2)/2)*$Q$51)/($Q$47*SQRT($Q$51))))*$EY132)*100*$AF$40,0)</f>
        <v>0</v>
      </c>
      <c r="GL132" s="120">
        <f ca="1">IFERROR((NORMSDIST(-(((LN($EY132/$AG$41)+(#REF!+($Q$47^2)/2)*$Q$51)/($Q$47*SQRT($Q$51)))-$Q$47*SQRT($Q$51)))*$AG$41*EXP(-#REF!*$Q$51)-NORMSDIST(-((LN($EY132/$AG$41)+(#REF!+($Q$47^2)/2)*$Q$51)/($Q$47*SQRT($Q$51))))*$EY132)*100*$AF$41,0)</f>
        <v>0</v>
      </c>
      <c r="GM132" s="120">
        <f ca="1">IFERROR((NORMSDIST(-(((LN($EY132/$AG$42)+(#REF!+($Q$47^2)/2)*$Q$51)/($Q$47*SQRT($Q$51)))-$Q$47*SQRT($Q$51)))*$AG$42*EXP(-#REF!*$Q$51)-NORMSDIST(-((LN($EY132/$AG$42)+(#REF!+($Q$47^2)/2)*$Q$51)/($Q$47*SQRT($Q$51))))*$EY132)*100*$AF$42,0)</f>
        <v>0</v>
      </c>
      <c r="GN132" s="205">
        <f t="shared" ca="1" si="218"/>
        <v>0</v>
      </c>
    </row>
    <row r="133" spans="112:196">
      <c r="DH133" s="119">
        <f t="shared" si="175"/>
        <v>4843.902658028489</v>
      </c>
      <c r="DI133" s="120">
        <f t="shared" si="176"/>
        <v>0</v>
      </c>
      <c r="DJ133" s="120">
        <f t="shared" si="177"/>
        <v>0</v>
      </c>
      <c r="DK133" s="120">
        <f t="shared" si="178"/>
        <v>0</v>
      </c>
      <c r="DL133" s="120">
        <f t="shared" si="179"/>
        <v>0</v>
      </c>
      <c r="DM133" s="120">
        <f t="shared" si="180"/>
        <v>0</v>
      </c>
      <c r="DN133" s="120">
        <f t="shared" si="181"/>
        <v>0</v>
      </c>
      <c r="DO133" s="120">
        <f t="shared" si="182"/>
        <v>0</v>
      </c>
      <c r="DP133" s="120">
        <f t="shared" si="183"/>
        <v>0</v>
      </c>
      <c r="DQ133" s="120">
        <f t="shared" si="184"/>
        <v>0</v>
      </c>
      <c r="DR133" s="120">
        <f t="shared" si="185"/>
        <v>0</v>
      </c>
      <c r="DS133" s="120">
        <f t="shared" si="186"/>
        <v>0</v>
      </c>
      <c r="DT133" s="120">
        <f t="shared" si="187"/>
        <v>0</v>
      </c>
      <c r="DU133" s="120">
        <f t="shared" si="188"/>
        <v>0</v>
      </c>
      <c r="DV133" s="120">
        <f t="shared" si="189"/>
        <v>0</v>
      </c>
      <c r="DW133" s="120">
        <f t="shared" si="190"/>
        <v>0</v>
      </c>
      <c r="DX133" s="120">
        <f t="shared" si="191"/>
        <v>0</v>
      </c>
      <c r="DY133" s="120">
        <f t="shared" si="192"/>
        <v>0</v>
      </c>
      <c r="DZ133" s="120">
        <f t="shared" si="193"/>
        <v>0</v>
      </c>
      <c r="EA133" s="120">
        <f t="shared" si="194"/>
        <v>0</v>
      </c>
      <c r="EB133" s="120">
        <f t="shared" si="195"/>
        <v>0</v>
      </c>
      <c r="EC133" s="120">
        <f t="shared" si="196"/>
        <v>0</v>
      </c>
      <c r="ED133" s="120">
        <f t="shared" si="197"/>
        <v>0</v>
      </c>
      <c r="EE133" s="120">
        <f t="shared" si="198"/>
        <v>0</v>
      </c>
      <c r="EF133" s="120">
        <f t="shared" si="199"/>
        <v>0</v>
      </c>
      <c r="EG133" s="120">
        <f t="shared" si="200"/>
        <v>0</v>
      </c>
      <c r="EH133" s="120">
        <f t="shared" si="201"/>
        <v>0</v>
      </c>
      <c r="EI133" s="120">
        <f t="shared" si="202"/>
        <v>0</v>
      </c>
      <c r="EJ133" s="120">
        <f t="shared" si="203"/>
        <v>0</v>
      </c>
      <c r="EK133" s="120">
        <f t="shared" si="204"/>
        <v>0</v>
      </c>
      <c r="EL133" s="120">
        <f t="shared" si="205"/>
        <v>0</v>
      </c>
      <c r="EM133" s="120">
        <f t="shared" si="206"/>
        <v>0</v>
      </c>
      <c r="EN133" s="120">
        <f t="shared" si="207"/>
        <v>0</v>
      </c>
      <c r="EO133" s="120">
        <f t="shared" si="208"/>
        <v>0</v>
      </c>
      <c r="EP133" s="120">
        <f t="shared" si="209"/>
        <v>0</v>
      </c>
      <c r="EQ133" s="120">
        <f t="shared" si="210"/>
        <v>0</v>
      </c>
      <c r="ER133" s="120">
        <f t="shared" si="211"/>
        <v>0</v>
      </c>
      <c r="ES133" s="120">
        <f t="shared" si="212"/>
        <v>0</v>
      </c>
      <c r="ET133" s="120">
        <f t="shared" si="213"/>
        <v>0</v>
      </c>
      <c r="EU133" s="120">
        <f t="shared" si="214"/>
        <v>0</v>
      </c>
      <c r="EV133" s="120">
        <f t="shared" si="215"/>
        <v>0</v>
      </c>
      <c r="EW133" s="205">
        <f t="shared" si="216"/>
        <v>0</v>
      </c>
      <c r="EX133" s="72"/>
      <c r="EY133" s="119">
        <f t="shared" si="217"/>
        <v>4843.902658028489</v>
      </c>
      <c r="EZ133" s="120">
        <f ca="1">IFERROR((NORMSDIST(-(((LN($EY133/$AG$3)+(#REF!+($Q$47^2)/2)*$Q$51)/($Q$47*SQRT($Q$51)))-$Q$47*SQRT($Q$51)))*$AG$3*EXP(-#REF!*$Q$51)-NORMSDIST(-((LN($EY133/$AG$3)+(#REF!+($Q$47^2)/2)*$Q$51)/($Q$47*SQRT($Q$51))))*$EY133)*100*$AF$3,0)</f>
        <v>0</v>
      </c>
      <c r="FA133" s="120">
        <f ca="1">IFERROR((NORMSDIST(-(((LN($EY133/$AG$4)+(#REF!+($Q$47^2)/2)*$Q$51)/($Q$47*SQRT($Q$51)))-$Q$47*SQRT($Q$51)))*$AG$4*EXP(-#REF!*$Q$51)-NORMSDIST(-((LN($EY133/$AG$4)+(#REF!+($Q$47^2)/2)*$Q$51)/($Q$47*SQRT($Q$51))))*$EY133)*100*$AF$4,0)</f>
        <v>0</v>
      </c>
      <c r="FB133" s="120">
        <f ca="1">IFERROR((NORMSDIST(-(((LN($EY133/$AG$5)+(#REF!+($Q$47^2)/2)*$Q$51)/($Q$47*SQRT($Q$51)))-$Q$47*SQRT($Q$51)))*$AG$5*EXP(-#REF!*$Q$51)-NORMSDIST(-((LN($EY133/$AG$5)+(#REF!+($Q$47^2)/2)*$Q$51)/($Q$47*SQRT($Q$51))))*$EY133)*100*$AF$5,0)</f>
        <v>0</v>
      </c>
      <c r="FC133" s="120">
        <f ca="1">IFERROR((NORMSDIST(-(((LN($EY133/$AG$6)+(#REF!+($Q$47^2)/2)*$Q$51)/($Q$47*SQRT($Q$51)))-$Q$47*SQRT($Q$51)))*$AG$6*EXP(-#REF!*$Q$51)-NORMSDIST(-((LN($EY133/$AG$6)+(#REF!+($Q$47^2)/2)*$Q$51)/($Q$47*SQRT($Q$51))))*$EY133)*100*$AF$6,0)</f>
        <v>0</v>
      </c>
      <c r="FD133" s="120">
        <f ca="1">IFERROR((NORMSDIST(-(((LN($EY133/$AG$7)+(#REF!+($Q$47^2)/2)*$Q$51)/($Q$47*SQRT($Q$51)))-$Q$47*SQRT($Q$51)))*$AG$7*EXP(-#REF!*$Q$51)-NORMSDIST(-((LN($EY133/$AG$7)+(#REF!+($Q$47^2)/2)*$Q$51)/($Q$47*SQRT($Q$51))))*$EY133)*100*$AF$7,0)</f>
        <v>0</v>
      </c>
      <c r="FE133" s="120">
        <f ca="1">IFERROR((NORMSDIST(-(((LN($EY133/$AG$8)+(#REF!+($Q$47^2)/2)*$Q$51)/($Q$47*SQRT($Q$51)))-$Q$47*SQRT($Q$51)))*$AG$8*EXP(-#REF!*$Q$51)-NORMSDIST(-((LN($EY133/$AG$8)+(#REF!+($Q$47^2)/2)*$Q$51)/($Q$47*SQRT($Q$51))))*$EY133)*100*$AF$8,0)</f>
        <v>0</v>
      </c>
      <c r="FF133" s="120">
        <f ca="1">IFERROR((NORMSDIST(-(((LN($EY133/$AG$9)+(#REF!+($Q$47^2)/2)*$Q$51)/($Q$47*SQRT($Q$51)))-$Q$47*SQRT($Q$51)))*$AG$9*EXP(-#REF!*$Q$51)-NORMSDIST(-((LN($EY133/$AG$9)+(#REF!+($Q$47^2)/2)*$Q$51)/($Q$47*SQRT($Q$51))))*$EY133)*100*$AF$9,0)</f>
        <v>0</v>
      </c>
      <c r="FG133" s="120">
        <f ca="1">IFERROR((NORMSDIST(-(((LN($EY133/$AG$10)+(#REF!+($Q$47^2)/2)*$Q$51)/($Q$47*SQRT($Q$51)))-$Q$47*SQRT($Q$51)))*$AG$10*EXP(-#REF!*$Q$51)-NORMSDIST(-((LN($EY133/$AG$10)+(#REF!+($Q$47^2)/2)*$Q$51)/($Q$47*SQRT($Q$51))))*$EY133)*100*$AF$10,0)</f>
        <v>0</v>
      </c>
      <c r="FH133" s="120">
        <f ca="1">IFERROR((NORMSDIST(-(((LN($EY133/$AG$11)+(#REF!+($Q$47^2)/2)*$Q$51)/($Q$47*SQRT($Q$51)))-$Q$47*SQRT($Q$51)))*$AG$11*EXP(-#REF!*$Q$51)-NORMSDIST(-((LN($EY133/$AG$11)+(#REF!+($Q$47^2)/2)*$Q$51)/($Q$47*SQRT($Q$51))))*$EY133)*100*$AF$11,0)</f>
        <v>0</v>
      </c>
      <c r="FI133" s="120">
        <f ca="1">IFERROR((NORMSDIST(-(((LN($EY133/$AG$12)+(#REF!+($Q$47^2)/2)*$Q$51)/($Q$47*SQRT($Q$51)))-$Q$47*SQRT($Q$51)))*$AG$12*EXP(-#REF!*$Q$51)-NORMSDIST(-((LN($EY133/$AG$12)+(#REF!+($Q$47^2)/2)*$Q$51)/($Q$47*SQRT($Q$51))))*$EY133)*100*$AF$12,0)</f>
        <v>0</v>
      </c>
      <c r="FJ133" s="120">
        <f ca="1">IFERROR((NORMSDIST(-(((LN($EY133/$AG$13)+(#REF!+($Q$47^2)/2)*$Q$51)/($Q$47*SQRT($Q$51)))-$Q$47*SQRT($Q$51)))*$AG$13*EXP(-#REF!*$Q$51)-NORMSDIST(-((LN($EY133/$AG$13)+(#REF!+($Q$47^2)/2)*$Q$51)/($Q$47*SQRT($Q$51))))*$EY133)*100*$AF$13,0)</f>
        <v>0</v>
      </c>
      <c r="FK133" s="120">
        <f ca="1">IFERROR((NORMSDIST(-(((LN($EY133/$AG$14)+(#REF!+($Q$47^2)/2)*$Q$51)/($Q$47*SQRT($Q$51)))-$Q$47*SQRT($Q$51)))*$AG$14*EXP(-#REF!*$Q$51)-NORMSDIST(-((LN($EY133/$AG$14)+(#REF!+($Q$47^2)/2)*$Q$51)/($Q$47*SQRT($Q$51))))*$EY133)*100*$AF$14,0)</f>
        <v>0</v>
      </c>
      <c r="FL133" s="120">
        <f ca="1">IFERROR((NORMSDIST(-(((LN($EY133/$AG$15)+(#REF!+($Q$47^2)/2)*$Q$51)/($Q$47*SQRT($Q$51)))-$Q$47*SQRT($Q$51)))*$AG$15*EXP(-#REF!*$Q$51)-NORMSDIST(-((LN($EY133/$AG$15)+(#REF!+($Q$47^2)/2)*$Q$51)/($Q$47*SQRT($Q$51))))*$EY133)*100*$AF$15,0)</f>
        <v>0</v>
      </c>
      <c r="FM133" s="120">
        <f ca="1">IFERROR((NORMSDIST(-(((LN($EY133/$AG$16)+(#REF!+($Q$47^2)/2)*$Q$51)/($Q$47*SQRT($Q$51)))-$Q$47*SQRT($Q$51)))*$AG$16*EXP(-#REF!*$Q$51)-NORMSDIST(-((LN($EY133/$AG$16)+(#REF!+($Q$47^2)/2)*$Q$51)/($Q$47*SQRT($Q$51))))*$EY133)*100*$AF$16,0)</f>
        <v>0</v>
      </c>
      <c r="FN133" s="120">
        <f ca="1">IFERROR((NORMSDIST(-(((LN($EY133/$AG$17)+(#REF!+($Q$47^2)/2)*$Q$51)/($Q$47*SQRT($Q$51)))-$Q$47*SQRT($Q$51)))*$AG$17*EXP(-#REF!*$Q$51)-NORMSDIST(-((LN($EY133/$AG$17)+(#REF!+($Q$47^2)/2)*$Q$51)/($Q$47*SQRT($Q$51))))*$EY133)*100*$AF$17,0)</f>
        <v>0</v>
      </c>
      <c r="FO133" s="120">
        <f ca="1">IFERROR((NORMSDIST(-(((LN($EY133/$AG$18)+(#REF!+($Q$47^2)/2)*$Q$51)/($Q$47*SQRT($Q$51)))-$Q$47*SQRT($Q$51)))*$AG$18*EXP(-#REF!*$Q$51)-NORMSDIST(-((LN($EY133/$AG$18)+(#REF!+($Q$47^2)/2)*$Q$51)/($Q$47*SQRT($Q$51))))*$EY133)*100*$AF$18,0)</f>
        <v>0</v>
      </c>
      <c r="FP133" s="120">
        <f ca="1">IFERROR((NORMSDIST(-(((LN($EY133/$AG$19)+(#REF!+($Q$47^2)/2)*$Q$51)/($Q$47*SQRT($Q$51)))-$Q$47*SQRT($Q$51)))*$AG$19*EXP(-#REF!*$Q$51)-NORMSDIST(-((LN($EY133/$AG$19)+(#REF!+($Q$47^2)/2)*$Q$51)/($Q$47*SQRT($Q$51))))*$EY133)*100*$AF$19,0)</f>
        <v>0</v>
      </c>
      <c r="FQ133" s="120">
        <f ca="1">IFERROR((NORMSDIST(-(((LN($EY133/$AG$20)+(#REF!+($Q$47^2)/2)*$Q$51)/($Q$47*SQRT($Q$51)))-$Q$47*SQRT($Q$51)))*$AG$20*EXP(-#REF!*$Q$51)-NORMSDIST(-((LN($EY133/$AG$20)+(#REF!+($Q$47^2)/2)*$Q$51)/($Q$47*SQRT($Q$51))))*$EY133)*100*$AF$20,0)</f>
        <v>0</v>
      </c>
      <c r="FR133" s="120">
        <f ca="1">IFERROR((NORMSDIST(-(((LN($EY133/$AG$21)+(#REF!+($Q$47^2)/2)*$Q$51)/($Q$47*SQRT($Q$51)))-$Q$47*SQRT($Q$51)))*$AG$21*EXP(-#REF!*$Q$51)-NORMSDIST(-((LN($EY133/$AG$21)+(#REF!+($Q$47^2)/2)*$Q$51)/($Q$47*SQRT($Q$51))))*$EY133)*100*$AF$21,0)</f>
        <v>0</v>
      </c>
      <c r="FS133" s="120">
        <f ca="1">IFERROR((NORMSDIST(-(((LN($EY133/$AG$22)+(#REF!+($Q$47^2)/2)*$Q$51)/($Q$47*SQRT($Q$51)))-$Q$47*SQRT($Q$51)))*$AG$22*EXP(-#REF!*$Q$51)-NORMSDIST(-((LN($EY133/$AG$22)+(#REF!+($Q$47^2)/2)*$Q$51)/($Q$47*SQRT($Q$51))))*$EY133)*100*$AF$22,0)</f>
        <v>0</v>
      </c>
      <c r="FT133" s="120">
        <f ca="1">IFERROR((NORMSDIST(-(((LN($EY133/$AG$23)+(#REF!+($Q$47^2)/2)*$Q$51)/($Q$47*SQRT($Q$51)))-$Q$47*SQRT($Q$51)))*$AG$23*EXP(-#REF!*$Q$51)-NORMSDIST(-((LN($EY133/$AG$23)+(#REF!+($Q$47^2)/2)*$Q$51)/($Q$47*SQRT($Q$51))))*$EY133)*100*$AF$23,0)</f>
        <v>0</v>
      </c>
      <c r="FU133" s="120">
        <f ca="1">IFERROR((NORMSDIST(-(((LN($EY133/$AG$24)+(#REF!+($Q$47^2)/2)*$Q$51)/($Q$47*SQRT($Q$51)))-$Q$47*SQRT($Q$51)))*$AG$24*EXP(-#REF!*$Q$51)-NORMSDIST(-((LN($EY133/$AG$24)+(#REF!+($Q$47^2)/2)*$Q$51)/($Q$47*SQRT($Q$51))))*$EY133)*100*$AF$24,0)</f>
        <v>0</v>
      </c>
      <c r="FV133" s="120">
        <f ca="1">IFERROR((NORMSDIST(-(((LN($EY133/$AG$25)+(#REF!+($Q$47^2)/2)*$Q$51)/($Q$47*SQRT($Q$51)))-$Q$47*SQRT($Q$51)))*$AG$25*EXP(-#REF!*$Q$51)-NORMSDIST(-((LN($EY133/$AG$25)+(#REF!+($Q$47^2)/2)*$Q$51)/($Q$47*SQRT($Q$51))))*$EY133)*100*$AF$25,0)</f>
        <v>0</v>
      </c>
      <c r="FW133" s="120">
        <f ca="1">IFERROR((NORMSDIST(-(((LN($EY133/$AG$26)+(#REF!+($Q$47^2)/2)*$Q$51)/($Q$47*SQRT($Q$51)))-$Q$47*SQRT($Q$51)))*$AG$26*EXP(-#REF!*$Q$51)-NORMSDIST(-((LN($EY133/$AG$26)+(#REF!+($Q$47^2)/2)*$Q$51)/($Q$47*SQRT($Q$51))))*$EY133)*100*$AF$26,0)</f>
        <v>0</v>
      </c>
      <c r="FX133" s="120">
        <f ca="1">IFERROR((NORMSDIST(-(((LN($EY133/$AG$27)+(#REF!+($Q$47^2)/2)*$Q$51)/($Q$47*SQRT($Q$51)))-$Q$47*SQRT($Q$51)))*$AG$27*EXP(-#REF!*$Q$51)-NORMSDIST(-((LN($EY133/$AG$27)+(#REF!+($Q$47^2)/2)*$Q$51)/($Q$47*SQRT($Q$51))))*$EY133)*100*$AF$27,0)</f>
        <v>0</v>
      </c>
      <c r="FY133" s="120">
        <f ca="1">IFERROR((NORMSDIST(-(((LN($EY133/$AG$28)+(#REF!+($Q$47^2)/2)*$Q$51)/($Q$47*SQRT($Q$51)))-$Q$47*SQRT($Q$51)))*$AG$28*EXP(-#REF!*$Q$51)-NORMSDIST(-((LN($EY133/$AG$28)+(#REF!+($Q$47^2)/2)*$Q$51)/($Q$47*SQRT($Q$51))))*$EY133)*100*$AF$28,0)</f>
        <v>0</v>
      </c>
      <c r="FZ133" s="120">
        <f ca="1">IFERROR((NORMSDIST(-(((LN($EY133/$AG$29)+(#REF!+($Q$47^2)/2)*$Q$51)/($Q$47*SQRT($Q$51)))-$Q$47*SQRT($Q$51)))*$AG$29*EXP(-#REF!*$Q$51)-NORMSDIST(-((LN($EY133/$AG$29)+(#REF!+($Q$47^2)/2)*$Q$51)/($Q$47*SQRT($Q$51))))*$EY133)*100*$AF$29,0)</f>
        <v>0</v>
      </c>
      <c r="GA133" s="120">
        <f ca="1">IFERROR((NORMSDIST(-(((LN($EY133/$AG$30)+(#REF!+($Q$47^2)/2)*$Q$51)/($Q$47*SQRT($Q$51)))-$Q$47*SQRT($Q$51)))*$AG$30*EXP(-#REF!*$Q$51)-NORMSDIST(-((LN($EY133/$AG$30)+(#REF!+($Q$47^2)/2)*$Q$51)/($Q$47*SQRT($Q$51))))*$EY133)*100*$AF$30,0)</f>
        <v>0</v>
      </c>
      <c r="GB133" s="120">
        <f ca="1">IFERROR((NORMSDIST(-(((LN($EY133/$AG$31)+(#REF!+($Q$47^2)/2)*$Q$51)/($Q$47*SQRT($Q$51)))-$Q$47*SQRT($Q$51)))*$AG$31*EXP(-#REF!*$Q$51)-NORMSDIST(-((LN($EY133/$AG$31)+(#REF!+($Q$47^2)/2)*$Q$51)/($Q$47*SQRT($Q$51))))*$EY133)*100*$AF$31,0)</f>
        <v>0</v>
      </c>
      <c r="GC133" s="120">
        <f ca="1">IFERROR((NORMSDIST(-(((LN($EY133/$AG$32)+(#REF!+($Q$47^2)/2)*$Q$51)/($Q$47*SQRT($Q$51)))-$Q$47*SQRT($Q$51)))*$AG$32*EXP(-#REF!*$Q$51)-NORMSDIST(-((LN($EY133/$AG$32)+(#REF!+($Q$47^2)/2)*$Q$51)/($Q$47*SQRT($Q$51))))*$EY133)*100*$AF$32,0)</f>
        <v>0</v>
      </c>
      <c r="GD133" s="120">
        <f ca="1">IFERROR((NORMSDIST(-(((LN($EY133/$AG$33)+(#REF!+($Q$47^2)/2)*$Q$51)/($Q$47*SQRT($Q$51)))-$Q$47*SQRT($Q$51)))*$AG$33*EXP(-#REF!*$Q$51)-NORMSDIST(-((LN($EY133/$AG$33)+(#REF!+($Q$47^2)/2)*$Q$51)/($Q$47*SQRT($Q$51))))*$EY133)*100*$AF$33,0)</f>
        <v>0</v>
      </c>
      <c r="GE133" s="120">
        <f ca="1">IFERROR((NORMSDIST(-(((LN($EY133/$AG$34)+(#REF!+($Q$47^2)/2)*$Q$51)/($Q$47*SQRT($Q$51)))-$Q$47*SQRT($Q$51)))*$AG$34*EXP(-#REF!*$Q$51)-NORMSDIST(-((LN($EY133/$AG$34)+(#REF!+($Q$47^2)/2)*$Q$51)/($Q$47*SQRT($Q$51))))*$EY133)*100*$AF$34,0)</f>
        <v>0</v>
      </c>
      <c r="GF133" s="120">
        <f ca="1">IFERROR((NORMSDIST(-(((LN($EY133/$AG$35)+(#REF!+($Q$47^2)/2)*$Q$51)/($Q$47*SQRT($Q$51)))-$Q$47*SQRT($Q$51)))*$AG$35*EXP(-#REF!*$Q$51)-NORMSDIST(-((LN($EY133/$AG$35)+(#REF!+($Q$47^2)/2)*$Q$51)/($Q$47*SQRT($Q$51))))*$EY133)*100*$AF$35,0)</f>
        <v>0</v>
      </c>
      <c r="GG133" s="120">
        <f ca="1">IFERROR((NORMSDIST(-(((LN($EY133/$AG$36)+(#REF!+($Q$47^2)/2)*$Q$51)/($Q$47*SQRT($Q$51)))-$Q$47*SQRT($Q$51)))*$AG$36*EXP(-#REF!*$Q$51)-NORMSDIST(-((LN($EY133/$AG$36)+(#REF!+($Q$47^2)/2)*$Q$51)/($Q$47*SQRT($Q$51))))*$EY133)*100*$AF$36,0)</f>
        <v>0</v>
      </c>
      <c r="GH133" s="120">
        <f ca="1">IFERROR((NORMSDIST(-(((LN($EY133/$AG$37)+(#REF!+($Q$47^2)/2)*$Q$51)/($Q$47*SQRT($Q$51)))-$Q$47*SQRT($Q$51)))*$AG$37*EXP(-#REF!*$Q$51)-NORMSDIST(-((LN($EY133/$AG$37)+(#REF!+($Q$47^2)/2)*$Q$51)/($Q$47*SQRT($Q$51))))*$EY133)*100*$AF$37,0)</f>
        <v>0</v>
      </c>
      <c r="GI133" s="120">
        <f ca="1">IFERROR((NORMSDIST(-(((LN($EY133/$AG$38)+(#REF!+($Q$47^2)/2)*$Q$51)/($Q$47*SQRT($Q$51)))-$Q$47*SQRT($Q$51)))*$AG$38*EXP(-#REF!*$Q$51)-NORMSDIST(-((LN($EY133/$AG$38)+(#REF!+($Q$47^2)/2)*$Q$51)/($Q$47*SQRT($Q$51))))*$EY133)*100*$AF$38,0)</f>
        <v>0</v>
      </c>
      <c r="GJ133" s="120">
        <f ca="1">IFERROR((NORMSDIST(-(((LN($EY133/$AG$39)+(#REF!+($Q$47^2)/2)*$Q$51)/($Q$47*SQRT($Q$51)))-$Q$47*SQRT($Q$51)))*$AG$39*EXP(-#REF!*$Q$51)-NORMSDIST(-((LN($EY133/$AG$39)+(#REF!+($Q$47^2)/2)*$Q$51)/($Q$47*SQRT($Q$51))))*$EY133)*100*$AF$39,0)</f>
        <v>0</v>
      </c>
      <c r="GK133" s="120">
        <f ca="1">IFERROR((NORMSDIST(-(((LN($EY133/$AG$40)+(#REF!+($Q$47^2)/2)*$Q$51)/($Q$47*SQRT($Q$51)))-$Q$47*SQRT($Q$51)))*$AG$40*EXP(-#REF!*$Q$51)-NORMSDIST(-((LN($EY133/$AG$40)+(#REF!+($Q$47^2)/2)*$Q$51)/($Q$47*SQRT($Q$51))))*$EY133)*100*$AF$40,0)</f>
        <v>0</v>
      </c>
      <c r="GL133" s="120">
        <f ca="1">IFERROR((NORMSDIST(-(((LN($EY133/$AG$41)+(#REF!+($Q$47^2)/2)*$Q$51)/($Q$47*SQRT($Q$51)))-$Q$47*SQRT($Q$51)))*$AG$41*EXP(-#REF!*$Q$51)-NORMSDIST(-((LN($EY133/$AG$41)+(#REF!+($Q$47^2)/2)*$Q$51)/($Q$47*SQRT($Q$51))))*$EY133)*100*$AF$41,0)</f>
        <v>0</v>
      </c>
      <c r="GM133" s="120">
        <f ca="1">IFERROR((NORMSDIST(-(((LN($EY133/$AG$42)+(#REF!+($Q$47^2)/2)*$Q$51)/($Q$47*SQRT($Q$51)))-$Q$47*SQRT($Q$51)))*$AG$42*EXP(-#REF!*$Q$51)-NORMSDIST(-((LN($EY133/$AG$42)+(#REF!+($Q$47^2)/2)*$Q$51)/($Q$47*SQRT($Q$51))))*$EY133)*100*$AF$42,0)</f>
        <v>0</v>
      </c>
      <c r="GN133" s="205">
        <f t="shared" ca="1" si="218"/>
        <v>0</v>
      </c>
    </row>
    <row r="134" spans="112:196">
      <c r="DH134" s="195">
        <f t="shared" si="175"/>
        <v>5086.0977909299136</v>
      </c>
      <c r="DI134" s="196">
        <f t="shared" si="176"/>
        <v>0</v>
      </c>
      <c r="DJ134" s="196">
        <f t="shared" si="177"/>
        <v>0</v>
      </c>
      <c r="DK134" s="196">
        <f t="shared" si="178"/>
        <v>0</v>
      </c>
      <c r="DL134" s="196">
        <f t="shared" si="179"/>
        <v>0</v>
      </c>
      <c r="DM134" s="196">
        <f t="shared" si="180"/>
        <v>0</v>
      </c>
      <c r="DN134" s="196">
        <f t="shared" si="181"/>
        <v>0</v>
      </c>
      <c r="DO134" s="196">
        <f t="shared" si="182"/>
        <v>0</v>
      </c>
      <c r="DP134" s="196">
        <f t="shared" si="183"/>
        <v>0</v>
      </c>
      <c r="DQ134" s="196">
        <f t="shared" si="184"/>
        <v>0</v>
      </c>
      <c r="DR134" s="196">
        <f t="shared" si="185"/>
        <v>0</v>
      </c>
      <c r="DS134" s="196">
        <f t="shared" si="186"/>
        <v>0</v>
      </c>
      <c r="DT134" s="196">
        <f t="shared" si="187"/>
        <v>0</v>
      </c>
      <c r="DU134" s="196">
        <f t="shared" si="188"/>
        <v>0</v>
      </c>
      <c r="DV134" s="196">
        <f t="shared" si="189"/>
        <v>0</v>
      </c>
      <c r="DW134" s="196">
        <f t="shared" si="190"/>
        <v>0</v>
      </c>
      <c r="DX134" s="196">
        <f t="shared" si="191"/>
        <v>0</v>
      </c>
      <c r="DY134" s="196">
        <f t="shared" si="192"/>
        <v>0</v>
      </c>
      <c r="DZ134" s="196">
        <f t="shared" si="193"/>
        <v>0</v>
      </c>
      <c r="EA134" s="196">
        <f t="shared" si="194"/>
        <v>0</v>
      </c>
      <c r="EB134" s="196">
        <f t="shared" si="195"/>
        <v>0</v>
      </c>
      <c r="EC134" s="196">
        <f t="shared" si="196"/>
        <v>0</v>
      </c>
      <c r="ED134" s="196">
        <f t="shared" si="197"/>
        <v>0</v>
      </c>
      <c r="EE134" s="196">
        <f t="shared" si="198"/>
        <v>0</v>
      </c>
      <c r="EF134" s="196">
        <f t="shared" si="199"/>
        <v>0</v>
      </c>
      <c r="EG134" s="196">
        <f t="shared" si="200"/>
        <v>0</v>
      </c>
      <c r="EH134" s="196">
        <f t="shared" si="201"/>
        <v>0</v>
      </c>
      <c r="EI134" s="196">
        <f t="shared" si="202"/>
        <v>0</v>
      </c>
      <c r="EJ134" s="196">
        <f t="shared" si="203"/>
        <v>0</v>
      </c>
      <c r="EK134" s="196">
        <f t="shared" si="204"/>
        <v>0</v>
      </c>
      <c r="EL134" s="196">
        <f t="shared" si="205"/>
        <v>0</v>
      </c>
      <c r="EM134" s="196">
        <f t="shared" si="206"/>
        <v>0</v>
      </c>
      <c r="EN134" s="196">
        <f t="shared" si="207"/>
        <v>0</v>
      </c>
      <c r="EO134" s="196">
        <f t="shared" si="208"/>
        <v>0</v>
      </c>
      <c r="EP134" s="196">
        <f t="shared" si="209"/>
        <v>0</v>
      </c>
      <c r="EQ134" s="196">
        <f t="shared" si="210"/>
        <v>0</v>
      </c>
      <c r="ER134" s="196">
        <f t="shared" si="211"/>
        <v>0</v>
      </c>
      <c r="ES134" s="196">
        <f t="shared" si="212"/>
        <v>0</v>
      </c>
      <c r="ET134" s="196">
        <f t="shared" si="213"/>
        <v>0</v>
      </c>
      <c r="EU134" s="196">
        <f t="shared" si="214"/>
        <v>0</v>
      </c>
      <c r="EV134" s="196">
        <f t="shared" si="215"/>
        <v>0</v>
      </c>
      <c r="EW134" s="232">
        <f t="shared" si="216"/>
        <v>0</v>
      </c>
      <c r="EX134" s="72"/>
      <c r="EY134" s="195">
        <f t="shared" si="217"/>
        <v>5086.0977909299136</v>
      </c>
      <c r="EZ134" s="196">
        <f ca="1">IFERROR((NORMSDIST(-(((LN($EY134/$AG$3)+(#REF!+($Q$47^2)/2)*$Q$51)/($Q$47*SQRT($Q$51)))-$Q$47*SQRT($Q$51)))*$AG$3*EXP(-#REF!*$Q$51)-NORMSDIST(-((LN($EY134/$AG$3)+(#REF!+($Q$47^2)/2)*$Q$51)/($Q$47*SQRT($Q$51))))*$EY134)*100*$AF$3,0)</f>
        <v>0</v>
      </c>
      <c r="FA134" s="196">
        <f ca="1">IFERROR((NORMSDIST(-(((LN($EY134/$AG$4)+(#REF!+($Q$47^2)/2)*$Q$51)/($Q$47*SQRT($Q$51)))-$Q$47*SQRT($Q$51)))*$AG$4*EXP(-#REF!*$Q$51)-NORMSDIST(-((LN($EY134/$AG$4)+(#REF!+($Q$47^2)/2)*$Q$51)/($Q$47*SQRT($Q$51))))*$EY134)*100*$AF$4,0)</f>
        <v>0</v>
      </c>
      <c r="FB134" s="196">
        <f ca="1">IFERROR((NORMSDIST(-(((LN($EY134/$AG$5)+(#REF!+($Q$47^2)/2)*$Q$51)/($Q$47*SQRT($Q$51)))-$Q$47*SQRT($Q$51)))*$AG$5*EXP(-#REF!*$Q$51)-NORMSDIST(-((LN($EY134/$AG$5)+(#REF!+($Q$47^2)/2)*$Q$51)/($Q$47*SQRT($Q$51))))*$EY134)*100*$AF$5,0)</f>
        <v>0</v>
      </c>
      <c r="FC134" s="196">
        <f ca="1">IFERROR((NORMSDIST(-(((LN($EY134/$AG$6)+(#REF!+($Q$47^2)/2)*$Q$51)/($Q$47*SQRT($Q$51)))-$Q$47*SQRT($Q$51)))*$AG$6*EXP(-#REF!*$Q$51)-NORMSDIST(-((LN($EY134/$AG$6)+(#REF!+($Q$47^2)/2)*$Q$51)/($Q$47*SQRT($Q$51))))*$EY134)*100*$AF$6,0)</f>
        <v>0</v>
      </c>
      <c r="FD134" s="196">
        <f ca="1">IFERROR((NORMSDIST(-(((LN($EY134/$AG$7)+(#REF!+($Q$47^2)/2)*$Q$51)/($Q$47*SQRT($Q$51)))-$Q$47*SQRT($Q$51)))*$AG$7*EXP(-#REF!*$Q$51)-NORMSDIST(-((LN($EY134/$AG$7)+(#REF!+($Q$47^2)/2)*$Q$51)/($Q$47*SQRT($Q$51))))*$EY134)*100*$AF$7,0)</f>
        <v>0</v>
      </c>
      <c r="FE134" s="196">
        <f ca="1">IFERROR((NORMSDIST(-(((LN($EY134/$AG$8)+(#REF!+($Q$47^2)/2)*$Q$51)/($Q$47*SQRT($Q$51)))-$Q$47*SQRT($Q$51)))*$AG$8*EXP(-#REF!*$Q$51)-NORMSDIST(-((LN($EY134/$AG$8)+(#REF!+($Q$47^2)/2)*$Q$51)/($Q$47*SQRT($Q$51))))*$EY134)*100*$AF$8,0)</f>
        <v>0</v>
      </c>
      <c r="FF134" s="196">
        <f ca="1">IFERROR((NORMSDIST(-(((LN($EY134/$AG$9)+(#REF!+($Q$47^2)/2)*$Q$51)/($Q$47*SQRT($Q$51)))-$Q$47*SQRT($Q$51)))*$AG$9*EXP(-#REF!*$Q$51)-NORMSDIST(-((LN($EY134/$AG$9)+(#REF!+($Q$47^2)/2)*$Q$51)/($Q$47*SQRT($Q$51))))*$EY134)*100*$AF$9,0)</f>
        <v>0</v>
      </c>
      <c r="FG134" s="196">
        <f ca="1">IFERROR((NORMSDIST(-(((LN($EY134/$AG$10)+(#REF!+($Q$47^2)/2)*$Q$51)/($Q$47*SQRT($Q$51)))-$Q$47*SQRT($Q$51)))*$AG$10*EXP(-#REF!*$Q$51)-NORMSDIST(-((LN($EY134/$AG$10)+(#REF!+($Q$47^2)/2)*$Q$51)/($Q$47*SQRT($Q$51))))*$EY134)*100*$AF$10,0)</f>
        <v>0</v>
      </c>
      <c r="FH134" s="196">
        <f ca="1">IFERROR((NORMSDIST(-(((LN($EY134/$AG$11)+(#REF!+($Q$47^2)/2)*$Q$51)/($Q$47*SQRT($Q$51)))-$Q$47*SQRT($Q$51)))*$AG$11*EXP(-#REF!*$Q$51)-NORMSDIST(-((LN($EY134/$AG$11)+(#REF!+($Q$47^2)/2)*$Q$51)/($Q$47*SQRT($Q$51))))*$EY134)*100*$AF$11,0)</f>
        <v>0</v>
      </c>
      <c r="FI134" s="196">
        <f ca="1">IFERROR((NORMSDIST(-(((LN($EY134/$AG$12)+(#REF!+($Q$47^2)/2)*$Q$51)/($Q$47*SQRT($Q$51)))-$Q$47*SQRT($Q$51)))*$AG$12*EXP(-#REF!*$Q$51)-NORMSDIST(-((LN($EY134/$AG$12)+(#REF!+($Q$47^2)/2)*$Q$51)/($Q$47*SQRT($Q$51))))*$EY134)*100*$AF$12,0)</f>
        <v>0</v>
      </c>
      <c r="FJ134" s="196">
        <f ca="1">IFERROR((NORMSDIST(-(((LN($EY134/$AG$13)+(#REF!+($Q$47^2)/2)*$Q$51)/($Q$47*SQRT($Q$51)))-$Q$47*SQRT($Q$51)))*$AG$13*EXP(-#REF!*$Q$51)-NORMSDIST(-((LN($EY134/$AG$13)+(#REF!+($Q$47^2)/2)*$Q$51)/($Q$47*SQRT($Q$51))))*$EY134)*100*$AF$13,0)</f>
        <v>0</v>
      </c>
      <c r="FK134" s="196">
        <f ca="1">IFERROR((NORMSDIST(-(((LN($EY134/$AG$14)+(#REF!+($Q$47^2)/2)*$Q$51)/($Q$47*SQRT($Q$51)))-$Q$47*SQRT($Q$51)))*$AG$14*EXP(-#REF!*$Q$51)-NORMSDIST(-((LN($EY134/$AG$14)+(#REF!+($Q$47^2)/2)*$Q$51)/($Q$47*SQRT($Q$51))))*$EY134)*100*$AF$14,0)</f>
        <v>0</v>
      </c>
      <c r="FL134" s="196">
        <f ca="1">IFERROR((NORMSDIST(-(((LN($EY134/$AG$15)+(#REF!+($Q$47^2)/2)*$Q$51)/($Q$47*SQRT($Q$51)))-$Q$47*SQRT($Q$51)))*$AG$15*EXP(-#REF!*$Q$51)-NORMSDIST(-((LN($EY134/$AG$15)+(#REF!+($Q$47^2)/2)*$Q$51)/($Q$47*SQRT($Q$51))))*$EY134)*100*$AF$15,0)</f>
        <v>0</v>
      </c>
      <c r="FM134" s="196">
        <f ca="1">IFERROR((NORMSDIST(-(((LN($EY134/$AG$16)+(#REF!+($Q$47^2)/2)*$Q$51)/($Q$47*SQRT($Q$51)))-$Q$47*SQRT($Q$51)))*$AG$16*EXP(-#REF!*$Q$51)-NORMSDIST(-((LN($EY134/$AG$16)+(#REF!+($Q$47^2)/2)*$Q$51)/($Q$47*SQRT($Q$51))))*$EY134)*100*$AF$16,0)</f>
        <v>0</v>
      </c>
      <c r="FN134" s="196">
        <f ca="1">IFERROR((NORMSDIST(-(((LN($EY134/$AG$17)+(#REF!+($Q$47^2)/2)*$Q$51)/($Q$47*SQRT($Q$51)))-$Q$47*SQRT($Q$51)))*$AG$17*EXP(-#REF!*$Q$51)-NORMSDIST(-((LN($EY134/$AG$17)+(#REF!+($Q$47^2)/2)*$Q$51)/($Q$47*SQRT($Q$51))))*$EY134)*100*$AF$17,0)</f>
        <v>0</v>
      </c>
      <c r="FO134" s="196">
        <f ca="1">IFERROR((NORMSDIST(-(((LN($EY134/$AG$18)+(#REF!+($Q$47^2)/2)*$Q$51)/($Q$47*SQRT($Q$51)))-$Q$47*SQRT($Q$51)))*$AG$18*EXP(-#REF!*$Q$51)-NORMSDIST(-((LN($EY134/$AG$18)+(#REF!+($Q$47^2)/2)*$Q$51)/($Q$47*SQRT($Q$51))))*$EY134)*100*$AF$18,0)</f>
        <v>0</v>
      </c>
      <c r="FP134" s="196">
        <f ca="1">IFERROR((NORMSDIST(-(((LN($EY134/$AG$19)+(#REF!+($Q$47^2)/2)*$Q$51)/($Q$47*SQRT($Q$51)))-$Q$47*SQRT($Q$51)))*$AG$19*EXP(-#REF!*$Q$51)-NORMSDIST(-((LN($EY134/$AG$19)+(#REF!+($Q$47^2)/2)*$Q$51)/($Q$47*SQRT($Q$51))))*$EY134)*100*$AF$19,0)</f>
        <v>0</v>
      </c>
      <c r="FQ134" s="196">
        <f ca="1">IFERROR((NORMSDIST(-(((LN($EY134/$AG$20)+(#REF!+($Q$47^2)/2)*$Q$51)/($Q$47*SQRT($Q$51)))-$Q$47*SQRT($Q$51)))*$AG$20*EXP(-#REF!*$Q$51)-NORMSDIST(-((LN($EY134/$AG$20)+(#REF!+($Q$47^2)/2)*$Q$51)/($Q$47*SQRT($Q$51))))*$EY134)*100*$AF$20,0)</f>
        <v>0</v>
      </c>
      <c r="FR134" s="196">
        <f ca="1">IFERROR((NORMSDIST(-(((LN($EY134/$AG$21)+(#REF!+($Q$47^2)/2)*$Q$51)/($Q$47*SQRT($Q$51)))-$Q$47*SQRT($Q$51)))*$AG$21*EXP(-#REF!*$Q$51)-NORMSDIST(-((LN($EY134/$AG$21)+(#REF!+($Q$47^2)/2)*$Q$51)/($Q$47*SQRT($Q$51))))*$EY134)*100*$AF$21,0)</f>
        <v>0</v>
      </c>
      <c r="FS134" s="196">
        <f ca="1">IFERROR((NORMSDIST(-(((LN($EY134/$AG$22)+(#REF!+($Q$47^2)/2)*$Q$51)/($Q$47*SQRT($Q$51)))-$Q$47*SQRT($Q$51)))*$AG$22*EXP(-#REF!*$Q$51)-NORMSDIST(-((LN($EY134/$AG$22)+(#REF!+($Q$47^2)/2)*$Q$51)/($Q$47*SQRT($Q$51))))*$EY134)*100*$AF$22,0)</f>
        <v>0</v>
      </c>
      <c r="FT134" s="196">
        <f ca="1">IFERROR((NORMSDIST(-(((LN($EY134/$AG$23)+(#REF!+($Q$47^2)/2)*$Q$51)/($Q$47*SQRT($Q$51)))-$Q$47*SQRT($Q$51)))*$AG$23*EXP(-#REF!*$Q$51)-NORMSDIST(-((LN($EY134/$AG$23)+(#REF!+($Q$47^2)/2)*$Q$51)/($Q$47*SQRT($Q$51))))*$EY134)*100*$AF$23,0)</f>
        <v>0</v>
      </c>
      <c r="FU134" s="196">
        <f ca="1">IFERROR((NORMSDIST(-(((LN($EY134/$AG$24)+(#REF!+($Q$47^2)/2)*$Q$51)/($Q$47*SQRT($Q$51)))-$Q$47*SQRT($Q$51)))*$AG$24*EXP(-#REF!*$Q$51)-NORMSDIST(-((LN($EY134/$AG$24)+(#REF!+($Q$47^2)/2)*$Q$51)/($Q$47*SQRT($Q$51))))*$EY134)*100*$AF$24,0)</f>
        <v>0</v>
      </c>
      <c r="FV134" s="196">
        <f ca="1">IFERROR((NORMSDIST(-(((LN($EY134/$AG$25)+(#REF!+($Q$47^2)/2)*$Q$51)/($Q$47*SQRT($Q$51)))-$Q$47*SQRT($Q$51)))*$AG$25*EXP(-#REF!*$Q$51)-NORMSDIST(-((LN($EY134/$AG$25)+(#REF!+($Q$47^2)/2)*$Q$51)/($Q$47*SQRT($Q$51))))*$EY134)*100*$AF$25,0)</f>
        <v>0</v>
      </c>
      <c r="FW134" s="196">
        <f ca="1">IFERROR((NORMSDIST(-(((LN($EY134/$AG$26)+(#REF!+($Q$47^2)/2)*$Q$51)/($Q$47*SQRT($Q$51)))-$Q$47*SQRT($Q$51)))*$AG$26*EXP(-#REF!*$Q$51)-NORMSDIST(-((LN($EY134/$AG$26)+(#REF!+($Q$47^2)/2)*$Q$51)/($Q$47*SQRT($Q$51))))*$EY134)*100*$AF$26,0)</f>
        <v>0</v>
      </c>
      <c r="FX134" s="196">
        <f ca="1">IFERROR((NORMSDIST(-(((LN($EY134/$AG$27)+(#REF!+($Q$47^2)/2)*$Q$51)/($Q$47*SQRT($Q$51)))-$Q$47*SQRT($Q$51)))*$AG$27*EXP(-#REF!*$Q$51)-NORMSDIST(-((LN($EY134/$AG$27)+(#REF!+($Q$47^2)/2)*$Q$51)/($Q$47*SQRT($Q$51))))*$EY134)*100*$AF$27,0)</f>
        <v>0</v>
      </c>
      <c r="FY134" s="196">
        <f ca="1">IFERROR((NORMSDIST(-(((LN($EY134/$AG$28)+(#REF!+($Q$47^2)/2)*$Q$51)/($Q$47*SQRT($Q$51)))-$Q$47*SQRT($Q$51)))*$AG$28*EXP(-#REF!*$Q$51)-NORMSDIST(-((LN($EY134/$AG$28)+(#REF!+($Q$47^2)/2)*$Q$51)/($Q$47*SQRT($Q$51))))*$EY134)*100*$AF$28,0)</f>
        <v>0</v>
      </c>
      <c r="FZ134" s="196">
        <f ca="1">IFERROR((NORMSDIST(-(((LN($EY134/$AG$29)+(#REF!+($Q$47^2)/2)*$Q$51)/($Q$47*SQRT($Q$51)))-$Q$47*SQRT($Q$51)))*$AG$29*EXP(-#REF!*$Q$51)-NORMSDIST(-((LN($EY134/$AG$29)+(#REF!+($Q$47^2)/2)*$Q$51)/($Q$47*SQRT($Q$51))))*$EY134)*100*$AF$29,0)</f>
        <v>0</v>
      </c>
      <c r="GA134" s="196">
        <f ca="1">IFERROR((NORMSDIST(-(((LN($EY134/$AG$30)+(#REF!+($Q$47^2)/2)*$Q$51)/($Q$47*SQRT($Q$51)))-$Q$47*SQRT($Q$51)))*$AG$30*EXP(-#REF!*$Q$51)-NORMSDIST(-((LN($EY134/$AG$30)+(#REF!+($Q$47^2)/2)*$Q$51)/($Q$47*SQRT($Q$51))))*$EY134)*100*$AF$30,0)</f>
        <v>0</v>
      </c>
      <c r="GB134" s="196">
        <f ca="1">IFERROR((NORMSDIST(-(((LN($EY134/$AG$31)+(#REF!+($Q$47^2)/2)*$Q$51)/($Q$47*SQRT($Q$51)))-$Q$47*SQRT($Q$51)))*$AG$31*EXP(-#REF!*$Q$51)-NORMSDIST(-((LN($EY134/$AG$31)+(#REF!+($Q$47^2)/2)*$Q$51)/($Q$47*SQRT($Q$51))))*$EY134)*100*$AF$31,0)</f>
        <v>0</v>
      </c>
      <c r="GC134" s="196">
        <f ca="1">IFERROR((NORMSDIST(-(((LN($EY134/$AG$32)+(#REF!+($Q$47^2)/2)*$Q$51)/($Q$47*SQRT($Q$51)))-$Q$47*SQRT($Q$51)))*$AG$32*EXP(-#REF!*$Q$51)-NORMSDIST(-((LN($EY134/$AG$32)+(#REF!+($Q$47^2)/2)*$Q$51)/($Q$47*SQRT($Q$51))))*$EY134)*100*$AF$32,0)</f>
        <v>0</v>
      </c>
      <c r="GD134" s="196">
        <f ca="1">IFERROR((NORMSDIST(-(((LN($EY134/$AG$33)+(#REF!+($Q$47^2)/2)*$Q$51)/($Q$47*SQRT($Q$51)))-$Q$47*SQRT($Q$51)))*$AG$33*EXP(-#REF!*$Q$51)-NORMSDIST(-((LN($EY134/$AG$33)+(#REF!+($Q$47^2)/2)*$Q$51)/($Q$47*SQRT($Q$51))))*$EY134)*100*$AF$33,0)</f>
        <v>0</v>
      </c>
      <c r="GE134" s="196">
        <f ca="1">IFERROR((NORMSDIST(-(((LN($EY134/$AG$34)+(#REF!+($Q$47^2)/2)*$Q$51)/($Q$47*SQRT($Q$51)))-$Q$47*SQRT($Q$51)))*$AG$34*EXP(-#REF!*$Q$51)-NORMSDIST(-((LN($EY134/$AG$34)+(#REF!+($Q$47^2)/2)*$Q$51)/($Q$47*SQRT($Q$51))))*$EY134)*100*$AF$34,0)</f>
        <v>0</v>
      </c>
      <c r="GF134" s="196">
        <f ca="1">IFERROR((NORMSDIST(-(((LN($EY134/$AG$35)+(#REF!+($Q$47^2)/2)*$Q$51)/($Q$47*SQRT($Q$51)))-$Q$47*SQRT($Q$51)))*$AG$35*EXP(-#REF!*$Q$51)-NORMSDIST(-((LN($EY134/$AG$35)+(#REF!+($Q$47^2)/2)*$Q$51)/($Q$47*SQRT($Q$51))))*$EY134)*100*$AF$35,0)</f>
        <v>0</v>
      </c>
      <c r="GG134" s="196">
        <f ca="1">IFERROR((NORMSDIST(-(((LN($EY134/$AG$36)+(#REF!+($Q$47^2)/2)*$Q$51)/($Q$47*SQRT($Q$51)))-$Q$47*SQRT($Q$51)))*$AG$36*EXP(-#REF!*$Q$51)-NORMSDIST(-((LN($EY134/$AG$36)+(#REF!+($Q$47^2)/2)*$Q$51)/($Q$47*SQRT($Q$51))))*$EY134)*100*$AF$36,0)</f>
        <v>0</v>
      </c>
      <c r="GH134" s="196">
        <f ca="1">IFERROR((NORMSDIST(-(((LN($EY134/$AG$37)+(#REF!+($Q$47^2)/2)*$Q$51)/($Q$47*SQRT($Q$51)))-$Q$47*SQRT($Q$51)))*$AG$37*EXP(-#REF!*$Q$51)-NORMSDIST(-((LN($EY134/$AG$37)+(#REF!+($Q$47^2)/2)*$Q$51)/($Q$47*SQRT($Q$51))))*$EY134)*100*$AF$37,0)</f>
        <v>0</v>
      </c>
      <c r="GI134" s="196">
        <f ca="1">IFERROR((NORMSDIST(-(((LN($EY134/$AG$38)+(#REF!+($Q$47^2)/2)*$Q$51)/($Q$47*SQRT($Q$51)))-$Q$47*SQRT($Q$51)))*$AG$38*EXP(-#REF!*$Q$51)-NORMSDIST(-((LN($EY134/$AG$38)+(#REF!+($Q$47^2)/2)*$Q$51)/($Q$47*SQRT($Q$51))))*$EY134)*100*$AF$38,0)</f>
        <v>0</v>
      </c>
      <c r="GJ134" s="196">
        <f ca="1">IFERROR((NORMSDIST(-(((LN($EY134/$AG$39)+(#REF!+($Q$47^2)/2)*$Q$51)/($Q$47*SQRT($Q$51)))-$Q$47*SQRT($Q$51)))*$AG$39*EXP(-#REF!*$Q$51)-NORMSDIST(-((LN($EY134/$AG$39)+(#REF!+($Q$47^2)/2)*$Q$51)/($Q$47*SQRT($Q$51))))*$EY134)*100*$AF$39,0)</f>
        <v>0</v>
      </c>
      <c r="GK134" s="196">
        <f ca="1">IFERROR((NORMSDIST(-(((LN($EY134/$AG$40)+(#REF!+($Q$47^2)/2)*$Q$51)/($Q$47*SQRT($Q$51)))-$Q$47*SQRT($Q$51)))*$AG$40*EXP(-#REF!*$Q$51)-NORMSDIST(-((LN($EY134/$AG$40)+(#REF!+($Q$47^2)/2)*$Q$51)/($Q$47*SQRT($Q$51))))*$EY134)*100*$AF$40,0)</f>
        <v>0</v>
      </c>
      <c r="GL134" s="196">
        <f ca="1">IFERROR((NORMSDIST(-(((LN($EY134/$AG$41)+(#REF!+($Q$47^2)/2)*$Q$51)/($Q$47*SQRT($Q$51)))-$Q$47*SQRT($Q$51)))*$AG$41*EXP(-#REF!*$Q$51)-NORMSDIST(-((LN($EY134/$AG$41)+(#REF!+($Q$47^2)/2)*$Q$51)/($Q$47*SQRT($Q$51))))*$EY134)*100*$AF$41,0)</f>
        <v>0</v>
      </c>
      <c r="GM134" s="196">
        <f ca="1">IFERROR((NORMSDIST(-(((LN($EY134/$AG$42)+(#REF!+($Q$47^2)/2)*$Q$51)/($Q$47*SQRT($Q$51)))-$Q$47*SQRT($Q$51)))*$AG$42*EXP(-#REF!*$Q$51)-NORMSDIST(-((LN($EY134/$AG$42)+(#REF!+($Q$47^2)/2)*$Q$51)/($Q$47*SQRT($Q$51))))*$EY134)*100*$AF$42,0)</f>
        <v>0</v>
      </c>
      <c r="GN134" s="232">
        <f t="shared" ca="1" si="218"/>
        <v>0</v>
      </c>
    </row>
  </sheetData>
  <sortState xmlns:xlrd2="http://schemas.microsoft.com/office/spreadsheetml/2017/richdata2" ref="U3:U14">
    <sortCondition ref="U3:U14"/>
  </sortState>
  <mergeCells count="20">
    <mergeCell ref="A73:A75"/>
    <mergeCell ref="N47:P47"/>
    <mergeCell ref="N48:P48"/>
    <mergeCell ref="N49:P49"/>
    <mergeCell ref="N50:P50"/>
    <mergeCell ref="N51:P51"/>
    <mergeCell ref="N52:P52"/>
    <mergeCell ref="S43:AD44"/>
    <mergeCell ref="AE43:AP44"/>
    <mergeCell ref="N44:P44"/>
    <mergeCell ref="N45:P45"/>
    <mergeCell ref="N53:P53"/>
    <mergeCell ref="N46:P46"/>
    <mergeCell ref="N40:P40"/>
    <mergeCell ref="N42:P42"/>
    <mergeCell ref="L2:M2"/>
    <mergeCell ref="N36:P36"/>
    <mergeCell ref="N37:P37"/>
    <mergeCell ref="N38:P38"/>
    <mergeCell ref="N39:P39"/>
  </mergeCells>
  <conditionalFormatting sqref="AG3:AG6 AG27:AG42 U27:U42">
    <cfRule type="expression" dxfId="493" priority="394">
      <formula>T3&gt;0</formula>
    </cfRule>
  </conditionalFormatting>
  <conditionalFormatting sqref="AG3:AG6 AG27:AG42 U27:U42">
    <cfRule type="expression" dxfId="492" priority="395">
      <formula>T3&lt;0</formula>
    </cfRule>
  </conditionalFormatting>
  <conditionalFormatting sqref="P3:Q34">
    <cfRule type="cellIs" dxfId="491" priority="396" operator="greaterThan">
      <formula>0</formula>
    </cfRule>
  </conditionalFormatting>
  <conditionalFormatting sqref="P3:Q34">
    <cfRule type="cellIs" dxfId="490" priority="397" operator="lessThan">
      <formula>0</formula>
    </cfRule>
  </conditionalFormatting>
  <conditionalFormatting sqref="B73:B74 B17:B18 B20:B30 AF3:AF17">
    <cfRule type="cellIs" dxfId="489" priority="398" operator="greaterThan">
      <formula>0</formula>
    </cfRule>
  </conditionalFormatting>
  <conditionalFormatting sqref="B73:B74 B17:B18 B20:B30 AF3:AF17">
    <cfRule type="cellIs" dxfId="488" priority="399" operator="lessThan">
      <formula>0</formula>
    </cfRule>
  </conditionalFormatting>
  <conditionalFormatting sqref="BD61:BD76">
    <cfRule type="cellIs" dxfId="487" priority="400" operator="greaterThan">
      <formula>0</formula>
    </cfRule>
  </conditionalFormatting>
  <conditionalFormatting sqref="BD61:BD76">
    <cfRule type="cellIs" dxfId="486" priority="401" operator="lessThan">
      <formula>0</formula>
    </cfRule>
  </conditionalFormatting>
  <conditionalFormatting sqref="BD6:BD8">
    <cfRule type="cellIs" dxfId="485" priority="402" operator="greaterThan">
      <formula>0</formula>
    </cfRule>
  </conditionalFormatting>
  <conditionalFormatting sqref="BD6:BD8">
    <cfRule type="cellIs" dxfId="484" priority="403" operator="lessThan">
      <formula>0</formula>
    </cfRule>
  </conditionalFormatting>
  <conditionalFormatting sqref="B43 B17:B18 B41 B20:B30 T3:T42 AF3:AF42">
    <cfRule type="cellIs" dxfId="483" priority="404" operator="greaterThan">
      <formula>0</formula>
    </cfRule>
  </conditionalFormatting>
  <conditionalFormatting sqref="B43 B17:B18 B41 B20:B30 T3:T42 AF3:AF42">
    <cfRule type="cellIs" dxfId="482" priority="405" operator="lessThan">
      <formula>0</formula>
    </cfRule>
  </conditionalFormatting>
  <conditionalFormatting sqref="B30">
    <cfRule type="cellIs" dxfId="481" priority="406" operator="greaterThan">
      <formula>0</formula>
    </cfRule>
  </conditionalFormatting>
  <conditionalFormatting sqref="B30">
    <cfRule type="cellIs" dxfId="480" priority="407" operator="lessThan">
      <formula>0</formula>
    </cfRule>
  </conditionalFormatting>
  <conditionalFormatting sqref="B75">
    <cfRule type="cellIs" dxfId="479" priority="408" operator="greaterThan">
      <formula>0</formula>
    </cfRule>
  </conditionalFormatting>
  <conditionalFormatting sqref="B75">
    <cfRule type="cellIs" dxfId="478" priority="409" operator="lessThan">
      <formula>0</formula>
    </cfRule>
  </conditionalFormatting>
  <conditionalFormatting sqref="BD9">
    <cfRule type="cellIs" dxfId="477" priority="410" operator="greaterThan">
      <formula>0</formula>
    </cfRule>
  </conditionalFormatting>
  <conditionalFormatting sqref="BD9">
    <cfRule type="cellIs" dxfId="476" priority="411" operator="lessThan">
      <formula>0</formula>
    </cfRule>
  </conditionalFormatting>
  <conditionalFormatting sqref="AX14:AX16">
    <cfRule type="cellIs" dxfId="475" priority="412" operator="greaterThan">
      <formula>0</formula>
    </cfRule>
  </conditionalFormatting>
  <conditionalFormatting sqref="AX14:AX16">
    <cfRule type="cellIs" dxfId="474" priority="413" operator="lessThan">
      <formula>0</formula>
    </cfRule>
  </conditionalFormatting>
  <conditionalFormatting sqref="AX28">
    <cfRule type="cellIs" dxfId="473" priority="414" operator="greaterThan">
      <formula>0</formula>
    </cfRule>
  </conditionalFormatting>
  <conditionalFormatting sqref="AX28">
    <cfRule type="cellIs" dxfId="472" priority="415" operator="lessThan">
      <formula>0</formula>
    </cfRule>
  </conditionalFormatting>
  <conditionalFormatting sqref="BD27">
    <cfRule type="cellIs" dxfId="471" priority="416" operator="greaterThan">
      <formula>0</formula>
    </cfRule>
  </conditionalFormatting>
  <conditionalFormatting sqref="BD27">
    <cfRule type="cellIs" dxfId="470" priority="417" operator="lessThan">
      <formula>0</formula>
    </cfRule>
  </conditionalFormatting>
  <conditionalFormatting sqref="BD22">
    <cfRule type="cellIs" dxfId="469" priority="418" operator="greaterThan">
      <formula>0</formula>
    </cfRule>
  </conditionalFormatting>
  <conditionalFormatting sqref="BD22">
    <cfRule type="cellIs" dxfId="468" priority="419" operator="lessThan">
      <formula>0</formula>
    </cfRule>
  </conditionalFormatting>
  <conditionalFormatting sqref="AX16:AX42">
    <cfRule type="cellIs" dxfId="467" priority="420" operator="greaterThan">
      <formula>0</formula>
    </cfRule>
  </conditionalFormatting>
  <conditionalFormatting sqref="AX16:AX42">
    <cfRule type="cellIs" dxfId="466" priority="421" operator="lessThan">
      <formula>0</formula>
    </cfRule>
  </conditionalFormatting>
  <conditionalFormatting sqref="AX24:AX27">
    <cfRule type="cellIs" dxfId="465" priority="422" operator="greaterThan">
      <formula>0</formula>
    </cfRule>
  </conditionalFormatting>
  <conditionalFormatting sqref="AX24:AX27">
    <cfRule type="cellIs" dxfId="464" priority="423" operator="lessThan">
      <formula>0</formula>
    </cfRule>
  </conditionalFormatting>
  <conditionalFormatting sqref="BD10:BD11 BD16:BD18 BD20:BD42">
    <cfRule type="cellIs" dxfId="463" priority="424" operator="greaterThan">
      <formula>0</formula>
    </cfRule>
  </conditionalFormatting>
  <conditionalFormatting sqref="BD10:BD11 BD16:BD18 BD20:BD42">
    <cfRule type="cellIs" dxfId="462" priority="425" operator="lessThan">
      <formula>0</formula>
    </cfRule>
  </conditionalFormatting>
  <conditionalFormatting sqref="BD12:BD15">
    <cfRule type="cellIs" dxfId="461" priority="426" operator="greaterThan">
      <formula>0</formula>
    </cfRule>
  </conditionalFormatting>
  <conditionalFormatting sqref="BD12:BD15">
    <cfRule type="cellIs" dxfId="460" priority="427" operator="lessThan">
      <formula>0</formula>
    </cfRule>
  </conditionalFormatting>
  <conditionalFormatting sqref="BD19">
    <cfRule type="cellIs" dxfId="459" priority="428" operator="greaterThan">
      <formula>0</formula>
    </cfRule>
  </conditionalFormatting>
  <conditionalFormatting sqref="BD19">
    <cfRule type="cellIs" dxfId="458" priority="429" operator="lessThan">
      <formula>0</formula>
    </cfRule>
  </conditionalFormatting>
  <conditionalFormatting sqref="AX29:AX36">
    <cfRule type="cellIs" dxfId="457" priority="430" operator="greaterThan">
      <formula>0</formula>
    </cfRule>
  </conditionalFormatting>
  <conditionalFormatting sqref="AX29:AX36">
    <cfRule type="cellIs" dxfId="456" priority="431" operator="lessThan">
      <formula>0</formula>
    </cfRule>
  </conditionalFormatting>
  <conditionalFormatting sqref="BD23:BD24">
    <cfRule type="cellIs" dxfId="455" priority="432" operator="greaterThan">
      <formula>0</formula>
    </cfRule>
  </conditionalFormatting>
  <conditionalFormatting sqref="BD23:BD24">
    <cfRule type="cellIs" dxfId="454" priority="433" operator="lessThan">
      <formula>0</formula>
    </cfRule>
  </conditionalFormatting>
  <conditionalFormatting sqref="BD25:BD26">
    <cfRule type="cellIs" dxfId="453" priority="434" operator="greaterThan">
      <formula>0</formula>
    </cfRule>
  </conditionalFormatting>
  <conditionalFormatting sqref="BD25:BD26">
    <cfRule type="cellIs" dxfId="452" priority="435" operator="lessThan">
      <formula>0</formula>
    </cfRule>
  </conditionalFormatting>
  <conditionalFormatting sqref="AX61:AX76">
    <cfRule type="cellIs" dxfId="451" priority="436" operator="greaterThan">
      <formula>0</formula>
    </cfRule>
  </conditionalFormatting>
  <conditionalFormatting sqref="AX61:AX76">
    <cfRule type="cellIs" dxfId="450" priority="437" operator="lessThan">
      <formula>0</formula>
    </cfRule>
  </conditionalFormatting>
  <conditionalFormatting sqref="AX50:AX53 AX55:AX68">
    <cfRule type="cellIs" dxfId="449" priority="438" operator="greaterThan">
      <formula>0</formula>
    </cfRule>
  </conditionalFormatting>
  <conditionalFormatting sqref="AX50:AX53 AX55:AX68">
    <cfRule type="cellIs" dxfId="448" priority="439" operator="lessThan">
      <formula>0</formula>
    </cfRule>
  </conditionalFormatting>
  <conditionalFormatting sqref="AX50">
    <cfRule type="cellIs" dxfId="447" priority="440" operator="greaterThan">
      <formula>0</formula>
    </cfRule>
  </conditionalFormatting>
  <conditionalFormatting sqref="AX50">
    <cfRule type="cellIs" dxfId="446" priority="441" operator="lessThan">
      <formula>0</formula>
    </cfRule>
  </conditionalFormatting>
  <conditionalFormatting sqref="AX70">
    <cfRule type="cellIs" dxfId="445" priority="442" operator="greaterThan">
      <formula>0</formula>
    </cfRule>
  </conditionalFormatting>
  <conditionalFormatting sqref="AX70">
    <cfRule type="cellIs" dxfId="444" priority="443" operator="lessThan">
      <formula>0</formula>
    </cfRule>
  </conditionalFormatting>
  <conditionalFormatting sqref="AX35:AX47 AX50">
    <cfRule type="cellIs" dxfId="443" priority="444" operator="greaterThan">
      <formula>0</formula>
    </cfRule>
  </conditionalFormatting>
  <conditionalFormatting sqref="AX35:AX47 AX50">
    <cfRule type="cellIs" dxfId="442" priority="445" operator="lessThan">
      <formula>0</formula>
    </cfRule>
  </conditionalFormatting>
  <conditionalFormatting sqref="AX43:AX47 AX50">
    <cfRule type="cellIs" dxfId="441" priority="446" operator="greaterThan">
      <formula>0</formula>
    </cfRule>
  </conditionalFormatting>
  <conditionalFormatting sqref="AX43:AX47 AX50">
    <cfRule type="cellIs" dxfId="440" priority="447" operator="lessThan">
      <formula>0</formula>
    </cfRule>
  </conditionalFormatting>
  <conditionalFormatting sqref="AX69">
    <cfRule type="cellIs" dxfId="439" priority="448" operator="greaterThan">
      <formula>0</formula>
    </cfRule>
  </conditionalFormatting>
  <conditionalFormatting sqref="AX69">
    <cfRule type="cellIs" dxfId="438" priority="449" operator="lessThan">
      <formula>0</formula>
    </cfRule>
  </conditionalFormatting>
  <conditionalFormatting sqref="AX59">
    <cfRule type="cellIs" dxfId="437" priority="450" operator="greaterThan">
      <formula>0</formula>
    </cfRule>
  </conditionalFormatting>
  <conditionalFormatting sqref="AX59">
    <cfRule type="cellIs" dxfId="436" priority="451" operator="lessThan">
      <formula>0</formula>
    </cfRule>
  </conditionalFormatting>
  <conditionalFormatting sqref="AX47:AX50">
    <cfRule type="cellIs" dxfId="435" priority="452" operator="greaterThan">
      <formula>0</formula>
    </cfRule>
  </conditionalFormatting>
  <conditionalFormatting sqref="AX47:AX50">
    <cfRule type="cellIs" dxfId="434" priority="453" operator="lessThan">
      <formula>0</formula>
    </cfRule>
  </conditionalFormatting>
  <conditionalFormatting sqref="AX59">
    <cfRule type="cellIs" dxfId="433" priority="454" operator="greaterThan">
      <formula>0</formula>
    </cfRule>
  </conditionalFormatting>
  <conditionalFormatting sqref="AX59">
    <cfRule type="cellIs" dxfId="432" priority="455" operator="lessThan">
      <formula>0</formula>
    </cfRule>
  </conditionalFormatting>
  <conditionalFormatting sqref="AX60">
    <cfRule type="cellIs" dxfId="431" priority="456" operator="greaterThan">
      <formula>0</formula>
    </cfRule>
  </conditionalFormatting>
  <conditionalFormatting sqref="AX60">
    <cfRule type="cellIs" dxfId="430" priority="457" operator="lessThan">
      <formula>0</formula>
    </cfRule>
  </conditionalFormatting>
  <conditionalFormatting sqref="AX61:AX63">
    <cfRule type="cellIs" dxfId="429" priority="458" operator="greaterThan">
      <formula>0</formula>
    </cfRule>
  </conditionalFormatting>
  <conditionalFormatting sqref="AX61:AX63">
    <cfRule type="cellIs" dxfId="428" priority="459" operator="lessThan">
      <formula>0</formula>
    </cfRule>
  </conditionalFormatting>
  <conditionalFormatting sqref="AX63">
    <cfRule type="cellIs" dxfId="427" priority="460" operator="greaterThan">
      <formula>0</formula>
    </cfRule>
  </conditionalFormatting>
  <conditionalFormatting sqref="AX63">
    <cfRule type="cellIs" dxfId="426" priority="461" operator="lessThan">
      <formula>0</formula>
    </cfRule>
  </conditionalFormatting>
  <conditionalFormatting sqref="AX64:AX65">
    <cfRule type="cellIs" dxfId="425" priority="462" operator="greaterThan">
      <formula>0</formula>
    </cfRule>
  </conditionalFormatting>
  <conditionalFormatting sqref="AX64:AX65">
    <cfRule type="cellIs" dxfId="424" priority="463" operator="lessThan">
      <formula>0</formula>
    </cfRule>
  </conditionalFormatting>
  <conditionalFormatting sqref="AX52:AX54">
    <cfRule type="cellIs" dxfId="423" priority="464" operator="greaterThan">
      <formula>0</formula>
    </cfRule>
  </conditionalFormatting>
  <conditionalFormatting sqref="AX52:AX54">
    <cfRule type="cellIs" dxfId="422" priority="465" operator="lessThan">
      <formula>0</formula>
    </cfRule>
  </conditionalFormatting>
  <conditionalFormatting sqref="AX65">
    <cfRule type="cellIs" dxfId="421" priority="466" operator="greaterThan">
      <formula>0</formula>
    </cfRule>
  </conditionalFormatting>
  <conditionalFormatting sqref="AX65">
    <cfRule type="cellIs" dxfId="420" priority="467" operator="lessThan">
      <formula>0</formula>
    </cfRule>
  </conditionalFormatting>
  <conditionalFormatting sqref="AX64">
    <cfRule type="cellIs" dxfId="419" priority="468" operator="greaterThan">
      <formula>0</formula>
    </cfRule>
  </conditionalFormatting>
  <conditionalFormatting sqref="AX64">
    <cfRule type="cellIs" dxfId="418" priority="469" operator="lessThan">
      <formula>0</formula>
    </cfRule>
  </conditionalFormatting>
  <conditionalFormatting sqref="AX54">
    <cfRule type="cellIs" dxfId="417" priority="470" operator="greaterThan">
      <formula>0</formula>
    </cfRule>
  </conditionalFormatting>
  <conditionalFormatting sqref="AX54">
    <cfRule type="cellIs" dxfId="416" priority="471" operator="lessThan">
      <formula>0</formula>
    </cfRule>
  </conditionalFormatting>
  <conditionalFormatting sqref="AX54">
    <cfRule type="cellIs" dxfId="415" priority="472" operator="greaterThan">
      <formula>0</formula>
    </cfRule>
  </conditionalFormatting>
  <conditionalFormatting sqref="AX54">
    <cfRule type="cellIs" dxfId="414" priority="473" operator="lessThan">
      <formula>0</formula>
    </cfRule>
  </conditionalFormatting>
  <conditionalFormatting sqref="AX55:AX68">
    <cfRule type="cellIs" dxfId="413" priority="474" operator="greaterThan">
      <formula>0</formula>
    </cfRule>
  </conditionalFormatting>
  <conditionalFormatting sqref="AX55:AX68">
    <cfRule type="cellIs" dxfId="412" priority="475" operator="lessThan">
      <formula>0</formula>
    </cfRule>
  </conditionalFormatting>
  <conditionalFormatting sqref="AX56:AX58">
    <cfRule type="cellIs" dxfId="411" priority="476" operator="greaterThan">
      <formula>0</formula>
    </cfRule>
  </conditionalFormatting>
  <conditionalFormatting sqref="AX56:AX58">
    <cfRule type="cellIs" dxfId="410" priority="477" operator="lessThan">
      <formula>0</formula>
    </cfRule>
  </conditionalFormatting>
  <conditionalFormatting sqref="AX58">
    <cfRule type="cellIs" dxfId="409" priority="478" operator="greaterThan">
      <formula>0</formula>
    </cfRule>
  </conditionalFormatting>
  <conditionalFormatting sqref="AX58">
    <cfRule type="cellIs" dxfId="408" priority="479" operator="lessThan">
      <formula>0</formula>
    </cfRule>
  </conditionalFormatting>
  <conditionalFormatting sqref="AX59:AX60">
    <cfRule type="cellIs" dxfId="407" priority="480" operator="greaterThan">
      <formula>0</formula>
    </cfRule>
  </conditionalFormatting>
  <conditionalFormatting sqref="AX59:AX60">
    <cfRule type="cellIs" dxfId="406" priority="481" operator="lessThan">
      <formula>0</formula>
    </cfRule>
  </conditionalFormatting>
  <conditionalFormatting sqref="BD28:BD29 BD34:BD36 BD38:BD68">
    <cfRule type="cellIs" dxfId="405" priority="482" operator="greaterThan">
      <formula>0</formula>
    </cfRule>
  </conditionalFormatting>
  <conditionalFormatting sqref="BD28:BD29 BD34:BD36 BD38:BD68">
    <cfRule type="cellIs" dxfId="404" priority="483" operator="lessThan">
      <formula>0</formula>
    </cfRule>
  </conditionalFormatting>
  <conditionalFormatting sqref="BD30:BD33">
    <cfRule type="cellIs" dxfId="403" priority="484" operator="greaterThan">
      <formula>0</formula>
    </cfRule>
  </conditionalFormatting>
  <conditionalFormatting sqref="BD30:BD33">
    <cfRule type="cellIs" dxfId="402" priority="485" operator="lessThan">
      <formula>0</formula>
    </cfRule>
  </conditionalFormatting>
  <conditionalFormatting sqref="BD57">
    <cfRule type="cellIs" dxfId="401" priority="486" operator="greaterThan">
      <formula>0</formula>
    </cfRule>
  </conditionalFormatting>
  <conditionalFormatting sqref="BD57">
    <cfRule type="cellIs" dxfId="400" priority="487" operator="lessThan">
      <formula>0</formula>
    </cfRule>
  </conditionalFormatting>
  <conditionalFormatting sqref="BD37">
    <cfRule type="cellIs" dxfId="399" priority="488" operator="greaterThan">
      <formula>0</formula>
    </cfRule>
  </conditionalFormatting>
  <conditionalFormatting sqref="BD37">
    <cfRule type="cellIs" dxfId="398" priority="489" operator="lessThan">
      <formula>0</formula>
    </cfRule>
  </conditionalFormatting>
  <conditionalFormatting sqref="AX5:AX14">
    <cfRule type="cellIs" dxfId="397" priority="490" operator="greaterThan">
      <formula>0</formula>
    </cfRule>
  </conditionalFormatting>
  <conditionalFormatting sqref="AX5:AX14">
    <cfRule type="cellIs" dxfId="396" priority="491" operator="lessThan">
      <formula>0</formula>
    </cfRule>
  </conditionalFormatting>
  <conditionalFormatting sqref="AX13">
    <cfRule type="cellIs" dxfId="395" priority="492" operator="greaterThan">
      <formula>0</formula>
    </cfRule>
  </conditionalFormatting>
  <conditionalFormatting sqref="AX13">
    <cfRule type="cellIs" dxfId="394" priority="493" operator="lessThan">
      <formula>0</formula>
    </cfRule>
  </conditionalFormatting>
  <conditionalFormatting sqref="B65:B72">
    <cfRule type="cellIs" dxfId="393" priority="494" operator="greaterThan">
      <formula>0</formula>
    </cfRule>
  </conditionalFormatting>
  <conditionalFormatting sqref="B65:B72">
    <cfRule type="cellIs" dxfId="392" priority="495" operator="lessThan">
      <formula>0</formula>
    </cfRule>
  </conditionalFormatting>
  <conditionalFormatting sqref="BJ3:BJ76">
    <cfRule type="cellIs" dxfId="391" priority="496" operator="greaterThan">
      <formula>0</formula>
    </cfRule>
  </conditionalFormatting>
  <conditionalFormatting sqref="BJ3:BJ76">
    <cfRule type="cellIs" dxfId="390" priority="497" operator="lessThan">
      <formula>0</formula>
    </cfRule>
  </conditionalFormatting>
  <conditionalFormatting sqref="AX21">
    <cfRule type="cellIs" dxfId="389" priority="498" operator="greaterThan">
      <formula>0</formula>
    </cfRule>
  </conditionalFormatting>
  <conditionalFormatting sqref="AX21">
    <cfRule type="cellIs" dxfId="388" priority="499" operator="lessThan">
      <formula>0</formula>
    </cfRule>
  </conditionalFormatting>
  <conditionalFormatting sqref="AX21">
    <cfRule type="cellIs" dxfId="387" priority="500" operator="greaterThan">
      <formula>0</formula>
    </cfRule>
  </conditionalFormatting>
  <conditionalFormatting sqref="AX21">
    <cfRule type="cellIs" dxfId="386" priority="501" operator="lessThan">
      <formula>0</formula>
    </cfRule>
  </conditionalFormatting>
  <conditionalFormatting sqref="AX14">
    <cfRule type="cellIs" dxfId="385" priority="502" operator="greaterThan">
      <formula>0</formula>
    </cfRule>
  </conditionalFormatting>
  <conditionalFormatting sqref="AX14">
    <cfRule type="cellIs" dxfId="384" priority="503" operator="lessThan">
      <formula>0</formula>
    </cfRule>
  </conditionalFormatting>
  <conditionalFormatting sqref="AX22">
    <cfRule type="cellIs" dxfId="383" priority="504" operator="greaterThan">
      <formula>0</formula>
    </cfRule>
  </conditionalFormatting>
  <conditionalFormatting sqref="AX22">
    <cfRule type="cellIs" dxfId="382" priority="505" operator="lessThan">
      <formula>0</formula>
    </cfRule>
  </conditionalFormatting>
  <conditionalFormatting sqref="AX22">
    <cfRule type="cellIs" dxfId="381" priority="506" operator="greaterThan">
      <formula>0</formula>
    </cfRule>
  </conditionalFormatting>
  <conditionalFormatting sqref="AX22">
    <cfRule type="cellIs" dxfId="380" priority="507" operator="lessThan">
      <formula>0</formula>
    </cfRule>
  </conditionalFormatting>
  <conditionalFormatting sqref="B64">
    <cfRule type="cellIs" dxfId="379" priority="508" operator="greaterThan">
      <formula>0</formula>
    </cfRule>
  </conditionalFormatting>
  <conditionalFormatting sqref="B64">
    <cfRule type="cellIs" dxfId="378" priority="509" operator="lessThan">
      <formula>0</formula>
    </cfRule>
  </conditionalFormatting>
  <conditionalFormatting sqref="B41 B43:B72 AF3:AF42">
    <cfRule type="cellIs" dxfId="377" priority="510" operator="greaterThan">
      <formula>0</formula>
    </cfRule>
  </conditionalFormatting>
  <conditionalFormatting sqref="B41 B43:B72 AF3:AF42">
    <cfRule type="cellIs" dxfId="376" priority="511" operator="lessThan">
      <formula>0</formula>
    </cfRule>
  </conditionalFormatting>
  <conditionalFormatting sqref="B41 B43:B72">
    <cfRule type="cellIs" dxfId="375" priority="512" operator="greaterThan">
      <formula>0</formula>
    </cfRule>
  </conditionalFormatting>
  <conditionalFormatting sqref="B41 B43:B72">
    <cfRule type="cellIs" dxfId="374" priority="513" operator="lessThan">
      <formula>0</formula>
    </cfRule>
  </conditionalFormatting>
  <conditionalFormatting sqref="B29">
    <cfRule type="cellIs" dxfId="373" priority="514" operator="greaterThan">
      <formula>0</formula>
    </cfRule>
  </conditionalFormatting>
  <conditionalFormatting sqref="B29">
    <cfRule type="cellIs" dxfId="372" priority="515" operator="lessThan">
      <formula>0</formula>
    </cfRule>
  </conditionalFormatting>
  <conditionalFormatting sqref="AX3">
    <cfRule type="cellIs" dxfId="371" priority="516" operator="greaterThan">
      <formula>0</formula>
    </cfRule>
  </conditionalFormatting>
  <conditionalFormatting sqref="AX3">
    <cfRule type="cellIs" dxfId="370" priority="517" operator="lessThan">
      <formula>0</formula>
    </cfRule>
  </conditionalFormatting>
  <conditionalFormatting sqref="AX4">
    <cfRule type="cellIs" dxfId="369" priority="518" operator="greaterThan">
      <formula>0</formula>
    </cfRule>
  </conditionalFormatting>
  <conditionalFormatting sqref="AX4">
    <cfRule type="cellIs" dxfId="368" priority="519" operator="lessThan">
      <formula>0</formula>
    </cfRule>
  </conditionalFormatting>
  <conditionalFormatting sqref="BD3">
    <cfRule type="cellIs" dxfId="367" priority="520" operator="greaterThan">
      <formula>0</formula>
    </cfRule>
  </conditionalFormatting>
  <conditionalFormatting sqref="BD3">
    <cfRule type="cellIs" dxfId="366" priority="521" operator="lessThan">
      <formula>0</formula>
    </cfRule>
  </conditionalFormatting>
  <conditionalFormatting sqref="T3:T42 AF3:AF42">
    <cfRule type="cellIs" dxfId="365" priority="522" operator="greaterThan">
      <formula>0</formula>
    </cfRule>
  </conditionalFormatting>
  <conditionalFormatting sqref="T3:T42 AF3:AF42">
    <cfRule type="cellIs" dxfId="364" priority="523" operator="lessThan">
      <formula>0</formula>
    </cfRule>
  </conditionalFormatting>
  <conditionalFormatting sqref="Q37">
    <cfRule type="cellIs" dxfId="363" priority="524" operator="lessThan">
      <formula>0</formula>
    </cfRule>
  </conditionalFormatting>
  <conditionalFormatting sqref="Q37">
    <cfRule type="cellIs" dxfId="362" priority="525" operator="greaterThan">
      <formula>0</formula>
    </cfRule>
  </conditionalFormatting>
  <conditionalFormatting sqref="I3:I37">
    <cfRule type="cellIs" dxfId="361" priority="392" operator="lessThan">
      <formula>0</formula>
    </cfRule>
    <cfRule type="cellIs" dxfId="360" priority="393" operator="greaterThan">
      <formula>0</formula>
    </cfRule>
  </conditionalFormatting>
  <conditionalFormatting sqref="I41:I72">
    <cfRule type="cellIs" dxfId="359" priority="390" operator="lessThan">
      <formula>0</formula>
    </cfRule>
    <cfRule type="cellIs" dxfId="358" priority="391" operator="greaterThan">
      <formula>0</formula>
    </cfRule>
  </conditionalFormatting>
  <conditionalFormatting sqref="I76">
    <cfRule type="cellIs" dxfId="357" priority="388" operator="lessThan">
      <formula>0</formula>
    </cfRule>
    <cfRule type="cellIs" dxfId="356" priority="389" operator="greaterThan">
      <formula>0</formula>
    </cfRule>
  </conditionalFormatting>
  <conditionalFormatting sqref="B5:B6">
    <cfRule type="cellIs" dxfId="355" priority="384" operator="greaterThan">
      <formula>0</formula>
    </cfRule>
  </conditionalFormatting>
  <conditionalFormatting sqref="B5:B6">
    <cfRule type="cellIs" dxfId="354" priority="385" operator="lessThan">
      <formula>0</formula>
    </cfRule>
  </conditionalFormatting>
  <conditionalFormatting sqref="B5:B6">
    <cfRule type="cellIs" dxfId="353" priority="386" operator="greaterThan">
      <formula>0</formula>
    </cfRule>
  </conditionalFormatting>
  <conditionalFormatting sqref="B5:B6">
    <cfRule type="cellIs" dxfId="352" priority="387" operator="lessThan">
      <formula>0</formula>
    </cfRule>
  </conditionalFormatting>
  <conditionalFormatting sqref="K4:L4 K7:L7 K10:L10 K13:L13 K16:L16 K19:L19 K22:L22 K25:L25 K28:L28 K31:L31 K34:L34">
    <cfRule type="cellIs" dxfId="351" priority="383" operator="greaterThan">
      <formula>J4</formula>
    </cfRule>
  </conditionalFormatting>
  <conditionalFormatting sqref="AP3:AP8">
    <cfRule type="dataBar" priority="38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{3D56FEAE-3931-41A4-A665-4FCB1D264539}</x14:id>
        </ext>
      </extLst>
    </cfRule>
    <cfRule type="cellIs" dxfId="350" priority="382" operator="greaterThan">
      <formula>0</formula>
    </cfRule>
  </conditionalFormatting>
  <conditionalFormatting sqref="AE43">
    <cfRule type="cellIs" dxfId="349" priority="379" operator="greaterThan">
      <formula>0</formula>
    </cfRule>
  </conditionalFormatting>
  <conditionalFormatting sqref="AE43">
    <cfRule type="cellIs" dxfId="348" priority="380" operator="lessThan">
      <formula>0</formula>
    </cfRule>
  </conditionalFormatting>
  <conditionalFormatting sqref="Q38">
    <cfRule type="cellIs" dxfId="347" priority="378" operator="lessThan">
      <formula>0</formula>
    </cfRule>
  </conditionalFormatting>
  <conditionalFormatting sqref="Q39">
    <cfRule type="cellIs" dxfId="346" priority="377" operator="lessThan">
      <formula>0</formula>
    </cfRule>
  </conditionalFormatting>
  <conditionalFormatting sqref="J4 J7 J10 J13 J16 J19 J22 J25 J28 J31 J34">
    <cfRule type="cellIs" dxfId="345" priority="376" operator="greaterThan">
      <formula>1.49</formula>
    </cfRule>
  </conditionalFormatting>
  <conditionalFormatting sqref="AD3:AD8">
    <cfRule type="cellIs" dxfId="344" priority="375" operator="equal">
      <formula>0</formula>
    </cfRule>
  </conditionalFormatting>
  <conditionalFormatting sqref="AP3:AP8">
    <cfRule type="cellIs" dxfId="343" priority="374" operator="equal">
      <formula>0</formula>
    </cfRule>
  </conditionalFormatting>
  <conditionalFormatting sqref="B42">
    <cfRule type="cellIs" dxfId="342" priority="367" operator="greaterThan">
      <formula>0</formula>
    </cfRule>
  </conditionalFormatting>
  <conditionalFormatting sqref="B42">
    <cfRule type="cellIs" dxfId="341" priority="368" operator="lessThan">
      <formula>0</formula>
    </cfRule>
  </conditionalFormatting>
  <conditionalFormatting sqref="B42">
    <cfRule type="cellIs" dxfId="340" priority="369" operator="greaterThan">
      <formula>0</formula>
    </cfRule>
  </conditionalFormatting>
  <conditionalFormatting sqref="B42">
    <cfRule type="cellIs" dxfId="339" priority="370" operator="lessThan">
      <formula>0</formula>
    </cfRule>
  </conditionalFormatting>
  <conditionalFormatting sqref="B42">
    <cfRule type="cellIs" dxfId="338" priority="371" operator="greaterThan">
      <formula>0</formula>
    </cfRule>
  </conditionalFormatting>
  <conditionalFormatting sqref="B42">
    <cfRule type="cellIs" dxfId="337" priority="372" operator="lessThan">
      <formula>0</formula>
    </cfRule>
  </conditionalFormatting>
  <conditionalFormatting sqref="S3:S42">
    <cfRule type="expression" dxfId="336" priority="366">
      <formula>$O$18-$U3&lt;0</formula>
    </cfRule>
  </conditionalFormatting>
  <conditionalFormatting sqref="AD3:AD8">
    <cfRule type="dataBar" priority="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{01D28157-8392-453A-A878-095919AAA68F}</x14:id>
        </ext>
      </extLst>
    </cfRule>
    <cfRule type="cellIs" dxfId="335" priority="527" operator="greaterThan">
      <formula>0</formula>
    </cfRule>
  </conditionalFormatting>
  <conditionalFormatting sqref="S3:S42">
    <cfRule type="expression" dxfId="334" priority="364">
      <formula>$O$18-$U3&gt;0</formula>
    </cfRule>
  </conditionalFormatting>
  <conditionalFormatting sqref="AA3:AA8">
    <cfRule type="cellIs" dxfId="333" priority="362" operator="lessThan">
      <formula>V3</formula>
    </cfRule>
    <cfRule type="cellIs" dxfId="332" priority="363" operator="equal">
      <formula>0</formula>
    </cfRule>
  </conditionalFormatting>
  <conditionalFormatting sqref="BD5">
    <cfRule type="cellIs" dxfId="331" priority="358" operator="greaterThan">
      <formula>0</formula>
    </cfRule>
  </conditionalFormatting>
  <conditionalFormatting sqref="BD5">
    <cfRule type="cellIs" dxfId="330" priority="359" operator="lessThan">
      <formula>0</formula>
    </cfRule>
  </conditionalFormatting>
  <conditionalFormatting sqref="BD4">
    <cfRule type="cellIs" dxfId="329" priority="356" operator="greaterThan">
      <formula>0</formula>
    </cfRule>
  </conditionalFormatting>
  <conditionalFormatting sqref="BD4">
    <cfRule type="cellIs" dxfId="328" priority="357" operator="lessThan">
      <formula>0</formula>
    </cfRule>
  </conditionalFormatting>
  <conditionalFormatting sqref="AE3:AE42">
    <cfRule type="expression" dxfId="327" priority="355">
      <formula>$O$18-$AG3&gt;0</formula>
    </cfRule>
  </conditionalFormatting>
  <conditionalFormatting sqref="AE3:AE42">
    <cfRule type="expression" dxfId="326" priority="354">
      <formula>$O$18-$AG3&lt;0</formula>
    </cfRule>
  </conditionalFormatting>
  <conditionalFormatting sqref="P3:P34">
    <cfRule type="dataBar" priority="3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Y3:Z8">
    <cfRule type="cellIs" dxfId="325" priority="352" operator="equal">
      <formula>0</formula>
    </cfRule>
  </conditionalFormatting>
  <conditionalFormatting sqref="B14">
    <cfRule type="cellIs" dxfId="324" priority="345" operator="greaterThan">
      <formula>0</formula>
    </cfRule>
  </conditionalFormatting>
  <conditionalFormatting sqref="B14">
    <cfRule type="cellIs" dxfId="323" priority="346" operator="lessThan">
      <formula>0</formula>
    </cfRule>
  </conditionalFormatting>
  <conditionalFormatting sqref="B14">
    <cfRule type="cellIs" dxfId="322" priority="347" operator="greaterThan">
      <formula>0</formula>
    </cfRule>
  </conditionalFormatting>
  <conditionalFormatting sqref="B14">
    <cfRule type="cellIs" dxfId="321" priority="348" operator="lessThan">
      <formula>0</formula>
    </cfRule>
  </conditionalFormatting>
  <conditionalFormatting sqref="B13">
    <cfRule type="cellIs" dxfId="320" priority="341" operator="greaterThan">
      <formula>0</formula>
    </cfRule>
  </conditionalFormatting>
  <conditionalFormatting sqref="B13">
    <cfRule type="cellIs" dxfId="319" priority="342" operator="lessThan">
      <formula>0</formula>
    </cfRule>
  </conditionalFormatting>
  <conditionalFormatting sqref="B13">
    <cfRule type="cellIs" dxfId="318" priority="343" operator="greaterThan">
      <formula>0</formula>
    </cfRule>
  </conditionalFormatting>
  <conditionalFormatting sqref="B13">
    <cfRule type="cellIs" dxfId="317" priority="344" operator="lessThan">
      <formula>0</formula>
    </cfRule>
  </conditionalFormatting>
  <conditionalFormatting sqref="B17:B18">
    <cfRule type="cellIs" dxfId="316" priority="337" operator="greaterThan">
      <formula>0</formula>
    </cfRule>
  </conditionalFormatting>
  <conditionalFormatting sqref="B17:B18">
    <cfRule type="cellIs" dxfId="315" priority="338" operator="lessThan">
      <formula>0</formula>
    </cfRule>
  </conditionalFormatting>
  <conditionalFormatting sqref="B17:B18">
    <cfRule type="cellIs" dxfId="314" priority="339" operator="greaterThan">
      <formula>0</formula>
    </cfRule>
  </conditionalFormatting>
  <conditionalFormatting sqref="B17:B18">
    <cfRule type="cellIs" dxfId="313" priority="340" operator="lessThan">
      <formula>0</formula>
    </cfRule>
  </conditionalFormatting>
  <conditionalFormatting sqref="B13:B14">
    <cfRule type="cellIs" dxfId="312" priority="333" operator="greaterThan">
      <formula>0</formula>
    </cfRule>
  </conditionalFormatting>
  <conditionalFormatting sqref="B13:B14">
    <cfRule type="cellIs" dxfId="311" priority="334" operator="lessThan">
      <formula>0</formula>
    </cfRule>
  </conditionalFormatting>
  <conditionalFormatting sqref="B13:B14">
    <cfRule type="cellIs" dxfId="310" priority="335" operator="greaterThan">
      <formula>0</formula>
    </cfRule>
  </conditionalFormatting>
  <conditionalFormatting sqref="B13:B14">
    <cfRule type="cellIs" dxfId="309" priority="336" operator="lessThan">
      <formula>0</formula>
    </cfRule>
  </conditionalFormatting>
  <conditionalFormatting sqref="B5:B6">
    <cfRule type="cellIs" dxfId="308" priority="329" operator="greaterThan">
      <formula>0</formula>
    </cfRule>
  </conditionalFormatting>
  <conditionalFormatting sqref="B5:B6">
    <cfRule type="cellIs" dxfId="307" priority="330" operator="lessThan">
      <formula>0</formula>
    </cfRule>
  </conditionalFormatting>
  <conditionalFormatting sqref="B5:B6">
    <cfRule type="cellIs" dxfId="306" priority="331" operator="greaterThan">
      <formula>0</formula>
    </cfRule>
  </conditionalFormatting>
  <conditionalFormatting sqref="B5:B6">
    <cfRule type="cellIs" dxfId="305" priority="332" operator="lessThan">
      <formula>0</formula>
    </cfRule>
  </conditionalFormatting>
  <conditionalFormatting sqref="B12">
    <cfRule type="cellIs" dxfId="304" priority="269" operator="greaterThan">
      <formula>0</formula>
    </cfRule>
  </conditionalFormatting>
  <conditionalFormatting sqref="B12">
    <cfRule type="cellIs" dxfId="303" priority="270" operator="lessThan">
      <formula>0</formula>
    </cfRule>
  </conditionalFormatting>
  <conditionalFormatting sqref="B12">
    <cfRule type="cellIs" dxfId="302" priority="271" operator="greaterThan">
      <formula>0</formula>
    </cfRule>
  </conditionalFormatting>
  <conditionalFormatting sqref="B12">
    <cfRule type="cellIs" dxfId="301" priority="272" operator="lessThan">
      <formula>0</formula>
    </cfRule>
  </conditionalFormatting>
  <conditionalFormatting sqref="B15:B16">
    <cfRule type="cellIs" dxfId="300" priority="325" operator="greaterThan">
      <formula>0</formula>
    </cfRule>
  </conditionalFormatting>
  <conditionalFormatting sqref="B15:B16">
    <cfRule type="cellIs" dxfId="299" priority="326" operator="lessThan">
      <formula>0</formula>
    </cfRule>
  </conditionalFormatting>
  <conditionalFormatting sqref="B15:B16">
    <cfRule type="cellIs" dxfId="298" priority="327" operator="greaterThan">
      <formula>0</formula>
    </cfRule>
  </conditionalFormatting>
  <conditionalFormatting sqref="B15:B16">
    <cfRule type="cellIs" dxfId="297" priority="328" operator="lessThan">
      <formula>0</formula>
    </cfRule>
  </conditionalFormatting>
  <conditionalFormatting sqref="B16">
    <cfRule type="cellIs" dxfId="296" priority="321" operator="greaterThan">
      <formula>0</formula>
    </cfRule>
  </conditionalFormatting>
  <conditionalFormatting sqref="B16">
    <cfRule type="cellIs" dxfId="295" priority="322" operator="lessThan">
      <formula>0</formula>
    </cfRule>
  </conditionalFormatting>
  <conditionalFormatting sqref="B16">
    <cfRule type="cellIs" dxfId="294" priority="323" operator="greaterThan">
      <formula>0</formula>
    </cfRule>
  </conditionalFormatting>
  <conditionalFormatting sqref="B16">
    <cfRule type="cellIs" dxfId="293" priority="324" operator="lessThan">
      <formula>0</formula>
    </cfRule>
  </conditionalFormatting>
  <conditionalFormatting sqref="B16">
    <cfRule type="cellIs" dxfId="292" priority="317" operator="greaterThan">
      <formula>0</formula>
    </cfRule>
  </conditionalFormatting>
  <conditionalFormatting sqref="B16">
    <cfRule type="cellIs" dxfId="291" priority="318" operator="lessThan">
      <formula>0</formula>
    </cfRule>
  </conditionalFormatting>
  <conditionalFormatting sqref="B16">
    <cfRule type="cellIs" dxfId="290" priority="319" operator="greaterThan">
      <formula>0</formula>
    </cfRule>
  </conditionalFormatting>
  <conditionalFormatting sqref="B16">
    <cfRule type="cellIs" dxfId="289" priority="320" operator="lessThan">
      <formula>0</formula>
    </cfRule>
  </conditionalFormatting>
  <conditionalFormatting sqref="B15">
    <cfRule type="cellIs" dxfId="288" priority="313" operator="greaterThan">
      <formula>0</formula>
    </cfRule>
  </conditionalFormatting>
  <conditionalFormatting sqref="B15">
    <cfRule type="cellIs" dxfId="287" priority="314" operator="lessThan">
      <formula>0</formula>
    </cfRule>
  </conditionalFormatting>
  <conditionalFormatting sqref="B15">
    <cfRule type="cellIs" dxfId="286" priority="315" operator="greaterThan">
      <formula>0</formula>
    </cfRule>
  </conditionalFormatting>
  <conditionalFormatting sqref="B15">
    <cfRule type="cellIs" dxfId="285" priority="316" operator="lessThan">
      <formula>0</formula>
    </cfRule>
  </conditionalFormatting>
  <conditionalFormatting sqref="B15:B16">
    <cfRule type="cellIs" dxfId="284" priority="309" operator="greaterThan">
      <formula>0</formula>
    </cfRule>
  </conditionalFormatting>
  <conditionalFormatting sqref="B15:B16">
    <cfRule type="cellIs" dxfId="283" priority="310" operator="lessThan">
      <formula>0</formula>
    </cfRule>
  </conditionalFormatting>
  <conditionalFormatting sqref="B15:B16">
    <cfRule type="cellIs" dxfId="282" priority="311" operator="greaterThan">
      <formula>0</formula>
    </cfRule>
  </conditionalFormatting>
  <conditionalFormatting sqref="B15:B16">
    <cfRule type="cellIs" dxfId="281" priority="312" operator="lessThan">
      <formula>0</formula>
    </cfRule>
  </conditionalFormatting>
  <conditionalFormatting sqref="B15:B16">
    <cfRule type="cellIs" dxfId="280" priority="305" operator="greaterThan">
      <formula>0</formula>
    </cfRule>
  </conditionalFormatting>
  <conditionalFormatting sqref="B15:B16">
    <cfRule type="cellIs" dxfId="279" priority="306" operator="lessThan">
      <formula>0</formula>
    </cfRule>
  </conditionalFormatting>
  <conditionalFormatting sqref="B15:B16">
    <cfRule type="cellIs" dxfId="278" priority="307" operator="greaterThan">
      <formula>0</formula>
    </cfRule>
  </conditionalFormatting>
  <conditionalFormatting sqref="B15:B16">
    <cfRule type="cellIs" dxfId="277" priority="308" operator="lessThan">
      <formula>0</formula>
    </cfRule>
  </conditionalFormatting>
  <conditionalFormatting sqref="B11:B12">
    <cfRule type="cellIs" dxfId="276" priority="301" operator="greaterThan">
      <formula>0</formula>
    </cfRule>
  </conditionalFormatting>
  <conditionalFormatting sqref="B11:B12">
    <cfRule type="cellIs" dxfId="275" priority="302" operator="lessThan">
      <formula>0</formula>
    </cfRule>
  </conditionalFormatting>
  <conditionalFormatting sqref="B11:B12">
    <cfRule type="cellIs" dxfId="274" priority="303" operator="greaterThan">
      <formula>0</formula>
    </cfRule>
  </conditionalFormatting>
  <conditionalFormatting sqref="B11:B12">
    <cfRule type="cellIs" dxfId="273" priority="304" operator="lessThan">
      <formula>0</formula>
    </cfRule>
  </conditionalFormatting>
  <conditionalFormatting sqref="B11">
    <cfRule type="cellIs" dxfId="272" priority="297" operator="greaterThan">
      <formula>0</formula>
    </cfRule>
  </conditionalFormatting>
  <conditionalFormatting sqref="B11">
    <cfRule type="cellIs" dxfId="271" priority="298" operator="lessThan">
      <formula>0</formula>
    </cfRule>
  </conditionalFormatting>
  <conditionalFormatting sqref="B11">
    <cfRule type="cellIs" dxfId="270" priority="299" operator="greaterThan">
      <formula>0</formula>
    </cfRule>
  </conditionalFormatting>
  <conditionalFormatting sqref="B11">
    <cfRule type="cellIs" dxfId="269" priority="300" operator="lessThan">
      <formula>0</formula>
    </cfRule>
  </conditionalFormatting>
  <conditionalFormatting sqref="B12">
    <cfRule type="cellIs" dxfId="268" priority="293" operator="greaterThan">
      <formula>0</formula>
    </cfRule>
  </conditionalFormatting>
  <conditionalFormatting sqref="B12">
    <cfRule type="cellIs" dxfId="267" priority="294" operator="lessThan">
      <formula>0</formula>
    </cfRule>
  </conditionalFormatting>
  <conditionalFormatting sqref="B12">
    <cfRule type="cellIs" dxfId="266" priority="295" operator="greaterThan">
      <formula>0</formula>
    </cfRule>
  </conditionalFormatting>
  <conditionalFormatting sqref="B12">
    <cfRule type="cellIs" dxfId="265" priority="296" operator="lessThan">
      <formula>0</formula>
    </cfRule>
  </conditionalFormatting>
  <conditionalFormatting sqref="B5:B6">
    <cfRule type="cellIs" dxfId="264" priority="289" operator="greaterThan">
      <formula>0</formula>
    </cfRule>
  </conditionalFormatting>
  <conditionalFormatting sqref="B5:B6">
    <cfRule type="cellIs" dxfId="263" priority="290" operator="lessThan">
      <formula>0</formula>
    </cfRule>
  </conditionalFormatting>
  <conditionalFormatting sqref="B5:B6">
    <cfRule type="cellIs" dxfId="262" priority="291" operator="greaterThan">
      <formula>0</formula>
    </cfRule>
  </conditionalFormatting>
  <conditionalFormatting sqref="B5:B6">
    <cfRule type="cellIs" dxfId="261" priority="292" operator="lessThan">
      <formula>0</formula>
    </cfRule>
  </conditionalFormatting>
  <conditionalFormatting sqref="B5:B6">
    <cfRule type="cellIs" dxfId="260" priority="285" operator="greaterThan">
      <formula>0</formula>
    </cfRule>
  </conditionalFormatting>
  <conditionalFormatting sqref="B5:B6">
    <cfRule type="cellIs" dxfId="259" priority="286" operator="lessThan">
      <formula>0</formula>
    </cfRule>
  </conditionalFormatting>
  <conditionalFormatting sqref="B5:B6">
    <cfRule type="cellIs" dxfId="258" priority="287" operator="greaterThan">
      <formula>0</formula>
    </cfRule>
  </conditionalFormatting>
  <conditionalFormatting sqref="B5:B6">
    <cfRule type="cellIs" dxfId="257" priority="288" operator="lessThan">
      <formula>0</formula>
    </cfRule>
  </conditionalFormatting>
  <conditionalFormatting sqref="B5:B6">
    <cfRule type="cellIs" dxfId="256" priority="281" operator="greaterThan">
      <formula>0</formula>
    </cfRule>
  </conditionalFormatting>
  <conditionalFormatting sqref="B5:B6">
    <cfRule type="cellIs" dxfId="255" priority="282" operator="lessThan">
      <formula>0</formula>
    </cfRule>
  </conditionalFormatting>
  <conditionalFormatting sqref="B5:B6">
    <cfRule type="cellIs" dxfId="254" priority="283" operator="greaterThan">
      <formula>0</formula>
    </cfRule>
  </conditionalFormatting>
  <conditionalFormatting sqref="B5:B6">
    <cfRule type="cellIs" dxfId="253" priority="284" operator="lessThan">
      <formula>0</formula>
    </cfRule>
  </conditionalFormatting>
  <conditionalFormatting sqref="B11:B12">
    <cfRule type="cellIs" dxfId="252" priority="277" operator="greaterThan">
      <formula>0</formula>
    </cfRule>
  </conditionalFormatting>
  <conditionalFormatting sqref="B11:B12">
    <cfRule type="cellIs" dxfId="251" priority="278" operator="lessThan">
      <formula>0</formula>
    </cfRule>
  </conditionalFormatting>
  <conditionalFormatting sqref="B11:B12">
    <cfRule type="cellIs" dxfId="250" priority="279" operator="greaterThan">
      <formula>0</formula>
    </cfRule>
  </conditionalFormatting>
  <conditionalFormatting sqref="B11:B12">
    <cfRule type="cellIs" dxfId="249" priority="280" operator="lessThan">
      <formula>0</formula>
    </cfRule>
  </conditionalFormatting>
  <conditionalFormatting sqref="B12">
    <cfRule type="cellIs" dxfId="248" priority="273" operator="greaterThan">
      <formula>0</formula>
    </cfRule>
  </conditionalFormatting>
  <conditionalFormatting sqref="B12">
    <cfRule type="cellIs" dxfId="247" priority="274" operator="lessThan">
      <formula>0</formula>
    </cfRule>
  </conditionalFormatting>
  <conditionalFormatting sqref="B12">
    <cfRule type="cellIs" dxfId="246" priority="275" operator="greaterThan">
      <formula>0</formula>
    </cfRule>
  </conditionalFormatting>
  <conditionalFormatting sqref="B12">
    <cfRule type="cellIs" dxfId="245" priority="276" operator="lessThan">
      <formula>0</formula>
    </cfRule>
  </conditionalFormatting>
  <conditionalFormatting sqref="B11">
    <cfRule type="cellIs" dxfId="244" priority="265" operator="greaterThan">
      <formula>0</formula>
    </cfRule>
  </conditionalFormatting>
  <conditionalFormatting sqref="B11">
    <cfRule type="cellIs" dxfId="243" priority="266" operator="lessThan">
      <formula>0</formula>
    </cfRule>
  </conditionalFormatting>
  <conditionalFormatting sqref="B11">
    <cfRule type="cellIs" dxfId="242" priority="267" operator="greaterThan">
      <formula>0</formula>
    </cfRule>
  </conditionalFormatting>
  <conditionalFormatting sqref="B11">
    <cfRule type="cellIs" dxfId="241" priority="268" operator="lessThan">
      <formula>0</formula>
    </cfRule>
  </conditionalFormatting>
  <conditionalFormatting sqref="B11:B12">
    <cfRule type="cellIs" dxfId="240" priority="261" operator="greaterThan">
      <formula>0</formula>
    </cfRule>
  </conditionalFormatting>
  <conditionalFormatting sqref="B11:B12">
    <cfRule type="cellIs" dxfId="239" priority="262" operator="lessThan">
      <formula>0</formula>
    </cfRule>
  </conditionalFormatting>
  <conditionalFormatting sqref="B11:B12">
    <cfRule type="cellIs" dxfId="238" priority="263" operator="greaterThan">
      <formula>0</formula>
    </cfRule>
  </conditionalFormatting>
  <conditionalFormatting sqref="B11:B12">
    <cfRule type="cellIs" dxfId="237" priority="264" operator="lessThan">
      <formula>0</formula>
    </cfRule>
  </conditionalFormatting>
  <conditionalFormatting sqref="B11:B12">
    <cfRule type="cellIs" dxfId="236" priority="257" operator="greaterThan">
      <formula>0</formula>
    </cfRule>
  </conditionalFormatting>
  <conditionalFormatting sqref="B11:B12">
    <cfRule type="cellIs" dxfId="235" priority="258" operator="lessThan">
      <formula>0</formula>
    </cfRule>
  </conditionalFormatting>
  <conditionalFormatting sqref="B11:B12">
    <cfRule type="cellIs" dxfId="234" priority="259" operator="greaterThan">
      <formula>0</formula>
    </cfRule>
  </conditionalFormatting>
  <conditionalFormatting sqref="B11:B12">
    <cfRule type="cellIs" dxfId="233" priority="260" operator="lessThan">
      <formula>0</formula>
    </cfRule>
  </conditionalFormatting>
  <conditionalFormatting sqref="B40">
    <cfRule type="cellIs" dxfId="232" priority="251" operator="greaterThan">
      <formula>0</formula>
    </cfRule>
  </conditionalFormatting>
  <conditionalFormatting sqref="B40">
    <cfRule type="cellIs" dxfId="231" priority="252" operator="lessThan">
      <formula>0</formula>
    </cfRule>
  </conditionalFormatting>
  <conditionalFormatting sqref="B40">
    <cfRule type="cellIs" dxfId="230" priority="253" operator="greaterThan">
      <formula>0</formula>
    </cfRule>
  </conditionalFormatting>
  <conditionalFormatting sqref="B40">
    <cfRule type="cellIs" dxfId="229" priority="254" operator="lessThan">
      <formula>0</formula>
    </cfRule>
  </conditionalFormatting>
  <conditionalFormatting sqref="B40">
    <cfRule type="cellIs" dxfId="228" priority="255" operator="greaterThan">
      <formula>0</formula>
    </cfRule>
  </conditionalFormatting>
  <conditionalFormatting sqref="B40">
    <cfRule type="cellIs" dxfId="227" priority="256" operator="lessThan">
      <formula>0</formula>
    </cfRule>
  </conditionalFormatting>
  <conditionalFormatting sqref="I38:I40">
    <cfRule type="cellIs" dxfId="226" priority="249" operator="lessThan">
      <formula>0</formula>
    </cfRule>
    <cfRule type="cellIs" dxfId="225" priority="250" operator="greaterThan">
      <formula>0</formula>
    </cfRule>
  </conditionalFormatting>
  <conditionalFormatting sqref="B38">
    <cfRule type="cellIs" dxfId="224" priority="243" operator="greaterThan">
      <formula>0</formula>
    </cfRule>
  </conditionalFormatting>
  <conditionalFormatting sqref="B38">
    <cfRule type="cellIs" dxfId="223" priority="244" operator="lessThan">
      <formula>0</formula>
    </cfRule>
  </conditionalFormatting>
  <conditionalFormatting sqref="B38">
    <cfRule type="cellIs" dxfId="222" priority="245" operator="greaterThan">
      <formula>0</formula>
    </cfRule>
  </conditionalFormatting>
  <conditionalFormatting sqref="B38">
    <cfRule type="cellIs" dxfId="221" priority="246" operator="lessThan">
      <formula>0</formula>
    </cfRule>
  </conditionalFormatting>
  <conditionalFormatting sqref="B38">
    <cfRule type="cellIs" dxfId="220" priority="247" operator="greaterThan">
      <formula>0</formula>
    </cfRule>
  </conditionalFormatting>
  <conditionalFormatting sqref="B38">
    <cfRule type="cellIs" dxfId="219" priority="248" operator="lessThan">
      <formula>0</formula>
    </cfRule>
  </conditionalFormatting>
  <conditionalFormatting sqref="B39">
    <cfRule type="cellIs" dxfId="218" priority="237" operator="greaterThan">
      <formula>0</formula>
    </cfRule>
  </conditionalFormatting>
  <conditionalFormatting sqref="B39">
    <cfRule type="cellIs" dxfId="217" priority="238" operator="lessThan">
      <formula>0</formula>
    </cfRule>
  </conditionalFormatting>
  <conditionalFormatting sqref="B39">
    <cfRule type="cellIs" dxfId="216" priority="239" operator="greaterThan">
      <formula>0</formula>
    </cfRule>
  </conditionalFormatting>
  <conditionalFormatting sqref="B39">
    <cfRule type="cellIs" dxfId="215" priority="240" operator="lessThan">
      <formula>0</formula>
    </cfRule>
  </conditionalFormatting>
  <conditionalFormatting sqref="B39">
    <cfRule type="cellIs" dxfId="214" priority="241" operator="greaterThan">
      <formula>0</formula>
    </cfRule>
  </conditionalFormatting>
  <conditionalFormatting sqref="B39">
    <cfRule type="cellIs" dxfId="213" priority="242" operator="lessThan">
      <formula>0</formula>
    </cfRule>
  </conditionalFormatting>
  <conditionalFormatting sqref="B31:B34 B37">
    <cfRule type="cellIs" dxfId="212" priority="233" operator="greaterThan">
      <formula>0</formula>
    </cfRule>
  </conditionalFormatting>
  <conditionalFormatting sqref="B31:B34 B37">
    <cfRule type="cellIs" dxfId="211" priority="234" operator="lessThan">
      <formula>0</formula>
    </cfRule>
  </conditionalFormatting>
  <conditionalFormatting sqref="B31:B34 B37">
    <cfRule type="cellIs" dxfId="210" priority="235" operator="greaterThan">
      <formula>0</formula>
    </cfRule>
  </conditionalFormatting>
  <conditionalFormatting sqref="B31:B34 B37">
    <cfRule type="cellIs" dxfId="209" priority="236" operator="lessThan">
      <formula>0</formula>
    </cfRule>
  </conditionalFormatting>
  <conditionalFormatting sqref="B35:B36">
    <cfRule type="cellIs" dxfId="208" priority="225" operator="greaterThan">
      <formula>0</formula>
    </cfRule>
  </conditionalFormatting>
  <conditionalFormatting sqref="B35:B36">
    <cfRule type="cellIs" dxfId="207" priority="226" operator="lessThan">
      <formula>0</formula>
    </cfRule>
  </conditionalFormatting>
  <conditionalFormatting sqref="B35:B36">
    <cfRule type="cellIs" dxfId="206" priority="227" operator="greaterThan">
      <formula>0</formula>
    </cfRule>
  </conditionalFormatting>
  <conditionalFormatting sqref="B35:B36">
    <cfRule type="cellIs" dxfId="205" priority="228" operator="lessThan">
      <formula>0</formula>
    </cfRule>
  </conditionalFormatting>
  <conditionalFormatting sqref="B36">
    <cfRule type="cellIs" dxfId="204" priority="229" operator="greaterThan">
      <formula>0</formula>
    </cfRule>
  </conditionalFormatting>
  <conditionalFormatting sqref="B36">
    <cfRule type="cellIs" dxfId="203" priority="230" operator="lessThan">
      <formula>0</formula>
    </cfRule>
  </conditionalFormatting>
  <conditionalFormatting sqref="B35">
    <cfRule type="cellIs" dxfId="202" priority="231" operator="greaterThan">
      <formula>0</formula>
    </cfRule>
  </conditionalFormatting>
  <conditionalFormatting sqref="B35">
    <cfRule type="cellIs" dxfId="201" priority="232" operator="lessThan">
      <formula>0</formula>
    </cfRule>
  </conditionalFormatting>
  <conditionalFormatting sqref="K39 K41 K43 K45 K47 K49 K51 K53 K55 K57 K59 K61 K63 K65 K67 K69 K71">
    <cfRule type="cellIs" dxfId="200" priority="224" operator="greaterThan">
      <formula>J39</formula>
    </cfRule>
  </conditionalFormatting>
  <conditionalFormatting sqref="J39 J41 J43 J45 J47 J49 J51 J53 J55 J57 J59 J61 J63 J65 J67 J69 J71">
    <cfRule type="cellIs" dxfId="199" priority="223" operator="greaterThan">
      <formula>1.49</formula>
    </cfRule>
  </conditionalFormatting>
  <conditionalFormatting sqref="L39 L41 L43 L45 L47 L49 L51 L53 L55 L57 L59 L61 L63 L65 L67 L69 L71">
    <cfRule type="cellIs" dxfId="198" priority="222" operator="greaterThan">
      <formula>K39</formula>
    </cfRule>
  </conditionalFormatting>
  <conditionalFormatting sqref="B4">
    <cfRule type="cellIs" dxfId="197" priority="215" operator="greaterThan">
      <formula>0</formula>
    </cfRule>
  </conditionalFormatting>
  <conditionalFormatting sqref="B4">
    <cfRule type="cellIs" dxfId="196" priority="216" operator="lessThan">
      <formula>0</formula>
    </cfRule>
  </conditionalFormatting>
  <conditionalFormatting sqref="B4">
    <cfRule type="cellIs" dxfId="195" priority="217" operator="greaterThan">
      <formula>0</formula>
    </cfRule>
  </conditionalFormatting>
  <conditionalFormatting sqref="B4">
    <cfRule type="cellIs" dxfId="194" priority="218" operator="lessThan">
      <formula>0</formula>
    </cfRule>
  </conditionalFormatting>
  <conditionalFormatting sqref="B4">
    <cfRule type="cellIs" dxfId="193" priority="211" operator="greaterThan">
      <formula>0</formula>
    </cfRule>
  </conditionalFormatting>
  <conditionalFormatting sqref="B4">
    <cfRule type="cellIs" dxfId="192" priority="212" operator="lessThan">
      <formula>0</formula>
    </cfRule>
  </conditionalFormatting>
  <conditionalFormatting sqref="B4">
    <cfRule type="cellIs" dxfId="191" priority="213" operator="greaterThan">
      <formula>0</formula>
    </cfRule>
  </conditionalFormatting>
  <conditionalFormatting sqref="B4">
    <cfRule type="cellIs" dxfId="190" priority="214" operator="lessThan">
      <formula>0</formula>
    </cfRule>
  </conditionalFormatting>
  <conditionalFormatting sqref="B4">
    <cfRule type="cellIs" dxfId="189" priority="207" operator="greaterThan">
      <formula>0</formula>
    </cfRule>
  </conditionalFormatting>
  <conditionalFormatting sqref="B4">
    <cfRule type="cellIs" dxfId="188" priority="208" operator="lessThan">
      <formula>0</formula>
    </cfRule>
  </conditionalFormatting>
  <conditionalFormatting sqref="B4">
    <cfRule type="cellIs" dxfId="187" priority="209" operator="greaterThan">
      <formula>0</formula>
    </cfRule>
  </conditionalFormatting>
  <conditionalFormatting sqref="B4">
    <cfRule type="cellIs" dxfId="186" priority="210" operator="lessThan">
      <formula>0</formula>
    </cfRule>
  </conditionalFormatting>
  <conditionalFormatting sqref="B4">
    <cfRule type="cellIs" dxfId="185" priority="203" operator="greaterThan">
      <formula>0</formula>
    </cfRule>
  </conditionalFormatting>
  <conditionalFormatting sqref="B4">
    <cfRule type="cellIs" dxfId="184" priority="204" operator="lessThan">
      <formula>0</formula>
    </cfRule>
  </conditionalFormatting>
  <conditionalFormatting sqref="B4">
    <cfRule type="cellIs" dxfId="183" priority="205" operator="greaterThan">
      <formula>0</formula>
    </cfRule>
  </conditionalFormatting>
  <conditionalFormatting sqref="B4">
    <cfRule type="cellIs" dxfId="182" priority="206" operator="lessThan">
      <formula>0</formula>
    </cfRule>
  </conditionalFormatting>
  <conditionalFormatting sqref="B4">
    <cfRule type="cellIs" dxfId="181" priority="199" operator="greaterThan">
      <formula>0</formula>
    </cfRule>
  </conditionalFormatting>
  <conditionalFormatting sqref="B4">
    <cfRule type="cellIs" dxfId="180" priority="200" operator="lessThan">
      <formula>0</formula>
    </cfRule>
  </conditionalFormatting>
  <conditionalFormatting sqref="B4">
    <cfRule type="cellIs" dxfId="179" priority="201" operator="greaterThan">
      <formula>0</formula>
    </cfRule>
  </conditionalFormatting>
  <conditionalFormatting sqref="B4">
    <cfRule type="cellIs" dxfId="178" priority="202" operator="lessThan">
      <formula>0</formula>
    </cfRule>
  </conditionalFormatting>
  <conditionalFormatting sqref="B4">
    <cfRule type="cellIs" dxfId="177" priority="195" operator="greaterThan">
      <formula>0</formula>
    </cfRule>
  </conditionalFormatting>
  <conditionalFormatting sqref="B4">
    <cfRule type="cellIs" dxfId="176" priority="196" operator="lessThan">
      <formula>0</formula>
    </cfRule>
  </conditionalFormatting>
  <conditionalFormatting sqref="B4">
    <cfRule type="cellIs" dxfId="175" priority="197" operator="greaterThan">
      <formula>0</formula>
    </cfRule>
  </conditionalFormatting>
  <conditionalFormatting sqref="B4">
    <cfRule type="cellIs" dxfId="174" priority="198" operator="lessThan">
      <formula>0</formula>
    </cfRule>
  </conditionalFormatting>
  <conditionalFormatting sqref="B4">
    <cfRule type="cellIs" dxfId="173" priority="191" operator="greaterThan">
      <formula>0</formula>
    </cfRule>
  </conditionalFormatting>
  <conditionalFormatting sqref="B4">
    <cfRule type="cellIs" dxfId="172" priority="192" operator="lessThan">
      <formula>0</formula>
    </cfRule>
  </conditionalFormatting>
  <conditionalFormatting sqref="B4">
    <cfRule type="cellIs" dxfId="171" priority="193" operator="greaterThan">
      <formula>0</formula>
    </cfRule>
  </conditionalFormatting>
  <conditionalFormatting sqref="B4">
    <cfRule type="cellIs" dxfId="170" priority="194" operator="lessThan">
      <formula>0</formula>
    </cfRule>
  </conditionalFormatting>
  <conditionalFormatting sqref="B4">
    <cfRule type="cellIs" dxfId="169" priority="187" operator="greaterThan">
      <formula>0</formula>
    </cfRule>
  </conditionalFormatting>
  <conditionalFormatting sqref="B4">
    <cfRule type="cellIs" dxfId="168" priority="188" operator="lessThan">
      <formula>0</formula>
    </cfRule>
  </conditionalFormatting>
  <conditionalFormatting sqref="B4">
    <cfRule type="cellIs" dxfId="167" priority="189" operator="greaterThan">
      <formula>0</formula>
    </cfRule>
  </conditionalFormatting>
  <conditionalFormatting sqref="B4">
    <cfRule type="cellIs" dxfId="166" priority="190" operator="lessThan">
      <formula>0</formula>
    </cfRule>
  </conditionalFormatting>
  <conditionalFormatting sqref="B4">
    <cfRule type="cellIs" dxfId="165" priority="183" operator="greaterThan">
      <formula>0</formula>
    </cfRule>
  </conditionalFormatting>
  <conditionalFormatting sqref="B4">
    <cfRule type="cellIs" dxfId="164" priority="184" operator="lessThan">
      <formula>0</formula>
    </cfRule>
  </conditionalFormatting>
  <conditionalFormatting sqref="B4">
    <cfRule type="cellIs" dxfId="163" priority="185" operator="greaterThan">
      <formula>0</formula>
    </cfRule>
  </conditionalFormatting>
  <conditionalFormatting sqref="B4">
    <cfRule type="cellIs" dxfId="162" priority="186" operator="lessThan">
      <formula>0</formula>
    </cfRule>
  </conditionalFormatting>
  <conditionalFormatting sqref="B8">
    <cfRule type="cellIs" dxfId="161" priority="179" operator="greaterThan">
      <formula>0</formula>
    </cfRule>
  </conditionalFormatting>
  <conditionalFormatting sqref="B8">
    <cfRule type="cellIs" dxfId="160" priority="180" operator="lessThan">
      <formula>0</formula>
    </cfRule>
  </conditionalFormatting>
  <conditionalFormatting sqref="B8">
    <cfRule type="cellIs" dxfId="159" priority="181" operator="greaterThan">
      <formula>0</formula>
    </cfRule>
  </conditionalFormatting>
  <conditionalFormatting sqref="B8">
    <cfRule type="cellIs" dxfId="158" priority="182" operator="lessThan">
      <formula>0</formula>
    </cfRule>
  </conditionalFormatting>
  <conditionalFormatting sqref="B8">
    <cfRule type="cellIs" dxfId="157" priority="175" operator="greaterThan">
      <formula>0</formula>
    </cfRule>
  </conditionalFormatting>
  <conditionalFormatting sqref="B8">
    <cfRule type="cellIs" dxfId="156" priority="176" operator="lessThan">
      <formula>0</formula>
    </cfRule>
  </conditionalFormatting>
  <conditionalFormatting sqref="B8">
    <cfRule type="cellIs" dxfId="155" priority="177" operator="greaterThan">
      <formula>0</formula>
    </cfRule>
  </conditionalFormatting>
  <conditionalFormatting sqref="B8">
    <cfRule type="cellIs" dxfId="154" priority="178" operator="lessThan">
      <formula>0</formula>
    </cfRule>
  </conditionalFormatting>
  <conditionalFormatting sqref="B6:B7">
    <cfRule type="cellIs" dxfId="153" priority="131" operator="greaterThan">
      <formula>0</formula>
    </cfRule>
  </conditionalFormatting>
  <conditionalFormatting sqref="B6:B7">
    <cfRule type="cellIs" dxfId="152" priority="132" operator="lessThan">
      <formula>0</formula>
    </cfRule>
  </conditionalFormatting>
  <conditionalFormatting sqref="B6:B7">
    <cfRule type="cellIs" dxfId="151" priority="133" operator="greaterThan">
      <formula>0</formula>
    </cfRule>
  </conditionalFormatting>
  <conditionalFormatting sqref="B6:B7">
    <cfRule type="cellIs" dxfId="150" priority="134" operator="lessThan">
      <formula>0</formula>
    </cfRule>
  </conditionalFormatting>
  <conditionalFormatting sqref="B9:B10">
    <cfRule type="cellIs" dxfId="149" priority="171" operator="greaterThan">
      <formula>0</formula>
    </cfRule>
  </conditionalFormatting>
  <conditionalFormatting sqref="B9:B10">
    <cfRule type="cellIs" dxfId="148" priority="172" operator="lessThan">
      <formula>0</formula>
    </cfRule>
  </conditionalFormatting>
  <conditionalFormatting sqref="B9:B10">
    <cfRule type="cellIs" dxfId="147" priority="173" operator="greaterThan">
      <formula>0</formula>
    </cfRule>
  </conditionalFormatting>
  <conditionalFormatting sqref="B9:B10">
    <cfRule type="cellIs" dxfId="146" priority="174" operator="lessThan">
      <formula>0</formula>
    </cfRule>
  </conditionalFormatting>
  <conditionalFormatting sqref="B10">
    <cfRule type="cellIs" dxfId="145" priority="167" operator="greaterThan">
      <formula>0</formula>
    </cfRule>
  </conditionalFormatting>
  <conditionalFormatting sqref="B10">
    <cfRule type="cellIs" dxfId="144" priority="168" operator="lessThan">
      <formula>0</formula>
    </cfRule>
  </conditionalFormatting>
  <conditionalFormatting sqref="B10">
    <cfRule type="cellIs" dxfId="143" priority="169" operator="greaterThan">
      <formula>0</formula>
    </cfRule>
  </conditionalFormatting>
  <conditionalFormatting sqref="B10">
    <cfRule type="cellIs" dxfId="142" priority="170" operator="lessThan">
      <formula>0</formula>
    </cfRule>
  </conditionalFormatting>
  <conditionalFormatting sqref="B10">
    <cfRule type="cellIs" dxfId="141" priority="163" operator="greaterThan">
      <formula>0</formula>
    </cfRule>
  </conditionalFormatting>
  <conditionalFormatting sqref="B10">
    <cfRule type="cellIs" dxfId="140" priority="164" operator="lessThan">
      <formula>0</formula>
    </cfRule>
  </conditionalFormatting>
  <conditionalFormatting sqref="B10">
    <cfRule type="cellIs" dxfId="139" priority="165" operator="greaterThan">
      <formula>0</formula>
    </cfRule>
  </conditionalFormatting>
  <conditionalFormatting sqref="B10">
    <cfRule type="cellIs" dxfId="138" priority="166" operator="lessThan">
      <formula>0</formula>
    </cfRule>
  </conditionalFormatting>
  <conditionalFormatting sqref="B9">
    <cfRule type="cellIs" dxfId="137" priority="159" operator="greaterThan">
      <formula>0</formula>
    </cfRule>
  </conditionalFormatting>
  <conditionalFormatting sqref="B9">
    <cfRule type="cellIs" dxfId="136" priority="160" operator="lessThan">
      <formula>0</formula>
    </cfRule>
  </conditionalFormatting>
  <conditionalFormatting sqref="B9">
    <cfRule type="cellIs" dxfId="135" priority="161" operator="greaterThan">
      <formula>0</formula>
    </cfRule>
  </conditionalFormatting>
  <conditionalFormatting sqref="B9">
    <cfRule type="cellIs" dxfId="134" priority="162" operator="lessThan">
      <formula>0</formula>
    </cfRule>
  </conditionalFormatting>
  <conditionalFormatting sqref="B9:B10">
    <cfRule type="cellIs" dxfId="133" priority="155" operator="greaterThan">
      <formula>0</formula>
    </cfRule>
  </conditionalFormatting>
  <conditionalFormatting sqref="B9:B10">
    <cfRule type="cellIs" dxfId="132" priority="156" operator="lessThan">
      <formula>0</formula>
    </cfRule>
  </conditionalFormatting>
  <conditionalFormatting sqref="B9:B10">
    <cfRule type="cellIs" dxfId="131" priority="157" operator="greaterThan">
      <formula>0</formula>
    </cfRule>
  </conditionalFormatting>
  <conditionalFormatting sqref="B9:B10">
    <cfRule type="cellIs" dxfId="130" priority="158" operator="lessThan">
      <formula>0</formula>
    </cfRule>
  </conditionalFormatting>
  <conditionalFormatting sqref="B9:B10">
    <cfRule type="cellIs" dxfId="129" priority="151" operator="greaterThan">
      <formula>0</formula>
    </cfRule>
  </conditionalFormatting>
  <conditionalFormatting sqref="B9:B10">
    <cfRule type="cellIs" dxfId="128" priority="152" operator="lessThan">
      <formula>0</formula>
    </cfRule>
  </conditionalFormatting>
  <conditionalFormatting sqref="B9:B10">
    <cfRule type="cellIs" dxfId="127" priority="153" operator="greaterThan">
      <formula>0</formula>
    </cfRule>
  </conditionalFormatting>
  <conditionalFormatting sqref="B9:B10">
    <cfRule type="cellIs" dxfId="126" priority="154" operator="lessThan">
      <formula>0</formula>
    </cfRule>
  </conditionalFormatting>
  <conditionalFormatting sqref="B6:B7">
    <cfRule type="cellIs" dxfId="125" priority="147" operator="greaterThan">
      <formula>0</formula>
    </cfRule>
  </conditionalFormatting>
  <conditionalFormatting sqref="B6:B7">
    <cfRule type="cellIs" dxfId="124" priority="148" operator="lessThan">
      <formula>0</formula>
    </cfRule>
  </conditionalFormatting>
  <conditionalFormatting sqref="B6:B7">
    <cfRule type="cellIs" dxfId="123" priority="149" operator="greaterThan">
      <formula>0</formula>
    </cfRule>
  </conditionalFormatting>
  <conditionalFormatting sqref="B6:B7">
    <cfRule type="cellIs" dxfId="122" priority="150" operator="lessThan">
      <formula>0</formula>
    </cfRule>
  </conditionalFormatting>
  <conditionalFormatting sqref="B6:B7">
    <cfRule type="cellIs" dxfId="121" priority="143" operator="greaterThan">
      <formula>0</formula>
    </cfRule>
  </conditionalFormatting>
  <conditionalFormatting sqref="B6:B7">
    <cfRule type="cellIs" dxfId="120" priority="144" operator="lessThan">
      <formula>0</formula>
    </cfRule>
  </conditionalFormatting>
  <conditionalFormatting sqref="B6:B7">
    <cfRule type="cellIs" dxfId="119" priority="145" operator="greaterThan">
      <formula>0</formula>
    </cfRule>
  </conditionalFormatting>
  <conditionalFormatting sqref="B6:B7">
    <cfRule type="cellIs" dxfId="118" priority="146" operator="lessThan">
      <formula>0</formula>
    </cfRule>
  </conditionalFormatting>
  <conditionalFormatting sqref="B6:B7">
    <cfRule type="cellIs" dxfId="117" priority="139" operator="greaterThan">
      <formula>0</formula>
    </cfRule>
  </conditionalFormatting>
  <conditionalFormatting sqref="B6:B7">
    <cfRule type="cellIs" dxfId="116" priority="140" operator="lessThan">
      <formula>0</formula>
    </cfRule>
  </conditionalFormatting>
  <conditionalFormatting sqref="B6:B7">
    <cfRule type="cellIs" dxfId="115" priority="141" operator="greaterThan">
      <formula>0</formula>
    </cfRule>
  </conditionalFormatting>
  <conditionalFormatting sqref="B6:B7">
    <cfRule type="cellIs" dxfId="114" priority="142" operator="lessThan">
      <formula>0</formula>
    </cfRule>
  </conditionalFormatting>
  <conditionalFormatting sqref="B6:B7">
    <cfRule type="cellIs" dxfId="113" priority="135" operator="greaterThan">
      <formula>0</formula>
    </cfRule>
  </conditionalFormatting>
  <conditionalFormatting sqref="B6:B7">
    <cfRule type="cellIs" dxfId="112" priority="136" operator="lessThan">
      <formula>0</formula>
    </cfRule>
  </conditionalFormatting>
  <conditionalFormatting sqref="B6:B7">
    <cfRule type="cellIs" dxfId="111" priority="137" operator="greaterThan">
      <formula>0</formula>
    </cfRule>
  </conditionalFormatting>
  <conditionalFormatting sqref="B6:B7">
    <cfRule type="cellIs" dxfId="110" priority="138" operator="lessThan">
      <formula>0</formula>
    </cfRule>
  </conditionalFormatting>
  <conditionalFormatting sqref="B6:B7">
    <cfRule type="cellIs" dxfId="109" priority="127" operator="greaterThan">
      <formula>0</formula>
    </cfRule>
  </conditionalFormatting>
  <conditionalFormatting sqref="B6:B7">
    <cfRule type="cellIs" dxfId="108" priority="128" operator="lessThan">
      <formula>0</formula>
    </cfRule>
  </conditionalFormatting>
  <conditionalFormatting sqref="B6:B7">
    <cfRule type="cellIs" dxfId="107" priority="129" operator="greaterThan">
      <formula>0</formula>
    </cfRule>
  </conditionalFormatting>
  <conditionalFormatting sqref="B6:B7">
    <cfRule type="cellIs" dxfId="106" priority="130" operator="lessThan">
      <formula>0</formula>
    </cfRule>
  </conditionalFormatting>
  <conditionalFormatting sqref="B6:B7">
    <cfRule type="cellIs" dxfId="105" priority="123" operator="greaterThan">
      <formula>0</formula>
    </cfRule>
  </conditionalFormatting>
  <conditionalFormatting sqref="B6:B7">
    <cfRule type="cellIs" dxfId="104" priority="124" operator="lessThan">
      <formula>0</formula>
    </cfRule>
  </conditionalFormatting>
  <conditionalFormatting sqref="B6:B7">
    <cfRule type="cellIs" dxfId="103" priority="125" operator="greaterThan">
      <formula>0</formula>
    </cfRule>
  </conditionalFormatting>
  <conditionalFormatting sqref="B6:B7">
    <cfRule type="cellIs" dxfId="102" priority="126" operator="lessThan">
      <formula>0</formula>
    </cfRule>
  </conditionalFormatting>
  <conditionalFormatting sqref="L2:M2">
    <cfRule type="cellIs" dxfId="101" priority="121" operator="lessThan">
      <formula>0</formula>
    </cfRule>
    <cfRule type="cellIs" dxfId="100" priority="122" operator="greaterThan">
      <formula>0</formula>
    </cfRule>
  </conditionalFormatting>
  <conditionalFormatting sqref="B19">
    <cfRule type="cellIs" dxfId="99" priority="117" operator="greaterThan">
      <formula>0</formula>
    </cfRule>
  </conditionalFormatting>
  <conditionalFormatting sqref="B19">
    <cfRule type="cellIs" dxfId="98" priority="118" operator="lessThan">
      <formula>0</formula>
    </cfRule>
  </conditionalFormatting>
  <conditionalFormatting sqref="B19">
    <cfRule type="cellIs" dxfId="97" priority="119" operator="greaterThan">
      <formula>0</formula>
    </cfRule>
  </conditionalFormatting>
  <conditionalFormatting sqref="B19">
    <cfRule type="cellIs" dxfId="96" priority="120" operator="lessThan">
      <formula>0</formula>
    </cfRule>
  </conditionalFormatting>
  <conditionalFormatting sqref="B19">
    <cfRule type="cellIs" dxfId="95" priority="113" operator="greaterThan">
      <formula>0</formula>
    </cfRule>
  </conditionalFormatting>
  <conditionalFormatting sqref="B19">
    <cfRule type="cellIs" dxfId="94" priority="114" operator="lessThan">
      <formula>0</formula>
    </cfRule>
  </conditionalFormatting>
  <conditionalFormatting sqref="B19">
    <cfRule type="cellIs" dxfId="93" priority="115" operator="greaterThan">
      <formula>0</formula>
    </cfRule>
  </conditionalFormatting>
  <conditionalFormatting sqref="B19">
    <cfRule type="cellIs" dxfId="92" priority="116" operator="lessThan">
      <formula>0</formula>
    </cfRule>
  </conditionalFormatting>
  <conditionalFormatting sqref="B3">
    <cfRule type="cellIs" dxfId="91" priority="109" operator="greaterThan">
      <formula>0</formula>
    </cfRule>
  </conditionalFormatting>
  <conditionalFormatting sqref="B3">
    <cfRule type="cellIs" dxfId="90" priority="110" operator="lessThan">
      <formula>0</formula>
    </cfRule>
  </conditionalFormatting>
  <conditionalFormatting sqref="B3">
    <cfRule type="cellIs" dxfId="89" priority="111" operator="greaterThan">
      <formula>0</formula>
    </cfRule>
  </conditionalFormatting>
  <conditionalFormatting sqref="B3">
    <cfRule type="cellIs" dxfId="88" priority="112" operator="lessThan">
      <formula>0</formula>
    </cfRule>
  </conditionalFormatting>
  <conditionalFormatting sqref="B3">
    <cfRule type="cellIs" dxfId="87" priority="105" operator="greaterThan">
      <formula>0</formula>
    </cfRule>
  </conditionalFormatting>
  <conditionalFormatting sqref="B3">
    <cfRule type="cellIs" dxfId="86" priority="106" operator="lessThan">
      <formula>0</formula>
    </cfRule>
  </conditionalFormatting>
  <conditionalFormatting sqref="B3">
    <cfRule type="cellIs" dxfId="85" priority="107" operator="greaterThan">
      <formula>0</formula>
    </cfRule>
  </conditionalFormatting>
  <conditionalFormatting sqref="B3">
    <cfRule type="cellIs" dxfId="84" priority="108" operator="lessThan">
      <formula>0</formula>
    </cfRule>
  </conditionalFormatting>
  <conditionalFormatting sqref="B3">
    <cfRule type="cellIs" dxfId="83" priority="101" operator="greaterThan">
      <formula>0</formula>
    </cfRule>
  </conditionalFormatting>
  <conditionalFormatting sqref="B3">
    <cfRule type="cellIs" dxfId="82" priority="102" operator="lessThan">
      <formula>0</formula>
    </cfRule>
  </conditionalFormatting>
  <conditionalFormatting sqref="B3">
    <cfRule type="cellIs" dxfId="81" priority="103" operator="greaterThan">
      <formula>0</formula>
    </cfRule>
  </conditionalFormatting>
  <conditionalFormatting sqref="B3">
    <cfRule type="cellIs" dxfId="80" priority="104" operator="lessThan">
      <formula>0</formula>
    </cfRule>
  </conditionalFormatting>
  <conditionalFormatting sqref="B3">
    <cfRule type="cellIs" dxfId="79" priority="97" operator="greaterThan">
      <formula>0</formula>
    </cfRule>
  </conditionalFormatting>
  <conditionalFormatting sqref="B3">
    <cfRule type="cellIs" dxfId="78" priority="98" operator="lessThan">
      <formula>0</formula>
    </cfRule>
  </conditionalFormatting>
  <conditionalFormatting sqref="B3">
    <cfRule type="cellIs" dxfId="77" priority="99" operator="greaterThan">
      <formula>0</formula>
    </cfRule>
  </conditionalFormatting>
  <conditionalFormatting sqref="B3">
    <cfRule type="cellIs" dxfId="76" priority="100" operator="lessThan">
      <formula>0</formula>
    </cfRule>
  </conditionalFormatting>
  <conditionalFormatting sqref="B7">
    <cfRule type="cellIs" dxfId="75" priority="93" operator="greaterThan">
      <formula>0</formula>
    </cfRule>
  </conditionalFormatting>
  <conditionalFormatting sqref="B7">
    <cfRule type="cellIs" dxfId="74" priority="94" operator="lessThan">
      <formula>0</formula>
    </cfRule>
  </conditionalFormatting>
  <conditionalFormatting sqref="B7">
    <cfRule type="cellIs" dxfId="73" priority="95" operator="greaterThan">
      <formula>0</formula>
    </cfRule>
  </conditionalFormatting>
  <conditionalFormatting sqref="B7">
    <cfRule type="cellIs" dxfId="72" priority="96" operator="lessThan">
      <formula>0</formula>
    </cfRule>
  </conditionalFormatting>
  <conditionalFormatting sqref="B7">
    <cfRule type="cellIs" dxfId="71" priority="89" operator="greaterThan">
      <formula>0</formula>
    </cfRule>
  </conditionalFormatting>
  <conditionalFormatting sqref="B7">
    <cfRule type="cellIs" dxfId="70" priority="90" operator="lessThan">
      <formula>0</formula>
    </cfRule>
  </conditionalFormatting>
  <conditionalFormatting sqref="B7">
    <cfRule type="cellIs" dxfId="69" priority="91" operator="greaterThan">
      <formula>0</formula>
    </cfRule>
  </conditionalFormatting>
  <conditionalFormatting sqref="B7">
    <cfRule type="cellIs" dxfId="68" priority="92" operator="lessThan">
      <formula>0</formula>
    </cfRule>
  </conditionalFormatting>
  <conditionalFormatting sqref="B7">
    <cfRule type="cellIs" dxfId="67" priority="85" operator="greaterThan">
      <formula>0</formula>
    </cfRule>
  </conditionalFormatting>
  <conditionalFormatting sqref="B7">
    <cfRule type="cellIs" dxfId="66" priority="86" operator="lessThan">
      <formula>0</formula>
    </cfRule>
  </conditionalFormatting>
  <conditionalFormatting sqref="B7">
    <cfRule type="cellIs" dxfId="65" priority="87" operator="greaterThan">
      <formula>0</formula>
    </cfRule>
  </conditionalFormatting>
  <conditionalFormatting sqref="B7">
    <cfRule type="cellIs" dxfId="64" priority="88" operator="lessThan">
      <formula>0</formula>
    </cfRule>
  </conditionalFormatting>
  <conditionalFormatting sqref="B7">
    <cfRule type="cellIs" dxfId="63" priority="81" operator="greaterThan">
      <formula>0</formula>
    </cfRule>
  </conditionalFormatting>
  <conditionalFormatting sqref="B7">
    <cfRule type="cellIs" dxfId="62" priority="82" operator="lessThan">
      <formula>0</formula>
    </cfRule>
  </conditionalFormatting>
  <conditionalFormatting sqref="B7">
    <cfRule type="cellIs" dxfId="61" priority="83" operator="greaterThan">
      <formula>0</formula>
    </cfRule>
  </conditionalFormatting>
  <conditionalFormatting sqref="B7">
    <cfRule type="cellIs" dxfId="60" priority="84" operator="lessThan">
      <formula>0</formula>
    </cfRule>
  </conditionalFormatting>
  <conditionalFormatting sqref="B7">
    <cfRule type="cellIs" dxfId="59" priority="77" operator="greaterThan">
      <formula>0</formula>
    </cfRule>
  </conditionalFormatting>
  <conditionalFormatting sqref="B7">
    <cfRule type="cellIs" dxfId="58" priority="78" operator="lessThan">
      <formula>0</formula>
    </cfRule>
  </conditionalFormatting>
  <conditionalFormatting sqref="B7">
    <cfRule type="cellIs" dxfId="57" priority="79" operator="greaterThan">
      <formula>0</formula>
    </cfRule>
  </conditionalFormatting>
  <conditionalFormatting sqref="B7">
    <cfRule type="cellIs" dxfId="56" priority="80" operator="lessThan">
      <formula>0</formula>
    </cfRule>
  </conditionalFormatting>
  <conditionalFormatting sqref="B7">
    <cfRule type="cellIs" dxfId="55" priority="73" operator="greaterThan">
      <formula>0</formula>
    </cfRule>
  </conditionalFormatting>
  <conditionalFormatting sqref="B7">
    <cfRule type="cellIs" dxfId="54" priority="74" operator="lessThan">
      <formula>0</formula>
    </cfRule>
  </conditionalFormatting>
  <conditionalFormatting sqref="B7">
    <cfRule type="cellIs" dxfId="53" priority="75" operator="greaterThan">
      <formula>0</formula>
    </cfRule>
  </conditionalFormatting>
  <conditionalFormatting sqref="B7">
    <cfRule type="cellIs" dxfId="52" priority="76" operator="lessThan">
      <formula>0</formula>
    </cfRule>
  </conditionalFormatting>
  <conditionalFormatting sqref="B7">
    <cfRule type="cellIs" dxfId="51" priority="69" operator="greaterThan">
      <formula>0</formula>
    </cfRule>
  </conditionalFormatting>
  <conditionalFormatting sqref="B7">
    <cfRule type="cellIs" dxfId="50" priority="70" operator="lessThan">
      <formula>0</formula>
    </cfRule>
  </conditionalFormatting>
  <conditionalFormatting sqref="B7">
    <cfRule type="cellIs" dxfId="49" priority="71" operator="greaterThan">
      <formula>0</formula>
    </cfRule>
  </conditionalFormatting>
  <conditionalFormatting sqref="B7">
    <cfRule type="cellIs" dxfId="48" priority="72" operator="lessThan">
      <formula>0</formula>
    </cfRule>
  </conditionalFormatting>
  <conditionalFormatting sqref="B7">
    <cfRule type="cellIs" dxfId="47" priority="65" operator="greaterThan">
      <formula>0</formula>
    </cfRule>
  </conditionalFormatting>
  <conditionalFormatting sqref="B7">
    <cfRule type="cellIs" dxfId="46" priority="66" operator="lessThan">
      <formula>0</formula>
    </cfRule>
  </conditionalFormatting>
  <conditionalFormatting sqref="B7">
    <cfRule type="cellIs" dxfId="45" priority="67" operator="greaterThan">
      <formula>0</formula>
    </cfRule>
  </conditionalFormatting>
  <conditionalFormatting sqref="B7">
    <cfRule type="cellIs" dxfId="44" priority="68" operator="lessThan">
      <formula>0</formula>
    </cfRule>
  </conditionalFormatting>
  <conditionalFormatting sqref="B7">
    <cfRule type="cellIs" dxfId="43" priority="61" operator="greaterThan">
      <formula>0</formula>
    </cfRule>
  </conditionalFormatting>
  <conditionalFormatting sqref="B7">
    <cfRule type="cellIs" dxfId="42" priority="62" operator="lessThan">
      <formula>0</formula>
    </cfRule>
  </conditionalFormatting>
  <conditionalFormatting sqref="B7">
    <cfRule type="cellIs" dxfId="41" priority="63" operator="greaterThan">
      <formula>0</formula>
    </cfRule>
  </conditionalFormatting>
  <conditionalFormatting sqref="B7">
    <cfRule type="cellIs" dxfId="40" priority="64" operator="lessThan">
      <formula>0</formula>
    </cfRule>
  </conditionalFormatting>
  <conditionalFormatting sqref="AH3:AH6">
    <cfRule type="cellIs" dxfId="39" priority="60" operator="lessThan">
      <formula>0.01</formula>
    </cfRule>
  </conditionalFormatting>
  <conditionalFormatting sqref="V3:V8">
    <cfRule type="cellIs" dxfId="38" priority="59" operator="lessThan">
      <formula>0.01</formula>
    </cfRule>
  </conditionalFormatting>
  <conditionalFormatting sqref="AR3:AR42">
    <cfRule type="expression" dxfId="37" priority="58">
      <formula>$O$18-$U3&lt;0</formula>
    </cfRule>
  </conditionalFormatting>
  <conditionalFormatting sqref="AR3:AR42">
    <cfRule type="expression" dxfId="36" priority="57">
      <formula>$O$18-$U3&gt;0</formula>
    </cfRule>
  </conditionalFormatting>
  <conditionalFormatting sqref="AS3:AS42">
    <cfRule type="expression" dxfId="35" priority="56">
      <formula>$O$18-$U3&lt;0</formula>
    </cfRule>
  </conditionalFormatting>
  <conditionalFormatting sqref="AS3:AS42">
    <cfRule type="expression" dxfId="34" priority="55">
      <formula>$O$18-$U3&gt;0</formula>
    </cfRule>
  </conditionalFormatting>
  <conditionalFormatting sqref="AT3:AT42">
    <cfRule type="expression" dxfId="33" priority="54">
      <formula>$O$18-$U3&lt;0</formula>
    </cfRule>
  </conditionalFormatting>
  <conditionalFormatting sqref="AT3:AT42">
    <cfRule type="expression" dxfId="32" priority="53">
      <formula>$O$18-$U3&gt;0</formula>
    </cfRule>
  </conditionalFormatting>
  <conditionalFormatting sqref="T3:T42">
    <cfRule type="cellIs" dxfId="31" priority="52" operator="equal">
      <formula>0</formula>
    </cfRule>
  </conditionalFormatting>
  <conditionalFormatting sqref="AF3:AF42">
    <cfRule type="cellIs" dxfId="30" priority="51" operator="equal">
      <formula>0</formula>
    </cfRule>
  </conditionalFormatting>
  <conditionalFormatting sqref="AB3:AB8">
    <cfRule type="cellIs" dxfId="29" priority="48" operator="equal">
      <formula>0</formula>
    </cfRule>
  </conditionalFormatting>
  <conditionalFormatting sqref="AC3:AC8">
    <cfRule type="cellIs" dxfId="28" priority="47" operator="equal">
      <formula>0</formula>
    </cfRule>
  </conditionalFormatting>
  <conditionalFormatting sqref="AM3:AM8">
    <cfRule type="cellIs" dxfId="27" priority="43" operator="lessThan">
      <formula>AH3</formula>
    </cfRule>
    <cfRule type="cellIs" dxfId="26" priority="44" operator="equal">
      <formula>0</formula>
    </cfRule>
  </conditionalFormatting>
  <conditionalFormatting sqref="AK3:AL8">
    <cfRule type="cellIs" dxfId="25" priority="42" operator="equal">
      <formula>0</formula>
    </cfRule>
  </conditionalFormatting>
  <conditionalFormatting sqref="AN3:AN8">
    <cfRule type="cellIs" dxfId="24" priority="41" operator="equal">
      <formula>0</formula>
    </cfRule>
  </conditionalFormatting>
  <conditionalFormatting sqref="AO3:AO8">
    <cfRule type="cellIs" dxfId="23" priority="40" operator="equal">
      <formula>0</formula>
    </cfRule>
  </conditionalFormatting>
  <conditionalFormatting sqref="AG7:AG26">
    <cfRule type="expression" dxfId="22" priority="38">
      <formula>AF7&gt;0</formula>
    </cfRule>
  </conditionalFormatting>
  <conditionalFormatting sqref="AG7:AG26">
    <cfRule type="expression" dxfId="21" priority="39">
      <formula>AF7&lt;0</formula>
    </cfRule>
  </conditionalFormatting>
  <conditionalFormatting sqref="AH7:AH8">
    <cfRule type="cellIs" dxfId="20" priority="37" operator="lessThan">
      <formula>0.01</formula>
    </cfRule>
  </conditionalFormatting>
  <conditionalFormatting sqref="U15:U26">
    <cfRule type="expression" dxfId="19" priority="35">
      <formula>T15&gt;0</formula>
    </cfRule>
  </conditionalFormatting>
  <conditionalFormatting sqref="U15:U26">
    <cfRule type="expression" dxfId="18" priority="36">
      <formula>T15&lt;0</formula>
    </cfRule>
  </conditionalFormatting>
  <conditionalFormatting sqref="AD9:AD42">
    <cfRule type="cellIs" dxfId="17" priority="18" operator="equal">
      <formula>0</formula>
    </cfRule>
  </conditionalFormatting>
  <conditionalFormatting sqref="AD9:AD42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{F0ACE0D2-D387-40FC-B111-079EDBF6EA4B}</x14:id>
        </ext>
      </extLst>
    </cfRule>
    <cfRule type="cellIs" dxfId="16" priority="20" operator="greaterThan">
      <formula>0</formula>
    </cfRule>
  </conditionalFormatting>
  <conditionalFormatting sqref="AA9:AA42">
    <cfRule type="cellIs" dxfId="15" priority="16" operator="lessThan">
      <formula>V9</formula>
    </cfRule>
    <cfRule type="cellIs" dxfId="14" priority="17" operator="equal">
      <formula>0</formula>
    </cfRule>
  </conditionalFormatting>
  <conditionalFormatting sqref="Y9:Z42">
    <cfRule type="cellIs" dxfId="13" priority="15" operator="equal">
      <formula>0</formula>
    </cfRule>
  </conditionalFormatting>
  <conditionalFormatting sqref="V9:V42">
    <cfRule type="cellIs" dxfId="12" priority="14" operator="lessThan">
      <formula>0.01</formula>
    </cfRule>
  </conditionalFormatting>
  <conditionalFormatting sqref="AB9:AB42">
    <cfRule type="cellIs" dxfId="11" priority="13" operator="equal">
      <formula>0</formula>
    </cfRule>
  </conditionalFormatting>
  <conditionalFormatting sqref="AC9:AC42">
    <cfRule type="cellIs" dxfId="10" priority="12" operator="equal">
      <formula>0</formula>
    </cfRule>
  </conditionalFormatting>
  <conditionalFormatting sqref="AP9:AP42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{DC94BDB9-11CA-42AF-B84F-91CDD7E0FCA4}</x14:id>
        </ext>
      </extLst>
    </cfRule>
    <cfRule type="cellIs" dxfId="9" priority="11" operator="greaterThan">
      <formula>0</formula>
    </cfRule>
  </conditionalFormatting>
  <conditionalFormatting sqref="AP9:AP42">
    <cfRule type="cellIs" dxfId="8" priority="9" operator="equal">
      <formula>0</formula>
    </cfRule>
  </conditionalFormatting>
  <conditionalFormatting sqref="AM9:AM42">
    <cfRule type="cellIs" dxfId="7" priority="7" operator="lessThan">
      <formula>AH9</formula>
    </cfRule>
    <cfRule type="cellIs" dxfId="6" priority="8" operator="equal">
      <formula>0</formula>
    </cfRule>
  </conditionalFormatting>
  <conditionalFormatting sqref="AK9:AL42">
    <cfRule type="cellIs" dxfId="5" priority="6" operator="equal">
      <formula>0</formula>
    </cfRule>
  </conditionalFormatting>
  <conditionalFormatting sqref="AN9:AN42">
    <cfRule type="cellIs" dxfId="4" priority="5" operator="equal">
      <formula>0</formula>
    </cfRule>
  </conditionalFormatting>
  <conditionalFormatting sqref="AO9:AO42">
    <cfRule type="cellIs" dxfId="3" priority="4" operator="equal">
      <formula>0</formula>
    </cfRule>
  </conditionalFormatting>
  <conditionalFormatting sqref="AH9:AH42">
    <cfRule type="cellIs" dxfId="2" priority="3" operator="lessThan">
      <formula>0.01</formula>
    </cfRule>
  </conditionalFormatting>
  <conditionalFormatting sqref="U3:U14">
    <cfRule type="expression" dxfId="1" priority="1">
      <formula>T3&gt;0</formula>
    </cfRule>
  </conditionalFormatting>
  <conditionalFormatting sqref="U3:U14">
    <cfRule type="expression" dxfId="0" priority="2">
      <formula>T3&lt;0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56FEAE-3931-41A4-A665-4FCB1D2645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AP3:AP8</xm:sqref>
        </x14:conditionalFormatting>
        <x14:conditionalFormatting xmlns:xm="http://schemas.microsoft.com/office/excel/2006/main">
          <x14:cfRule type="dataBar" id="{01D28157-8392-453A-A878-095919AAA6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AD3:AD8</xm:sqref>
        </x14:conditionalFormatting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P3:P34</xm:sqref>
        </x14:conditionalFormatting>
        <x14:conditionalFormatting xmlns:xm="http://schemas.microsoft.com/office/excel/2006/main">
          <x14:cfRule type="dataBar" id="{F0ACE0D2-D387-40FC-B111-079EDBF6EA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AD9:AD42</xm:sqref>
        </x14:conditionalFormatting>
        <x14:conditionalFormatting xmlns:xm="http://schemas.microsoft.com/office/excel/2006/main">
          <x14:cfRule type="dataBar" id="{DC94BDB9-11CA-42AF-B84F-91CDD7E0FC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AP9:AP42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A13" sqref="A13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6"/>
      <c r="C1" s="15" t="s">
        <v>0</v>
      </c>
      <c r="D1" s="16"/>
      <c r="E1" s="15" t="s">
        <v>8</v>
      </c>
      <c r="F1" s="16"/>
      <c r="G1" s="15" t="s">
        <v>10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17"/>
      <c r="O1"/>
      <c r="P1" s="4"/>
      <c r="Q1" s="4"/>
      <c r="R1" s="4"/>
    </row>
    <row r="2" spans="1:18" s="4" customFormat="1">
      <c r="A2" s="41" t="s">
        <v>645</v>
      </c>
      <c r="B2" s="20"/>
      <c r="C2" s="19"/>
      <c r="D2" s="20"/>
      <c r="E2" s="19" t="s">
        <v>335</v>
      </c>
      <c r="F2" s="20"/>
      <c r="G2" s="19"/>
      <c r="H2" s="20"/>
      <c r="I2" s="41"/>
      <c r="J2" s="20"/>
      <c r="K2" s="21"/>
      <c r="L2" s="20"/>
      <c r="M2" s="21"/>
      <c r="N2" s="18"/>
      <c r="O2"/>
      <c r="Q2" s="51"/>
    </row>
    <row r="3" spans="1:18" s="4" customFormat="1">
      <c r="A3" s="41" t="s">
        <v>590</v>
      </c>
      <c r="B3" s="20"/>
      <c r="C3" s="19"/>
      <c r="D3" s="20"/>
      <c r="E3" s="669" t="s">
        <v>336</v>
      </c>
      <c r="F3" s="20"/>
      <c r="G3" s="19"/>
      <c r="H3" s="20"/>
      <c r="I3" s="41"/>
      <c r="J3" s="20"/>
      <c r="K3" s="21"/>
      <c r="L3" s="20"/>
      <c r="M3" s="21"/>
      <c r="N3" s="18"/>
      <c r="O3"/>
      <c r="Q3" s="51"/>
    </row>
    <row r="4" spans="1:18" s="4" customFormat="1">
      <c r="A4" s="41" t="s">
        <v>591</v>
      </c>
      <c r="B4" s="20"/>
      <c r="C4" s="19"/>
      <c r="D4" s="20"/>
      <c r="E4" s="19" t="s">
        <v>582</v>
      </c>
      <c r="F4" s="20"/>
      <c r="G4" s="19"/>
      <c r="H4" s="20"/>
      <c r="I4" s="41"/>
      <c r="J4" s="20"/>
      <c r="K4" s="21"/>
      <c r="L4" s="20"/>
      <c r="M4" s="21"/>
      <c r="N4" s="18"/>
      <c r="O4"/>
      <c r="Q4" s="51"/>
    </row>
    <row r="5" spans="1:18" s="4" customFormat="1">
      <c r="A5" s="41" t="s">
        <v>592</v>
      </c>
      <c r="B5" s="20"/>
      <c r="C5" s="19"/>
      <c r="D5" s="20"/>
      <c r="E5" s="19" t="s">
        <v>583</v>
      </c>
      <c r="F5" s="20"/>
      <c r="G5" s="19"/>
      <c r="H5" s="20"/>
      <c r="I5" s="41"/>
      <c r="J5" s="20"/>
      <c r="K5" s="21"/>
      <c r="L5" s="20"/>
      <c r="M5" s="21"/>
      <c r="N5" s="18"/>
      <c r="O5"/>
      <c r="Q5" s="51"/>
    </row>
    <row r="6" spans="1:18" s="4" customFormat="1">
      <c r="A6" s="41" t="s">
        <v>593</v>
      </c>
      <c r="B6" s="20"/>
      <c r="C6" s="19"/>
      <c r="D6" s="20"/>
      <c r="E6" s="19" t="s">
        <v>13</v>
      </c>
      <c r="F6" s="20"/>
      <c r="G6" s="19"/>
      <c r="H6" s="20"/>
      <c r="I6" s="41"/>
      <c r="J6" s="20"/>
      <c r="K6" s="21"/>
      <c r="L6" s="20"/>
      <c r="M6" s="21"/>
      <c r="N6" s="18"/>
      <c r="O6"/>
      <c r="Q6" s="51"/>
    </row>
    <row r="7" spans="1:18" s="4" customFormat="1">
      <c r="A7" s="41" t="s">
        <v>594</v>
      </c>
      <c r="B7" s="20"/>
      <c r="C7" s="19"/>
      <c r="D7" s="20"/>
      <c r="E7" s="19" t="s">
        <v>2</v>
      </c>
      <c r="F7" s="20"/>
      <c r="G7" s="19"/>
      <c r="H7" s="20"/>
      <c r="I7" s="41"/>
      <c r="J7" s="20"/>
      <c r="K7" s="21"/>
      <c r="L7" s="20"/>
      <c r="M7" s="21"/>
      <c r="N7" s="18"/>
      <c r="O7"/>
      <c r="Q7" s="51"/>
    </row>
    <row r="8" spans="1:18" s="4" customFormat="1">
      <c r="A8" s="19" t="s">
        <v>595</v>
      </c>
      <c r="B8" s="20"/>
      <c r="C8" s="19"/>
      <c r="D8" s="20"/>
      <c r="E8" s="19" t="s">
        <v>15</v>
      </c>
      <c r="F8" s="20"/>
      <c r="G8" s="19"/>
      <c r="H8" s="20"/>
      <c r="I8" s="41"/>
      <c r="J8" s="20"/>
      <c r="K8" s="21"/>
      <c r="L8" s="20"/>
      <c r="M8" s="21"/>
      <c r="N8" s="18"/>
      <c r="O8"/>
      <c r="Q8" s="51"/>
    </row>
    <row r="9" spans="1:18" s="4" customFormat="1">
      <c r="A9" s="19" t="s">
        <v>629</v>
      </c>
      <c r="B9" s="20"/>
      <c r="C9" s="19"/>
      <c r="D9" s="20"/>
      <c r="E9" s="19" t="s">
        <v>3</v>
      </c>
      <c r="F9" s="20"/>
      <c r="G9" s="19"/>
      <c r="H9" s="20"/>
      <c r="I9" s="41"/>
      <c r="J9" s="20"/>
      <c r="K9" s="21"/>
      <c r="L9" s="20"/>
      <c r="M9" s="21"/>
      <c r="N9" s="18"/>
      <c r="Q9" s="51"/>
    </row>
    <row r="10" spans="1:18" s="4" customFormat="1">
      <c r="A10" s="19" t="s">
        <v>630</v>
      </c>
      <c r="B10" s="20"/>
      <c r="C10" s="19"/>
      <c r="D10" s="20"/>
      <c r="E10" s="19" t="s">
        <v>14</v>
      </c>
      <c r="F10" s="20"/>
      <c r="G10" s="19"/>
      <c r="H10" s="20"/>
      <c r="I10" s="41"/>
      <c r="J10" s="20"/>
      <c r="K10" s="21"/>
      <c r="L10" s="20"/>
      <c r="M10" s="21"/>
      <c r="N10" s="18"/>
      <c r="Q10" s="51"/>
    </row>
    <row r="11" spans="1:18" s="4" customFormat="1">
      <c r="A11" s="19" t="s">
        <v>631</v>
      </c>
      <c r="B11" s="20"/>
      <c r="C11" s="19"/>
      <c r="D11" s="20"/>
      <c r="E11" s="19" t="s">
        <v>4</v>
      </c>
      <c r="F11" s="20"/>
      <c r="G11" s="19"/>
      <c r="H11" s="20"/>
      <c r="I11" s="41"/>
      <c r="J11" s="20"/>
      <c r="K11" s="21"/>
      <c r="L11" s="20"/>
      <c r="M11" s="21"/>
      <c r="N11" s="18"/>
      <c r="Q11" s="51"/>
    </row>
    <row r="12" spans="1:18" s="4" customFormat="1">
      <c r="A12" s="19" t="s">
        <v>632</v>
      </c>
      <c r="B12" s="20"/>
      <c r="C12" s="19"/>
      <c r="D12" s="20"/>
      <c r="E12" s="19" t="s">
        <v>16</v>
      </c>
      <c r="F12" s="20"/>
      <c r="G12" s="19"/>
      <c r="H12" s="20"/>
      <c r="I12" s="41"/>
      <c r="J12" s="20"/>
      <c r="K12" s="21"/>
      <c r="L12" s="20"/>
      <c r="M12" s="21"/>
      <c r="N12" s="18"/>
      <c r="Q12" s="51"/>
    </row>
    <row r="13" spans="1:18" s="4" customFormat="1">
      <c r="A13" s="754" t="s">
        <v>633</v>
      </c>
      <c r="B13" s="20"/>
      <c r="C13" s="19"/>
      <c r="D13" s="20"/>
      <c r="E13" s="19" t="s">
        <v>5</v>
      </c>
      <c r="F13" s="20"/>
      <c r="G13" s="19"/>
      <c r="H13" s="20"/>
      <c r="I13" s="45"/>
      <c r="J13" s="20"/>
      <c r="K13" s="21"/>
      <c r="L13" s="20"/>
      <c r="M13" s="21"/>
      <c r="N13" s="18"/>
      <c r="Q13" s="51"/>
    </row>
    <row r="14" spans="1:18" s="4" customFormat="1">
      <c r="A14" s="19" t="s">
        <v>596</v>
      </c>
      <c r="B14" s="20"/>
      <c r="C14" s="19"/>
      <c r="D14" s="20"/>
      <c r="E14" s="19" t="s">
        <v>17</v>
      </c>
      <c r="F14" s="20"/>
      <c r="G14" s="19"/>
      <c r="H14" s="20"/>
      <c r="I14" s="21"/>
      <c r="J14" s="20"/>
      <c r="K14" s="21"/>
      <c r="L14" s="20"/>
      <c r="M14" s="21"/>
      <c r="N14" s="18"/>
      <c r="Q14" s="51"/>
    </row>
    <row r="15" spans="1:18" s="4" customFormat="1">
      <c r="A15" s="19" t="s">
        <v>597</v>
      </c>
      <c r="B15" s="20"/>
      <c r="C15" s="19"/>
      <c r="D15" s="20"/>
      <c r="E15" s="19" t="s">
        <v>6</v>
      </c>
      <c r="F15" s="20"/>
      <c r="G15" s="19"/>
      <c r="H15" s="20"/>
      <c r="I15" s="21"/>
      <c r="J15" s="20"/>
      <c r="K15" s="21"/>
      <c r="L15" s="20"/>
      <c r="M15" s="21"/>
      <c r="N15" s="18"/>
      <c r="Q15" s="51"/>
    </row>
    <row r="16" spans="1:18" s="4" customFormat="1">
      <c r="A16" s="19" t="s">
        <v>598</v>
      </c>
      <c r="B16" s="20"/>
      <c r="C16" s="19"/>
      <c r="D16" s="20"/>
      <c r="E16" s="19" t="s">
        <v>18</v>
      </c>
      <c r="F16" s="20"/>
      <c r="G16" s="19"/>
      <c r="H16" s="20"/>
      <c r="I16" s="21"/>
      <c r="J16" s="20"/>
      <c r="K16" s="21"/>
      <c r="L16" s="20"/>
      <c r="M16" s="21"/>
      <c r="N16" s="18"/>
      <c r="Q16" s="51"/>
    </row>
    <row r="17" spans="1:17" s="4" customFormat="1">
      <c r="A17" s="19" t="s">
        <v>599</v>
      </c>
      <c r="B17" s="20"/>
      <c r="C17" s="19"/>
      <c r="D17" s="20"/>
      <c r="E17" s="19" t="s">
        <v>7</v>
      </c>
      <c r="F17" s="20"/>
      <c r="G17" s="19"/>
      <c r="H17" s="20"/>
      <c r="I17" s="21"/>
      <c r="J17" s="20"/>
      <c r="K17" s="21"/>
      <c r="L17" s="20"/>
      <c r="M17" s="21"/>
      <c r="Q17" s="51"/>
    </row>
    <row r="18" spans="1:17" s="4" customFormat="1">
      <c r="A18" s="19" t="s">
        <v>600</v>
      </c>
      <c r="B18" s="20"/>
      <c r="C18" s="19"/>
      <c r="D18" s="20"/>
      <c r="E18" s="19" t="s">
        <v>615</v>
      </c>
      <c r="F18" s="20"/>
      <c r="G18" s="19"/>
      <c r="H18" s="20"/>
      <c r="I18" s="21"/>
      <c r="J18" s="20"/>
      <c r="K18" s="21"/>
      <c r="L18" s="20"/>
      <c r="M18" s="21"/>
      <c r="Q18" s="51"/>
    </row>
    <row r="19" spans="1:17" s="4" customFormat="1">
      <c r="A19" s="19" t="s">
        <v>601</v>
      </c>
      <c r="B19" s="20"/>
      <c r="C19" s="19"/>
      <c r="D19" s="20"/>
      <c r="E19" s="19" t="s">
        <v>616</v>
      </c>
      <c r="F19" s="20"/>
      <c r="G19" s="19"/>
      <c r="H19" s="20"/>
      <c r="I19" s="21"/>
      <c r="J19" s="20"/>
      <c r="K19" s="21"/>
      <c r="L19" s="20"/>
      <c r="M19" s="21"/>
      <c r="Q19" s="51"/>
    </row>
    <row r="20" spans="1:17" s="4" customFormat="1">
      <c r="A20" s="19" t="s">
        <v>602</v>
      </c>
      <c r="B20" s="20"/>
      <c r="C20" s="19"/>
      <c r="D20" s="20"/>
      <c r="E20" s="19" t="s">
        <v>617</v>
      </c>
      <c r="F20" s="20"/>
      <c r="G20" s="19"/>
      <c r="H20" s="20"/>
      <c r="I20" s="21"/>
      <c r="J20" s="20"/>
      <c r="K20" s="21"/>
      <c r="L20" s="20"/>
      <c r="M20" s="21"/>
      <c r="Q20" s="51"/>
    </row>
    <row r="21" spans="1:17" s="4" customFormat="1">
      <c r="A21" s="19" t="s">
        <v>603</v>
      </c>
      <c r="B21" s="20"/>
      <c r="C21" s="19"/>
      <c r="D21" s="20"/>
      <c r="E21" s="19" t="s">
        <v>618</v>
      </c>
      <c r="F21" s="20"/>
      <c r="G21" s="19"/>
      <c r="H21" s="20"/>
      <c r="I21" s="21"/>
      <c r="J21" s="20"/>
      <c r="K21" s="21"/>
      <c r="L21" s="20"/>
      <c r="M21" s="21"/>
      <c r="Q21" s="51"/>
    </row>
    <row r="22" spans="1:17" s="4" customFormat="1">
      <c r="A22" s="19" t="s">
        <v>604</v>
      </c>
      <c r="B22" s="20"/>
      <c r="C22" s="19"/>
      <c r="D22" s="20"/>
      <c r="E22" s="19" t="s">
        <v>619</v>
      </c>
      <c r="F22" s="20"/>
      <c r="G22" s="19"/>
      <c r="H22" s="20"/>
      <c r="I22" s="21"/>
      <c r="J22" s="20"/>
      <c r="K22" s="21"/>
      <c r="L22" s="20"/>
      <c r="M22" s="21"/>
      <c r="Q22" s="51"/>
    </row>
    <row r="23" spans="1:17" s="4" customFormat="1">
      <c r="A23" s="19" t="s">
        <v>605</v>
      </c>
      <c r="B23" s="20"/>
      <c r="C23" s="19"/>
      <c r="D23" s="20"/>
      <c r="E23" s="19" t="s">
        <v>620</v>
      </c>
      <c r="F23" s="20"/>
      <c r="G23" s="19"/>
      <c r="H23" s="20"/>
      <c r="I23" s="21"/>
      <c r="J23" s="20"/>
      <c r="K23" s="21"/>
      <c r="L23" s="20"/>
      <c r="M23" s="21"/>
      <c r="Q23" s="51"/>
    </row>
    <row r="24" spans="1:17" s="4" customFormat="1">
      <c r="A24" s="19" t="s">
        <v>606</v>
      </c>
      <c r="B24" s="20"/>
      <c r="C24" s="19"/>
      <c r="D24" s="20"/>
      <c r="E24" s="19" t="s">
        <v>543</v>
      </c>
      <c r="F24" s="20"/>
      <c r="G24" s="19"/>
      <c r="H24" s="20"/>
      <c r="I24" s="21"/>
      <c r="J24" s="20"/>
      <c r="K24" s="21"/>
      <c r="L24" s="20"/>
      <c r="M24" s="21"/>
      <c r="Q24" s="51"/>
    </row>
    <row r="25" spans="1:17" s="4" customFormat="1">
      <c r="A25" s="649" t="s">
        <v>607</v>
      </c>
      <c r="B25" s="20"/>
      <c r="C25" s="19"/>
      <c r="D25" s="20"/>
      <c r="E25" s="19" t="s">
        <v>544</v>
      </c>
      <c r="F25" s="20"/>
      <c r="G25" s="19"/>
      <c r="H25" s="20"/>
      <c r="I25" s="21"/>
      <c r="J25" s="20"/>
      <c r="K25" s="21"/>
      <c r="L25" s="20"/>
      <c r="M25" s="21"/>
      <c r="Q25" s="50"/>
    </row>
    <row r="26" spans="1:17" s="4" customFormat="1">
      <c r="A26" s="19"/>
      <c r="B26" s="20"/>
      <c r="C26" s="19"/>
      <c r="D26" s="20"/>
      <c r="E26" s="19" t="s">
        <v>545</v>
      </c>
      <c r="F26" s="20"/>
      <c r="G26" s="41"/>
      <c r="H26" s="20"/>
      <c r="I26" s="21"/>
      <c r="J26" s="20"/>
      <c r="K26" s="21"/>
      <c r="L26" s="20"/>
      <c r="M26" s="21"/>
      <c r="Q26" s="50"/>
    </row>
    <row r="27" spans="1:17" s="4" customFormat="1">
      <c r="A27" s="670"/>
      <c r="B27" s="20"/>
      <c r="C27" s="19"/>
      <c r="D27" s="20"/>
      <c r="E27" s="19" t="s">
        <v>546</v>
      </c>
      <c r="F27" s="20"/>
      <c r="G27" s="41"/>
      <c r="H27" s="20"/>
      <c r="I27" s="21"/>
      <c r="J27" s="20"/>
      <c r="K27" s="21"/>
      <c r="L27" s="20"/>
      <c r="M27" s="21"/>
      <c r="Q27" s="50"/>
    </row>
    <row r="28" spans="1:17" s="4" customFormat="1">
      <c r="A28" s="670"/>
      <c r="B28" s="20"/>
      <c r="C28" s="19"/>
      <c r="D28" s="20"/>
      <c r="E28" s="19" t="s">
        <v>547</v>
      </c>
      <c r="F28" s="20"/>
      <c r="G28" s="41"/>
      <c r="H28" s="20"/>
      <c r="I28" s="21"/>
      <c r="J28" s="20"/>
      <c r="K28" s="21"/>
      <c r="L28" s="20"/>
      <c r="M28" s="21"/>
      <c r="Q28" s="50"/>
    </row>
    <row r="29" spans="1:17" s="4" customFormat="1">
      <c r="A29" s="19"/>
      <c r="B29" s="20"/>
      <c r="C29" s="19"/>
      <c r="D29" s="20"/>
      <c r="E29" s="19" t="s">
        <v>548</v>
      </c>
      <c r="F29" s="20"/>
      <c r="G29" s="41"/>
      <c r="H29" s="20"/>
      <c r="I29" s="21"/>
      <c r="J29" s="20"/>
      <c r="K29" s="21"/>
      <c r="L29" s="20"/>
      <c r="M29" s="21"/>
      <c r="Q29" s="50"/>
    </row>
    <row r="30" spans="1:17" s="4" customFormat="1">
      <c r="A30" s="19"/>
      <c r="B30" s="20"/>
      <c r="C30" s="19"/>
      <c r="D30" s="20"/>
      <c r="E30" s="19" t="s">
        <v>576</v>
      </c>
      <c r="F30" s="20"/>
      <c r="G30" s="41"/>
      <c r="H30" s="20"/>
      <c r="I30" s="21"/>
      <c r="J30" s="20"/>
      <c r="K30" s="21"/>
      <c r="L30" s="20"/>
      <c r="M30" s="21"/>
      <c r="Q30" s="50"/>
    </row>
    <row r="31" spans="1:17" s="4" customFormat="1">
      <c r="A31" s="19"/>
      <c r="B31" s="20"/>
      <c r="C31" s="19"/>
      <c r="D31" s="20"/>
      <c r="E31" s="19" t="s">
        <v>577</v>
      </c>
      <c r="F31" s="20"/>
      <c r="G31" s="41"/>
      <c r="H31" s="20"/>
      <c r="I31" s="21"/>
      <c r="J31" s="20"/>
      <c r="K31" s="21"/>
      <c r="L31" s="20"/>
      <c r="M31" s="21"/>
      <c r="Q31" s="50"/>
    </row>
    <row r="32" spans="1:17" s="4" customFormat="1">
      <c r="A32" s="19"/>
      <c r="B32" s="20"/>
      <c r="C32" s="19"/>
      <c r="D32" s="20"/>
      <c r="E32" s="19" t="s">
        <v>578</v>
      </c>
      <c r="F32" s="20"/>
      <c r="G32" s="41"/>
      <c r="H32" s="20"/>
      <c r="I32" s="21"/>
      <c r="J32" s="20"/>
      <c r="K32" s="21"/>
      <c r="L32" s="20"/>
      <c r="M32" s="21"/>
      <c r="Q32" s="50"/>
    </row>
    <row r="33" spans="1:17" s="4" customFormat="1">
      <c r="A33" s="19"/>
      <c r="B33" s="20"/>
      <c r="C33" s="19"/>
      <c r="D33" s="20"/>
      <c r="E33" s="19" t="s">
        <v>579</v>
      </c>
      <c r="F33" s="20"/>
      <c r="G33" s="41"/>
      <c r="H33" s="20"/>
      <c r="I33" s="21"/>
      <c r="J33" s="20"/>
      <c r="K33" s="21"/>
      <c r="L33" s="20"/>
      <c r="M33" s="21"/>
      <c r="Q33" s="50"/>
    </row>
    <row r="34" spans="1:17" s="4" customFormat="1">
      <c r="A34" s="19"/>
      <c r="B34" s="20"/>
      <c r="C34" s="19"/>
      <c r="D34" s="20"/>
      <c r="E34" s="19" t="s">
        <v>580</v>
      </c>
      <c r="F34" s="20"/>
      <c r="G34" s="41"/>
      <c r="H34" s="20"/>
      <c r="I34" s="21"/>
      <c r="J34" s="20"/>
      <c r="K34" s="21"/>
      <c r="L34" s="20"/>
      <c r="M34" s="21"/>
      <c r="Q34" s="50"/>
    </row>
    <row r="35" spans="1:17" s="4" customFormat="1">
      <c r="A35" s="19"/>
      <c r="B35" s="20"/>
      <c r="C35" s="19"/>
      <c r="D35" s="20"/>
      <c r="E35" s="19" t="s">
        <v>581</v>
      </c>
      <c r="F35" s="20"/>
      <c r="G35" s="41"/>
      <c r="H35" s="20"/>
      <c r="I35" s="21"/>
      <c r="J35" s="20"/>
      <c r="K35" s="21"/>
      <c r="L35" s="20"/>
      <c r="M35" s="21"/>
      <c r="Q35" s="50"/>
    </row>
    <row r="36" spans="1:17" s="4" customFormat="1">
      <c r="A36" s="19"/>
      <c r="B36" s="20"/>
      <c r="C36" s="19"/>
      <c r="D36" s="20"/>
      <c r="E36" s="19" t="s">
        <v>584</v>
      </c>
      <c r="F36" s="20"/>
      <c r="G36" s="41"/>
      <c r="H36" s="20"/>
      <c r="I36" s="21"/>
      <c r="J36" s="20"/>
      <c r="K36" s="21"/>
      <c r="L36" s="20"/>
      <c r="M36" s="21"/>
      <c r="Q36" s="50"/>
    </row>
    <row r="37" spans="1:17" s="4" customFormat="1">
      <c r="A37" s="19"/>
      <c r="B37" s="20"/>
      <c r="C37" s="19"/>
      <c r="D37" s="20"/>
      <c r="E37" s="19" t="s">
        <v>585</v>
      </c>
      <c r="F37" s="20"/>
      <c r="G37" s="19"/>
      <c r="H37" s="20"/>
      <c r="I37" s="21"/>
      <c r="J37" s="20"/>
      <c r="K37" s="21"/>
      <c r="L37" s="20"/>
      <c r="M37" s="21"/>
      <c r="Q37" s="50"/>
    </row>
    <row r="38" spans="1:17" s="4" customFormat="1">
      <c r="A38" s="19"/>
      <c r="B38" s="20"/>
      <c r="C38" s="19"/>
      <c r="D38" s="20"/>
      <c r="E38" s="19" t="s">
        <v>586</v>
      </c>
      <c r="F38" s="20"/>
      <c r="G38" s="19"/>
      <c r="H38" s="20"/>
      <c r="I38" s="21"/>
      <c r="J38" s="20"/>
      <c r="K38" s="21"/>
      <c r="L38" s="20"/>
      <c r="M38" s="21"/>
      <c r="Q38" s="50"/>
    </row>
    <row r="39" spans="1:17" s="4" customFormat="1">
      <c r="A39" s="19"/>
      <c r="B39" s="20"/>
      <c r="C39" s="19"/>
      <c r="D39" s="20"/>
      <c r="E39" s="19" t="s">
        <v>587</v>
      </c>
      <c r="F39" s="20"/>
      <c r="G39" s="19"/>
      <c r="H39" s="20"/>
      <c r="I39" s="21"/>
      <c r="J39" s="20"/>
      <c r="K39" s="21"/>
      <c r="L39" s="20"/>
      <c r="M39" s="21"/>
      <c r="Q39" s="50"/>
    </row>
    <row r="40" spans="1:17" s="4" customFormat="1">
      <c r="A40" s="19"/>
      <c r="B40" s="20"/>
      <c r="C40" s="19"/>
      <c r="D40" s="20"/>
      <c r="E40" s="19" t="s">
        <v>588</v>
      </c>
      <c r="F40" s="20"/>
      <c r="G40" s="19"/>
      <c r="H40" s="20"/>
      <c r="I40" s="21"/>
      <c r="J40" s="20"/>
      <c r="K40" s="21"/>
      <c r="L40" s="20"/>
      <c r="M40" s="21"/>
      <c r="Q40" s="50"/>
    </row>
    <row r="41" spans="1:17" s="4" customFormat="1">
      <c r="A41" s="19"/>
      <c r="B41" s="20"/>
      <c r="C41" s="19"/>
      <c r="D41" s="20"/>
      <c r="E41" s="19" t="s">
        <v>589</v>
      </c>
      <c r="F41" s="20"/>
      <c r="G41" s="19"/>
      <c r="H41" s="20"/>
      <c r="I41" s="21"/>
      <c r="J41" s="20"/>
      <c r="K41" s="21"/>
      <c r="L41" s="20"/>
      <c r="M41" s="21"/>
      <c r="Q41" s="50"/>
    </row>
    <row r="42" spans="1:17" s="4" customFormat="1">
      <c r="A42" s="19"/>
      <c r="B42" s="20"/>
      <c r="C42" s="19"/>
      <c r="D42" s="20"/>
      <c r="E42" s="19" t="s">
        <v>613</v>
      </c>
      <c r="F42" s="20"/>
      <c r="G42" s="19"/>
      <c r="H42" s="20"/>
      <c r="I42" s="21"/>
      <c r="J42" s="20"/>
      <c r="K42" s="21"/>
      <c r="L42" s="20"/>
      <c r="M42" s="21"/>
      <c r="Q42" s="50"/>
    </row>
    <row r="43" spans="1:17" s="4" customFormat="1">
      <c r="A43" s="19"/>
      <c r="B43" s="20"/>
      <c r="C43" s="19"/>
      <c r="D43" s="20"/>
      <c r="E43" s="19" t="s">
        <v>614</v>
      </c>
      <c r="F43" s="20"/>
      <c r="G43" s="19"/>
      <c r="H43" s="20"/>
      <c r="I43" s="21"/>
      <c r="J43" s="20"/>
      <c r="K43" s="21"/>
      <c r="L43" s="20"/>
      <c r="M43" s="21"/>
      <c r="Q43" s="50"/>
    </row>
    <row r="44" spans="1:17" s="4" customFormat="1">
      <c r="A44" s="19"/>
      <c r="B44" s="20"/>
      <c r="C44" s="19"/>
      <c r="D44" s="20"/>
      <c r="E44" s="19" t="s">
        <v>609</v>
      </c>
      <c r="F44" s="20"/>
      <c r="G44" s="19"/>
      <c r="H44" s="20"/>
      <c r="I44" s="21"/>
      <c r="J44" s="20"/>
      <c r="K44" s="21"/>
      <c r="L44" s="20"/>
      <c r="M44" s="21"/>
      <c r="Q44" s="50"/>
    </row>
    <row r="45" spans="1:17" s="4" customFormat="1">
      <c r="A45" s="19"/>
      <c r="B45" s="20"/>
      <c r="C45" s="19"/>
      <c r="D45" s="20"/>
      <c r="E45" s="19" t="s">
        <v>610</v>
      </c>
      <c r="F45" s="20"/>
      <c r="G45" s="19"/>
      <c r="H45" s="20"/>
      <c r="I45" s="21"/>
      <c r="J45" s="20"/>
      <c r="K45" s="21"/>
      <c r="L45" s="20"/>
      <c r="M45" s="21"/>
      <c r="Q45" s="50"/>
    </row>
    <row r="46" spans="1:17" s="4" customFormat="1">
      <c r="A46" s="19"/>
      <c r="B46" s="20"/>
      <c r="C46" s="19"/>
      <c r="D46" s="20"/>
      <c r="E46" s="19" t="s">
        <v>611</v>
      </c>
      <c r="F46" s="20"/>
      <c r="G46" s="19"/>
      <c r="H46" s="20"/>
      <c r="I46" s="21"/>
      <c r="J46" s="20"/>
      <c r="K46" s="21"/>
      <c r="L46" s="20"/>
      <c r="M46" s="21"/>
      <c r="Q46" s="50"/>
    </row>
    <row r="47" spans="1:17" s="4" customFormat="1">
      <c r="A47" s="19"/>
      <c r="B47" s="20"/>
      <c r="C47" s="19"/>
      <c r="D47" s="20"/>
      <c r="E47" s="19" t="s">
        <v>612</v>
      </c>
      <c r="F47" s="20"/>
      <c r="G47" s="19"/>
      <c r="H47" s="20"/>
      <c r="I47" s="21"/>
      <c r="J47" s="20"/>
      <c r="K47" s="21"/>
      <c r="L47" s="20"/>
      <c r="M47" s="21"/>
      <c r="Q47" s="50"/>
    </row>
    <row r="48" spans="1:17" s="4" customFormat="1">
      <c r="A48" s="19"/>
      <c r="B48" s="20"/>
      <c r="C48" s="19"/>
      <c r="D48" s="20"/>
      <c r="E48" s="19" t="s">
        <v>621</v>
      </c>
      <c r="F48" s="20"/>
      <c r="G48" s="19"/>
      <c r="H48" s="20"/>
      <c r="I48" s="21"/>
      <c r="J48" s="20"/>
      <c r="K48" s="21"/>
      <c r="L48" s="20"/>
      <c r="M48" s="21"/>
      <c r="Q48" s="50"/>
    </row>
    <row r="49" spans="1:17" s="4" customFormat="1">
      <c r="A49" s="19"/>
      <c r="B49" s="20"/>
      <c r="C49" s="19"/>
      <c r="D49" s="20"/>
      <c r="E49" s="19" t="s">
        <v>622</v>
      </c>
      <c r="F49" s="20"/>
      <c r="G49" s="19"/>
      <c r="H49" s="20"/>
      <c r="I49" s="21"/>
      <c r="J49" s="20"/>
      <c r="K49" s="21"/>
      <c r="L49" s="20"/>
      <c r="M49" s="21"/>
      <c r="N49" s="18"/>
      <c r="Q49" s="50"/>
    </row>
    <row r="50" spans="1:17" s="4" customFormat="1">
      <c r="A50" s="19"/>
      <c r="B50" s="20"/>
      <c r="C50" s="19"/>
      <c r="D50" s="20"/>
      <c r="E50" s="19" t="s">
        <v>623</v>
      </c>
      <c r="F50" s="20"/>
      <c r="G50" s="19"/>
      <c r="H50" s="20"/>
      <c r="I50" s="21"/>
      <c r="J50" s="20"/>
      <c r="K50" s="21"/>
      <c r="L50" s="20"/>
      <c r="M50" s="21"/>
      <c r="N50" s="18"/>
      <c r="Q50" s="50"/>
    </row>
    <row r="51" spans="1:17" s="4" customFormat="1">
      <c r="A51" s="19"/>
      <c r="B51" s="20"/>
      <c r="C51" s="19"/>
      <c r="D51" s="20"/>
      <c r="E51" s="19" t="s">
        <v>624</v>
      </c>
      <c r="F51" s="20"/>
      <c r="G51" s="19"/>
      <c r="H51" s="20"/>
      <c r="I51" s="21"/>
      <c r="J51" s="20"/>
      <c r="K51" s="21"/>
      <c r="L51" s="20"/>
      <c r="M51" s="21"/>
      <c r="N51" s="18"/>
      <c r="Q51" s="50"/>
    </row>
    <row r="52" spans="1:17" s="4" customFormat="1">
      <c r="A52" s="19"/>
      <c r="B52" s="20"/>
      <c r="C52" s="19"/>
      <c r="D52" s="20"/>
      <c r="E52" s="19" t="s">
        <v>625</v>
      </c>
      <c r="F52" s="20"/>
      <c r="G52" s="19"/>
      <c r="H52" s="20"/>
      <c r="I52" s="21"/>
      <c r="J52" s="20"/>
      <c r="K52" s="21"/>
      <c r="L52" s="20"/>
      <c r="M52" s="21"/>
      <c r="N52" s="18"/>
      <c r="Q52" s="50"/>
    </row>
    <row r="53" spans="1:17" s="4" customFormat="1">
      <c r="A53" s="19"/>
      <c r="B53" s="20"/>
      <c r="C53" s="19"/>
      <c r="D53" s="20"/>
      <c r="E53" s="19" t="s">
        <v>626</v>
      </c>
      <c r="F53" s="20"/>
      <c r="G53" s="19"/>
      <c r="H53" s="20"/>
      <c r="I53" s="21"/>
      <c r="J53" s="20"/>
      <c r="K53" s="21"/>
      <c r="L53" s="20"/>
      <c r="M53" s="21"/>
      <c r="N53" s="18"/>
      <c r="Q53" s="50"/>
    </row>
    <row r="54" spans="1:17" s="4" customFormat="1">
      <c r="A54" s="19"/>
      <c r="B54" s="20"/>
      <c r="C54" s="19"/>
      <c r="D54" s="20"/>
      <c r="E54" s="19" t="s">
        <v>555</v>
      </c>
      <c r="F54" s="20"/>
      <c r="G54" s="19"/>
      <c r="H54" s="20"/>
      <c r="I54" s="21"/>
      <c r="J54" s="20"/>
      <c r="K54" s="21"/>
      <c r="L54" s="20"/>
      <c r="M54" s="21"/>
      <c r="N54" s="18"/>
      <c r="Q54" s="50"/>
    </row>
    <row r="55" spans="1:17" s="4" customFormat="1">
      <c r="A55" s="19"/>
      <c r="B55" s="20"/>
      <c r="C55" s="19"/>
      <c r="D55" s="20"/>
      <c r="E55" s="19" t="s">
        <v>183</v>
      </c>
      <c r="F55" s="20"/>
      <c r="G55" s="19"/>
      <c r="H55" s="20"/>
      <c r="I55" s="21"/>
      <c r="J55" s="20"/>
      <c r="K55" s="21"/>
      <c r="L55" s="20"/>
      <c r="M55" s="21"/>
      <c r="N55" s="18"/>
      <c r="Q55" s="50"/>
    </row>
    <row r="56" spans="1:17" s="4" customFormat="1">
      <c r="A56" s="19"/>
      <c r="B56" s="20"/>
      <c r="C56" s="19"/>
      <c r="D56" s="20"/>
      <c r="E56" s="19" t="s">
        <v>556</v>
      </c>
      <c r="F56" s="20"/>
      <c r="G56" s="19"/>
      <c r="H56" s="20"/>
      <c r="I56" s="21"/>
      <c r="J56" s="20"/>
      <c r="K56" s="21"/>
      <c r="L56" s="20"/>
      <c r="M56" s="21"/>
      <c r="N56" s="18"/>
      <c r="Q56" s="50"/>
    </row>
    <row r="57" spans="1:17" s="4" customFormat="1">
      <c r="A57" s="19"/>
      <c r="B57" s="20"/>
      <c r="C57" s="19"/>
      <c r="D57" s="20"/>
      <c r="E57" s="19" t="s">
        <v>230</v>
      </c>
      <c r="F57" s="20"/>
      <c r="G57" s="19"/>
      <c r="H57" s="20"/>
      <c r="I57" s="21"/>
      <c r="J57" s="20"/>
      <c r="K57" s="21"/>
      <c r="L57" s="20"/>
      <c r="M57" s="21"/>
      <c r="N57" s="18"/>
      <c r="Q57" s="50"/>
    </row>
    <row r="58" spans="1:17" s="4" customFormat="1">
      <c r="A58" s="19"/>
      <c r="B58" s="20"/>
      <c r="C58" s="19"/>
      <c r="D58" s="20"/>
      <c r="E58" s="19" t="s">
        <v>557</v>
      </c>
      <c r="F58" s="20"/>
      <c r="G58" s="19"/>
      <c r="H58" s="20"/>
      <c r="I58" s="21"/>
      <c r="J58" s="20"/>
      <c r="K58" s="21"/>
      <c r="L58" s="20"/>
      <c r="M58" s="21"/>
      <c r="N58" s="18"/>
      <c r="Q58" s="50"/>
    </row>
    <row r="59" spans="1:17" s="4" customFormat="1">
      <c r="A59" s="19"/>
      <c r="B59" s="20"/>
      <c r="C59" s="19"/>
      <c r="D59" s="20"/>
      <c r="E59" s="19" t="s">
        <v>231</v>
      </c>
      <c r="F59" s="20"/>
      <c r="G59" s="19"/>
      <c r="H59" s="20"/>
      <c r="I59" s="21"/>
      <c r="J59" s="20"/>
      <c r="K59" s="21"/>
      <c r="L59" s="20"/>
      <c r="M59" s="21"/>
      <c r="N59" s="18"/>
      <c r="Q59" s="50"/>
    </row>
    <row r="60" spans="1:17" s="4" customFormat="1">
      <c r="A60" s="19"/>
      <c r="B60" s="20"/>
      <c r="C60" s="19"/>
      <c r="D60" s="20"/>
      <c r="E60" s="19" t="s">
        <v>549</v>
      </c>
      <c r="F60" s="20"/>
      <c r="G60" s="19"/>
      <c r="H60" s="20"/>
      <c r="I60" s="21"/>
      <c r="J60" s="20"/>
      <c r="K60" s="21"/>
      <c r="L60" s="20"/>
      <c r="M60" s="21"/>
      <c r="N60" s="18"/>
      <c r="Q60" s="50"/>
    </row>
    <row r="61" spans="1:17" s="4" customFormat="1">
      <c r="A61" s="19"/>
      <c r="B61" s="20"/>
      <c r="C61" s="19"/>
      <c r="D61" s="20"/>
      <c r="E61" s="19" t="s">
        <v>186</v>
      </c>
      <c r="F61" s="20"/>
      <c r="G61" s="19"/>
      <c r="H61" s="20"/>
      <c r="I61" s="21"/>
      <c r="J61" s="20"/>
      <c r="K61" s="21"/>
      <c r="L61" s="20"/>
      <c r="M61" s="21"/>
      <c r="N61" s="18"/>
      <c r="Q61" s="50"/>
    </row>
    <row r="62" spans="1:17" s="4" customFormat="1">
      <c r="A62" s="19"/>
      <c r="B62" s="20"/>
      <c r="C62" s="19"/>
      <c r="D62" s="20"/>
      <c r="E62" s="19" t="s">
        <v>550</v>
      </c>
      <c r="F62" s="20"/>
      <c r="G62" s="21"/>
      <c r="H62" s="20"/>
      <c r="I62" s="21"/>
      <c r="J62" s="20"/>
      <c r="K62" s="21"/>
      <c r="L62" s="20"/>
      <c r="M62" s="21"/>
      <c r="N62" s="18"/>
      <c r="Q62" s="50"/>
    </row>
    <row r="63" spans="1:17" s="4" customFormat="1">
      <c r="A63" s="19"/>
      <c r="B63" s="20"/>
      <c r="C63" s="19"/>
      <c r="D63" s="20"/>
      <c r="E63" s="19" t="s">
        <v>238</v>
      </c>
      <c r="F63" s="20"/>
      <c r="G63" s="21"/>
      <c r="H63" s="20"/>
      <c r="I63" s="21"/>
      <c r="J63" s="20"/>
      <c r="K63" s="21"/>
      <c r="L63" s="20"/>
      <c r="M63" s="21"/>
      <c r="N63" s="18"/>
      <c r="Q63" s="50"/>
    </row>
    <row r="64" spans="1:17" s="4" customFormat="1">
      <c r="A64" s="19"/>
      <c r="B64" s="20"/>
      <c r="C64" s="19"/>
      <c r="D64" s="20"/>
      <c r="E64" s="19" t="s">
        <v>551</v>
      </c>
      <c r="F64" s="20"/>
      <c r="G64" s="21"/>
      <c r="H64" s="20"/>
      <c r="I64" s="21"/>
      <c r="J64" s="20"/>
      <c r="K64" s="21"/>
      <c r="L64" s="20"/>
      <c r="M64" s="21"/>
      <c r="N64" s="18"/>
      <c r="Q64" s="50"/>
    </row>
    <row r="65" spans="1:17" s="4" customFormat="1">
      <c r="A65" s="19"/>
      <c r="B65" s="20"/>
      <c r="C65" s="19"/>
      <c r="D65" s="20"/>
      <c r="E65" s="19" t="s">
        <v>239</v>
      </c>
      <c r="F65" s="20"/>
      <c r="G65" s="21"/>
      <c r="H65" s="20"/>
      <c r="I65" s="21"/>
      <c r="J65" s="20"/>
      <c r="K65" s="21"/>
      <c r="L65" s="20"/>
      <c r="M65" s="21"/>
      <c r="Q65" s="50"/>
    </row>
    <row r="66" spans="1:17" s="4" customFormat="1">
      <c r="A66" s="19"/>
      <c r="B66" s="20"/>
      <c r="C66" s="19"/>
      <c r="D66" s="20"/>
      <c r="E66" s="19" t="s">
        <v>552</v>
      </c>
      <c r="F66" s="20"/>
      <c r="G66" s="21"/>
      <c r="H66" s="20"/>
      <c r="I66" s="21"/>
      <c r="J66" s="20"/>
      <c r="K66" s="21"/>
      <c r="L66" s="20"/>
      <c r="M66" s="21"/>
      <c r="Q66" s="50"/>
    </row>
    <row r="67" spans="1:17" s="4" customFormat="1">
      <c r="A67" s="19"/>
      <c r="B67" s="20"/>
      <c r="C67" s="19"/>
      <c r="D67" s="20"/>
      <c r="E67" s="19" t="s">
        <v>184</v>
      </c>
      <c r="F67" s="20"/>
      <c r="G67" s="21"/>
      <c r="H67" s="20"/>
      <c r="I67" s="21"/>
      <c r="J67" s="20"/>
      <c r="K67" s="21"/>
      <c r="L67" s="20"/>
      <c r="M67" s="21"/>
      <c r="Q67" s="50"/>
    </row>
    <row r="68" spans="1:17" s="4" customFormat="1">
      <c r="A68" s="19"/>
      <c r="B68" s="20"/>
      <c r="C68" s="19"/>
      <c r="D68" s="20"/>
      <c r="E68" s="19" t="s">
        <v>553</v>
      </c>
      <c r="F68" s="20"/>
      <c r="G68" s="21"/>
      <c r="H68" s="20"/>
      <c r="I68" s="21"/>
      <c r="J68" s="20"/>
      <c r="K68" s="21"/>
      <c r="L68" s="20"/>
      <c r="M68" s="21"/>
      <c r="Q68" s="50"/>
    </row>
    <row r="69" spans="1:17" s="4" customFormat="1">
      <c r="A69" s="19"/>
      <c r="B69" s="20"/>
      <c r="C69" s="19"/>
      <c r="D69" s="20"/>
      <c r="E69" s="19" t="s">
        <v>240</v>
      </c>
      <c r="F69" s="20"/>
      <c r="G69" s="21"/>
      <c r="H69" s="20"/>
      <c r="I69" s="21"/>
      <c r="J69" s="20"/>
      <c r="K69" s="21"/>
      <c r="L69" s="20"/>
      <c r="M69" s="21"/>
      <c r="Q69" s="50"/>
    </row>
    <row r="70" spans="1:17" s="4" customFormat="1">
      <c r="A70" s="19"/>
      <c r="B70" s="20"/>
      <c r="C70" s="19"/>
      <c r="D70" s="20"/>
      <c r="E70" s="19" t="s">
        <v>554</v>
      </c>
      <c r="F70" s="20"/>
      <c r="G70" s="21"/>
      <c r="H70" s="20"/>
      <c r="I70" s="21"/>
      <c r="J70" s="20"/>
      <c r="K70" s="21"/>
      <c r="L70" s="20"/>
      <c r="M70" s="21"/>
      <c r="Q70" s="50"/>
    </row>
    <row r="71" spans="1:17" s="4" customFormat="1">
      <c r="A71" s="19"/>
      <c r="B71" s="20"/>
      <c r="C71" s="19"/>
      <c r="D71" s="20"/>
      <c r="E71" s="19" t="s">
        <v>241</v>
      </c>
      <c r="F71" s="20"/>
      <c r="G71" s="21"/>
      <c r="H71" s="20"/>
      <c r="I71" s="21"/>
      <c r="J71" s="20"/>
      <c r="K71" s="21"/>
      <c r="L71" s="20"/>
      <c r="M71" s="21"/>
      <c r="Q71" s="50"/>
    </row>
    <row r="72" spans="1:17" s="4" customFormat="1">
      <c r="A72" s="19"/>
      <c r="B72" s="20"/>
      <c r="C72" s="19"/>
      <c r="D72" s="20"/>
      <c r="E72" s="19" t="s">
        <v>558</v>
      </c>
      <c r="F72" s="20"/>
      <c r="G72" s="21"/>
      <c r="H72" s="20"/>
      <c r="I72" s="21"/>
      <c r="J72" s="20"/>
      <c r="K72" s="21"/>
      <c r="L72" s="20"/>
      <c r="M72" s="21"/>
      <c r="Q72" s="50"/>
    </row>
    <row r="73" spans="1:17" s="4" customFormat="1">
      <c r="A73" s="19"/>
      <c r="B73" s="20"/>
      <c r="C73" s="19"/>
      <c r="D73" s="20"/>
      <c r="E73" s="19" t="s">
        <v>185</v>
      </c>
      <c r="F73" s="20"/>
      <c r="G73" s="21"/>
      <c r="H73" s="20"/>
      <c r="I73" s="21"/>
      <c r="J73" s="20"/>
      <c r="K73" s="21"/>
      <c r="L73" s="20"/>
      <c r="M73" s="21"/>
      <c r="Q73" s="50"/>
    </row>
    <row r="74" spans="1:17" s="4" customFormat="1">
      <c r="A74" s="19"/>
      <c r="B74" s="20"/>
      <c r="C74" s="19"/>
      <c r="D74" s="20"/>
      <c r="E74" s="19" t="s">
        <v>559</v>
      </c>
      <c r="F74" s="20"/>
      <c r="G74" s="21"/>
      <c r="H74" s="20"/>
      <c r="I74" s="21"/>
      <c r="J74" s="20"/>
      <c r="K74" s="21"/>
      <c r="L74" s="20"/>
      <c r="M74" s="21"/>
      <c r="Q74" s="50"/>
    </row>
    <row r="75" spans="1:17" s="4" customFormat="1">
      <c r="A75" s="19"/>
      <c r="B75" s="20"/>
      <c r="C75" s="19"/>
      <c r="D75" s="20"/>
      <c r="E75" s="19" t="s">
        <v>242</v>
      </c>
      <c r="F75" s="20"/>
      <c r="G75" s="21"/>
      <c r="H75" s="20"/>
      <c r="I75" s="21"/>
      <c r="J75" s="20"/>
      <c r="K75" s="21"/>
      <c r="L75" s="20"/>
      <c r="M75" s="21"/>
      <c r="Q75" s="50"/>
    </row>
    <row r="76" spans="1:17" s="4" customFormat="1">
      <c r="A76" s="19"/>
      <c r="B76" s="20"/>
      <c r="C76" s="19"/>
      <c r="D76" s="20"/>
      <c r="E76" s="19" t="s">
        <v>560</v>
      </c>
      <c r="F76" s="20"/>
      <c r="G76" s="21"/>
      <c r="H76" s="20"/>
      <c r="I76" s="21"/>
      <c r="J76" s="20"/>
      <c r="K76" s="21"/>
      <c r="L76" s="20"/>
      <c r="M76" s="21"/>
      <c r="Q76" s="50"/>
    </row>
    <row r="77" spans="1:17" s="4" customFormat="1">
      <c r="A77" s="19"/>
      <c r="B77" s="20"/>
      <c r="C77" s="19"/>
      <c r="D77" s="20"/>
      <c r="E77" s="19" t="s">
        <v>243</v>
      </c>
      <c r="F77" s="20"/>
      <c r="G77" s="21"/>
      <c r="H77" s="20"/>
      <c r="I77" s="21"/>
      <c r="J77" s="20"/>
      <c r="K77" s="21"/>
      <c r="L77" s="20"/>
      <c r="M77" s="21"/>
      <c r="Q77" s="50"/>
    </row>
    <row r="78" spans="1:17" s="4" customFormat="1">
      <c r="A78" s="19"/>
      <c r="B78" s="20"/>
      <c r="C78" s="19"/>
      <c r="D78" s="20"/>
      <c r="E78" s="19" t="s">
        <v>561</v>
      </c>
      <c r="F78" s="20"/>
      <c r="G78" s="21"/>
      <c r="H78" s="20"/>
      <c r="I78" s="21"/>
      <c r="J78" s="20"/>
      <c r="K78" s="21"/>
      <c r="L78" s="20"/>
      <c r="M78" s="21"/>
      <c r="Q78" s="50"/>
    </row>
    <row r="79" spans="1:17" s="4" customFormat="1">
      <c r="A79" s="19"/>
      <c r="B79" s="20"/>
      <c r="C79" s="19"/>
      <c r="D79" s="20"/>
      <c r="E79" s="19" t="s">
        <v>187</v>
      </c>
      <c r="F79" s="20"/>
      <c r="G79" s="21"/>
      <c r="H79" s="20"/>
      <c r="I79" s="21"/>
      <c r="J79" s="20"/>
      <c r="K79" s="21"/>
      <c r="L79" s="20"/>
      <c r="M79" s="21"/>
      <c r="Q79" s="50"/>
    </row>
    <row r="80" spans="1:17" s="4" customFormat="1">
      <c r="A80" s="19"/>
      <c r="B80" s="20"/>
      <c r="C80" s="19"/>
      <c r="D80" s="20"/>
      <c r="E80" s="19" t="s">
        <v>562</v>
      </c>
      <c r="F80" s="20"/>
      <c r="G80" s="21"/>
      <c r="H80" s="20"/>
      <c r="I80" s="21"/>
      <c r="J80" s="20"/>
      <c r="K80" s="21"/>
      <c r="L80" s="20"/>
      <c r="M80" s="21"/>
      <c r="Q80" s="50"/>
    </row>
    <row r="81" spans="1:17" s="4" customFormat="1">
      <c r="A81" s="19"/>
      <c r="B81" s="20"/>
      <c r="C81" s="19"/>
      <c r="D81" s="20"/>
      <c r="E81" s="19" t="s">
        <v>232</v>
      </c>
      <c r="F81" s="20"/>
      <c r="G81" s="21"/>
      <c r="H81" s="20"/>
      <c r="I81" s="21"/>
      <c r="J81" s="20"/>
      <c r="K81" s="21"/>
      <c r="L81" s="20"/>
      <c r="M81" s="21"/>
      <c r="Q81" s="50"/>
    </row>
    <row r="82" spans="1:17" s="4" customFormat="1">
      <c r="A82" s="19"/>
      <c r="B82" s="20"/>
      <c r="C82" s="19"/>
      <c r="D82" s="20"/>
      <c r="E82" s="19" t="s">
        <v>563</v>
      </c>
      <c r="F82" s="20"/>
      <c r="G82" s="21"/>
      <c r="H82" s="20"/>
      <c r="I82" s="21"/>
      <c r="J82" s="20"/>
      <c r="K82" s="21"/>
      <c r="L82" s="20"/>
      <c r="M82" s="21"/>
    </row>
    <row r="83" spans="1:17" s="4" customFormat="1">
      <c r="A83" s="19"/>
      <c r="B83" s="20"/>
      <c r="C83" s="19"/>
      <c r="D83" s="20"/>
      <c r="E83" s="19" t="s">
        <v>233</v>
      </c>
      <c r="F83" s="20"/>
      <c r="G83" s="21"/>
      <c r="H83" s="20"/>
      <c r="I83" s="21"/>
      <c r="J83" s="20"/>
      <c r="K83" s="21"/>
      <c r="L83" s="20"/>
      <c r="M83" s="21"/>
    </row>
    <row r="84" spans="1:17" s="4" customFormat="1">
      <c r="A84" s="19"/>
      <c r="B84" s="20"/>
      <c r="C84" s="19"/>
      <c r="D84" s="20"/>
      <c r="E84" s="19" t="s">
        <v>564</v>
      </c>
      <c r="F84" s="20"/>
      <c r="G84" s="21"/>
      <c r="H84" s="20"/>
      <c r="I84" s="21"/>
      <c r="J84" s="20"/>
      <c r="K84" s="21"/>
      <c r="L84" s="20"/>
      <c r="M84" s="21"/>
    </row>
    <row r="85" spans="1:17" s="4" customFormat="1">
      <c r="A85" s="19"/>
      <c r="B85" s="20"/>
      <c r="C85" s="19"/>
      <c r="D85" s="20"/>
      <c r="E85" s="19" t="s">
        <v>164</v>
      </c>
      <c r="F85" s="20"/>
      <c r="G85" s="21"/>
      <c r="H85" s="20"/>
      <c r="I85" s="21"/>
      <c r="J85" s="20"/>
      <c r="K85" s="21"/>
      <c r="L85" s="20"/>
      <c r="M85" s="21"/>
    </row>
    <row r="86" spans="1:17" s="4" customFormat="1">
      <c r="A86" s="19"/>
      <c r="B86" s="20"/>
      <c r="C86" s="19"/>
      <c r="D86" s="20"/>
      <c r="E86" s="19" t="s">
        <v>565</v>
      </c>
      <c r="F86" s="20"/>
      <c r="G86" s="21"/>
      <c r="H86" s="20"/>
      <c r="I86" s="21"/>
      <c r="J86" s="20"/>
      <c r="K86" s="21"/>
      <c r="L86" s="20"/>
      <c r="M86" s="21"/>
    </row>
    <row r="87" spans="1:17" s="4" customFormat="1">
      <c r="A87" s="19"/>
      <c r="B87" s="20"/>
      <c r="C87" s="19"/>
      <c r="D87" s="20"/>
      <c r="E87" s="19" t="s">
        <v>220</v>
      </c>
      <c r="F87" s="20"/>
      <c r="G87" s="21"/>
      <c r="H87" s="20"/>
      <c r="I87" s="21"/>
      <c r="J87" s="20"/>
      <c r="K87" s="21"/>
      <c r="L87" s="20"/>
      <c r="M87" s="21"/>
    </row>
    <row r="88" spans="1:17" s="4" customFormat="1">
      <c r="A88" s="19"/>
      <c r="B88" s="6"/>
      <c r="C88" s="19"/>
      <c r="D88" s="20"/>
      <c r="E88" s="19" t="s">
        <v>566</v>
      </c>
      <c r="F88" s="20"/>
      <c r="G88" s="21"/>
      <c r="H88" s="20"/>
      <c r="I88" s="21"/>
      <c r="J88" s="20"/>
      <c r="K88" s="21"/>
      <c r="L88" s="20"/>
      <c r="M88" s="21"/>
    </row>
    <row r="89" spans="1:17" s="4" customFormat="1">
      <c r="A89" s="19"/>
      <c r="B89" s="6"/>
      <c r="C89" s="19"/>
      <c r="D89" s="20"/>
      <c r="E89" s="19" t="s">
        <v>221</v>
      </c>
      <c r="F89" s="20"/>
      <c r="G89" s="21"/>
      <c r="H89" s="20"/>
      <c r="I89" s="21"/>
      <c r="J89" s="20"/>
      <c r="K89" s="21"/>
      <c r="L89" s="20"/>
      <c r="M89" s="21"/>
    </row>
    <row r="90" spans="1:17" s="4" customFormat="1">
      <c r="A90" s="19"/>
      <c r="B90" s="6"/>
      <c r="C90" s="19"/>
      <c r="D90" s="20"/>
      <c r="E90" s="19" t="s">
        <v>570</v>
      </c>
      <c r="F90" s="20"/>
      <c r="G90" s="21"/>
      <c r="H90" s="20"/>
      <c r="I90" s="21"/>
      <c r="J90" s="20"/>
      <c r="K90" s="21"/>
      <c r="L90" s="20"/>
      <c r="M90" s="21"/>
    </row>
    <row r="91" spans="1:17" s="4" customFormat="1">
      <c r="A91" s="19"/>
      <c r="B91" s="6"/>
      <c r="C91" s="19"/>
      <c r="D91" s="20"/>
      <c r="E91" s="19" t="s">
        <v>190</v>
      </c>
      <c r="F91" s="20"/>
      <c r="G91" s="21"/>
      <c r="H91" s="20"/>
      <c r="I91" s="21"/>
      <c r="J91" s="20"/>
      <c r="K91" s="21"/>
      <c r="L91" s="20"/>
      <c r="M91" s="21"/>
    </row>
    <row r="92" spans="1:17" s="4" customFormat="1">
      <c r="A92" s="19"/>
      <c r="B92" s="6"/>
      <c r="C92" s="19"/>
      <c r="D92" s="20"/>
      <c r="E92" s="19" t="s">
        <v>571</v>
      </c>
      <c r="F92" s="20"/>
      <c r="G92" s="21"/>
      <c r="H92" s="20"/>
      <c r="I92" s="21"/>
      <c r="J92" s="20"/>
      <c r="K92" s="21"/>
      <c r="L92" s="20"/>
      <c r="M92" s="21"/>
    </row>
    <row r="93" spans="1:17" s="4" customFormat="1">
      <c r="A93" s="19"/>
      <c r="B93" s="6"/>
      <c r="C93" s="19"/>
      <c r="D93" s="20"/>
      <c r="E93" s="19" t="s">
        <v>234</v>
      </c>
      <c r="F93" s="20"/>
      <c r="G93" s="21"/>
      <c r="H93" s="20"/>
      <c r="I93" s="21"/>
      <c r="J93" s="20"/>
      <c r="K93" s="21"/>
      <c r="L93" s="20"/>
      <c r="M93" s="21"/>
    </row>
    <row r="94" spans="1:17" s="4" customFormat="1">
      <c r="A94" s="19"/>
      <c r="B94" s="6"/>
      <c r="C94" s="19"/>
      <c r="D94" s="20"/>
      <c r="E94" s="19" t="s">
        <v>572</v>
      </c>
      <c r="F94" s="20"/>
      <c r="G94" s="21"/>
      <c r="H94" s="20"/>
      <c r="I94" s="21"/>
      <c r="J94" s="20"/>
      <c r="K94" s="21"/>
      <c r="L94" s="20"/>
      <c r="M94" s="21"/>
    </row>
    <row r="95" spans="1:17" s="4" customFormat="1">
      <c r="A95" s="19"/>
      <c r="B95" s="6"/>
      <c r="C95" s="19"/>
      <c r="D95" s="20"/>
      <c r="E95" s="19" t="s">
        <v>235</v>
      </c>
      <c r="F95" s="20"/>
      <c r="G95" s="21"/>
      <c r="H95" s="20"/>
      <c r="I95" s="21"/>
      <c r="J95" s="20"/>
      <c r="K95" s="21"/>
      <c r="L95" s="20"/>
      <c r="M95" s="21"/>
    </row>
    <row r="96" spans="1:17" s="4" customFormat="1">
      <c r="A96" s="19"/>
      <c r="B96" s="6"/>
      <c r="C96" s="19"/>
      <c r="D96" s="20"/>
      <c r="E96" s="19" t="s">
        <v>567</v>
      </c>
      <c r="F96" s="20"/>
      <c r="G96" s="21"/>
      <c r="H96" s="20"/>
      <c r="I96" s="21"/>
      <c r="J96" s="20"/>
      <c r="K96" s="21"/>
      <c r="L96" s="20"/>
      <c r="M96" s="21"/>
    </row>
    <row r="97" spans="1:13" s="4" customFormat="1">
      <c r="A97" s="19"/>
      <c r="B97" s="6"/>
      <c r="C97" s="19"/>
      <c r="D97" s="20"/>
      <c r="E97" s="19" t="s">
        <v>188</v>
      </c>
      <c r="F97" s="20"/>
      <c r="G97" s="21"/>
      <c r="H97" s="20"/>
      <c r="I97" s="21"/>
      <c r="J97" s="20"/>
      <c r="K97" s="21"/>
      <c r="L97" s="20"/>
      <c r="M97" s="21"/>
    </row>
    <row r="98" spans="1:13" s="4" customFormat="1">
      <c r="A98" s="5"/>
      <c r="B98" s="6"/>
      <c r="C98" s="19"/>
      <c r="D98" s="20"/>
      <c r="E98" s="19" t="s">
        <v>568</v>
      </c>
      <c r="F98" s="20"/>
      <c r="G98" s="21"/>
      <c r="H98" s="20"/>
      <c r="I98" s="21"/>
      <c r="J98" s="20"/>
      <c r="K98" s="21"/>
      <c r="L98" s="20"/>
      <c r="M98" s="21"/>
    </row>
    <row r="99" spans="1:13" s="4" customFormat="1">
      <c r="A99" s="5"/>
      <c r="B99" s="6"/>
      <c r="C99" s="19"/>
      <c r="D99" s="20"/>
      <c r="E99" s="19" t="s">
        <v>236</v>
      </c>
      <c r="F99" s="20"/>
      <c r="G99" s="21"/>
      <c r="H99" s="20"/>
      <c r="I99" s="21"/>
      <c r="J99" s="20"/>
      <c r="K99" s="21"/>
      <c r="L99" s="20"/>
      <c r="M99" s="21"/>
    </row>
    <row r="100" spans="1:13" s="4" customFormat="1">
      <c r="A100" s="5"/>
      <c r="B100" s="6"/>
      <c r="C100" s="19"/>
      <c r="D100" s="20"/>
      <c r="E100" s="19" t="s">
        <v>569</v>
      </c>
      <c r="F100" s="20"/>
      <c r="G100" s="21"/>
      <c r="H100" s="20"/>
      <c r="I100" s="21"/>
      <c r="J100" s="20"/>
      <c r="K100" s="21"/>
      <c r="L100" s="20"/>
      <c r="M100" s="21"/>
    </row>
    <row r="101" spans="1:13" s="4" customFormat="1">
      <c r="A101" s="5"/>
      <c r="B101" s="6"/>
      <c r="C101" s="19"/>
      <c r="D101" s="20"/>
      <c r="E101" s="19" t="s">
        <v>237</v>
      </c>
      <c r="F101" s="20"/>
      <c r="G101" s="21"/>
      <c r="H101" s="20"/>
      <c r="I101" s="21"/>
      <c r="J101" s="20"/>
      <c r="K101" s="21"/>
      <c r="L101" s="20"/>
      <c r="M101" s="21"/>
    </row>
    <row r="102" spans="1:13" s="4" customFormat="1">
      <c r="A102" s="5"/>
      <c r="B102" s="6"/>
      <c r="C102" s="19"/>
      <c r="D102" s="20"/>
      <c r="E102" s="19" t="s">
        <v>573</v>
      </c>
      <c r="F102" s="20"/>
      <c r="G102" s="21"/>
      <c r="H102" s="20"/>
      <c r="I102" s="21"/>
      <c r="J102" s="20"/>
      <c r="K102" s="21"/>
      <c r="L102" s="20"/>
      <c r="M102" s="21"/>
    </row>
    <row r="103" spans="1:13" s="4" customFormat="1">
      <c r="A103" s="5"/>
      <c r="B103" s="6"/>
      <c r="C103" s="19"/>
      <c r="D103" s="20"/>
      <c r="E103" s="19" t="s">
        <v>189</v>
      </c>
      <c r="F103" s="20"/>
      <c r="G103" s="21"/>
      <c r="H103" s="20"/>
      <c r="I103" s="21"/>
      <c r="J103" s="20"/>
      <c r="K103" s="21"/>
      <c r="L103" s="20"/>
      <c r="M103" s="21"/>
    </row>
    <row r="104" spans="1:13" s="4" customFormat="1">
      <c r="A104" s="5"/>
      <c r="B104" s="6"/>
      <c r="C104" s="19"/>
      <c r="D104" s="20"/>
      <c r="E104" s="19" t="s">
        <v>574</v>
      </c>
      <c r="F104" s="20"/>
      <c r="G104" s="21"/>
      <c r="H104" s="20"/>
      <c r="I104" s="21"/>
      <c r="J104" s="20"/>
      <c r="K104" s="21"/>
      <c r="L104" s="20"/>
      <c r="M104" s="21"/>
    </row>
    <row r="105" spans="1:13" s="4" customFormat="1">
      <c r="A105" s="5"/>
      <c r="B105" s="6"/>
      <c r="C105" s="19"/>
      <c r="D105" s="20"/>
      <c r="E105" s="19" t="s">
        <v>276</v>
      </c>
      <c r="F105" s="20"/>
      <c r="G105" s="21"/>
      <c r="H105" s="20"/>
      <c r="I105" s="21"/>
      <c r="J105" s="20"/>
      <c r="K105" s="21"/>
      <c r="L105" s="20"/>
      <c r="M105" s="21"/>
    </row>
    <row r="106" spans="1:13" s="4" customFormat="1">
      <c r="A106" s="5"/>
      <c r="B106" s="6"/>
      <c r="C106" s="19"/>
      <c r="D106" s="20"/>
      <c r="E106" s="19" t="s">
        <v>575</v>
      </c>
      <c r="F106" s="20"/>
      <c r="G106" s="21"/>
      <c r="H106" s="20"/>
      <c r="I106" s="21"/>
      <c r="J106" s="20"/>
      <c r="K106" s="21"/>
      <c r="L106" s="20"/>
      <c r="M106" s="21"/>
    </row>
    <row r="107" spans="1:13" s="4" customFormat="1">
      <c r="A107" s="5"/>
      <c r="B107" s="6"/>
      <c r="C107" s="19"/>
      <c r="D107" s="20"/>
      <c r="E107" s="19" t="s">
        <v>277</v>
      </c>
      <c r="F107" s="20"/>
      <c r="G107" s="21"/>
      <c r="H107" s="20"/>
      <c r="I107" s="21"/>
      <c r="J107" s="20"/>
      <c r="K107" s="21"/>
      <c r="L107" s="20"/>
      <c r="M107" s="21"/>
    </row>
    <row r="108" spans="1:13" s="4" customFormat="1">
      <c r="A108" s="5"/>
      <c r="B108" s="6"/>
      <c r="C108" s="19"/>
      <c r="D108" s="20"/>
      <c r="E108" s="19" t="s">
        <v>573</v>
      </c>
      <c r="F108" s="20"/>
      <c r="G108" s="21"/>
      <c r="H108" s="20"/>
      <c r="I108" s="21"/>
      <c r="J108" s="20"/>
      <c r="K108" s="21"/>
      <c r="L108" s="20"/>
      <c r="M108" s="21"/>
    </row>
    <row r="109" spans="1:13" s="4" customFormat="1">
      <c r="A109" s="5"/>
      <c r="B109" s="6"/>
      <c r="C109" s="19"/>
      <c r="D109" s="20"/>
      <c r="E109" s="19" t="s">
        <v>189</v>
      </c>
      <c r="F109" s="20"/>
      <c r="G109" s="21"/>
      <c r="H109" s="20"/>
      <c r="I109" s="21"/>
      <c r="J109" s="20"/>
      <c r="K109" s="21"/>
      <c r="L109" s="20"/>
      <c r="M109" s="21"/>
    </row>
    <row r="110" spans="1:13" s="4" customFormat="1">
      <c r="A110" s="5"/>
      <c r="B110" s="6"/>
      <c r="C110" s="19"/>
      <c r="D110" s="20"/>
      <c r="E110" s="19" t="s">
        <v>574</v>
      </c>
      <c r="F110" s="20"/>
      <c r="G110" s="21"/>
      <c r="H110" s="20"/>
      <c r="I110" s="21"/>
      <c r="J110" s="20"/>
      <c r="K110" s="21"/>
      <c r="L110" s="20"/>
      <c r="M110" s="21"/>
    </row>
    <row r="111" spans="1:13" s="4" customFormat="1">
      <c r="A111" s="5"/>
      <c r="B111" s="6"/>
      <c r="C111" s="19"/>
      <c r="D111" s="20"/>
      <c r="E111" s="19" t="s">
        <v>276</v>
      </c>
      <c r="F111" s="20"/>
      <c r="G111" s="21"/>
      <c r="H111" s="20"/>
      <c r="I111" s="21"/>
      <c r="J111" s="20"/>
      <c r="K111" s="21"/>
      <c r="L111" s="20"/>
      <c r="M111" s="21"/>
    </row>
    <row r="112" spans="1:13" s="4" customFormat="1">
      <c r="A112" s="5"/>
      <c r="B112" s="6"/>
      <c r="C112" s="19"/>
      <c r="D112" s="20"/>
      <c r="E112" s="19" t="s">
        <v>575</v>
      </c>
      <c r="F112" s="20"/>
      <c r="G112" s="21"/>
      <c r="H112" s="20"/>
      <c r="I112" s="21"/>
      <c r="J112" s="20"/>
      <c r="K112" s="21"/>
      <c r="L112" s="20"/>
      <c r="M112" s="21"/>
    </row>
    <row r="113" spans="1:13" s="4" customFormat="1">
      <c r="A113" s="5"/>
      <c r="B113" s="6"/>
      <c r="C113" s="19"/>
      <c r="D113" s="20"/>
      <c r="E113" s="19" t="s">
        <v>277</v>
      </c>
      <c r="F113" s="20"/>
      <c r="G113" s="21"/>
      <c r="H113" s="20"/>
      <c r="I113" s="21"/>
      <c r="J113" s="20"/>
      <c r="K113" s="21"/>
      <c r="L113" s="20"/>
      <c r="M113" s="21"/>
    </row>
    <row r="114" spans="1:13" s="4" customFormat="1">
      <c r="A114" s="5"/>
      <c r="B114" s="6"/>
      <c r="C114" s="19"/>
      <c r="D114" s="20"/>
      <c r="E114" s="19"/>
      <c r="F114" s="20"/>
      <c r="G114" s="21"/>
      <c r="H114" s="20"/>
      <c r="I114" s="21"/>
      <c r="J114" s="20"/>
      <c r="K114" s="21"/>
      <c r="L114" s="20"/>
      <c r="M114" s="21"/>
    </row>
    <row r="115" spans="1:13" s="4" customFormat="1">
      <c r="A115" s="5"/>
      <c r="B115" s="6"/>
      <c r="C115" s="19"/>
      <c r="D115" s="20"/>
      <c r="E115" s="19"/>
      <c r="F115" s="20"/>
      <c r="G115" s="21"/>
      <c r="H115" s="20"/>
      <c r="I115" s="21"/>
      <c r="J115" s="20"/>
      <c r="K115" s="21"/>
      <c r="L115" s="20"/>
      <c r="M115" s="21"/>
    </row>
    <row r="116" spans="1:13" s="4" customFormat="1">
      <c r="A116" s="5"/>
      <c r="B116" s="6"/>
      <c r="C116" s="19"/>
      <c r="D116" s="20"/>
      <c r="E116" s="19"/>
      <c r="F116" s="20"/>
      <c r="G116" s="21"/>
      <c r="H116" s="20"/>
      <c r="I116" s="21"/>
      <c r="J116" s="20"/>
      <c r="K116" s="21"/>
      <c r="L116" s="20"/>
      <c r="M116" s="21"/>
    </row>
    <row r="117" spans="1:13" s="4" customFormat="1">
      <c r="A117" s="5"/>
      <c r="B117" s="6"/>
      <c r="C117" s="19"/>
      <c r="D117" s="20"/>
      <c r="E117" s="19"/>
      <c r="F117" s="20"/>
      <c r="G117" s="21"/>
      <c r="H117" s="20"/>
      <c r="I117" s="21"/>
      <c r="J117" s="20"/>
      <c r="K117" s="21"/>
      <c r="L117" s="20"/>
      <c r="M117" s="21"/>
    </row>
    <row r="118" spans="1:13" s="4" customFormat="1">
      <c r="A118" s="5"/>
      <c r="B118" s="6"/>
      <c r="C118" s="19"/>
      <c r="D118" s="20"/>
      <c r="E118" s="19"/>
      <c r="F118" s="20"/>
      <c r="G118" s="21"/>
      <c r="H118" s="20"/>
      <c r="I118" s="21"/>
      <c r="J118" s="20"/>
      <c r="K118" s="21"/>
      <c r="L118" s="20"/>
      <c r="M118" s="21"/>
    </row>
    <row r="119" spans="1:13" s="4" customFormat="1">
      <c r="A119" s="5"/>
      <c r="B119" s="6"/>
      <c r="C119" s="19"/>
      <c r="D119" s="20"/>
      <c r="E119" s="19"/>
      <c r="F119" s="20"/>
      <c r="G119" s="21"/>
      <c r="H119" s="20"/>
      <c r="I119" s="21"/>
      <c r="J119" s="20"/>
      <c r="K119" s="21"/>
      <c r="L119" s="20"/>
      <c r="M119" s="21"/>
    </row>
    <row r="120" spans="1:13" s="4" customFormat="1">
      <c r="A120" s="5"/>
      <c r="B120" s="6"/>
      <c r="C120" s="19"/>
      <c r="D120" s="20"/>
      <c r="E120" s="19"/>
      <c r="F120" s="20"/>
      <c r="G120" s="21"/>
      <c r="H120" s="20"/>
      <c r="I120" s="21"/>
      <c r="J120" s="20"/>
      <c r="K120" s="21"/>
      <c r="L120" s="20"/>
      <c r="M120" s="21"/>
    </row>
    <row r="121" spans="1:13" s="4" customFormat="1">
      <c r="A121" s="5"/>
      <c r="B121" s="6"/>
      <c r="C121" s="19"/>
      <c r="D121" s="20"/>
      <c r="E121" s="19"/>
      <c r="F121" s="20"/>
      <c r="G121" s="21"/>
      <c r="H121" s="20"/>
      <c r="I121" s="21"/>
      <c r="J121" s="20"/>
      <c r="K121" s="21"/>
      <c r="L121" s="20"/>
      <c r="M121" s="21"/>
    </row>
    <row r="122" spans="1:13" s="4" customFormat="1">
      <c r="A122" s="5"/>
      <c r="B122" s="6"/>
      <c r="C122" s="19"/>
      <c r="D122" s="20"/>
      <c r="E122" s="19"/>
      <c r="F122" s="20"/>
      <c r="G122" s="21"/>
      <c r="H122" s="20"/>
      <c r="I122" s="21"/>
      <c r="J122" s="20"/>
      <c r="K122" s="21"/>
      <c r="L122" s="20"/>
      <c r="M122" s="21"/>
    </row>
    <row r="123" spans="1:13" s="4" customFormat="1">
      <c r="A123" s="5"/>
      <c r="B123" s="6"/>
      <c r="C123" s="19"/>
      <c r="D123" s="20"/>
      <c r="E123" s="19"/>
      <c r="F123" s="20"/>
      <c r="G123" s="21"/>
      <c r="H123" s="20"/>
      <c r="I123" s="21"/>
      <c r="J123" s="20"/>
      <c r="K123" s="21"/>
      <c r="L123" s="20"/>
      <c r="M123" s="21"/>
    </row>
    <row r="124" spans="1:13" s="4" customFormat="1">
      <c r="A124" s="5"/>
      <c r="B124" s="6"/>
      <c r="C124" s="19"/>
      <c r="D124" s="20"/>
      <c r="E124" s="19"/>
      <c r="F124" s="20"/>
      <c r="G124" s="21"/>
      <c r="H124" s="20"/>
      <c r="I124" s="21"/>
      <c r="J124" s="20"/>
      <c r="K124" s="21"/>
      <c r="L124" s="20"/>
      <c r="M124" s="21"/>
    </row>
    <row r="125" spans="1:13" s="4" customFormat="1">
      <c r="A125" s="5"/>
      <c r="B125" s="6"/>
      <c r="C125" s="19"/>
      <c r="D125" s="20"/>
      <c r="E125" s="19"/>
      <c r="F125" s="20"/>
      <c r="G125" s="21"/>
      <c r="H125" s="20"/>
      <c r="I125" s="21"/>
      <c r="J125" s="20"/>
      <c r="K125" s="21"/>
      <c r="L125" s="20"/>
      <c r="M125" s="21"/>
    </row>
    <row r="126" spans="1:13" s="4" customFormat="1">
      <c r="A126" s="5"/>
      <c r="B126" s="6"/>
      <c r="C126" s="19"/>
      <c r="D126" s="20"/>
      <c r="E126" s="19"/>
      <c r="F126" s="20"/>
      <c r="G126" s="21"/>
      <c r="H126" s="20"/>
      <c r="I126" s="21"/>
      <c r="J126" s="20"/>
      <c r="K126" s="21"/>
      <c r="L126" s="20"/>
      <c r="M126" s="21"/>
    </row>
    <row r="127" spans="1:13" s="4" customFormat="1">
      <c r="A127" s="5"/>
      <c r="B127" s="6"/>
      <c r="C127" s="19"/>
      <c r="D127" s="20"/>
      <c r="E127" s="19"/>
      <c r="F127" s="20"/>
      <c r="G127" s="21"/>
      <c r="H127" s="20"/>
      <c r="I127" s="21"/>
      <c r="J127" s="20"/>
      <c r="K127" s="21"/>
      <c r="L127" s="20"/>
      <c r="M127" s="21"/>
    </row>
    <row r="128" spans="1:13" s="4" customFormat="1">
      <c r="A128" s="5"/>
      <c r="B128" s="6"/>
      <c r="C128" s="19"/>
      <c r="D128" s="20"/>
      <c r="E128" s="19"/>
      <c r="F128" s="20"/>
      <c r="G128" s="21"/>
      <c r="H128" s="20"/>
      <c r="I128" s="21"/>
      <c r="J128" s="20"/>
      <c r="K128" s="21"/>
      <c r="L128" s="20"/>
      <c r="M128" s="21"/>
    </row>
    <row r="129" spans="1:13" s="4" customFormat="1">
      <c r="A129" s="5"/>
      <c r="B129" s="6"/>
      <c r="C129" s="19"/>
      <c r="D129" s="20"/>
      <c r="E129" s="19"/>
      <c r="F129" s="20"/>
      <c r="G129" s="21"/>
      <c r="H129" s="20"/>
      <c r="I129" s="21"/>
      <c r="J129" s="20"/>
      <c r="K129" s="21"/>
      <c r="L129" s="20"/>
      <c r="M129" s="21"/>
    </row>
    <row r="130" spans="1:13" s="4" customFormat="1">
      <c r="A130" s="5"/>
      <c r="B130" s="6"/>
      <c r="C130" s="19"/>
      <c r="D130" s="20"/>
      <c r="E130" s="19"/>
      <c r="F130" s="20"/>
      <c r="G130" s="21"/>
      <c r="H130" s="20"/>
      <c r="I130" s="21"/>
      <c r="J130" s="20"/>
      <c r="K130" s="21"/>
      <c r="L130" s="20"/>
      <c r="M130" s="21"/>
    </row>
    <row r="131" spans="1:13" s="4" customFormat="1">
      <c r="A131" s="5"/>
      <c r="B131" s="6"/>
      <c r="C131" s="19"/>
      <c r="D131" s="20"/>
      <c r="E131" s="19"/>
      <c r="F131" s="20"/>
      <c r="G131" s="21"/>
      <c r="H131" s="20"/>
      <c r="I131" s="21"/>
      <c r="J131" s="20"/>
      <c r="K131" s="21"/>
      <c r="L131" s="20"/>
      <c r="M131" s="21"/>
    </row>
    <row r="132" spans="1:13" s="4" customFormat="1">
      <c r="A132" s="5"/>
      <c r="B132" s="6"/>
      <c r="C132" s="19"/>
      <c r="D132" s="20"/>
      <c r="E132" s="41"/>
      <c r="F132" s="20"/>
      <c r="G132" s="21"/>
      <c r="H132" s="20"/>
      <c r="I132" s="21"/>
      <c r="J132" s="20"/>
      <c r="K132" s="21"/>
      <c r="L132" s="20"/>
      <c r="M132" s="21"/>
    </row>
    <row r="133" spans="1:13" s="4" customFormat="1">
      <c r="A133" s="5"/>
      <c r="B133" s="6"/>
      <c r="C133" s="19"/>
      <c r="D133" s="20"/>
      <c r="E133" s="41"/>
      <c r="F133" s="20"/>
      <c r="G133" s="21"/>
      <c r="H133" s="20"/>
      <c r="I133" s="21"/>
      <c r="J133" s="20"/>
      <c r="K133" s="21"/>
      <c r="L133" s="20"/>
      <c r="M133" s="21"/>
    </row>
    <row r="134" spans="1:13" s="4" customFormat="1">
      <c r="A134" s="5"/>
      <c r="B134" s="6"/>
      <c r="C134" s="19"/>
      <c r="D134" s="20"/>
      <c r="E134" s="19"/>
      <c r="F134" s="20"/>
      <c r="G134" s="21"/>
      <c r="H134" s="20"/>
      <c r="I134" s="21"/>
      <c r="J134" s="20"/>
      <c r="K134" s="21"/>
      <c r="L134" s="20"/>
      <c r="M134" s="21"/>
    </row>
    <row r="135" spans="1:13" s="4" customFormat="1">
      <c r="A135" s="5"/>
      <c r="B135" s="6"/>
      <c r="C135" s="19"/>
      <c r="D135" s="20"/>
      <c r="E135" s="41"/>
      <c r="F135" s="20"/>
      <c r="G135" s="21"/>
      <c r="H135" s="20"/>
      <c r="I135" s="21"/>
      <c r="J135" s="20"/>
      <c r="K135" s="21"/>
      <c r="L135" s="20"/>
      <c r="M135" s="21"/>
    </row>
    <row r="136" spans="1:13" s="4" customFormat="1">
      <c r="A136" s="5"/>
      <c r="B136" s="6"/>
      <c r="C136" s="19"/>
      <c r="D136" s="20"/>
      <c r="E136" s="41"/>
      <c r="F136" s="20"/>
      <c r="G136" s="21"/>
      <c r="H136" s="20"/>
      <c r="I136" s="21"/>
      <c r="J136" s="20"/>
      <c r="K136" s="21"/>
      <c r="L136" s="20"/>
      <c r="M136" s="21"/>
    </row>
    <row r="137" spans="1:13" s="4" customFormat="1">
      <c r="A137" s="5"/>
      <c r="B137" s="6"/>
      <c r="C137" s="19"/>
      <c r="D137" s="20"/>
      <c r="E137" s="19"/>
      <c r="F137" s="20"/>
      <c r="G137" s="21"/>
      <c r="H137" s="20"/>
      <c r="I137" s="21"/>
      <c r="J137" s="20"/>
      <c r="K137" s="21"/>
      <c r="L137" s="20"/>
      <c r="M137" s="21"/>
    </row>
    <row r="138" spans="1:13" s="4" customFormat="1">
      <c r="A138" s="5"/>
      <c r="B138" s="6"/>
      <c r="C138" s="19"/>
      <c r="D138" s="20"/>
      <c r="E138" s="19"/>
      <c r="F138" s="20"/>
      <c r="G138" s="21"/>
      <c r="H138" s="20"/>
      <c r="I138" s="21"/>
      <c r="J138" s="20"/>
      <c r="K138" s="21"/>
      <c r="L138" s="20"/>
      <c r="M138" s="21"/>
    </row>
    <row r="139" spans="1:13" s="4" customFormat="1">
      <c r="A139" s="5"/>
      <c r="B139" s="6"/>
      <c r="C139" s="19"/>
      <c r="D139" s="20"/>
      <c r="E139" s="19"/>
      <c r="F139" s="20"/>
      <c r="G139" s="21"/>
      <c r="H139" s="20"/>
      <c r="I139" s="21"/>
      <c r="J139" s="20"/>
      <c r="K139" s="21"/>
      <c r="L139" s="20"/>
      <c r="M139" s="21"/>
    </row>
    <row r="140" spans="1:13" s="4" customFormat="1">
      <c r="A140" s="5"/>
      <c r="B140" s="6"/>
      <c r="C140" s="19"/>
      <c r="D140" s="20"/>
      <c r="E140" s="19"/>
      <c r="F140" s="20"/>
      <c r="G140" s="21"/>
      <c r="H140" s="20"/>
      <c r="I140" s="21"/>
      <c r="J140" s="20"/>
      <c r="K140" s="21"/>
      <c r="L140" s="20"/>
      <c r="M140" s="21"/>
    </row>
    <row r="141" spans="1:13" s="4" customFormat="1">
      <c r="A141" s="5"/>
      <c r="B141" s="6"/>
      <c r="C141" s="19"/>
      <c r="D141" s="20"/>
      <c r="E141" s="19"/>
      <c r="F141" s="20"/>
      <c r="G141" s="21"/>
      <c r="H141" s="20"/>
      <c r="I141" s="21"/>
      <c r="J141" s="20"/>
      <c r="K141" s="21"/>
      <c r="L141" s="20"/>
      <c r="M141" s="21"/>
    </row>
    <row r="142" spans="1:13" s="4" customFormat="1">
      <c r="A142" s="5"/>
      <c r="B142" s="6"/>
      <c r="C142" s="19"/>
      <c r="D142" s="20"/>
      <c r="E142" s="19"/>
      <c r="F142" s="20"/>
      <c r="G142" s="21"/>
      <c r="H142" s="20"/>
      <c r="I142" s="21"/>
      <c r="J142" s="20"/>
      <c r="K142" s="21"/>
      <c r="L142" s="20"/>
      <c r="M142" s="21"/>
    </row>
    <row r="143" spans="1:13" s="4" customFormat="1">
      <c r="A143" s="5"/>
      <c r="B143" s="6"/>
      <c r="C143" s="19"/>
      <c r="D143" s="20"/>
      <c r="E143" s="19"/>
      <c r="F143" s="20"/>
      <c r="G143" s="21"/>
      <c r="H143" s="20"/>
      <c r="I143" s="21"/>
      <c r="J143" s="20"/>
      <c r="K143" s="21"/>
      <c r="L143" s="20"/>
      <c r="M143" s="21"/>
    </row>
    <row r="144" spans="1:13" s="4" customFormat="1">
      <c r="A144" s="5"/>
      <c r="B144" s="6"/>
      <c r="C144" s="19"/>
      <c r="D144" s="20"/>
      <c r="E144" s="19"/>
      <c r="F144" s="20"/>
      <c r="G144" s="21"/>
      <c r="H144" s="20"/>
      <c r="I144" s="21"/>
      <c r="J144" s="20"/>
      <c r="K144" s="21"/>
      <c r="L144" s="20"/>
      <c r="M144" s="21"/>
    </row>
    <row r="145" spans="1:13" s="4" customFormat="1">
      <c r="A145" s="5"/>
      <c r="B145" s="6"/>
      <c r="C145" s="19"/>
      <c r="D145" s="20"/>
      <c r="E145" s="19"/>
      <c r="F145" s="20"/>
      <c r="G145" s="21"/>
      <c r="H145" s="20"/>
      <c r="I145" s="21"/>
      <c r="J145" s="20"/>
      <c r="K145" s="21"/>
      <c r="L145" s="20"/>
      <c r="M145" s="21"/>
    </row>
    <row r="146" spans="1:13" s="4" customFormat="1">
      <c r="A146" s="5"/>
      <c r="B146" s="6"/>
      <c r="C146" s="19"/>
      <c r="D146" s="20"/>
      <c r="E146" s="19"/>
      <c r="F146" s="20"/>
      <c r="G146" s="21"/>
      <c r="H146" s="20"/>
      <c r="I146" s="21"/>
      <c r="J146" s="20"/>
      <c r="K146" s="21"/>
      <c r="L146" s="20"/>
      <c r="M146" s="21"/>
    </row>
    <row r="147" spans="1:13" s="4" customFormat="1">
      <c r="A147" s="5"/>
      <c r="B147" s="6"/>
      <c r="C147" s="19"/>
      <c r="D147" s="20"/>
      <c r="E147" s="19"/>
      <c r="F147" s="20"/>
      <c r="G147" s="21"/>
      <c r="H147" s="20"/>
      <c r="I147" s="21"/>
      <c r="J147" s="20"/>
      <c r="K147" s="21"/>
      <c r="L147" s="20"/>
      <c r="M147" s="21"/>
    </row>
    <row r="148" spans="1:13" s="4" customFormat="1">
      <c r="A148" s="5"/>
      <c r="B148" s="6"/>
      <c r="C148" s="19"/>
      <c r="D148" s="20"/>
      <c r="E148" s="19"/>
      <c r="F148" s="20"/>
      <c r="G148" s="21"/>
      <c r="H148" s="20"/>
      <c r="I148" s="21"/>
      <c r="J148" s="20"/>
      <c r="K148" s="21"/>
      <c r="L148" s="20"/>
      <c r="M148" s="21"/>
    </row>
    <row r="149" spans="1:13" s="4" customFormat="1">
      <c r="A149" s="5"/>
      <c r="B149" s="6"/>
      <c r="C149" s="19"/>
      <c r="D149" s="20"/>
      <c r="E149" s="19"/>
      <c r="F149" s="20"/>
      <c r="G149" s="21"/>
      <c r="H149" s="20"/>
      <c r="I149" s="21"/>
      <c r="J149" s="20"/>
      <c r="K149" s="21"/>
      <c r="L149" s="20"/>
      <c r="M149" s="21"/>
    </row>
    <row r="150" spans="1:13" s="4" customFormat="1">
      <c r="A150" s="5"/>
      <c r="B150" s="6"/>
      <c r="C150" s="19"/>
      <c r="D150" s="20"/>
      <c r="E150" s="19"/>
      <c r="F150" s="20"/>
      <c r="G150" s="21"/>
      <c r="H150" s="20"/>
      <c r="I150" s="21"/>
      <c r="J150" s="20"/>
      <c r="K150" s="21"/>
      <c r="L150" s="20"/>
      <c r="M150" s="21"/>
    </row>
    <row r="151" spans="1:13" s="4" customFormat="1">
      <c r="A151" s="5"/>
      <c r="B151" s="6"/>
      <c r="C151" s="19"/>
      <c r="D151" s="20"/>
      <c r="E151" s="19"/>
      <c r="F151" s="20"/>
      <c r="G151" s="21"/>
      <c r="H151" s="20"/>
      <c r="I151" s="21"/>
      <c r="J151" s="20"/>
      <c r="K151" s="21"/>
      <c r="L151" s="20"/>
      <c r="M151" s="21"/>
    </row>
    <row r="152" spans="1:13" s="4" customFormat="1">
      <c r="A152" s="5"/>
      <c r="B152" s="6"/>
      <c r="C152" s="19"/>
      <c r="D152" s="20"/>
      <c r="E152" s="19"/>
      <c r="F152" s="20"/>
      <c r="G152" s="21"/>
      <c r="H152" s="20"/>
      <c r="I152" s="21"/>
      <c r="J152" s="20"/>
      <c r="K152" s="21"/>
      <c r="L152" s="20"/>
      <c r="M152" s="21"/>
    </row>
    <row r="153" spans="1:13" s="4" customFormat="1">
      <c r="A153" s="5"/>
      <c r="B153" s="6"/>
      <c r="C153" s="19"/>
      <c r="D153" s="20"/>
      <c r="E153" s="19"/>
      <c r="F153" s="20"/>
      <c r="G153" s="21"/>
      <c r="H153" s="20"/>
      <c r="I153" s="21"/>
      <c r="J153" s="20"/>
      <c r="K153" s="21"/>
      <c r="L153" s="20"/>
      <c r="M153" s="21"/>
    </row>
    <row r="154" spans="1:13" s="4" customFormat="1">
      <c r="A154" s="5"/>
      <c r="B154" s="6"/>
      <c r="C154" s="19"/>
      <c r="D154" s="20"/>
      <c r="E154" s="19"/>
      <c r="F154" s="20"/>
      <c r="G154" s="21"/>
      <c r="H154" s="20"/>
      <c r="I154" s="21"/>
      <c r="J154" s="20"/>
      <c r="K154" s="21"/>
      <c r="L154" s="20"/>
      <c r="M154" s="21"/>
    </row>
    <row r="155" spans="1:13" s="4" customFormat="1">
      <c r="A155" s="5"/>
      <c r="B155" s="6"/>
      <c r="C155" s="19"/>
      <c r="D155" s="20"/>
      <c r="E155" s="19"/>
      <c r="F155" s="20"/>
      <c r="G155" s="21"/>
      <c r="H155" s="20"/>
      <c r="I155" s="21"/>
      <c r="J155" s="20"/>
      <c r="K155" s="21"/>
      <c r="L155" s="20"/>
      <c r="M155" s="21"/>
    </row>
    <row r="156" spans="1:13" s="4" customFormat="1">
      <c r="A156" s="5"/>
      <c r="B156" s="6"/>
      <c r="C156" s="19"/>
      <c r="D156" s="20"/>
      <c r="E156" s="19"/>
      <c r="F156" s="20"/>
      <c r="G156" s="21"/>
      <c r="H156" s="20"/>
      <c r="I156" s="21"/>
      <c r="J156" s="20"/>
      <c r="K156" s="21"/>
      <c r="L156" s="20"/>
      <c r="M156" s="21"/>
    </row>
    <row r="157" spans="1:13" s="4" customFormat="1">
      <c r="A157" s="5"/>
      <c r="B157" s="6"/>
      <c r="C157" s="19"/>
      <c r="D157" s="20"/>
      <c r="E157" s="19"/>
      <c r="F157" s="20"/>
      <c r="G157" s="21"/>
      <c r="H157" s="20"/>
      <c r="I157" s="21"/>
      <c r="J157" s="20"/>
      <c r="K157" s="21"/>
      <c r="L157" s="20"/>
      <c r="M157" s="21"/>
    </row>
    <row r="158" spans="1:13" s="4" customFormat="1">
      <c r="A158" s="5"/>
      <c r="B158" s="6"/>
      <c r="C158" s="19"/>
      <c r="D158" s="20"/>
      <c r="E158" s="19"/>
      <c r="F158" s="20"/>
      <c r="G158" s="21"/>
      <c r="H158" s="20"/>
      <c r="I158" s="21"/>
      <c r="J158" s="20"/>
      <c r="K158" s="21"/>
      <c r="L158" s="20"/>
      <c r="M158" s="21"/>
    </row>
    <row r="159" spans="1:13" s="4" customFormat="1">
      <c r="A159" s="5"/>
      <c r="B159" s="6"/>
      <c r="C159" s="19"/>
      <c r="D159" s="20"/>
      <c r="E159" s="19"/>
      <c r="F159" s="20"/>
      <c r="G159" s="21"/>
      <c r="H159" s="20"/>
      <c r="I159" s="21"/>
      <c r="J159" s="20"/>
      <c r="K159" s="21"/>
      <c r="L159" s="20"/>
      <c r="M159" s="21"/>
    </row>
    <row r="160" spans="1:13" s="4" customFormat="1">
      <c r="A160" s="5"/>
      <c r="B160" s="6"/>
      <c r="C160" s="19"/>
      <c r="D160" s="20"/>
      <c r="E160" s="19"/>
      <c r="F160" s="20"/>
      <c r="G160" s="21"/>
      <c r="H160" s="20"/>
      <c r="I160" s="21"/>
      <c r="J160" s="20"/>
      <c r="K160" s="21"/>
      <c r="L160" s="20"/>
      <c r="M160" s="21"/>
    </row>
    <row r="161" spans="1:13" s="4" customFormat="1">
      <c r="A161" s="5"/>
      <c r="B161" s="6"/>
      <c r="C161" s="19"/>
      <c r="D161" s="20"/>
      <c r="E161" s="19"/>
      <c r="F161" s="20"/>
      <c r="G161" s="21"/>
      <c r="H161" s="20"/>
      <c r="I161" s="21"/>
      <c r="J161" s="20"/>
      <c r="K161" s="21"/>
      <c r="L161" s="20"/>
      <c r="M161" s="21"/>
    </row>
    <row r="162" spans="1:13" s="4" customFormat="1">
      <c r="A162" s="5"/>
      <c r="B162" s="6"/>
      <c r="C162" s="19"/>
      <c r="D162" s="20"/>
      <c r="E162" s="19"/>
      <c r="F162" s="20"/>
      <c r="G162" s="21"/>
      <c r="H162" s="20"/>
      <c r="I162" s="21"/>
      <c r="J162" s="20"/>
      <c r="K162" s="21"/>
      <c r="L162" s="20"/>
      <c r="M162" s="21"/>
    </row>
    <row r="163" spans="1:13" s="4" customFormat="1">
      <c r="A163" s="5"/>
      <c r="B163" s="6"/>
      <c r="C163" s="19"/>
      <c r="D163" s="20"/>
      <c r="E163" s="19"/>
      <c r="F163" s="20"/>
      <c r="G163" s="21"/>
      <c r="H163" s="20"/>
      <c r="I163" s="21"/>
      <c r="J163" s="20"/>
      <c r="K163" s="21"/>
      <c r="L163" s="20"/>
      <c r="M163" s="21"/>
    </row>
    <row r="164" spans="1:13" s="4" customFormat="1">
      <c r="A164" s="5"/>
      <c r="B164" s="6"/>
      <c r="C164" s="19"/>
      <c r="D164" s="20"/>
      <c r="E164" s="19"/>
      <c r="F164" s="20"/>
      <c r="G164" s="21"/>
      <c r="H164" s="20"/>
      <c r="I164" s="21"/>
      <c r="J164" s="20"/>
      <c r="K164" s="21"/>
      <c r="L164" s="20"/>
      <c r="M164" s="21"/>
    </row>
    <row r="165" spans="1:13" s="4" customFormat="1">
      <c r="A165" s="5"/>
      <c r="B165" s="6"/>
      <c r="C165" s="19"/>
      <c r="D165" s="20"/>
      <c r="E165" s="19"/>
      <c r="F165" s="20"/>
      <c r="G165" s="21"/>
      <c r="H165" s="20"/>
      <c r="I165" s="21"/>
      <c r="J165" s="20"/>
      <c r="K165" s="21"/>
      <c r="L165" s="20"/>
      <c r="M165" s="21"/>
    </row>
    <row r="166" spans="1:13" s="4" customFormat="1">
      <c r="A166" s="5"/>
      <c r="B166" s="6"/>
      <c r="C166" s="19"/>
      <c r="D166" s="20"/>
      <c r="E166" s="19"/>
      <c r="F166" s="20"/>
      <c r="G166" s="21"/>
      <c r="H166" s="20"/>
      <c r="I166" s="21"/>
      <c r="J166" s="20"/>
      <c r="K166" s="21"/>
      <c r="L166" s="20"/>
      <c r="M166" s="21"/>
    </row>
    <row r="167" spans="1:13" s="4" customFormat="1">
      <c r="A167" s="5"/>
      <c r="B167" s="6"/>
      <c r="C167" s="19"/>
      <c r="D167" s="20"/>
      <c r="E167" s="19"/>
      <c r="F167" s="20"/>
      <c r="G167" s="21"/>
      <c r="H167" s="20"/>
      <c r="I167" s="21"/>
      <c r="J167" s="20"/>
      <c r="K167" s="21"/>
      <c r="L167" s="20"/>
      <c r="M167" s="21"/>
    </row>
    <row r="168" spans="1:13" s="4" customFormat="1">
      <c r="A168" s="5"/>
      <c r="B168" s="6"/>
      <c r="C168" s="19"/>
      <c r="D168" s="20"/>
      <c r="E168" s="19"/>
      <c r="F168" s="20"/>
      <c r="G168" s="21"/>
      <c r="H168" s="20"/>
      <c r="I168" s="21"/>
      <c r="J168" s="20"/>
      <c r="K168" s="21"/>
      <c r="L168" s="20"/>
      <c r="M168" s="21"/>
    </row>
    <row r="169" spans="1:13" s="4" customFormat="1">
      <c r="A169" s="5"/>
      <c r="B169" s="6"/>
      <c r="C169" s="19"/>
      <c r="D169" s="20"/>
      <c r="E169" s="19"/>
      <c r="F169" s="20"/>
      <c r="G169" s="21"/>
      <c r="H169" s="20"/>
      <c r="I169" s="21"/>
      <c r="J169" s="20"/>
      <c r="K169" s="21"/>
      <c r="L169" s="20"/>
      <c r="M169" s="21"/>
    </row>
    <row r="170" spans="1:13" s="4" customFormat="1">
      <c r="A170" s="5"/>
      <c r="B170" s="6"/>
      <c r="C170" s="19"/>
      <c r="D170" s="20"/>
      <c r="E170" s="19"/>
      <c r="F170" s="20"/>
      <c r="G170" s="21"/>
      <c r="H170" s="20"/>
      <c r="I170" s="21"/>
      <c r="J170" s="20"/>
      <c r="K170" s="21"/>
      <c r="L170" s="20"/>
      <c r="M170" s="21"/>
    </row>
    <row r="171" spans="1:13" s="4" customFormat="1">
      <c r="A171" s="5"/>
      <c r="B171" s="6"/>
      <c r="C171" s="19"/>
      <c r="D171" s="20"/>
      <c r="E171" s="19"/>
      <c r="F171" s="20"/>
      <c r="G171" s="21"/>
      <c r="H171" s="20"/>
      <c r="I171" s="21"/>
      <c r="J171" s="20"/>
      <c r="K171" s="21"/>
      <c r="L171" s="20"/>
      <c r="M171" s="21"/>
    </row>
    <row r="172" spans="1:13" s="4" customFormat="1">
      <c r="A172" s="5"/>
      <c r="B172" s="6"/>
      <c r="C172" s="19"/>
      <c r="D172" s="20"/>
      <c r="E172" s="19"/>
      <c r="F172" s="20"/>
      <c r="G172" s="21"/>
      <c r="H172" s="20"/>
      <c r="I172" s="21"/>
      <c r="J172" s="20"/>
      <c r="K172" s="21"/>
      <c r="L172" s="20"/>
      <c r="M172" s="21"/>
    </row>
    <row r="173" spans="1:13" s="4" customFormat="1">
      <c r="A173" s="5"/>
      <c r="B173" s="6"/>
      <c r="C173" s="19"/>
      <c r="D173" s="20"/>
      <c r="E173" s="19"/>
      <c r="F173" s="20"/>
      <c r="G173" s="21"/>
      <c r="H173" s="20"/>
      <c r="I173" s="21"/>
      <c r="J173" s="20"/>
      <c r="K173" s="21"/>
      <c r="L173" s="20"/>
      <c r="M173" s="21"/>
    </row>
    <row r="174" spans="1:13" s="4" customFormat="1">
      <c r="A174" s="5"/>
      <c r="B174" s="6"/>
      <c r="C174" s="19"/>
      <c r="D174" s="20"/>
      <c r="E174" s="19"/>
      <c r="F174" s="20"/>
      <c r="G174" s="21"/>
      <c r="H174" s="20"/>
      <c r="I174" s="21"/>
      <c r="J174" s="20"/>
      <c r="K174" s="21"/>
      <c r="L174" s="20"/>
      <c r="M174" s="21"/>
    </row>
    <row r="175" spans="1:13" s="4" customFormat="1">
      <c r="A175" s="5"/>
      <c r="B175" s="6"/>
      <c r="C175" s="19"/>
      <c r="D175" s="20"/>
      <c r="E175" s="19"/>
      <c r="F175" s="20"/>
      <c r="G175" s="21"/>
      <c r="H175" s="20"/>
      <c r="I175" s="21"/>
      <c r="J175" s="20"/>
      <c r="K175" s="21"/>
      <c r="L175" s="20"/>
      <c r="M175" s="21"/>
    </row>
    <row r="176" spans="1:13" s="4" customFormat="1">
      <c r="A176" s="5"/>
      <c r="B176" s="6"/>
      <c r="C176" s="19"/>
      <c r="D176" s="20"/>
      <c r="E176" s="19"/>
      <c r="F176" s="20"/>
      <c r="G176" s="21"/>
      <c r="H176" s="20"/>
      <c r="I176" s="21"/>
      <c r="J176" s="20"/>
      <c r="K176" s="21"/>
      <c r="L176" s="20"/>
      <c r="M176" s="21"/>
    </row>
    <row r="177" spans="1:13" s="4" customFormat="1">
      <c r="A177" s="5"/>
      <c r="B177" s="6"/>
      <c r="C177" s="19"/>
      <c r="D177" s="20"/>
      <c r="E177" s="19"/>
      <c r="F177" s="20"/>
      <c r="G177" s="21"/>
      <c r="H177" s="20"/>
      <c r="I177" s="21"/>
      <c r="J177" s="20"/>
      <c r="K177" s="21"/>
      <c r="L177" s="20"/>
      <c r="M177" s="21"/>
    </row>
    <row r="178" spans="1:13" s="4" customFormat="1">
      <c r="A178" s="5"/>
      <c r="B178" s="6"/>
      <c r="C178" s="19"/>
      <c r="D178" s="20"/>
      <c r="E178" s="19"/>
      <c r="F178" s="20"/>
      <c r="G178" s="21"/>
      <c r="H178" s="20"/>
      <c r="I178" s="21"/>
      <c r="J178" s="20"/>
      <c r="K178" s="21"/>
      <c r="L178" s="20"/>
      <c r="M178" s="21"/>
    </row>
    <row r="179" spans="1:13" s="4" customFormat="1">
      <c r="A179" s="5"/>
      <c r="B179" s="6"/>
      <c r="C179" s="19"/>
      <c r="D179" s="20"/>
      <c r="E179" s="19"/>
      <c r="F179" s="20"/>
      <c r="G179" s="21"/>
      <c r="H179" s="20"/>
      <c r="I179" s="21"/>
      <c r="J179" s="20"/>
      <c r="K179" s="21"/>
      <c r="L179" s="20"/>
      <c r="M179" s="21"/>
    </row>
    <row r="180" spans="1:13" s="4" customFormat="1">
      <c r="A180" s="5"/>
      <c r="B180" s="6"/>
      <c r="C180" s="19"/>
      <c r="D180" s="20"/>
      <c r="E180" s="19"/>
      <c r="F180" s="20"/>
      <c r="G180" s="21"/>
      <c r="H180" s="20"/>
      <c r="I180" s="21"/>
      <c r="J180" s="20"/>
      <c r="K180" s="21"/>
      <c r="L180" s="20"/>
      <c r="M180" s="21"/>
    </row>
    <row r="181" spans="1:13" s="4" customFormat="1">
      <c r="A181" s="5"/>
      <c r="B181" s="6"/>
      <c r="C181" s="19"/>
      <c r="D181" s="20"/>
      <c r="E181" s="19"/>
      <c r="F181" s="20"/>
      <c r="G181" s="21"/>
      <c r="H181" s="20"/>
      <c r="I181" s="21"/>
      <c r="J181" s="20"/>
      <c r="K181" s="21"/>
      <c r="L181" s="20"/>
      <c r="M181" s="21"/>
    </row>
    <row r="182" spans="1:13" s="4" customFormat="1">
      <c r="A182" s="5"/>
      <c r="B182" s="6"/>
      <c r="C182" s="19"/>
      <c r="D182" s="20"/>
      <c r="E182" s="19"/>
      <c r="F182" s="20"/>
      <c r="G182" s="21"/>
      <c r="H182" s="20"/>
      <c r="I182" s="21"/>
      <c r="J182" s="20"/>
      <c r="K182" s="21"/>
      <c r="L182" s="20"/>
      <c r="M182" s="21"/>
    </row>
    <row r="183" spans="1:13" s="4" customFormat="1">
      <c r="A183" s="5"/>
      <c r="B183" s="6"/>
      <c r="C183" s="19"/>
      <c r="D183" s="20"/>
      <c r="E183" s="19"/>
      <c r="F183" s="20"/>
      <c r="G183" s="21"/>
      <c r="H183" s="20"/>
      <c r="I183" s="21"/>
      <c r="J183" s="20"/>
      <c r="K183" s="21"/>
      <c r="L183" s="20"/>
      <c r="M183" s="21"/>
    </row>
    <row r="184" spans="1:13" s="4" customFormat="1">
      <c r="A184" s="5"/>
      <c r="B184" s="6"/>
      <c r="C184" s="19"/>
      <c r="D184" s="20"/>
      <c r="E184" s="19"/>
      <c r="F184" s="20"/>
      <c r="G184" s="21"/>
      <c r="H184" s="20"/>
      <c r="I184" s="21"/>
      <c r="J184" s="20"/>
      <c r="K184" s="21"/>
      <c r="L184" s="20"/>
      <c r="M184" s="21"/>
    </row>
    <row r="185" spans="1:13" s="4" customFormat="1">
      <c r="A185" s="5"/>
      <c r="B185" s="6"/>
      <c r="C185" s="19"/>
      <c r="D185" s="20"/>
      <c r="E185" s="19"/>
      <c r="F185" s="20"/>
      <c r="G185" s="21"/>
      <c r="H185" s="20"/>
      <c r="I185" s="21"/>
      <c r="J185" s="20"/>
      <c r="K185" s="21"/>
      <c r="L185" s="20"/>
      <c r="M185" s="21"/>
    </row>
    <row r="186" spans="1:13" s="4" customFormat="1">
      <c r="A186" s="5"/>
      <c r="B186" s="6"/>
      <c r="C186" s="19"/>
      <c r="D186" s="20"/>
      <c r="E186" s="19"/>
      <c r="F186" s="20"/>
      <c r="G186" s="21"/>
      <c r="H186" s="20"/>
      <c r="I186" s="21"/>
      <c r="J186" s="20"/>
      <c r="K186" s="21"/>
      <c r="L186" s="20"/>
      <c r="M186" s="21"/>
    </row>
    <row r="187" spans="1:13" s="4" customFormat="1">
      <c r="A187" s="5"/>
      <c r="B187" s="6"/>
      <c r="C187" s="19"/>
      <c r="D187" s="20"/>
      <c r="E187" s="19"/>
      <c r="F187" s="20"/>
      <c r="G187" s="21"/>
      <c r="H187" s="20"/>
      <c r="I187" s="21"/>
      <c r="J187" s="20"/>
      <c r="K187" s="21"/>
      <c r="L187" s="20"/>
      <c r="M187" s="21"/>
    </row>
    <row r="188" spans="1:13" s="4" customFormat="1">
      <c r="A188" s="5"/>
      <c r="B188" s="6"/>
      <c r="C188" s="19"/>
      <c r="D188" s="20"/>
      <c r="E188" s="19"/>
      <c r="F188" s="20"/>
      <c r="G188" s="21"/>
      <c r="H188" s="20"/>
      <c r="I188" s="21"/>
      <c r="J188" s="20"/>
      <c r="K188" s="21"/>
      <c r="L188" s="20"/>
      <c r="M188" s="21"/>
    </row>
    <row r="189" spans="1:13" s="4" customFormat="1">
      <c r="A189" s="5"/>
      <c r="B189" s="6"/>
      <c r="C189" s="19"/>
      <c r="D189" s="20"/>
      <c r="E189" s="19"/>
      <c r="F189" s="20"/>
      <c r="G189" s="21"/>
      <c r="H189" s="20"/>
      <c r="I189" s="21"/>
      <c r="J189" s="20"/>
      <c r="K189" s="21"/>
      <c r="L189" s="20"/>
      <c r="M189" s="21"/>
    </row>
    <row r="190" spans="1:13" s="4" customFormat="1">
      <c r="A190" s="5"/>
      <c r="B190" s="6"/>
      <c r="C190" s="19"/>
      <c r="D190" s="20"/>
      <c r="E190" s="19"/>
      <c r="F190" s="20"/>
      <c r="G190" s="21"/>
      <c r="H190" s="20"/>
      <c r="I190" s="21"/>
      <c r="J190" s="20"/>
      <c r="K190" s="21"/>
      <c r="L190" s="20"/>
      <c r="M190" s="21"/>
    </row>
    <row r="191" spans="1:13" s="4" customFormat="1">
      <c r="A191" s="5"/>
      <c r="B191" s="6"/>
      <c r="C191" s="19"/>
      <c r="D191" s="20"/>
      <c r="E191" s="19"/>
      <c r="F191" s="20"/>
      <c r="G191" s="21"/>
      <c r="H191" s="20"/>
      <c r="I191" s="21"/>
      <c r="J191" s="20"/>
      <c r="K191" s="21"/>
      <c r="L191" s="20"/>
      <c r="M191" s="21"/>
    </row>
    <row r="192" spans="1:13" s="4" customFormat="1">
      <c r="A192" s="5"/>
      <c r="B192" s="6"/>
      <c r="C192" s="19"/>
      <c r="D192" s="20"/>
      <c r="E192" s="19"/>
      <c r="F192" s="20"/>
      <c r="G192" s="21"/>
      <c r="H192" s="20"/>
      <c r="I192" s="21"/>
      <c r="J192" s="20"/>
      <c r="K192" s="21"/>
      <c r="L192" s="20"/>
      <c r="M192" s="21"/>
    </row>
    <row r="193" spans="1:13" s="4" customFormat="1">
      <c r="A193" s="5"/>
      <c r="B193" s="6"/>
      <c r="C193" s="19"/>
      <c r="D193" s="20"/>
      <c r="E193" s="19"/>
      <c r="F193" s="20"/>
      <c r="G193" s="21"/>
      <c r="H193" s="20"/>
      <c r="I193" s="21"/>
      <c r="J193" s="20"/>
      <c r="K193" s="21"/>
      <c r="L193" s="20"/>
      <c r="M193" s="21"/>
    </row>
    <row r="194" spans="1:13" s="4" customFormat="1">
      <c r="A194" s="5"/>
      <c r="B194" s="6"/>
      <c r="C194" s="19"/>
      <c r="D194" s="20"/>
      <c r="E194" s="19"/>
      <c r="F194" s="20"/>
      <c r="G194" s="21"/>
      <c r="H194" s="20"/>
      <c r="I194" s="21"/>
      <c r="J194" s="20"/>
      <c r="K194" s="21"/>
      <c r="L194" s="20"/>
      <c r="M194" s="21"/>
    </row>
    <row r="195" spans="1:13" s="4" customFormat="1">
      <c r="A195" s="5"/>
      <c r="B195" s="6"/>
      <c r="C195" s="19"/>
      <c r="D195" s="20"/>
      <c r="E195" s="19"/>
      <c r="F195" s="20"/>
      <c r="G195" s="21"/>
      <c r="H195" s="20"/>
      <c r="I195" s="21"/>
      <c r="J195" s="20"/>
      <c r="K195" s="21"/>
      <c r="L195" s="20"/>
      <c r="M195" s="21"/>
    </row>
    <row r="196" spans="1:13" s="4" customFormat="1">
      <c r="A196" s="5"/>
      <c r="B196" s="6"/>
      <c r="C196" s="19"/>
      <c r="D196" s="20"/>
      <c r="E196" s="19"/>
      <c r="F196" s="20"/>
      <c r="G196" s="21"/>
      <c r="H196" s="20"/>
      <c r="I196" s="21"/>
      <c r="J196" s="20"/>
      <c r="K196" s="21"/>
      <c r="L196" s="20"/>
      <c r="M196" s="21"/>
    </row>
    <row r="197" spans="1:13" s="4" customFormat="1">
      <c r="A197" s="5"/>
      <c r="B197" s="6"/>
      <c r="C197" s="19"/>
      <c r="D197" s="20"/>
      <c r="E197" s="19"/>
      <c r="F197" s="20"/>
      <c r="G197" s="21"/>
      <c r="H197" s="20"/>
      <c r="I197" s="21"/>
      <c r="J197" s="20"/>
      <c r="K197" s="21"/>
      <c r="L197" s="20"/>
      <c r="M197" s="21"/>
    </row>
    <row r="198" spans="1:13" s="4" customFormat="1">
      <c r="A198" s="5"/>
      <c r="B198" s="6"/>
      <c r="C198" s="19"/>
      <c r="D198" s="20"/>
      <c r="E198" s="19"/>
      <c r="F198" s="20"/>
      <c r="G198" s="21"/>
      <c r="H198" s="20"/>
      <c r="I198" s="21"/>
      <c r="J198" s="20"/>
      <c r="K198" s="21"/>
      <c r="L198" s="20"/>
      <c r="M198" s="21"/>
    </row>
    <row r="199" spans="1:13" s="4" customFormat="1">
      <c r="A199" s="5"/>
      <c r="B199" s="6"/>
      <c r="C199" s="19"/>
      <c r="D199" s="20"/>
      <c r="E199" s="19"/>
      <c r="F199" s="20"/>
      <c r="G199" s="21"/>
      <c r="H199" s="20"/>
      <c r="I199" s="21"/>
      <c r="J199" s="20"/>
      <c r="K199" s="21"/>
      <c r="L199" s="20"/>
      <c r="M199" s="21"/>
    </row>
    <row r="200" spans="1:13" s="4" customFormat="1">
      <c r="A200" s="5"/>
      <c r="B200" s="6"/>
      <c r="C200" s="19"/>
      <c r="D200" s="20"/>
      <c r="E200" s="19"/>
      <c r="F200" s="20"/>
      <c r="G200" s="21"/>
      <c r="H200" s="20"/>
      <c r="I200" s="21"/>
      <c r="J200" s="20"/>
      <c r="K200" s="21"/>
      <c r="L200" s="20"/>
      <c r="M200" s="21"/>
    </row>
    <row r="201" spans="1:13" s="4" customFormat="1">
      <c r="A201" s="5"/>
      <c r="B201" s="6"/>
      <c r="C201" s="19"/>
      <c r="D201" s="20"/>
      <c r="E201" s="19"/>
      <c r="F201" s="20"/>
      <c r="G201" s="21"/>
      <c r="H201" s="20"/>
      <c r="I201" s="21"/>
      <c r="J201" s="20"/>
      <c r="K201" s="21"/>
      <c r="L201" s="20"/>
      <c r="M201" s="21"/>
    </row>
    <row r="202" spans="1:13" s="4" customFormat="1">
      <c r="A202" s="5"/>
      <c r="B202" s="6"/>
      <c r="C202" s="19"/>
      <c r="D202" s="20"/>
      <c r="E202" s="19"/>
      <c r="F202" s="20"/>
      <c r="G202" s="21"/>
      <c r="H202" s="20"/>
      <c r="I202" s="21"/>
      <c r="J202" s="20"/>
      <c r="K202" s="21"/>
      <c r="L202" s="20"/>
      <c r="M202" s="21"/>
    </row>
    <row r="203" spans="1:13" s="4" customFormat="1">
      <c r="A203" s="5"/>
      <c r="B203" s="6"/>
      <c r="C203" s="19"/>
      <c r="D203" s="20"/>
      <c r="E203" s="19"/>
      <c r="F203" s="20"/>
      <c r="G203" s="21"/>
      <c r="H203" s="20"/>
      <c r="I203" s="21"/>
      <c r="J203" s="20"/>
      <c r="K203" s="21"/>
      <c r="L203" s="20"/>
      <c r="M203" s="21"/>
    </row>
    <row r="204" spans="1:13" s="4" customFormat="1">
      <c r="A204" s="5"/>
      <c r="B204" s="6"/>
      <c r="C204" s="19"/>
      <c r="D204" s="20"/>
      <c r="E204" s="19"/>
      <c r="F204" s="20"/>
      <c r="G204" s="21"/>
      <c r="H204" s="20"/>
      <c r="I204" s="21"/>
      <c r="J204" s="20"/>
      <c r="K204" s="21"/>
      <c r="L204" s="20"/>
      <c r="M204" s="21"/>
    </row>
    <row r="205" spans="1:13" s="4" customFormat="1">
      <c r="A205" s="5"/>
      <c r="B205" s="6"/>
      <c r="C205" s="19"/>
      <c r="D205" s="20"/>
      <c r="E205" s="19"/>
      <c r="F205" s="20"/>
      <c r="G205" s="21"/>
      <c r="H205" s="20"/>
      <c r="I205" s="21"/>
      <c r="J205" s="20"/>
      <c r="K205" s="21"/>
      <c r="L205" s="20"/>
      <c r="M205" s="21"/>
    </row>
    <row r="206" spans="1:13" s="4" customFormat="1">
      <c r="A206" s="5"/>
      <c r="B206" s="6"/>
      <c r="C206" s="19"/>
      <c r="D206" s="20"/>
      <c r="E206" s="19"/>
      <c r="F206" s="20"/>
      <c r="G206" s="21"/>
      <c r="H206" s="20"/>
      <c r="I206" s="21"/>
      <c r="J206" s="20"/>
      <c r="K206" s="21"/>
      <c r="L206" s="20"/>
      <c r="M206" s="21"/>
    </row>
    <row r="207" spans="1:13" s="4" customFormat="1">
      <c r="A207" s="5"/>
      <c r="B207" s="6"/>
      <c r="C207" s="19"/>
      <c r="D207" s="20"/>
      <c r="E207" s="19"/>
      <c r="F207" s="20"/>
      <c r="G207" s="21"/>
      <c r="H207" s="20"/>
      <c r="I207" s="21"/>
      <c r="J207" s="20"/>
      <c r="K207" s="21"/>
      <c r="L207" s="20"/>
      <c r="M207" s="21"/>
    </row>
    <row r="208" spans="1:13" s="4" customFormat="1">
      <c r="A208" s="5"/>
      <c r="B208" s="6"/>
      <c r="C208" s="19"/>
      <c r="D208" s="20"/>
      <c r="E208" s="19"/>
      <c r="F208" s="20"/>
      <c r="G208" s="21"/>
      <c r="H208" s="20"/>
      <c r="I208" s="21"/>
      <c r="J208" s="20"/>
      <c r="K208" s="21"/>
      <c r="L208" s="20"/>
      <c r="M208" s="21"/>
    </row>
    <row r="209" spans="1:13" s="4" customFormat="1">
      <c r="A209" s="5"/>
      <c r="B209" s="6"/>
      <c r="C209" s="19"/>
      <c r="D209" s="20"/>
      <c r="E209" s="19"/>
      <c r="F209" s="20"/>
      <c r="G209" s="21"/>
      <c r="H209" s="20"/>
      <c r="I209" s="21"/>
      <c r="J209" s="20"/>
      <c r="K209" s="21"/>
      <c r="L209" s="20"/>
      <c r="M209" s="21"/>
    </row>
    <row r="210" spans="1:13" s="4" customFormat="1">
      <c r="A210" s="5"/>
      <c r="B210" s="6"/>
      <c r="C210" s="19"/>
      <c r="D210" s="20"/>
      <c r="E210" s="19"/>
      <c r="F210" s="20"/>
      <c r="G210" s="21"/>
      <c r="H210" s="20"/>
      <c r="I210" s="21"/>
      <c r="J210" s="20"/>
      <c r="K210" s="21"/>
      <c r="L210" s="20"/>
      <c r="M210" s="21"/>
    </row>
    <row r="211" spans="1:13" s="4" customFormat="1">
      <c r="A211" s="5"/>
      <c r="B211" s="6"/>
      <c r="C211" s="19"/>
      <c r="D211" s="20"/>
      <c r="E211" s="19"/>
      <c r="F211" s="20"/>
      <c r="G211" s="21"/>
      <c r="H211" s="20"/>
      <c r="I211" s="21"/>
      <c r="J211" s="20"/>
      <c r="K211" s="21"/>
      <c r="L211" s="20"/>
      <c r="M211" s="21"/>
    </row>
    <row r="212" spans="1:13" s="4" customFormat="1">
      <c r="A212" s="5"/>
      <c r="B212" s="6"/>
      <c r="C212" s="19"/>
      <c r="D212" s="20"/>
      <c r="E212" s="19"/>
      <c r="F212" s="20"/>
      <c r="G212" s="21"/>
      <c r="H212" s="20"/>
      <c r="I212" s="21"/>
      <c r="J212" s="20"/>
      <c r="K212" s="21"/>
      <c r="L212" s="20"/>
      <c r="M212" s="21"/>
    </row>
    <row r="213" spans="1:13" s="4" customFormat="1">
      <c r="A213" s="5"/>
      <c r="B213" s="6"/>
      <c r="C213" s="19"/>
      <c r="D213" s="20"/>
      <c r="E213" s="19"/>
      <c r="F213" s="20"/>
      <c r="G213" s="21"/>
      <c r="H213" s="20"/>
      <c r="I213" s="21"/>
      <c r="J213" s="20"/>
      <c r="K213" s="21"/>
      <c r="L213" s="20"/>
      <c r="M213" s="21"/>
    </row>
    <row r="214" spans="1:13" s="4" customFormat="1">
      <c r="A214" s="5"/>
      <c r="B214" s="6"/>
      <c r="C214" s="19"/>
      <c r="D214" s="20"/>
      <c r="E214" s="19"/>
      <c r="F214" s="20"/>
      <c r="G214" s="21"/>
      <c r="H214" s="20"/>
      <c r="I214" s="21"/>
      <c r="J214" s="20"/>
      <c r="K214" s="21"/>
      <c r="L214" s="20"/>
      <c r="M214" s="21"/>
    </row>
    <row r="215" spans="1:13" s="4" customFormat="1">
      <c r="A215" s="5"/>
      <c r="B215" s="6"/>
      <c r="C215" s="19"/>
      <c r="D215" s="20"/>
      <c r="E215" s="19"/>
      <c r="F215" s="20"/>
      <c r="G215" s="21"/>
      <c r="H215" s="20"/>
      <c r="I215" s="21"/>
      <c r="J215" s="20"/>
      <c r="K215" s="21"/>
      <c r="L215" s="20"/>
      <c r="M215" s="21"/>
    </row>
    <row r="216" spans="1:13" s="4" customFormat="1">
      <c r="A216" s="5"/>
      <c r="B216" s="6"/>
      <c r="C216" s="19"/>
      <c r="D216" s="20"/>
      <c r="E216" s="19"/>
      <c r="F216" s="20"/>
      <c r="G216" s="21"/>
      <c r="H216" s="20"/>
      <c r="I216" s="21"/>
      <c r="J216" s="20"/>
      <c r="K216" s="21"/>
      <c r="L216" s="20"/>
      <c r="M216" s="21"/>
    </row>
    <row r="217" spans="1:13" s="4" customFormat="1">
      <c r="A217" s="5"/>
      <c r="B217" s="6"/>
      <c r="C217" s="19"/>
      <c r="D217" s="20"/>
      <c r="E217" s="19"/>
      <c r="F217" s="20"/>
      <c r="G217" s="21"/>
      <c r="H217" s="20"/>
      <c r="I217" s="21"/>
      <c r="J217" s="20"/>
      <c r="K217" s="21"/>
      <c r="L217" s="20"/>
      <c r="M217" s="21"/>
    </row>
    <row r="218" spans="1:13" s="4" customFormat="1">
      <c r="A218" s="5"/>
      <c r="B218" s="6"/>
      <c r="C218" s="19"/>
      <c r="D218" s="20"/>
      <c r="E218" s="19"/>
      <c r="F218" s="20"/>
      <c r="G218" s="21"/>
      <c r="H218" s="20"/>
      <c r="I218" s="21"/>
      <c r="J218" s="20"/>
      <c r="K218" s="21"/>
      <c r="L218" s="20"/>
      <c r="M218" s="21"/>
    </row>
    <row r="219" spans="1:13" s="4" customFormat="1">
      <c r="A219" s="5"/>
      <c r="B219" s="6"/>
      <c r="C219" s="19"/>
      <c r="D219" s="20"/>
      <c r="E219" s="19"/>
      <c r="F219" s="20"/>
      <c r="G219" s="21"/>
      <c r="H219" s="20"/>
      <c r="I219" s="21"/>
      <c r="J219" s="20"/>
      <c r="K219" s="21"/>
      <c r="L219" s="20"/>
      <c r="M219" s="21"/>
    </row>
    <row r="220" spans="1:13" s="4" customFormat="1">
      <c r="A220" s="5"/>
      <c r="B220" s="6"/>
      <c r="C220" s="19"/>
      <c r="D220" s="20"/>
      <c r="E220" s="19"/>
      <c r="F220" s="20"/>
      <c r="G220" s="21"/>
      <c r="H220" s="20"/>
      <c r="I220" s="21"/>
      <c r="J220" s="20"/>
      <c r="K220" s="21"/>
      <c r="L220" s="20"/>
      <c r="M220" s="21"/>
    </row>
    <row r="221" spans="1:13" s="4" customFormat="1">
      <c r="A221" s="5"/>
      <c r="B221" s="6"/>
      <c r="C221" s="19"/>
      <c r="D221" s="20"/>
      <c r="E221" s="19"/>
      <c r="F221" s="20"/>
      <c r="G221" s="21"/>
      <c r="H221" s="20"/>
      <c r="I221" s="21"/>
      <c r="J221" s="20"/>
      <c r="K221" s="21"/>
      <c r="L221" s="20"/>
      <c r="M221" s="21"/>
    </row>
    <row r="222" spans="1:13" s="4" customFormat="1">
      <c r="A222" s="5"/>
      <c r="B222" s="6"/>
      <c r="C222" s="19"/>
      <c r="D222" s="20"/>
      <c r="E222" s="19"/>
      <c r="F222" s="20"/>
      <c r="G222" s="21"/>
      <c r="H222" s="20"/>
      <c r="I222" s="21"/>
      <c r="J222" s="20"/>
      <c r="K222" s="21"/>
      <c r="L222" s="20"/>
      <c r="M222" s="21"/>
    </row>
    <row r="223" spans="1:13" s="4" customFormat="1">
      <c r="A223" s="5"/>
      <c r="B223" s="6"/>
      <c r="C223" s="19"/>
      <c r="D223" s="20"/>
      <c r="E223" s="19"/>
      <c r="F223" s="20"/>
      <c r="G223" s="21"/>
      <c r="H223" s="20"/>
      <c r="I223" s="21"/>
      <c r="J223" s="20"/>
      <c r="K223" s="21"/>
      <c r="L223" s="20"/>
      <c r="M223" s="21"/>
    </row>
    <row r="224" spans="1:13" s="4" customFormat="1">
      <c r="A224" s="5"/>
      <c r="B224" s="6"/>
      <c r="C224" s="19"/>
      <c r="D224" s="20"/>
      <c r="E224" s="19"/>
      <c r="F224" s="20"/>
      <c r="G224" s="21"/>
      <c r="H224" s="20"/>
      <c r="I224" s="21"/>
      <c r="J224" s="20"/>
      <c r="K224" s="21"/>
      <c r="L224" s="20"/>
      <c r="M224" s="21"/>
    </row>
    <row r="225" spans="1:13" s="4" customFormat="1">
      <c r="A225" s="5"/>
      <c r="B225" s="6"/>
      <c r="C225" s="19"/>
      <c r="D225" s="20"/>
      <c r="E225" s="19"/>
      <c r="F225" s="20"/>
      <c r="G225" s="21"/>
      <c r="H225" s="20"/>
      <c r="I225" s="21"/>
      <c r="J225" s="20"/>
      <c r="K225" s="21"/>
      <c r="L225" s="20"/>
      <c r="M225" s="21"/>
    </row>
    <row r="226" spans="1:13" s="4" customFormat="1">
      <c r="A226" s="5"/>
      <c r="B226" s="6"/>
      <c r="C226" s="19"/>
      <c r="D226" s="20"/>
      <c r="E226" s="19"/>
      <c r="F226" s="20"/>
      <c r="G226" s="21"/>
      <c r="H226" s="20"/>
      <c r="I226" s="21"/>
      <c r="J226" s="20"/>
      <c r="K226" s="21"/>
      <c r="L226" s="20"/>
      <c r="M226" s="21"/>
    </row>
    <row r="227" spans="1:13" s="4" customFormat="1">
      <c r="A227" s="5"/>
      <c r="B227" s="6"/>
      <c r="C227" s="19"/>
      <c r="D227" s="20"/>
      <c r="E227" s="19"/>
      <c r="F227" s="20"/>
      <c r="G227" s="21"/>
      <c r="H227" s="20"/>
      <c r="I227" s="21"/>
      <c r="J227" s="20"/>
      <c r="K227" s="21"/>
      <c r="L227" s="20"/>
      <c r="M227" s="21"/>
    </row>
    <row r="228" spans="1:13" s="4" customFormat="1">
      <c r="A228" s="5"/>
      <c r="B228" s="6"/>
      <c r="C228" s="19"/>
      <c r="D228" s="20"/>
      <c r="E228" s="19"/>
      <c r="F228" s="20"/>
      <c r="G228" s="21"/>
      <c r="H228" s="20"/>
      <c r="I228" s="21"/>
      <c r="J228" s="20"/>
      <c r="K228" s="21"/>
      <c r="L228" s="20"/>
      <c r="M228" s="21"/>
    </row>
    <row r="229" spans="1:13" s="4" customFormat="1">
      <c r="A229" s="5"/>
      <c r="B229" s="6"/>
      <c r="C229" s="19"/>
      <c r="D229" s="20"/>
      <c r="E229" s="19"/>
      <c r="F229" s="20"/>
      <c r="G229" s="21"/>
      <c r="H229" s="20"/>
      <c r="I229" s="21"/>
      <c r="J229" s="20"/>
      <c r="K229" s="21"/>
      <c r="L229" s="20"/>
      <c r="M229" s="21"/>
    </row>
    <row r="230" spans="1:13" s="4" customFormat="1">
      <c r="A230" s="5"/>
      <c r="B230" s="6"/>
      <c r="C230" s="19"/>
      <c r="D230" s="20"/>
      <c r="E230" s="19"/>
      <c r="F230" s="20"/>
      <c r="G230" s="21"/>
      <c r="H230" s="20"/>
      <c r="I230" s="21"/>
      <c r="J230" s="20"/>
      <c r="K230" s="21"/>
      <c r="L230" s="20"/>
      <c r="M230" s="21"/>
    </row>
    <row r="231" spans="1:13" s="4" customFormat="1">
      <c r="A231" s="5"/>
      <c r="B231" s="6"/>
      <c r="C231" s="19"/>
      <c r="D231" s="20"/>
      <c r="E231" s="19"/>
      <c r="F231" s="20"/>
      <c r="G231" s="21"/>
      <c r="H231" s="20"/>
      <c r="I231" s="21"/>
      <c r="J231" s="20"/>
      <c r="K231" s="21"/>
      <c r="L231" s="20"/>
      <c r="M231" s="21"/>
    </row>
    <row r="232" spans="1:13" s="4" customFormat="1">
      <c r="A232" s="5"/>
      <c r="B232" s="6"/>
      <c r="C232" s="19"/>
      <c r="D232" s="20"/>
      <c r="E232" s="19"/>
      <c r="F232" s="20"/>
      <c r="G232" s="21"/>
      <c r="H232" s="20"/>
      <c r="I232" s="21"/>
      <c r="J232" s="20"/>
      <c r="K232" s="21"/>
      <c r="L232" s="20"/>
      <c r="M232" s="21"/>
    </row>
    <row r="233" spans="1:13" s="4" customFormat="1">
      <c r="A233" s="5"/>
      <c r="B233" s="6"/>
      <c r="C233" s="19"/>
      <c r="D233" s="20"/>
      <c r="E233" s="19"/>
      <c r="F233" s="20"/>
      <c r="G233" s="21"/>
      <c r="H233" s="20"/>
      <c r="I233" s="21"/>
      <c r="J233" s="20"/>
      <c r="K233" s="21"/>
      <c r="L233" s="20"/>
      <c r="M233" s="21"/>
    </row>
    <row r="234" spans="1:13" s="4" customFormat="1">
      <c r="A234" s="5"/>
      <c r="B234" s="6"/>
      <c r="C234" s="19"/>
      <c r="D234" s="20"/>
      <c r="E234" s="19"/>
      <c r="F234" s="20"/>
      <c r="G234" s="21"/>
      <c r="H234" s="20"/>
      <c r="I234" s="21"/>
      <c r="J234" s="20"/>
      <c r="K234" s="21"/>
      <c r="L234" s="20"/>
      <c r="M234" s="21"/>
    </row>
    <row r="235" spans="1:13" s="4" customFormat="1">
      <c r="A235" s="5"/>
      <c r="B235" s="6"/>
      <c r="C235" s="19"/>
      <c r="D235" s="20"/>
      <c r="E235" s="19"/>
      <c r="F235" s="20"/>
      <c r="G235" s="21"/>
      <c r="H235" s="20"/>
      <c r="I235" s="21"/>
      <c r="J235" s="20"/>
      <c r="K235" s="21"/>
      <c r="L235" s="20"/>
      <c r="M235" s="21"/>
    </row>
    <row r="236" spans="1:13" s="4" customFormat="1">
      <c r="A236" s="5"/>
      <c r="B236" s="6"/>
      <c r="C236" s="19"/>
      <c r="D236" s="20"/>
      <c r="E236" s="19"/>
      <c r="F236" s="20"/>
      <c r="G236" s="21"/>
      <c r="H236" s="20"/>
      <c r="I236" s="21"/>
      <c r="J236" s="20"/>
      <c r="K236" s="21"/>
      <c r="L236" s="20"/>
      <c r="M236" s="21"/>
    </row>
    <row r="237" spans="1:13" s="4" customFormat="1">
      <c r="A237" s="5"/>
      <c r="B237" s="6"/>
      <c r="C237" s="19"/>
      <c r="D237" s="20"/>
      <c r="E237" s="19"/>
      <c r="F237" s="20"/>
      <c r="G237" s="21"/>
      <c r="H237" s="20"/>
      <c r="I237" s="21"/>
      <c r="J237" s="20"/>
      <c r="K237" s="21"/>
      <c r="L237" s="20"/>
      <c r="M237" s="21"/>
    </row>
    <row r="238" spans="1:13" s="4" customFormat="1">
      <c r="A238" s="5"/>
      <c r="B238" s="6"/>
      <c r="C238" s="19"/>
      <c r="D238" s="20"/>
      <c r="E238" s="19"/>
      <c r="F238" s="20"/>
      <c r="G238" s="21"/>
      <c r="H238" s="20"/>
      <c r="I238" s="21"/>
      <c r="J238" s="20"/>
      <c r="K238" s="21"/>
      <c r="L238" s="20"/>
      <c r="M238" s="21"/>
    </row>
    <row r="239" spans="1:13" s="4" customFormat="1">
      <c r="A239" s="5"/>
      <c r="B239" s="6"/>
      <c r="C239" s="19"/>
      <c r="D239" s="20"/>
      <c r="E239" s="19"/>
      <c r="F239" s="20"/>
      <c r="G239" s="21"/>
      <c r="H239" s="20"/>
      <c r="I239" s="21"/>
      <c r="J239" s="20"/>
      <c r="K239" s="21"/>
      <c r="L239" s="20"/>
      <c r="M239" s="21"/>
    </row>
    <row r="240" spans="1:13" s="4" customFormat="1">
      <c r="A240" s="5"/>
      <c r="B240" s="6"/>
      <c r="C240" s="19"/>
      <c r="D240" s="20"/>
      <c r="E240" s="19"/>
      <c r="F240" s="20"/>
      <c r="G240" s="21"/>
      <c r="H240" s="20"/>
      <c r="I240" s="21"/>
      <c r="J240" s="20"/>
      <c r="K240" s="21"/>
      <c r="L240" s="20"/>
      <c r="M240" s="21"/>
    </row>
    <row r="241" spans="1:13" s="4" customFormat="1">
      <c r="A241" s="5"/>
      <c r="B241" s="6"/>
      <c r="C241" s="19"/>
      <c r="D241" s="20"/>
      <c r="E241" s="19"/>
      <c r="F241" s="20"/>
      <c r="G241" s="21"/>
      <c r="H241" s="20"/>
      <c r="I241" s="21"/>
      <c r="J241" s="20"/>
      <c r="K241" s="21"/>
      <c r="L241" s="20"/>
      <c r="M241" s="21"/>
    </row>
    <row r="242" spans="1:13" s="4" customFormat="1">
      <c r="A242" s="5"/>
      <c r="B242" s="6"/>
      <c r="C242" s="19"/>
      <c r="D242" s="20"/>
      <c r="E242" s="19"/>
      <c r="F242" s="20"/>
      <c r="G242" s="21"/>
      <c r="H242" s="20"/>
      <c r="I242" s="21"/>
      <c r="J242" s="20"/>
      <c r="K242" s="21"/>
      <c r="L242" s="20"/>
      <c r="M242" s="21"/>
    </row>
    <row r="243" spans="1:13" s="4" customFormat="1">
      <c r="A243" s="5"/>
      <c r="B243" s="6"/>
      <c r="C243" s="19"/>
      <c r="D243" s="20"/>
      <c r="E243" s="19"/>
      <c r="F243" s="20"/>
      <c r="G243" s="21"/>
      <c r="H243" s="20"/>
      <c r="I243" s="21"/>
      <c r="J243" s="20"/>
      <c r="K243" s="21"/>
      <c r="L243" s="20"/>
      <c r="M243" s="21"/>
    </row>
    <row r="244" spans="1:13" s="4" customFormat="1">
      <c r="A244" s="5"/>
      <c r="B244" s="6"/>
      <c r="C244" s="19"/>
      <c r="D244" s="20"/>
      <c r="E244" s="19"/>
      <c r="F244" s="20"/>
      <c r="G244" s="21"/>
      <c r="H244" s="20"/>
      <c r="I244" s="21"/>
      <c r="J244" s="20"/>
      <c r="K244" s="21"/>
      <c r="L244" s="20"/>
      <c r="M244" s="21"/>
    </row>
    <row r="245" spans="1:13" s="4" customFormat="1">
      <c r="A245" s="5"/>
      <c r="B245" s="6"/>
      <c r="C245" s="19"/>
      <c r="D245" s="20"/>
      <c r="E245" s="19"/>
      <c r="F245" s="20"/>
      <c r="G245" s="21"/>
      <c r="H245" s="20"/>
      <c r="I245" s="21"/>
      <c r="J245" s="20"/>
      <c r="K245" s="21"/>
      <c r="L245" s="20"/>
      <c r="M245" s="21"/>
    </row>
    <row r="246" spans="1:13" s="4" customFormat="1">
      <c r="A246" s="5"/>
      <c r="B246" s="6"/>
      <c r="C246" s="19"/>
      <c r="D246" s="20"/>
      <c r="E246" s="19"/>
      <c r="F246" s="20"/>
      <c r="G246" s="21"/>
      <c r="H246" s="20"/>
      <c r="I246" s="21"/>
      <c r="J246" s="20"/>
      <c r="K246" s="21"/>
      <c r="L246" s="20"/>
      <c r="M246" s="21"/>
    </row>
    <row r="247" spans="1:13" s="4" customFormat="1">
      <c r="A247" s="5"/>
      <c r="B247" s="6"/>
      <c r="C247" s="19"/>
      <c r="D247" s="20"/>
      <c r="E247" s="19"/>
      <c r="F247" s="20"/>
      <c r="G247" s="21"/>
      <c r="H247" s="20"/>
      <c r="I247" s="21"/>
      <c r="J247" s="20"/>
      <c r="K247" s="21"/>
      <c r="L247" s="20"/>
      <c r="M247" s="21"/>
    </row>
    <row r="248" spans="1:13" s="4" customFormat="1">
      <c r="A248" s="5"/>
      <c r="B248" s="6"/>
      <c r="C248" s="19"/>
      <c r="D248" s="20"/>
      <c r="E248" s="19"/>
      <c r="F248" s="20"/>
      <c r="G248" s="21"/>
      <c r="H248" s="20"/>
      <c r="I248" s="21"/>
      <c r="J248" s="20"/>
      <c r="K248" s="21"/>
      <c r="L248" s="20"/>
      <c r="M248" s="21"/>
    </row>
    <row r="249" spans="1:13" s="4" customFormat="1">
      <c r="A249" s="5"/>
      <c r="B249" s="6"/>
      <c r="C249" s="19"/>
      <c r="D249" s="20"/>
      <c r="E249" s="19"/>
      <c r="F249" s="20"/>
      <c r="G249" s="21"/>
      <c r="H249" s="20"/>
      <c r="I249" s="21"/>
      <c r="J249" s="20"/>
      <c r="K249" s="21"/>
      <c r="L249" s="20"/>
      <c r="M249" s="21"/>
    </row>
    <row r="250" spans="1:13" s="4" customFormat="1">
      <c r="A250" s="5"/>
      <c r="B250" s="6"/>
      <c r="C250" s="19"/>
      <c r="D250" s="20"/>
      <c r="E250" s="19"/>
      <c r="F250" s="20"/>
      <c r="G250" s="21"/>
      <c r="H250" s="20"/>
      <c r="I250" s="21"/>
      <c r="J250" s="20"/>
      <c r="K250" s="21"/>
      <c r="L250" s="20"/>
      <c r="M250" s="21"/>
    </row>
    <row r="251" spans="1:13" s="4" customFormat="1">
      <c r="A251" s="5"/>
      <c r="B251" s="6"/>
      <c r="C251" s="19"/>
      <c r="D251" s="20"/>
      <c r="E251" s="19"/>
      <c r="F251" s="20"/>
      <c r="G251" s="21"/>
      <c r="H251" s="20"/>
      <c r="I251" s="21"/>
      <c r="J251" s="20"/>
      <c r="K251" s="21"/>
      <c r="L251" s="20"/>
      <c r="M251" s="21"/>
    </row>
    <row r="252" spans="1:13" s="4" customFormat="1">
      <c r="A252" s="5"/>
      <c r="B252" s="6"/>
      <c r="C252" s="19"/>
      <c r="D252" s="20"/>
      <c r="E252" s="19"/>
      <c r="F252" s="20"/>
      <c r="G252" s="21"/>
      <c r="H252" s="20"/>
      <c r="I252" s="21"/>
      <c r="J252" s="20"/>
      <c r="K252" s="21"/>
      <c r="L252" s="20"/>
      <c r="M252" s="21"/>
    </row>
    <row r="253" spans="1:13" s="4" customFormat="1">
      <c r="A253" s="5"/>
      <c r="B253" s="6"/>
      <c r="C253" s="19"/>
      <c r="D253" s="20"/>
      <c r="E253" s="19"/>
      <c r="F253" s="20"/>
      <c r="G253" s="21"/>
      <c r="H253" s="20"/>
      <c r="I253" s="21"/>
      <c r="J253" s="20"/>
      <c r="K253" s="21"/>
      <c r="L253" s="20"/>
      <c r="M253" s="21"/>
    </row>
    <row r="254" spans="1:13" s="4" customFormat="1">
      <c r="A254" s="5"/>
      <c r="B254" s="6"/>
      <c r="C254" s="19"/>
      <c r="D254" s="20"/>
      <c r="E254" s="19"/>
      <c r="F254" s="20"/>
      <c r="G254" s="21"/>
      <c r="H254" s="20"/>
      <c r="I254" s="21"/>
      <c r="J254" s="20"/>
      <c r="K254" s="21"/>
      <c r="L254" s="20"/>
      <c r="M254" s="21"/>
    </row>
    <row r="255" spans="1:13" s="4" customFormat="1">
      <c r="A255" s="5"/>
      <c r="B255" s="6"/>
      <c r="C255" s="19"/>
      <c r="D255" s="20"/>
      <c r="E255" s="19"/>
      <c r="F255" s="20"/>
      <c r="G255" s="21"/>
      <c r="H255" s="20"/>
      <c r="I255" s="21"/>
      <c r="J255" s="20"/>
      <c r="K255" s="21"/>
      <c r="L255" s="20"/>
      <c r="M255" s="21"/>
    </row>
    <row r="256" spans="1:13" s="4" customFormat="1">
      <c r="A256" s="5"/>
      <c r="B256" s="6"/>
      <c r="C256" s="19"/>
      <c r="D256" s="20"/>
      <c r="E256" s="19"/>
      <c r="F256" s="20"/>
      <c r="G256" s="21"/>
      <c r="H256" s="20"/>
      <c r="I256" s="21"/>
      <c r="J256" s="20"/>
      <c r="K256" s="21"/>
      <c r="L256" s="20"/>
      <c r="M256" s="21"/>
    </row>
    <row r="257" spans="1:13" s="4" customFormat="1">
      <c r="A257" s="5"/>
      <c r="B257" s="6"/>
      <c r="C257" s="19"/>
      <c r="D257" s="20"/>
      <c r="E257" s="19"/>
      <c r="F257" s="20"/>
      <c r="G257" s="21"/>
      <c r="H257" s="20"/>
      <c r="I257" s="21"/>
      <c r="J257" s="20"/>
      <c r="K257" s="21"/>
      <c r="L257" s="20"/>
      <c r="M257" s="21"/>
    </row>
    <row r="258" spans="1:13" s="4" customFormat="1">
      <c r="A258" s="5"/>
      <c r="B258" s="6"/>
      <c r="C258" s="19"/>
      <c r="D258" s="20"/>
      <c r="E258" s="19"/>
      <c r="F258" s="20"/>
      <c r="G258" s="21"/>
      <c r="H258" s="20"/>
      <c r="I258" s="21"/>
      <c r="J258" s="20"/>
      <c r="K258" s="21"/>
      <c r="L258" s="20"/>
      <c r="M258" s="21"/>
    </row>
    <row r="259" spans="1:13" s="4" customFormat="1">
      <c r="A259" s="5"/>
      <c r="B259" s="6"/>
      <c r="C259" s="19"/>
      <c r="D259" s="20"/>
      <c r="E259" s="19"/>
      <c r="F259" s="20"/>
      <c r="G259" s="21"/>
      <c r="H259" s="20"/>
      <c r="I259" s="21"/>
      <c r="J259" s="20"/>
      <c r="K259" s="21"/>
      <c r="L259" s="20"/>
      <c r="M259" s="21"/>
    </row>
    <row r="260" spans="1:13" s="4" customFormat="1">
      <c r="A260" s="5"/>
      <c r="B260" s="6"/>
      <c r="C260" s="19"/>
      <c r="D260" s="20"/>
      <c r="E260" s="19"/>
      <c r="F260" s="20"/>
      <c r="G260" s="21"/>
      <c r="H260" s="20"/>
      <c r="I260" s="21"/>
      <c r="J260" s="20"/>
      <c r="K260" s="21"/>
      <c r="L260" s="20"/>
      <c r="M260" s="21"/>
    </row>
    <row r="261" spans="1:13" s="4" customFormat="1">
      <c r="A261" s="5"/>
      <c r="B261" s="6"/>
      <c r="C261" s="19"/>
      <c r="D261" s="20"/>
      <c r="E261" s="19"/>
      <c r="F261" s="20"/>
      <c r="G261" s="21"/>
      <c r="H261" s="20"/>
      <c r="I261" s="21"/>
      <c r="J261" s="20"/>
      <c r="K261" s="21"/>
      <c r="L261" s="20"/>
      <c r="M261" s="21"/>
    </row>
    <row r="262" spans="1:13" s="4" customFormat="1">
      <c r="A262" s="5"/>
      <c r="B262" s="6"/>
      <c r="C262" s="19"/>
      <c r="D262" s="20"/>
      <c r="E262" s="19"/>
      <c r="F262" s="20"/>
      <c r="G262" s="21"/>
      <c r="H262" s="20"/>
      <c r="I262" s="21"/>
      <c r="J262" s="20"/>
      <c r="K262" s="21"/>
      <c r="L262" s="20"/>
      <c r="M262" s="21"/>
    </row>
    <row r="263" spans="1:13" s="4" customFormat="1">
      <c r="A263" s="5"/>
      <c r="B263" s="6"/>
      <c r="C263" s="19"/>
      <c r="D263" s="20"/>
      <c r="E263" s="19"/>
      <c r="F263" s="20"/>
      <c r="G263" s="21"/>
      <c r="H263" s="20"/>
      <c r="I263" s="21"/>
      <c r="J263" s="20"/>
      <c r="K263" s="21"/>
      <c r="L263" s="20"/>
      <c r="M263" s="21"/>
    </row>
    <row r="264" spans="1:13" s="4" customFormat="1">
      <c r="A264" s="5"/>
      <c r="B264" s="6"/>
      <c r="C264" s="19"/>
      <c r="D264" s="20"/>
      <c r="E264" s="19"/>
      <c r="F264" s="20"/>
      <c r="G264" s="21"/>
      <c r="H264" s="20"/>
      <c r="I264" s="21"/>
      <c r="J264" s="20"/>
      <c r="K264" s="21"/>
      <c r="L264" s="20"/>
      <c r="M264" s="21"/>
    </row>
    <row r="265" spans="1:13" s="4" customFormat="1">
      <c r="A265" s="5"/>
      <c r="B265" s="6"/>
      <c r="C265" s="19"/>
      <c r="D265" s="20"/>
      <c r="E265" s="19"/>
      <c r="F265" s="20"/>
      <c r="G265" s="21"/>
      <c r="H265" s="20"/>
      <c r="I265" s="21"/>
      <c r="J265" s="20"/>
      <c r="K265" s="21"/>
      <c r="L265" s="20"/>
      <c r="M265" s="21"/>
    </row>
    <row r="266" spans="1:13" s="4" customFormat="1">
      <c r="A266" s="5"/>
      <c r="B266" s="6"/>
      <c r="C266" s="19"/>
      <c r="D266" s="20"/>
      <c r="E266" s="19"/>
      <c r="F266" s="20"/>
      <c r="G266" s="21"/>
      <c r="H266" s="20"/>
      <c r="I266" s="21"/>
      <c r="J266" s="20"/>
      <c r="K266" s="21"/>
      <c r="L266" s="20"/>
      <c r="M266" s="21"/>
    </row>
    <row r="267" spans="1:13" s="4" customFormat="1">
      <c r="A267" s="5"/>
      <c r="B267" s="6"/>
      <c r="C267" s="19"/>
      <c r="D267" s="20"/>
      <c r="E267" s="19"/>
      <c r="F267" s="20"/>
      <c r="G267" s="21"/>
      <c r="H267" s="20"/>
      <c r="I267" s="21"/>
      <c r="J267" s="20"/>
      <c r="K267" s="21"/>
      <c r="L267" s="20"/>
      <c r="M267" s="21"/>
    </row>
    <row r="268" spans="1:13" s="4" customFormat="1">
      <c r="A268" s="5"/>
      <c r="B268" s="6"/>
      <c r="C268" s="19"/>
      <c r="D268" s="20"/>
      <c r="E268" s="19"/>
      <c r="F268" s="20"/>
      <c r="G268" s="21"/>
      <c r="H268" s="20"/>
      <c r="I268" s="21"/>
      <c r="J268" s="20"/>
      <c r="K268" s="21"/>
      <c r="L268" s="20"/>
      <c r="M268" s="21"/>
    </row>
    <row r="269" spans="1:13" s="4" customFormat="1">
      <c r="A269" s="5"/>
      <c r="B269" s="6"/>
      <c r="C269" s="19"/>
      <c r="D269" s="20"/>
      <c r="E269" s="19"/>
      <c r="F269" s="20"/>
      <c r="G269" s="21"/>
      <c r="H269" s="20"/>
      <c r="I269" s="21"/>
      <c r="J269" s="20"/>
      <c r="K269" s="21"/>
      <c r="L269" s="20"/>
      <c r="M269" s="21"/>
    </row>
    <row r="270" spans="1:13" s="4" customFormat="1">
      <c r="A270" s="5"/>
      <c r="B270" s="6"/>
      <c r="C270" s="19"/>
      <c r="D270" s="20"/>
      <c r="E270" s="19"/>
      <c r="F270" s="20"/>
      <c r="G270" s="21"/>
      <c r="H270" s="20"/>
      <c r="I270" s="21"/>
      <c r="J270" s="20"/>
      <c r="K270" s="21"/>
      <c r="L270" s="20"/>
      <c r="M270" s="21"/>
    </row>
    <row r="271" spans="1:13" s="4" customFormat="1">
      <c r="A271" s="5"/>
      <c r="B271" s="6"/>
      <c r="C271" s="19"/>
      <c r="D271" s="20"/>
      <c r="E271" s="19"/>
      <c r="F271" s="20"/>
      <c r="G271" s="21"/>
      <c r="H271" s="20"/>
      <c r="I271" s="21"/>
      <c r="J271" s="20"/>
      <c r="K271" s="21"/>
      <c r="L271" s="20"/>
      <c r="M271" s="21"/>
    </row>
    <row r="272" spans="1:13" s="4" customFormat="1">
      <c r="A272" s="5"/>
      <c r="B272" s="6"/>
      <c r="C272" s="19"/>
      <c r="D272" s="20"/>
      <c r="E272" s="19"/>
      <c r="F272" s="20"/>
      <c r="G272" s="21"/>
      <c r="H272" s="20"/>
      <c r="I272" s="21"/>
      <c r="J272" s="20"/>
      <c r="K272" s="21"/>
      <c r="L272" s="20"/>
      <c r="M272" s="21"/>
    </row>
    <row r="273" spans="1:13" s="4" customFormat="1">
      <c r="A273" s="5"/>
      <c r="B273" s="6"/>
      <c r="C273" s="19"/>
      <c r="D273" s="20"/>
      <c r="E273" s="19"/>
      <c r="F273" s="20"/>
      <c r="G273" s="21"/>
      <c r="H273" s="20"/>
      <c r="I273" s="21"/>
      <c r="J273" s="20"/>
      <c r="K273" s="21"/>
      <c r="L273" s="20"/>
      <c r="M273" s="21"/>
    </row>
    <row r="274" spans="1:13" s="4" customFormat="1">
      <c r="A274" s="5"/>
      <c r="B274" s="6"/>
      <c r="C274" s="19"/>
      <c r="D274" s="20"/>
      <c r="E274" s="19"/>
      <c r="F274" s="20"/>
      <c r="G274" s="21"/>
      <c r="H274" s="20"/>
      <c r="I274" s="21"/>
      <c r="J274" s="20"/>
      <c r="K274" s="21"/>
      <c r="L274" s="20"/>
      <c r="M274" s="21"/>
    </row>
    <row r="275" spans="1:13" s="4" customFormat="1">
      <c r="A275" s="5"/>
      <c r="B275" s="6"/>
      <c r="C275" s="19"/>
      <c r="D275" s="20"/>
      <c r="E275" s="19"/>
      <c r="F275" s="20"/>
      <c r="G275" s="21"/>
      <c r="H275" s="20"/>
      <c r="I275" s="21"/>
      <c r="J275" s="20"/>
      <c r="K275" s="21"/>
      <c r="L275" s="20"/>
      <c r="M275" s="21"/>
    </row>
    <row r="276" spans="1:13" s="4" customFormat="1">
      <c r="A276" s="5"/>
      <c r="B276" s="6"/>
      <c r="C276" s="19"/>
      <c r="D276" s="20"/>
      <c r="E276" s="19"/>
      <c r="F276" s="20"/>
      <c r="G276" s="21"/>
      <c r="H276" s="20"/>
      <c r="I276" s="21"/>
      <c r="J276" s="20"/>
      <c r="K276" s="21"/>
      <c r="L276" s="20"/>
      <c r="M276" s="21"/>
    </row>
    <row r="277" spans="1:13" s="4" customFormat="1">
      <c r="A277" s="5"/>
      <c r="B277" s="6"/>
      <c r="C277" s="19"/>
      <c r="D277" s="20"/>
      <c r="E277" s="19"/>
      <c r="F277" s="20"/>
      <c r="G277" s="21"/>
      <c r="H277" s="20"/>
      <c r="I277" s="21"/>
      <c r="J277" s="20"/>
      <c r="K277" s="21"/>
      <c r="L277" s="20"/>
      <c r="M277" s="21"/>
    </row>
    <row r="278" spans="1:13" s="4" customFormat="1">
      <c r="A278" s="5"/>
      <c r="B278" s="6"/>
      <c r="C278" s="19"/>
      <c r="D278" s="20"/>
      <c r="E278" s="19"/>
      <c r="F278" s="20"/>
      <c r="G278" s="21"/>
      <c r="H278" s="20"/>
      <c r="I278" s="21"/>
      <c r="J278" s="20"/>
      <c r="K278" s="21"/>
      <c r="L278" s="20"/>
      <c r="M278" s="21"/>
    </row>
    <row r="279" spans="1:13" s="4" customFormat="1">
      <c r="A279" s="5"/>
      <c r="B279" s="6"/>
      <c r="C279" s="19"/>
      <c r="D279" s="20"/>
      <c r="E279" s="19"/>
      <c r="F279" s="20"/>
      <c r="G279" s="21"/>
      <c r="H279" s="20"/>
      <c r="I279" s="21"/>
      <c r="J279" s="20"/>
      <c r="K279" s="21"/>
      <c r="L279" s="20"/>
      <c r="M279" s="21"/>
    </row>
    <row r="280" spans="1:13" s="4" customFormat="1">
      <c r="A280" s="5"/>
      <c r="B280" s="6"/>
      <c r="C280" s="19"/>
      <c r="D280" s="20"/>
      <c r="E280" s="19"/>
      <c r="F280" s="20"/>
      <c r="G280" s="21"/>
      <c r="H280" s="20"/>
      <c r="I280" s="21"/>
      <c r="J280" s="20"/>
      <c r="K280" s="21"/>
      <c r="L280" s="20"/>
      <c r="M280" s="21"/>
    </row>
    <row r="281" spans="1:13" s="4" customFormat="1">
      <c r="A281" s="5"/>
      <c r="B281" s="6"/>
      <c r="C281" s="19"/>
      <c r="D281" s="20"/>
      <c r="E281" s="19"/>
      <c r="F281" s="20"/>
      <c r="G281" s="21"/>
      <c r="H281" s="20"/>
      <c r="I281" s="21"/>
      <c r="J281" s="20"/>
      <c r="K281" s="21"/>
      <c r="L281" s="20"/>
      <c r="M281" s="21"/>
    </row>
    <row r="282" spans="1:13" s="4" customFormat="1">
      <c r="A282" s="5"/>
      <c r="B282" s="6"/>
      <c r="C282" s="19"/>
      <c r="D282" s="20"/>
      <c r="E282" s="19"/>
      <c r="F282" s="20"/>
      <c r="G282" s="21"/>
      <c r="H282" s="20"/>
      <c r="I282" s="21"/>
      <c r="J282" s="20"/>
      <c r="K282" s="21"/>
      <c r="L282" s="20"/>
      <c r="M282" s="21"/>
    </row>
    <row r="283" spans="1:13" s="4" customFormat="1">
      <c r="A283" s="5"/>
      <c r="B283" s="6"/>
      <c r="C283" s="19"/>
      <c r="D283" s="20"/>
      <c r="E283" s="19"/>
      <c r="F283" s="20"/>
      <c r="G283" s="21"/>
      <c r="H283" s="20"/>
      <c r="I283" s="21"/>
      <c r="J283" s="20"/>
      <c r="K283" s="21"/>
      <c r="L283" s="20"/>
      <c r="M283" s="21"/>
    </row>
    <row r="284" spans="1:13" s="4" customFormat="1">
      <c r="A284" s="5"/>
      <c r="B284" s="6"/>
      <c r="C284" s="19"/>
      <c r="D284" s="20"/>
      <c r="E284" s="19"/>
      <c r="F284" s="20"/>
      <c r="G284" s="21"/>
      <c r="H284" s="20"/>
      <c r="I284" s="21"/>
      <c r="J284" s="20"/>
      <c r="K284" s="21"/>
      <c r="L284" s="20"/>
      <c r="M284" s="21"/>
    </row>
    <row r="285" spans="1:13" s="4" customFormat="1">
      <c r="A285" s="5"/>
      <c r="B285" s="6"/>
      <c r="C285" s="19"/>
      <c r="D285" s="20"/>
      <c r="E285" s="19"/>
      <c r="F285" s="20"/>
      <c r="G285" s="21"/>
      <c r="H285" s="20"/>
      <c r="I285" s="21"/>
      <c r="J285" s="20"/>
      <c r="K285" s="21"/>
      <c r="L285" s="20"/>
      <c r="M285" s="21"/>
    </row>
    <row r="286" spans="1:13" s="4" customFormat="1">
      <c r="A286" s="5"/>
      <c r="B286" s="6"/>
      <c r="C286" s="19"/>
      <c r="D286" s="20"/>
      <c r="E286" s="19"/>
      <c r="F286" s="20"/>
      <c r="G286" s="21"/>
      <c r="H286" s="20"/>
      <c r="I286" s="21"/>
      <c r="J286" s="20"/>
      <c r="K286" s="21"/>
      <c r="L286" s="20"/>
      <c r="M286" s="21"/>
    </row>
    <row r="287" spans="1:13" s="4" customFormat="1">
      <c r="A287" s="5"/>
      <c r="B287" s="6"/>
      <c r="C287" s="19"/>
      <c r="D287" s="20"/>
      <c r="E287" s="19"/>
      <c r="F287" s="20"/>
      <c r="G287" s="21"/>
      <c r="H287" s="20"/>
      <c r="I287" s="21"/>
      <c r="J287" s="20"/>
      <c r="K287" s="21"/>
      <c r="L287" s="20"/>
      <c r="M287" s="21"/>
    </row>
    <row r="288" spans="1:13" s="4" customFormat="1">
      <c r="A288" s="5"/>
      <c r="B288" s="6"/>
      <c r="C288" s="19"/>
      <c r="D288" s="20"/>
      <c r="E288" s="19"/>
      <c r="F288" s="20"/>
      <c r="G288" s="21"/>
      <c r="H288" s="20"/>
      <c r="I288" s="21"/>
      <c r="J288" s="20"/>
      <c r="K288" s="21"/>
      <c r="L288" s="20"/>
      <c r="M288" s="21"/>
    </row>
    <row r="289" spans="1:13" s="4" customFormat="1">
      <c r="A289" s="5"/>
      <c r="B289" s="6"/>
      <c r="C289" s="19"/>
      <c r="D289" s="20"/>
      <c r="E289" s="19"/>
      <c r="F289" s="20"/>
      <c r="G289" s="21"/>
      <c r="H289" s="20"/>
      <c r="I289" s="21"/>
      <c r="J289" s="20"/>
      <c r="K289" s="21"/>
      <c r="L289" s="20"/>
      <c r="M289" s="21"/>
    </row>
    <row r="290" spans="1:13" s="4" customFormat="1">
      <c r="A290" s="5"/>
      <c r="B290" s="6"/>
      <c r="C290" s="19"/>
      <c r="D290" s="20"/>
      <c r="E290" s="19"/>
      <c r="F290" s="20"/>
      <c r="G290" s="21"/>
      <c r="H290" s="20"/>
      <c r="I290" s="21"/>
      <c r="J290" s="20"/>
      <c r="K290" s="21"/>
      <c r="L290" s="20"/>
      <c r="M290" s="21"/>
    </row>
    <row r="291" spans="1:13" s="4" customFormat="1">
      <c r="A291" s="5"/>
      <c r="B291" s="6"/>
      <c r="C291" s="19"/>
      <c r="D291" s="20"/>
      <c r="E291" s="19"/>
      <c r="F291" s="20"/>
      <c r="G291" s="21"/>
      <c r="H291" s="20"/>
      <c r="I291" s="21"/>
      <c r="J291" s="20"/>
      <c r="K291" s="21"/>
      <c r="L291" s="20"/>
      <c r="M291" s="21"/>
    </row>
    <row r="292" spans="1:13" s="4" customFormat="1">
      <c r="A292" s="5"/>
      <c r="B292" s="6"/>
      <c r="C292" s="19"/>
      <c r="D292" s="20"/>
      <c r="E292" s="19"/>
      <c r="F292" s="20"/>
      <c r="G292" s="21"/>
      <c r="H292" s="20"/>
      <c r="I292" s="21"/>
      <c r="J292" s="20"/>
      <c r="K292" s="21"/>
      <c r="L292" s="20"/>
      <c r="M292" s="21"/>
    </row>
    <row r="293" spans="1:13" s="4" customFormat="1">
      <c r="A293" s="5"/>
      <c r="B293" s="6"/>
      <c r="C293" s="19"/>
      <c r="D293" s="20"/>
      <c r="E293" s="19"/>
      <c r="F293" s="20"/>
      <c r="G293" s="21"/>
      <c r="H293" s="20"/>
      <c r="I293" s="21"/>
      <c r="J293" s="20"/>
      <c r="K293" s="21"/>
      <c r="L293" s="20"/>
      <c r="M293" s="21"/>
    </row>
    <row r="294" spans="1:13" s="4" customFormat="1">
      <c r="A294" s="5"/>
      <c r="B294" s="6"/>
      <c r="C294" s="19"/>
      <c r="D294" s="20"/>
      <c r="E294" s="19"/>
      <c r="F294" s="20"/>
      <c r="G294" s="21"/>
      <c r="H294" s="20"/>
      <c r="I294" s="21"/>
      <c r="J294" s="20"/>
      <c r="K294" s="21"/>
      <c r="L294" s="20"/>
      <c r="M294" s="21"/>
    </row>
    <row r="295" spans="1:13" s="4" customFormat="1">
      <c r="A295" s="5"/>
      <c r="B295" s="6"/>
      <c r="C295" s="19"/>
      <c r="D295" s="20"/>
      <c r="E295" s="19"/>
      <c r="F295" s="20"/>
      <c r="G295" s="21"/>
      <c r="H295" s="20"/>
      <c r="I295" s="21"/>
      <c r="J295" s="20"/>
      <c r="K295" s="21"/>
      <c r="L295" s="20"/>
      <c r="M295" s="21"/>
    </row>
    <row r="296" spans="1:13" s="4" customFormat="1">
      <c r="A296" s="5"/>
      <c r="B296" s="6"/>
      <c r="C296" s="19"/>
      <c r="D296" s="20"/>
      <c r="E296" s="19"/>
      <c r="F296" s="20"/>
      <c r="G296" s="21"/>
      <c r="H296" s="20"/>
      <c r="I296" s="21"/>
      <c r="J296" s="20"/>
      <c r="K296" s="21"/>
      <c r="L296" s="20"/>
      <c r="M296" s="21"/>
    </row>
    <row r="297" spans="1:13" s="4" customFormat="1">
      <c r="A297" s="5"/>
      <c r="B297" s="6"/>
      <c r="C297" s="19"/>
      <c r="D297" s="20"/>
      <c r="E297" s="19"/>
      <c r="F297" s="20"/>
      <c r="G297" s="21"/>
      <c r="H297" s="20"/>
      <c r="I297" s="21"/>
      <c r="J297" s="20"/>
      <c r="K297" s="21"/>
      <c r="L297" s="20"/>
      <c r="M297" s="21"/>
    </row>
    <row r="298" spans="1:13" s="4" customFormat="1">
      <c r="A298" s="5"/>
      <c r="B298" s="6"/>
      <c r="C298" s="19"/>
      <c r="D298" s="20"/>
      <c r="E298" s="19"/>
      <c r="F298" s="20"/>
      <c r="G298" s="21"/>
      <c r="H298" s="20"/>
      <c r="I298" s="21"/>
      <c r="J298" s="20"/>
      <c r="K298" s="21"/>
      <c r="L298" s="20"/>
      <c r="M298" s="21"/>
    </row>
    <row r="299" spans="1:13" s="4" customFormat="1">
      <c r="A299" s="5"/>
      <c r="B299" s="6"/>
      <c r="C299" s="19"/>
      <c r="D299" s="20"/>
      <c r="E299" s="19"/>
      <c r="F299" s="20"/>
      <c r="G299" s="21"/>
      <c r="H299" s="20"/>
      <c r="I299" s="21"/>
      <c r="J299" s="20"/>
      <c r="K299" s="21"/>
      <c r="L299" s="20"/>
      <c r="M299" s="21"/>
    </row>
    <row r="300" spans="1:13" s="4" customFormat="1">
      <c r="A300" s="5"/>
      <c r="B300" s="6"/>
      <c r="C300" s="19"/>
      <c r="D300" s="20"/>
      <c r="E300" s="19"/>
      <c r="F300" s="20"/>
      <c r="G300" s="21"/>
      <c r="H300" s="20"/>
      <c r="I300" s="21"/>
      <c r="J300" s="20"/>
      <c r="K300" s="21"/>
      <c r="L300" s="20"/>
      <c r="M300" s="21"/>
    </row>
    <row r="301" spans="1:13" s="4" customFormat="1">
      <c r="A301" s="5"/>
      <c r="B301" s="6"/>
      <c r="C301" s="19"/>
      <c r="D301" s="20"/>
      <c r="E301" s="19"/>
      <c r="F301" s="20"/>
      <c r="G301" s="21"/>
      <c r="H301" s="20"/>
      <c r="I301" s="21"/>
      <c r="J301" s="20"/>
      <c r="K301" s="21"/>
      <c r="L301" s="20"/>
      <c r="M301" s="21"/>
    </row>
    <row r="302" spans="1:13" s="4" customFormat="1">
      <c r="A302" s="5"/>
      <c r="B302" s="6"/>
      <c r="C302" s="19"/>
      <c r="D302" s="20"/>
      <c r="E302" s="19"/>
      <c r="F302" s="20"/>
      <c r="G302" s="21"/>
      <c r="H302" s="20"/>
      <c r="I302" s="21"/>
      <c r="J302" s="20"/>
      <c r="K302" s="21"/>
      <c r="L302" s="20"/>
      <c r="M302" s="21"/>
    </row>
    <row r="303" spans="1:13" s="4" customFormat="1">
      <c r="A303" s="5"/>
      <c r="B303" s="6"/>
      <c r="C303" s="19"/>
      <c r="D303" s="20"/>
      <c r="E303" s="19"/>
      <c r="F303" s="20"/>
      <c r="G303" s="21"/>
      <c r="H303" s="20"/>
      <c r="I303" s="21"/>
      <c r="J303" s="20"/>
      <c r="K303" s="21"/>
      <c r="L303" s="20"/>
      <c r="M303" s="21"/>
    </row>
    <row r="304" spans="1:13" s="4" customFormat="1">
      <c r="A304" s="5"/>
      <c r="B304" s="6"/>
      <c r="C304" s="19"/>
      <c r="D304" s="20"/>
      <c r="E304" s="19"/>
      <c r="F304" s="20"/>
      <c r="G304" s="21"/>
      <c r="H304" s="20"/>
      <c r="I304" s="21"/>
      <c r="J304" s="20"/>
      <c r="K304" s="21"/>
      <c r="L304" s="20"/>
      <c r="M304" s="21"/>
    </row>
    <row r="305" spans="1:13" s="4" customFormat="1">
      <c r="A305" s="5"/>
      <c r="B305" s="6"/>
      <c r="C305" s="19"/>
      <c r="D305" s="20"/>
      <c r="E305" s="19"/>
      <c r="F305" s="20"/>
      <c r="G305" s="21"/>
      <c r="H305" s="20"/>
      <c r="I305" s="21"/>
      <c r="J305" s="20"/>
      <c r="K305" s="21"/>
      <c r="L305" s="20"/>
      <c r="M305" s="21"/>
    </row>
    <row r="306" spans="1:13" s="4" customFormat="1">
      <c r="A306" s="5"/>
      <c r="B306" s="6"/>
      <c r="C306" s="19"/>
      <c r="D306" s="20"/>
      <c r="E306" s="19"/>
      <c r="F306" s="20"/>
      <c r="G306" s="21"/>
      <c r="H306" s="20"/>
      <c r="I306" s="21"/>
      <c r="J306" s="20"/>
      <c r="K306" s="21"/>
      <c r="L306" s="20"/>
      <c r="M306" s="21"/>
    </row>
    <row r="307" spans="1:13" s="4" customFormat="1">
      <c r="A307" s="5"/>
      <c r="B307" s="6"/>
      <c r="C307" s="19"/>
      <c r="D307" s="20"/>
      <c r="E307" s="19"/>
      <c r="F307" s="20"/>
      <c r="G307" s="21"/>
      <c r="H307" s="20"/>
      <c r="I307" s="21"/>
      <c r="J307" s="20"/>
      <c r="K307" s="21"/>
      <c r="L307" s="20"/>
      <c r="M307" s="21"/>
    </row>
    <row r="308" spans="1:13" s="4" customFormat="1">
      <c r="A308" s="5"/>
      <c r="B308" s="6"/>
      <c r="C308" s="19"/>
      <c r="D308" s="20"/>
      <c r="E308" s="19"/>
      <c r="F308" s="20"/>
      <c r="G308" s="21"/>
      <c r="H308" s="20"/>
      <c r="I308" s="21"/>
      <c r="J308" s="20"/>
      <c r="K308" s="21"/>
      <c r="L308" s="20"/>
      <c r="M308" s="21"/>
    </row>
    <row r="309" spans="1:13" s="4" customFormat="1">
      <c r="A309" s="5"/>
      <c r="B309" s="6"/>
      <c r="C309" s="19"/>
      <c r="D309" s="20"/>
      <c r="E309" s="19"/>
      <c r="F309" s="20"/>
      <c r="G309" s="21"/>
      <c r="H309" s="20"/>
      <c r="I309" s="21"/>
      <c r="J309" s="20"/>
      <c r="K309" s="21"/>
      <c r="L309" s="20"/>
      <c r="M309" s="21"/>
    </row>
    <row r="310" spans="1:13" s="4" customFormat="1">
      <c r="A310" s="5"/>
      <c r="B310" s="6"/>
      <c r="C310" s="19"/>
      <c r="D310" s="20"/>
      <c r="E310" s="19"/>
      <c r="F310" s="20"/>
      <c r="G310" s="21"/>
      <c r="H310" s="20"/>
      <c r="I310" s="21"/>
      <c r="J310" s="20"/>
      <c r="K310" s="21"/>
      <c r="L310" s="20"/>
      <c r="M310" s="21"/>
    </row>
    <row r="311" spans="1:13" s="4" customFormat="1">
      <c r="A311" s="5"/>
      <c r="B311" s="6"/>
      <c r="C311" s="19"/>
      <c r="D311" s="20"/>
      <c r="E311" s="19"/>
      <c r="F311" s="20"/>
      <c r="G311" s="21"/>
      <c r="H311" s="20"/>
      <c r="I311" s="21"/>
      <c r="J311" s="20"/>
      <c r="K311" s="21"/>
      <c r="L311" s="20"/>
      <c r="M311" s="21"/>
    </row>
    <row r="312" spans="1:13" s="4" customFormat="1">
      <c r="A312" s="5"/>
      <c r="B312" s="6"/>
      <c r="C312" s="19"/>
      <c r="D312" s="20"/>
      <c r="E312" s="19"/>
      <c r="F312" s="20"/>
      <c r="G312" s="21"/>
      <c r="H312" s="20"/>
      <c r="I312" s="21"/>
      <c r="J312" s="20"/>
      <c r="K312" s="21"/>
      <c r="L312" s="20"/>
      <c r="M312" s="21"/>
    </row>
    <row r="313" spans="1:13" s="4" customFormat="1">
      <c r="A313" s="5"/>
      <c r="B313" s="6"/>
      <c r="C313" s="19"/>
      <c r="D313" s="20"/>
      <c r="E313" s="19"/>
      <c r="F313" s="20"/>
      <c r="G313" s="21"/>
      <c r="H313" s="20"/>
      <c r="I313" s="21"/>
      <c r="J313" s="20"/>
      <c r="K313" s="21"/>
      <c r="L313" s="20"/>
      <c r="M313" s="21"/>
    </row>
    <row r="314" spans="1:13" s="4" customFormat="1">
      <c r="A314" s="5"/>
      <c r="B314" s="6"/>
      <c r="C314" s="19"/>
      <c r="D314" s="20"/>
      <c r="E314" s="19"/>
      <c r="F314" s="20"/>
      <c r="G314" s="21"/>
      <c r="H314" s="20"/>
      <c r="I314" s="21"/>
      <c r="J314" s="20"/>
      <c r="K314" s="21"/>
      <c r="L314" s="20"/>
      <c r="M314" s="21"/>
    </row>
    <row r="315" spans="1:13" s="4" customFormat="1">
      <c r="A315" s="5"/>
      <c r="B315" s="6"/>
      <c r="C315" s="19"/>
      <c r="D315" s="20"/>
      <c r="E315" s="19"/>
      <c r="F315" s="20"/>
      <c r="G315" s="21"/>
      <c r="H315" s="20"/>
      <c r="I315" s="21"/>
      <c r="J315" s="20"/>
      <c r="K315" s="21"/>
      <c r="L315" s="20"/>
      <c r="M315" s="21"/>
    </row>
    <row r="316" spans="1:13" s="4" customFormat="1">
      <c r="A316" s="5"/>
      <c r="B316" s="6"/>
      <c r="C316" s="19"/>
      <c r="D316" s="20"/>
      <c r="E316" s="19"/>
      <c r="F316" s="20"/>
      <c r="G316" s="21"/>
      <c r="H316" s="20"/>
      <c r="I316" s="21"/>
      <c r="J316" s="20"/>
      <c r="K316" s="21"/>
      <c r="L316" s="20"/>
      <c r="M316" s="21"/>
    </row>
    <row r="317" spans="1:13" s="4" customFormat="1">
      <c r="A317" s="5"/>
      <c r="B317" s="6"/>
      <c r="C317" s="19"/>
      <c r="D317" s="20"/>
      <c r="E317" s="19"/>
      <c r="F317" s="20"/>
      <c r="G317" s="21"/>
      <c r="H317" s="20"/>
      <c r="I317" s="21"/>
      <c r="J317" s="20"/>
      <c r="K317" s="21"/>
      <c r="L317" s="20"/>
      <c r="M317" s="21"/>
    </row>
    <row r="318" spans="1:13" s="4" customFormat="1">
      <c r="A318" s="5"/>
      <c r="B318" s="6"/>
      <c r="C318" s="19"/>
      <c r="D318" s="20"/>
      <c r="E318" s="19"/>
      <c r="F318" s="20"/>
      <c r="G318" s="21"/>
      <c r="H318" s="20"/>
      <c r="I318" s="21"/>
      <c r="J318" s="20"/>
      <c r="K318" s="21"/>
      <c r="L318" s="20"/>
      <c r="M318" s="21"/>
    </row>
    <row r="319" spans="1:13" s="4" customFormat="1">
      <c r="A319" s="5"/>
      <c r="B319" s="6"/>
      <c r="C319" s="19"/>
      <c r="D319" s="20"/>
      <c r="E319" s="19"/>
      <c r="F319" s="20"/>
      <c r="G319" s="21"/>
      <c r="H319" s="20"/>
      <c r="I319" s="21"/>
      <c r="J319" s="20"/>
      <c r="K319" s="21"/>
      <c r="L319" s="20"/>
      <c r="M319" s="21"/>
    </row>
    <row r="320" spans="1:13" s="4" customFormat="1">
      <c r="A320" s="5"/>
      <c r="B320" s="6"/>
      <c r="C320" s="19"/>
      <c r="D320" s="20"/>
      <c r="E320" s="19"/>
      <c r="F320" s="20"/>
      <c r="G320" s="21"/>
      <c r="H320" s="20"/>
      <c r="I320" s="21"/>
      <c r="J320" s="20"/>
      <c r="K320" s="21"/>
      <c r="L320" s="20"/>
      <c r="M320" s="21"/>
    </row>
    <row r="321" spans="1:13" s="4" customFormat="1">
      <c r="A321" s="5"/>
      <c r="B321" s="6"/>
      <c r="C321" s="19"/>
      <c r="D321" s="20"/>
      <c r="E321" s="19"/>
      <c r="F321" s="20"/>
      <c r="G321" s="21"/>
      <c r="H321" s="20"/>
      <c r="I321" s="21"/>
      <c r="J321" s="20"/>
      <c r="K321" s="21"/>
      <c r="L321" s="20"/>
      <c r="M321" s="21"/>
    </row>
    <row r="322" spans="1:13" s="4" customFormat="1">
      <c r="A322" s="5"/>
      <c r="B322" s="6"/>
      <c r="C322" s="19"/>
      <c r="D322" s="20"/>
      <c r="E322" s="19"/>
      <c r="F322" s="20"/>
      <c r="G322" s="21"/>
      <c r="H322" s="20"/>
      <c r="I322" s="21"/>
      <c r="J322" s="20"/>
      <c r="K322" s="21"/>
      <c r="L322" s="20"/>
      <c r="M322" s="21"/>
    </row>
    <row r="323" spans="1:13" s="4" customFormat="1">
      <c r="A323" s="5"/>
      <c r="B323" s="6"/>
      <c r="C323" s="19"/>
      <c r="D323" s="20"/>
      <c r="E323" s="19"/>
      <c r="F323" s="20"/>
      <c r="G323" s="21"/>
      <c r="H323" s="20"/>
      <c r="I323" s="21"/>
      <c r="J323" s="20"/>
      <c r="K323" s="21"/>
      <c r="L323" s="20"/>
      <c r="M323" s="21"/>
    </row>
    <row r="324" spans="1:13" s="4" customFormat="1">
      <c r="A324" s="5"/>
      <c r="B324" s="6"/>
      <c r="C324" s="19"/>
      <c r="D324" s="20"/>
      <c r="E324" s="19"/>
      <c r="F324" s="20"/>
      <c r="G324" s="21"/>
      <c r="H324" s="20"/>
      <c r="I324" s="21"/>
      <c r="J324" s="20"/>
      <c r="K324" s="21"/>
      <c r="L324" s="20"/>
      <c r="M324" s="21"/>
    </row>
    <row r="325" spans="1:13" s="4" customFormat="1">
      <c r="A325" s="5"/>
      <c r="B325" s="6"/>
      <c r="C325" s="19"/>
      <c r="D325" s="20"/>
      <c r="E325" s="19"/>
      <c r="F325" s="20"/>
      <c r="G325" s="21"/>
      <c r="H325" s="20"/>
      <c r="I325" s="21"/>
      <c r="J325" s="20"/>
      <c r="K325" s="21"/>
      <c r="L325" s="20"/>
      <c r="M325" s="21"/>
    </row>
    <row r="326" spans="1:13" s="4" customFormat="1">
      <c r="A326" s="5"/>
      <c r="B326" s="6"/>
      <c r="C326" s="19"/>
      <c r="D326" s="20"/>
      <c r="E326" s="19"/>
      <c r="F326" s="20"/>
      <c r="G326" s="21"/>
      <c r="H326" s="20"/>
      <c r="I326" s="21"/>
      <c r="J326" s="20"/>
      <c r="K326" s="21"/>
      <c r="L326" s="20"/>
      <c r="M326" s="21"/>
    </row>
    <row r="327" spans="1:13" s="4" customFormat="1">
      <c r="A327" s="5"/>
      <c r="B327" s="6"/>
      <c r="C327" s="19"/>
      <c r="D327" s="20"/>
      <c r="E327" s="19"/>
      <c r="F327" s="20"/>
      <c r="G327" s="21"/>
      <c r="H327" s="20"/>
      <c r="I327" s="21"/>
      <c r="J327" s="20"/>
      <c r="K327" s="21"/>
      <c r="L327" s="20"/>
      <c r="M327" s="21"/>
    </row>
    <row r="328" spans="1:13" s="4" customFormat="1">
      <c r="A328" s="5"/>
      <c r="B328" s="6"/>
      <c r="C328" s="19"/>
      <c r="D328" s="20"/>
      <c r="E328" s="19"/>
      <c r="F328" s="20"/>
      <c r="G328" s="21"/>
      <c r="H328" s="20"/>
      <c r="I328" s="21"/>
      <c r="J328" s="20"/>
      <c r="K328" s="21"/>
      <c r="L328" s="20"/>
      <c r="M328" s="21"/>
    </row>
    <row r="329" spans="1:13" s="4" customFormat="1">
      <c r="A329" s="5"/>
      <c r="B329" s="6"/>
      <c r="C329" s="19"/>
      <c r="D329" s="20"/>
      <c r="E329" s="19"/>
      <c r="F329" s="20"/>
      <c r="G329" s="21"/>
      <c r="H329" s="20"/>
      <c r="I329" s="21"/>
      <c r="J329" s="20"/>
      <c r="K329" s="21"/>
      <c r="L329" s="20"/>
      <c r="M329" s="21"/>
    </row>
    <row r="330" spans="1:13" s="4" customFormat="1">
      <c r="A330" s="5"/>
      <c r="B330" s="6"/>
      <c r="C330" s="19"/>
      <c r="D330" s="20"/>
      <c r="E330" s="19"/>
      <c r="F330" s="20"/>
      <c r="G330" s="21"/>
      <c r="H330" s="20"/>
      <c r="I330" s="21"/>
      <c r="J330" s="20"/>
      <c r="K330" s="21"/>
      <c r="L330" s="20"/>
      <c r="M330" s="21"/>
    </row>
    <row r="331" spans="1:13" s="4" customFormat="1">
      <c r="A331" s="5"/>
      <c r="B331" s="6"/>
      <c r="C331" s="19"/>
      <c r="D331" s="20"/>
      <c r="E331" s="19"/>
      <c r="F331" s="20"/>
      <c r="G331" s="21"/>
      <c r="H331" s="20"/>
      <c r="I331" s="21"/>
      <c r="J331" s="20"/>
      <c r="K331" s="21"/>
      <c r="L331" s="20"/>
      <c r="M331" s="21"/>
    </row>
    <row r="332" spans="1:13" s="4" customFormat="1">
      <c r="A332" s="5"/>
      <c r="B332" s="6"/>
      <c r="C332" s="19"/>
      <c r="D332" s="20"/>
      <c r="E332" s="19"/>
      <c r="F332" s="20"/>
      <c r="G332" s="21"/>
      <c r="H332" s="20"/>
      <c r="I332" s="21"/>
      <c r="J332" s="20"/>
      <c r="K332" s="21"/>
      <c r="L332" s="20"/>
      <c r="M332" s="21"/>
    </row>
    <row r="333" spans="1:13" s="4" customFormat="1">
      <c r="A333" s="5"/>
      <c r="B333" s="6"/>
      <c r="C333" s="19"/>
      <c r="D333" s="20"/>
      <c r="E333" s="19"/>
      <c r="F333" s="20"/>
      <c r="G333" s="21"/>
      <c r="H333" s="20"/>
      <c r="I333" s="21"/>
      <c r="J333" s="20"/>
      <c r="K333" s="21"/>
      <c r="L333" s="20"/>
      <c r="M333" s="21"/>
    </row>
    <row r="334" spans="1:13" s="4" customFormat="1">
      <c r="A334" s="5"/>
      <c r="B334" s="6"/>
      <c r="C334" s="19"/>
      <c r="D334" s="20"/>
      <c r="E334" s="19"/>
      <c r="F334" s="20"/>
      <c r="G334" s="21"/>
      <c r="H334" s="20"/>
      <c r="I334" s="21"/>
      <c r="J334" s="20"/>
      <c r="K334" s="21"/>
      <c r="L334" s="20"/>
      <c r="M334" s="21"/>
    </row>
    <row r="335" spans="1:13" s="4" customFormat="1">
      <c r="A335" s="5"/>
      <c r="B335" s="6"/>
      <c r="C335" s="19"/>
      <c r="D335" s="20"/>
      <c r="E335" s="19"/>
      <c r="F335" s="20"/>
      <c r="G335" s="21"/>
      <c r="H335" s="20"/>
      <c r="I335" s="21"/>
      <c r="J335" s="20"/>
      <c r="K335" s="21"/>
      <c r="L335" s="20"/>
      <c r="M335" s="21"/>
    </row>
    <row r="336" spans="1:13" s="4" customFormat="1">
      <c r="A336" s="5"/>
      <c r="B336" s="6"/>
      <c r="C336" s="19"/>
      <c r="D336" s="20"/>
      <c r="E336" s="19"/>
      <c r="F336" s="20"/>
      <c r="G336" s="21"/>
      <c r="H336" s="20"/>
      <c r="I336" s="21"/>
      <c r="J336" s="20"/>
      <c r="K336" s="21"/>
      <c r="L336" s="20"/>
      <c r="M336" s="21"/>
    </row>
    <row r="337" spans="1:13" s="4" customFormat="1">
      <c r="A337" s="5"/>
      <c r="B337" s="6"/>
      <c r="C337" s="19"/>
      <c r="D337" s="20"/>
      <c r="E337" s="19"/>
      <c r="F337" s="20"/>
      <c r="G337" s="21"/>
      <c r="H337" s="20"/>
      <c r="I337" s="21"/>
      <c r="J337" s="20"/>
      <c r="K337" s="21"/>
      <c r="L337" s="20"/>
      <c r="M337" s="21"/>
    </row>
    <row r="338" spans="1:13" s="4" customFormat="1">
      <c r="A338" s="5"/>
      <c r="B338" s="6"/>
      <c r="C338" s="19"/>
      <c r="D338" s="20"/>
      <c r="E338" s="19"/>
      <c r="F338" s="20"/>
      <c r="G338" s="21"/>
      <c r="H338" s="20"/>
      <c r="I338" s="21"/>
      <c r="J338" s="20"/>
      <c r="K338" s="21"/>
      <c r="L338" s="20"/>
      <c r="M338" s="21"/>
    </row>
    <row r="339" spans="1:13" s="4" customFormat="1">
      <c r="A339" s="5"/>
      <c r="B339" s="6"/>
      <c r="C339" s="19"/>
      <c r="D339" s="20"/>
      <c r="E339" s="19"/>
      <c r="F339" s="20"/>
      <c r="G339" s="21"/>
      <c r="H339" s="20"/>
      <c r="I339" s="21"/>
      <c r="J339" s="20"/>
      <c r="K339" s="21"/>
      <c r="L339" s="20"/>
      <c r="M339" s="21"/>
    </row>
    <row r="340" spans="1:13" s="4" customFormat="1">
      <c r="A340" s="5"/>
      <c r="B340" s="6"/>
      <c r="C340" s="19"/>
      <c r="D340" s="20"/>
      <c r="E340" s="19"/>
      <c r="F340" s="20"/>
      <c r="G340" s="21"/>
      <c r="H340" s="20"/>
      <c r="I340" s="21"/>
      <c r="J340" s="20"/>
      <c r="K340" s="21"/>
      <c r="L340" s="20"/>
      <c r="M340" s="21"/>
    </row>
    <row r="341" spans="1:13" s="4" customFormat="1">
      <c r="A341" s="5"/>
      <c r="B341" s="6"/>
      <c r="C341" s="19"/>
      <c r="D341" s="20"/>
      <c r="E341" s="19"/>
      <c r="F341" s="20"/>
      <c r="G341" s="21"/>
      <c r="H341" s="20"/>
      <c r="I341" s="21"/>
      <c r="J341" s="20"/>
      <c r="K341" s="21"/>
      <c r="L341" s="20"/>
      <c r="M341" s="21"/>
    </row>
    <row r="342" spans="1:13" s="4" customFormat="1">
      <c r="A342" s="5"/>
      <c r="B342" s="6"/>
      <c r="C342" s="19"/>
      <c r="D342" s="20"/>
      <c r="E342" s="19"/>
      <c r="F342" s="20"/>
      <c r="G342" s="21"/>
      <c r="H342" s="20"/>
      <c r="I342" s="21"/>
      <c r="J342" s="20"/>
      <c r="K342" s="21"/>
      <c r="L342" s="20"/>
      <c r="M342" s="21"/>
    </row>
    <row r="343" spans="1:13" s="4" customFormat="1">
      <c r="A343" s="5"/>
      <c r="B343" s="6"/>
      <c r="C343" s="19"/>
      <c r="D343" s="20"/>
      <c r="E343" s="19"/>
      <c r="F343" s="20"/>
      <c r="G343" s="21"/>
      <c r="H343" s="20"/>
      <c r="I343" s="21"/>
      <c r="J343" s="20"/>
      <c r="K343" s="21"/>
      <c r="L343" s="20"/>
      <c r="M343" s="21"/>
    </row>
    <row r="344" spans="1:13" s="4" customFormat="1">
      <c r="A344" s="5"/>
      <c r="B344" s="6"/>
      <c r="C344" s="19"/>
      <c r="D344" s="20"/>
      <c r="E344" s="19"/>
      <c r="F344" s="20"/>
      <c r="G344" s="21"/>
      <c r="H344" s="20"/>
      <c r="I344" s="21"/>
      <c r="J344" s="20"/>
      <c r="K344" s="21"/>
      <c r="L344" s="20"/>
      <c r="M344" s="21"/>
    </row>
    <row r="345" spans="1:13" s="4" customFormat="1">
      <c r="A345" s="5"/>
      <c r="B345" s="6"/>
      <c r="C345" s="19"/>
      <c r="D345" s="20"/>
      <c r="E345" s="19"/>
      <c r="F345" s="20"/>
      <c r="G345" s="21"/>
      <c r="H345" s="20"/>
      <c r="I345" s="21"/>
      <c r="J345" s="20"/>
      <c r="K345" s="21"/>
      <c r="L345" s="20"/>
      <c r="M345" s="21"/>
    </row>
    <row r="346" spans="1:13" s="4" customFormat="1">
      <c r="A346" s="5"/>
      <c r="B346" s="6"/>
      <c r="C346" s="19"/>
      <c r="D346" s="20"/>
      <c r="E346" s="19"/>
      <c r="F346" s="20"/>
      <c r="G346" s="21"/>
      <c r="H346" s="20"/>
      <c r="I346" s="21"/>
      <c r="J346" s="20"/>
      <c r="K346" s="21"/>
      <c r="L346" s="20"/>
      <c r="M346" s="21"/>
    </row>
    <row r="347" spans="1:13" s="4" customFormat="1">
      <c r="A347" s="5"/>
      <c r="B347" s="6"/>
      <c r="C347" s="19"/>
      <c r="D347" s="20"/>
      <c r="E347" s="19"/>
      <c r="F347" s="20"/>
      <c r="G347" s="21"/>
      <c r="H347" s="20"/>
      <c r="I347" s="21"/>
      <c r="J347" s="20"/>
      <c r="K347" s="21"/>
      <c r="L347" s="20"/>
      <c r="M347" s="21"/>
    </row>
    <row r="348" spans="1:13" s="4" customFormat="1">
      <c r="A348" s="5"/>
      <c r="B348" s="6"/>
      <c r="C348" s="19"/>
      <c r="D348" s="20"/>
      <c r="E348" s="19"/>
      <c r="F348" s="20"/>
      <c r="G348" s="21"/>
      <c r="H348" s="20"/>
      <c r="I348" s="21"/>
      <c r="J348" s="20"/>
      <c r="K348" s="21"/>
      <c r="L348" s="20"/>
      <c r="M348" s="21"/>
    </row>
    <row r="349" spans="1:13" s="4" customFormat="1">
      <c r="A349" s="5"/>
      <c r="B349" s="6"/>
      <c r="C349" s="19"/>
      <c r="D349" s="20"/>
      <c r="E349" s="19"/>
      <c r="F349" s="20"/>
      <c r="G349" s="21"/>
      <c r="H349" s="20"/>
      <c r="I349" s="21"/>
      <c r="J349" s="20"/>
      <c r="K349" s="21"/>
      <c r="L349" s="20"/>
      <c r="M349" s="21"/>
    </row>
    <row r="350" spans="1:13" s="4" customFormat="1">
      <c r="A350" s="5"/>
      <c r="B350" s="6"/>
      <c r="C350" s="19"/>
      <c r="D350" s="20"/>
      <c r="E350" s="19"/>
      <c r="F350" s="20"/>
      <c r="G350" s="21"/>
      <c r="H350" s="20"/>
      <c r="I350" s="21"/>
      <c r="J350" s="20"/>
      <c r="K350" s="21"/>
      <c r="L350" s="20"/>
      <c r="M350" s="21"/>
    </row>
    <row r="351" spans="1:13" s="4" customFormat="1">
      <c r="A351" s="5"/>
      <c r="B351" s="6"/>
      <c r="C351" s="19"/>
      <c r="D351" s="20"/>
      <c r="E351" s="19"/>
      <c r="F351" s="20"/>
      <c r="G351" s="21"/>
      <c r="H351" s="20"/>
      <c r="I351" s="21"/>
      <c r="J351" s="20"/>
      <c r="K351" s="21"/>
      <c r="L351" s="20"/>
      <c r="M351" s="21"/>
    </row>
    <row r="352" spans="1:13" s="4" customFormat="1">
      <c r="A352" s="5"/>
      <c r="B352" s="6"/>
      <c r="C352" s="19"/>
      <c r="D352" s="20"/>
      <c r="E352" s="19"/>
      <c r="F352" s="20"/>
      <c r="G352" s="21"/>
      <c r="H352" s="20"/>
      <c r="I352" s="21"/>
      <c r="J352" s="20"/>
      <c r="K352" s="21"/>
      <c r="L352" s="20"/>
      <c r="M352" s="21"/>
    </row>
    <row r="353" spans="1:13" s="4" customFormat="1">
      <c r="A353" s="5"/>
      <c r="B353" s="6"/>
      <c r="C353" s="19"/>
      <c r="D353" s="20"/>
      <c r="E353" s="19"/>
      <c r="F353" s="20"/>
      <c r="G353" s="21"/>
      <c r="H353" s="20"/>
      <c r="I353" s="21"/>
      <c r="J353" s="20"/>
      <c r="K353" s="21"/>
      <c r="L353" s="20"/>
      <c r="M353" s="21"/>
    </row>
    <row r="354" spans="1:13" s="4" customFormat="1">
      <c r="A354" s="5"/>
      <c r="B354" s="6"/>
      <c r="C354" s="19"/>
      <c r="D354" s="20"/>
      <c r="E354" s="19"/>
      <c r="F354" s="20"/>
      <c r="G354" s="21"/>
      <c r="H354" s="20"/>
      <c r="I354" s="21"/>
      <c r="J354" s="20"/>
      <c r="K354" s="21"/>
      <c r="L354" s="20"/>
      <c r="M354" s="21"/>
    </row>
    <row r="355" spans="1:13" s="4" customFormat="1">
      <c r="A355" s="5"/>
      <c r="B355" s="6"/>
      <c r="C355" s="19"/>
      <c r="D355" s="20"/>
      <c r="E355" s="19"/>
      <c r="F355" s="20"/>
      <c r="G355" s="21"/>
      <c r="H355" s="20"/>
      <c r="I355" s="21"/>
      <c r="J355" s="20"/>
      <c r="K355" s="21"/>
      <c r="L355" s="20"/>
      <c r="M355" s="21"/>
    </row>
    <row r="356" spans="1:13" s="4" customFormat="1">
      <c r="A356" s="5"/>
      <c r="B356" s="6"/>
      <c r="C356" s="19"/>
      <c r="D356" s="20"/>
      <c r="E356" s="19"/>
      <c r="F356" s="20"/>
      <c r="G356" s="21"/>
      <c r="H356" s="20"/>
      <c r="I356" s="21"/>
      <c r="J356" s="20"/>
      <c r="K356" s="21"/>
      <c r="L356" s="20"/>
      <c r="M356" s="21"/>
    </row>
    <row r="357" spans="1:13" s="4" customFormat="1">
      <c r="A357" s="5"/>
      <c r="B357" s="6"/>
      <c r="C357" s="19"/>
      <c r="D357" s="20"/>
      <c r="E357" s="19"/>
      <c r="F357" s="20"/>
      <c r="G357" s="21"/>
      <c r="H357" s="20"/>
      <c r="I357" s="21"/>
      <c r="J357" s="20"/>
      <c r="K357" s="21"/>
      <c r="L357" s="20"/>
      <c r="M357" s="21"/>
    </row>
    <row r="358" spans="1:13" s="4" customFormat="1">
      <c r="A358" s="5"/>
      <c r="B358" s="6"/>
      <c r="C358" s="19"/>
      <c r="D358" s="20"/>
      <c r="E358" s="19"/>
      <c r="F358" s="20"/>
      <c r="G358" s="21"/>
      <c r="H358" s="20"/>
      <c r="I358" s="21"/>
      <c r="J358" s="20"/>
      <c r="K358" s="21"/>
      <c r="L358" s="20"/>
      <c r="M358" s="21"/>
    </row>
    <row r="359" spans="1:13" s="4" customFormat="1">
      <c r="A359" s="5"/>
      <c r="B359" s="6"/>
      <c r="C359" s="19"/>
      <c r="D359" s="20"/>
      <c r="E359" s="19"/>
      <c r="F359" s="20"/>
      <c r="G359" s="21"/>
      <c r="H359" s="20"/>
      <c r="I359" s="21"/>
      <c r="J359" s="20"/>
      <c r="K359" s="21"/>
      <c r="L359" s="20"/>
      <c r="M359" s="21"/>
    </row>
    <row r="360" spans="1:13" s="4" customFormat="1">
      <c r="A360" s="5"/>
      <c r="B360" s="6"/>
      <c r="C360" s="19"/>
      <c r="D360" s="20"/>
      <c r="E360" s="19"/>
      <c r="F360" s="20"/>
      <c r="G360" s="21"/>
      <c r="H360" s="20"/>
      <c r="I360" s="21"/>
      <c r="J360" s="20"/>
      <c r="K360" s="21"/>
      <c r="L360" s="20"/>
      <c r="M360" s="21"/>
    </row>
    <row r="361" spans="1:13" s="4" customFormat="1">
      <c r="A361" s="5"/>
      <c r="B361" s="6"/>
      <c r="C361" s="19"/>
      <c r="D361" s="20"/>
      <c r="E361" s="19"/>
      <c r="F361" s="20"/>
      <c r="G361" s="21"/>
      <c r="H361" s="20"/>
      <c r="I361" s="21"/>
      <c r="J361" s="20"/>
      <c r="K361" s="21"/>
      <c r="L361" s="20"/>
      <c r="M361" s="21"/>
    </row>
    <row r="362" spans="1:13" s="4" customFormat="1">
      <c r="A362" s="5"/>
      <c r="B362" s="6"/>
      <c r="C362" s="19"/>
      <c r="D362" s="20"/>
      <c r="E362" s="19"/>
      <c r="F362" s="20"/>
      <c r="G362" s="21"/>
      <c r="H362" s="20"/>
      <c r="I362" s="21"/>
      <c r="J362" s="20"/>
      <c r="K362" s="21"/>
      <c r="L362" s="20"/>
      <c r="M362" s="21"/>
    </row>
    <row r="363" spans="1:13" s="4" customFormat="1">
      <c r="A363" s="5"/>
      <c r="B363" s="6"/>
      <c r="C363" s="19"/>
      <c r="D363" s="20"/>
      <c r="E363" s="19"/>
      <c r="F363" s="20"/>
      <c r="G363" s="21"/>
      <c r="H363" s="20"/>
      <c r="I363" s="21"/>
      <c r="J363" s="20"/>
      <c r="K363" s="21"/>
      <c r="L363" s="20"/>
      <c r="M363" s="21"/>
    </row>
    <row r="364" spans="1:13" s="4" customFormat="1">
      <c r="A364" s="5"/>
      <c r="B364" s="6"/>
      <c r="C364" s="19"/>
      <c r="D364" s="20"/>
      <c r="E364" s="19"/>
      <c r="F364" s="20"/>
      <c r="G364" s="21"/>
      <c r="H364" s="20"/>
      <c r="I364" s="21"/>
      <c r="J364" s="20"/>
      <c r="K364" s="21"/>
      <c r="L364" s="20"/>
      <c r="M364" s="21"/>
    </row>
    <row r="365" spans="1:13" s="4" customFormat="1">
      <c r="A365" s="5"/>
      <c r="B365" s="6"/>
      <c r="C365" s="19"/>
      <c r="D365" s="20"/>
      <c r="E365" s="19"/>
      <c r="F365" s="20"/>
      <c r="G365" s="21"/>
      <c r="H365" s="20"/>
      <c r="I365" s="21"/>
      <c r="J365" s="20"/>
      <c r="K365" s="21"/>
      <c r="L365" s="20"/>
      <c r="M365" s="21"/>
    </row>
    <row r="366" spans="1:13" s="4" customFormat="1">
      <c r="A366" s="5"/>
      <c r="B366" s="6"/>
      <c r="C366" s="19"/>
      <c r="D366" s="20"/>
      <c r="E366" s="19"/>
      <c r="F366" s="20"/>
      <c r="G366" s="21"/>
      <c r="H366" s="20"/>
      <c r="I366" s="21"/>
      <c r="J366" s="20"/>
      <c r="K366" s="21"/>
      <c r="L366" s="20"/>
      <c r="M366" s="21"/>
    </row>
    <row r="367" spans="1:13" s="4" customFormat="1">
      <c r="A367" s="5"/>
      <c r="B367" s="6"/>
      <c r="C367" s="19"/>
      <c r="D367" s="20"/>
      <c r="E367" s="19"/>
      <c r="F367" s="20"/>
      <c r="G367" s="21"/>
      <c r="H367" s="20"/>
      <c r="I367" s="21"/>
      <c r="J367" s="20"/>
      <c r="K367" s="21"/>
      <c r="L367" s="20"/>
      <c r="M367" s="21"/>
    </row>
    <row r="368" spans="1:13" s="4" customFormat="1">
      <c r="A368" s="5"/>
      <c r="B368" s="6"/>
      <c r="C368" s="19"/>
      <c r="D368" s="20"/>
      <c r="E368" s="19"/>
      <c r="F368" s="20"/>
      <c r="G368" s="21"/>
      <c r="H368" s="20"/>
      <c r="I368" s="21"/>
      <c r="J368" s="20"/>
      <c r="K368" s="21"/>
      <c r="L368" s="20"/>
      <c r="M368" s="21"/>
    </row>
    <row r="369" spans="1:13" s="4" customFormat="1">
      <c r="A369" s="5"/>
      <c r="B369" s="6"/>
      <c r="C369" s="19"/>
      <c r="D369" s="20"/>
      <c r="E369" s="19"/>
      <c r="F369" s="20"/>
      <c r="G369" s="21"/>
      <c r="H369" s="20"/>
      <c r="I369" s="21"/>
      <c r="J369" s="20"/>
      <c r="K369" s="21"/>
      <c r="L369" s="20"/>
      <c r="M369" s="21"/>
    </row>
    <row r="370" spans="1:13" s="4" customFormat="1">
      <c r="A370" s="5"/>
      <c r="B370" s="6"/>
      <c r="C370" s="19"/>
      <c r="D370" s="20"/>
      <c r="E370" s="19"/>
      <c r="F370" s="20"/>
      <c r="G370" s="21"/>
      <c r="H370" s="20"/>
      <c r="I370" s="21"/>
      <c r="J370" s="20"/>
      <c r="K370" s="21"/>
      <c r="L370" s="20"/>
      <c r="M370" s="21"/>
    </row>
    <row r="371" spans="1:13" s="4" customFormat="1">
      <c r="A371" s="5"/>
      <c r="B371" s="6"/>
      <c r="C371" s="19"/>
      <c r="D371" s="20"/>
      <c r="E371" s="19"/>
      <c r="F371" s="20"/>
      <c r="G371" s="21"/>
      <c r="H371" s="20"/>
      <c r="I371" s="21"/>
      <c r="J371" s="20"/>
      <c r="K371" s="21"/>
      <c r="L371" s="20"/>
      <c r="M371" s="21"/>
    </row>
    <row r="372" spans="1:13" s="4" customFormat="1">
      <c r="A372" s="5"/>
      <c r="B372" s="6"/>
      <c r="C372" s="19"/>
      <c r="D372" s="20"/>
      <c r="E372" s="19"/>
      <c r="F372" s="20"/>
      <c r="G372" s="21"/>
      <c r="H372" s="20"/>
      <c r="I372" s="21"/>
      <c r="J372" s="20"/>
      <c r="K372" s="21"/>
      <c r="L372" s="20"/>
      <c r="M372" s="21"/>
    </row>
    <row r="373" spans="1:13" s="4" customFormat="1">
      <c r="A373" s="5"/>
      <c r="B373" s="6"/>
      <c r="C373" s="19"/>
      <c r="D373" s="20"/>
      <c r="E373" s="19"/>
      <c r="F373" s="20"/>
      <c r="G373" s="21"/>
      <c r="H373" s="20"/>
      <c r="I373" s="21"/>
      <c r="J373" s="20"/>
      <c r="K373" s="21"/>
      <c r="L373" s="20"/>
      <c r="M373" s="21"/>
    </row>
    <row r="374" spans="1:13" s="4" customFormat="1">
      <c r="A374" s="5"/>
      <c r="B374" s="6"/>
      <c r="C374" s="19"/>
      <c r="D374" s="20"/>
      <c r="E374" s="19"/>
      <c r="F374" s="20"/>
      <c r="G374" s="21"/>
      <c r="H374" s="20"/>
      <c r="I374" s="21"/>
      <c r="J374" s="20"/>
      <c r="K374" s="21"/>
      <c r="L374" s="20"/>
      <c r="M374" s="21"/>
    </row>
    <row r="375" spans="1:13" s="4" customFormat="1">
      <c r="A375" s="5"/>
      <c r="B375" s="6"/>
      <c r="C375" s="19"/>
      <c r="D375" s="20"/>
      <c r="E375" s="19"/>
      <c r="F375" s="20"/>
      <c r="G375" s="21"/>
      <c r="H375" s="20"/>
      <c r="I375" s="21"/>
      <c r="J375" s="20"/>
      <c r="K375" s="21"/>
      <c r="L375" s="20"/>
      <c r="M375" s="21"/>
    </row>
    <row r="376" spans="1:13" s="4" customFormat="1">
      <c r="A376" s="5"/>
      <c r="B376" s="6"/>
      <c r="C376" s="19"/>
      <c r="D376" s="20"/>
      <c r="E376" s="19"/>
      <c r="F376" s="20"/>
      <c r="G376" s="21"/>
      <c r="H376" s="20"/>
      <c r="I376" s="21"/>
      <c r="J376" s="20"/>
      <c r="K376" s="21"/>
      <c r="L376" s="20"/>
      <c r="M376" s="21"/>
    </row>
    <row r="377" spans="1:13" s="4" customFormat="1">
      <c r="A377" s="5"/>
      <c r="B377" s="6"/>
      <c r="C377" s="19"/>
      <c r="D377" s="20"/>
      <c r="E377" s="19"/>
      <c r="F377" s="20"/>
      <c r="G377" s="21"/>
      <c r="H377" s="20"/>
      <c r="I377" s="21"/>
      <c r="J377" s="20"/>
      <c r="K377" s="21"/>
      <c r="L377" s="20"/>
      <c r="M377" s="21"/>
    </row>
    <row r="378" spans="1:13" s="4" customFormat="1">
      <c r="A378" s="5"/>
      <c r="B378" s="6"/>
      <c r="C378" s="19"/>
      <c r="D378" s="20"/>
      <c r="E378" s="19"/>
      <c r="F378" s="20"/>
      <c r="G378" s="21"/>
      <c r="H378" s="20"/>
      <c r="I378" s="21"/>
      <c r="J378" s="20"/>
      <c r="K378" s="21"/>
      <c r="L378" s="20"/>
      <c r="M378" s="21"/>
    </row>
    <row r="379" spans="1:13" s="4" customFormat="1">
      <c r="A379" s="5"/>
      <c r="B379" s="6"/>
      <c r="C379" s="19"/>
      <c r="D379" s="20"/>
      <c r="E379" s="19"/>
      <c r="F379" s="20"/>
      <c r="G379" s="21"/>
      <c r="H379" s="20"/>
      <c r="I379" s="21"/>
      <c r="J379" s="20"/>
      <c r="K379" s="21"/>
      <c r="L379" s="20"/>
      <c r="M379" s="21"/>
    </row>
    <row r="380" spans="1:13" s="4" customFormat="1">
      <c r="A380" s="5"/>
      <c r="B380" s="6"/>
      <c r="C380" s="19"/>
      <c r="D380" s="20"/>
      <c r="E380" s="19"/>
      <c r="F380" s="20"/>
      <c r="G380" s="21"/>
      <c r="H380" s="20"/>
      <c r="I380" s="21"/>
      <c r="J380" s="20"/>
      <c r="K380" s="21"/>
      <c r="L380" s="20"/>
      <c r="M380" s="21"/>
    </row>
    <row r="381" spans="1:13" s="4" customFormat="1">
      <c r="A381" s="5"/>
      <c r="B381" s="6"/>
      <c r="C381" s="19"/>
      <c r="D381" s="20"/>
      <c r="E381" s="19"/>
      <c r="F381" s="20"/>
      <c r="G381" s="21"/>
      <c r="H381" s="20"/>
      <c r="I381" s="21"/>
      <c r="J381" s="20"/>
      <c r="K381" s="21"/>
      <c r="L381" s="20"/>
      <c r="M381" s="21"/>
    </row>
    <row r="382" spans="1:13" s="4" customFormat="1">
      <c r="A382" s="5"/>
      <c r="B382" s="6"/>
      <c r="C382" s="19"/>
      <c r="D382" s="20"/>
      <c r="E382" s="19"/>
      <c r="F382" s="20"/>
      <c r="G382" s="21"/>
      <c r="H382" s="20"/>
      <c r="I382" s="21"/>
      <c r="J382" s="20"/>
      <c r="K382" s="21"/>
      <c r="L382" s="20"/>
      <c r="M382" s="21"/>
    </row>
    <row r="383" spans="1:13" s="4" customFormat="1">
      <c r="A383" s="5"/>
      <c r="B383" s="6"/>
      <c r="C383" s="19"/>
      <c r="D383" s="20"/>
      <c r="E383" s="19"/>
      <c r="F383" s="20"/>
      <c r="G383" s="21"/>
      <c r="H383" s="20"/>
      <c r="I383" s="21"/>
      <c r="J383" s="20"/>
      <c r="K383" s="21"/>
      <c r="L383" s="20"/>
      <c r="M383" s="21"/>
    </row>
    <row r="384" spans="1:13" s="4" customFormat="1">
      <c r="A384" s="8"/>
      <c r="B384" s="6"/>
      <c r="C384" s="19"/>
      <c r="D384" s="20"/>
      <c r="E384" s="19"/>
      <c r="F384" s="20"/>
      <c r="G384" s="21"/>
      <c r="H384" s="20"/>
      <c r="I384" s="21"/>
      <c r="J384" s="20"/>
      <c r="K384" s="21"/>
      <c r="L384" s="20"/>
      <c r="M384" s="21"/>
    </row>
    <row r="385" spans="1:13" s="4" customFormat="1">
      <c r="A385" s="8"/>
      <c r="B385" s="6"/>
      <c r="C385" s="19"/>
      <c r="D385" s="20"/>
      <c r="E385" s="19"/>
      <c r="F385" s="20"/>
      <c r="G385" s="21"/>
      <c r="H385" s="20"/>
      <c r="I385" s="21"/>
      <c r="J385" s="20"/>
      <c r="K385" s="21"/>
      <c r="L385" s="20"/>
      <c r="M385" s="21"/>
    </row>
    <row r="386" spans="1:13" s="4" customFormat="1">
      <c r="A386" s="8"/>
      <c r="B386" s="6"/>
      <c r="C386" s="19"/>
      <c r="D386" s="20"/>
      <c r="E386" s="19"/>
      <c r="F386" s="20"/>
      <c r="G386" s="21"/>
      <c r="H386" s="20"/>
      <c r="I386" s="21"/>
      <c r="J386" s="20"/>
      <c r="K386" s="21"/>
      <c r="L386" s="20"/>
      <c r="M386" s="21"/>
    </row>
    <row r="387" spans="1:13" s="4" customFormat="1">
      <c r="A387" s="8"/>
      <c r="B387" s="6"/>
      <c r="C387" s="19"/>
      <c r="D387" s="20"/>
      <c r="E387" s="19"/>
      <c r="F387" s="20"/>
      <c r="G387" s="21"/>
      <c r="H387" s="20"/>
      <c r="I387" s="21"/>
      <c r="J387" s="20"/>
      <c r="K387" s="21"/>
      <c r="L387" s="20"/>
      <c r="M387" s="21"/>
    </row>
    <row r="388" spans="1:13" s="4" customFormat="1">
      <c r="A388" s="8"/>
      <c r="B388" s="6"/>
      <c r="C388" s="19"/>
      <c r="D388" s="20"/>
      <c r="E388" s="19"/>
      <c r="F388" s="20"/>
      <c r="G388" s="21"/>
      <c r="H388" s="20"/>
      <c r="I388" s="21"/>
      <c r="J388" s="20"/>
      <c r="K388" s="21"/>
      <c r="L388" s="20"/>
      <c r="M388" s="21"/>
    </row>
    <row r="389" spans="1:13" s="4" customFormat="1">
      <c r="A389" s="8"/>
      <c r="B389" s="6"/>
      <c r="C389" s="19"/>
      <c r="D389" s="20"/>
      <c r="E389" s="19"/>
      <c r="F389" s="20"/>
      <c r="G389" s="21"/>
      <c r="H389" s="20"/>
      <c r="I389" s="21"/>
      <c r="J389" s="20"/>
      <c r="K389" s="21"/>
      <c r="L389" s="20"/>
      <c r="M389" s="21"/>
    </row>
    <row r="390" spans="1:13" s="4" customFormat="1">
      <c r="A390" s="8"/>
      <c r="B390" s="6"/>
      <c r="C390" s="19"/>
      <c r="D390" s="20"/>
      <c r="E390" s="19"/>
      <c r="F390" s="20"/>
      <c r="G390" s="21"/>
      <c r="H390" s="20"/>
      <c r="I390" s="21"/>
      <c r="J390" s="20"/>
      <c r="K390" s="21"/>
      <c r="L390" s="20"/>
      <c r="M390" s="21"/>
    </row>
    <row r="391" spans="1:13" s="4" customFormat="1">
      <c r="A391" s="8"/>
      <c r="B391" s="6"/>
      <c r="C391" s="19"/>
      <c r="D391" s="20"/>
      <c r="E391" s="19"/>
      <c r="F391" s="20"/>
      <c r="G391" s="21"/>
      <c r="H391" s="20"/>
      <c r="I391" s="21"/>
      <c r="J391" s="20"/>
      <c r="K391" s="21"/>
      <c r="L391" s="20"/>
      <c r="M391" s="21"/>
    </row>
    <row r="392" spans="1:13" s="4" customFormat="1">
      <c r="A392" s="8"/>
      <c r="B392" s="6"/>
      <c r="C392" s="19"/>
      <c r="D392" s="20"/>
      <c r="E392" s="19"/>
      <c r="F392" s="20"/>
      <c r="G392" s="21"/>
      <c r="H392" s="20"/>
      <c r="I392" s="21"/>
      <c r="J392" s="20"/>
      <c r="K392" s="21"/>
      <c r="L392" s="20"/>
      <c r="M392" s="21"/>
    </row>
    <row r="393" spans="1:13" s="4" customFormat="1">
      <c r="A393" s="8"/>
      <c r="B393" s="6"/>
      <c r="C393" s="19"/>
      <c r="D393" s="20"/>
      <c r="E393" s="19"/>
      <c r="F393" s="20"/>
      <c r="G393" s="21"/>
      <c r="H393" s="20"/>
      <c r="I393" s="21"/>
      <c r="J393" s="20"/>
      <c r="K393" s="21"/>
      <c r="L393" s="20"/>
      <c r="M393" s="21"/>
    </row>
    <row r="394" spans="1:13" s="4" customFormat="1">
      <c r="A394" s="8"/>
      <c r="B394" s="6"/>
      <c r="C394" s="19"/>
      <c r="D394" s="20"/>
      <c r="E394" s="19"/>
      <c r="F394" s="20"/>
      <c r="G394" s="21"/>
      <c r="H394" s="20"/>
      <c r="I394" s="21"/>
      <c r="J394" s="20"/>
      <c r="K394" s="21"/>
      <c r="L394" s="20"/>
      <c r="M394" s="21"/>
    </row>
    <row r="395" spans="1:13" s="4" customFormat="1">
      <c r="A395" s="8"/>
      <c r="B395" s="6"/>
      <c r="C395" s="19"/>
      <c r="D395" s="20"/>
      <c r="E395" s="19"/>
      <c r="F395" s="20"/>
      <c r="G395" s="21"/>
      <c r="H395" s="20"/>
      <c r="I395" s="21"/>
      <c r="J395" s="20"/>
      <c r="K395" s="21"/>
      <c r="L395" s="20"/>
      <c r="M395" s="21"/>
    </row>
    <row r="396" spans="1:13" s="4" customFormat="1">
      <c r="A396" s="8"/>
      <c r="B396" s="6"/>
      <c r="C396" s="19"/>
      <c r="D396" s="20"/>
      <c r="E396" s="19"/>
      <c r="F396" s="20"/>
      <c r="G396" s="21"/>
      <c r="H396" s="20"/>
      <c r="I396" s="21"/>
      <c r="J396" s="20"/>
      <c r="K396" s="21"/>
      <c r="L396" s="20"/>
      <c r="M396" s="21"/>
    </row>
    <row r="397" spans="1:13" s="4" customFormat="1">
      <c r="A397" s="8"/>
      <c r="B397" s="6"/>
      <c r="C397" s="19"/>
      <c r="D397" s="20"/>
      <c r="E397" s="19"/>
      <c r="F397" s="20"/>
      <c r="G397" s="21"/>
      <c r="H397" s="20"/>
      <c r="I397" s="21"/>
      <c r="J397" s="20"/>
      <c r="K397" s="21"/>
      <c r="L397" s="20"/>
      <c r="M397" s="21"/>
    </row>
    <row r="398" spans="1:13" s="4" customFormat="1">
      <c r="A398" s="8"/>
      <c r="B398" s="6"/>
      <c r="C398" s="19"/>
      <c r="D398" s="20"/>
      <c r="E398" s="19"/>
      <c r="F398" s="20"/>
      <c r="G398" s="21"/>
      <c r="H398" s="20"/>
      <c r="I398" s="21"/>
      <c r="J398" s="20"/>
      <c r="K398" s="21"/>
      <c r="L398" s="20"/>
      <c r="M398" s="21"/>
    </row>
    <row r="399" spans="1:13" s="4" customFormat="1">
      <c r="A399" s="8"/>
      <c r="B399" s="6"/>
      <c r="C399" s="19"/>
      <c r="D399" s="20"/>
      <c r="E399" s="19"/>
      <c r="F399" s="20"/>
      <c r="G399" s="21"/>
      <c r="H399" s="20"/>
      <c r="I399" s="21"/>
      <c r="J399" s="20"/>
      <c r="K399" s="21"/>
      <c r="L399" s="20"/>
      <c r="M399" s="21"/>
    </row>
    <row r="400" spans="1:13" s="4" customFormat="1">
      <c r="A400" s="8"/>
      <c r="B400" s="6"/>
      <c r="C400" s="19"/>
      <c r="D400" s="20"/>
      <c r="E400" s="19"/>
      <c r="F400" s="20"/>
      <c r="G400" s="21"/>
      <c r="H400" s="20"/>
      <c r="I400" s="21"/>
      <c r="J400" s="20"/>
      <c r="K400" s="21"/>
      <c r="L400" s="20"/>
      <c r="M400" s="21"/>
    </row>
    <row r="401" spans="1:13" s="4" customFormat="1">
      <c r="A401" s="8"/>
      <c r="B401" s="6"/>
      <c r="C401" s="19"/>
      <c r="D401" s="20"/>
      <c r="E401" s="19"/>
      <c r="F401" s="20"/>
      <c r="G401" s="21"/>
      <c r="H401" s="20"/>
      <c r="I401" s="21"/>
      <c r="J401" s="20"/>
      <c r="K401" s="21"/>
      <c r="L401" s="20"/>
      <c r="M401" s="21"/>
    </row>
    <row r="402" spans="1:13" s="4" customFormat="1">
      <c r="A402" s="8"/>
      <c r="B402" s="6"/>
      <c r="C402" s="19"/>
      <c r="D402" s="20"/>
      <c r="E402" s="19"/>
      <c r="F402" s="20"/>
      <c r="G402" s="21"/>
      <c r="H402" s="20"/>
      <c r="I402" s="21"/>
      <c r="J402" s="20"/>
      <c r="K402" s="21"/>
      <c r="L402" s="20"/>
      <c r="M402" s="21"/>
    </row>
    <row r="403" spans="1:13" s="4" customFormat="1">
      <c r="A403" s="8"/>
      <c r="B403" s="6"/>
      <c r="C403" s="19"/>
      <c r="D403" s="20"/>
      <c r="E403" s="19"/>
      <c r="F403" s="20"/>
      <c r="G403" s="21"/>
      <c r="H403" s="20"/>
      <c r="I403" s="21"/>
      <c r="J403" s="20"/>
      <c r="K403" s="21"/>
      <c r="L403" s="20"/>
      <c r="M403" s="21"/>
    </row>
    <row r="404" spans="1:13" s="4" customFormat="1">
      <c r="A404" s="8"/>
      <c r="B404" s="6"/>
      <c r="C404" s="19"/>
      <c r="D404" s="20"/>
      <c r="E404" s="19"/>
      <c r="F404" s="20"/>
      <c r="G404" s="21"/>
      <c r="H404" s="20"/>
      <c r="I404" s="21"/>
      <c r="J404" s="20"/>
      <c r="K404" s="21"/>
      <c r="L404" s="20"/>
      <c r="M404" s="21"/>
    </row>
    <row r="405" spans="1:13" s="4" customFormat="1">
      <c r="A405" s="8"/>
      <c r="B405" s="6"/>
      <c r="C405" s="19"/>
      <c r="D405" s="20"/>
      <c r="E405" s="19"/>
      <c r="F405" s="20"/>
      <c r="G405" s="21"/>
      <c r="H405" s="20"/>
      <c r="I405" s="21"/>
      <c r="J405" s="20"/>
      <c r="K405" s="21"/>
      <c r="L405" s="20"/>
      <c r="M405" s="21"/>
    </row>
    <row r="406" spans="1:13" s="4" customFormat="1">
      <c r="A406" s="8"/>
      <c r="B406" s="6"/>
      <c r="C406" s="19"/>
      <c r="D406" s="20"/>
      <c r="E406" s="19"/>
      <c r="F406" s="20"/>
      <c r="G406" s="21"/>
      <c r="H406" s="20"/>
      <c r="I406" s="21"/>
      <c r="J406" s="20"/>
      <c r="K406" s="21"/>
      <c r="L406" s="20"/>
      <c r="M406" s="21"/>
    </row>
    <row r="407" spans="1:13" s="4" customFormat="1">
      <c r="A407" s="8"/>
      <c r="B407" s="6"/>
      <c r="C407" s="19"/>
      <c r="D407" s="20"/>
      <c r="E407" s="19"/>
      <c r="F407" s="20"/>
      <c r="G407" s="21"/>
      <c r="H407" s="20"/>
      <c r="I407" s="21"/>
      <c r="J407" s="20"/>
      <c r="K407" s="21"/>
      <c r="L407" s="20"/>
      <c r="M407" s="21"/>
    </row>
    <row r="408" spans="1:13" s="4" customFormat="1">
      <c r="A408" s="8"/>
      <c r="B408" s="6"/>
      <c r="C408" s="19"/>
      <c r="D408" s="20"/>
      <c r="E408" s="19"/>
      <c r="F408" s="20"/>
      <c r="G408" s="21"/>
      <c r="H408" s="20"/>
      <c r="I408" s="21"/>
      <c r="J408" s="20"/>
      <c r="K408" s="21"/>
      <c r="L408" s="20"/>
      <c r="M408" s="21"/>
    </row>
    <row r="409" spans="1:13" s="4" customFormat="1">
      <c r="A409" s="8"/>
      <c r="B409" s="6"/>
      <c r="C409" s="19"/>
      <c r="D409" s="20"/>
      <c r="E409" s="19"/>
      <c r="F409" s="20"/>
      <c r="G409" s="21"/>
      <c r="H409" s="20"/>
      <c r="I409" s="21"/>
      <c r="J409" s="20"/>
      <c r="K409" s="21"/>
      <c r="L409" s="20"/>
      <c r="M409" s="21"/>
    </row>
    <row r="410" spans="1:13" s="4" customFormat="1">
      <c r="A410" s="8"/>
      <c r="B410" s="6"/>
      <c r="C410" s="19"/>
      <c r="D410" s="20"/>
      <c r="E410" s="19"/>
      <c r="F410" s="20"/>
      <c r="G410" s="21"/>
      <c r="H410" s="20"/>
      <c r="I410" s="21"/>
      <c r="J410" s="20"/>
      <c r="K410" s="21"/>
      <c r="L410" s="20"/>
      <c r="M410" s="21"/>
    </row>
    <row r="411" spans="1:13" s="4" customFormat="1">
      <c r="A411" s="8"/>
      <c r="B411" s="6"/>
      <c r="C411" s="19"/>
      <c r="D411" s="20"/>
      <c r="E411" s="19"/>
      <c r="F411" s="20"/>
      <c r="G411" s="21"/>
      <c r="H411" s="20"/>
      <c r="I411" s="21"/>
      <c r="J411" s="20"/>
      <c r="K411" s="21"/>
      <c r="L411" s="20"/>
      <c r="M411" s="21"/>
    </row>
    <row r="412" spans="1:13" s="4" customFormat="1">
      <c r="A412" s="8"/>
      <c r="B412" s="6"/>
      <c r="C412" s="19"/>
      <c r="D412" s="20"/>
      <c r="E412" s="19"/>
      <c r="F412" s="20"/>
      <c r="G412" s="21"/>
      <c r="H412" s="20"/>
      <c r="I412" s="21"/>
      <c r="J412" s="20"/>
      <c r="K412" s="21"/>
      <c r="L412" s="20"/>
      <c r="M412" s="21"/>
    </row>
    <row r="413" spans="1:13" s="4" customFormat="1">
      <c r="A413" s="8"/>
      <c r="B413" s="6"/>
      <c r="C413" s="19"/>
      <c r="D413" s="20"/>
      <c r="E413" s="19"/>
      <c r="F413" s="20"/>
      <c r="G413" s="21"/>
      <c r="H413" s="20"/>
      <c r="I413" s="21"/>
      <c r="J413" s="20"/>
      <c r="K413" s="21"/>
      <c r="L413" s="20"/>
      <c r="M413" s="21"/>
    </row>
    <row r="414" spans="1:13" s="4" customFormat="1">
      <c r="A414" s="8"/>
      <c r="B414" s="6"/>
      <c r="C414" s="19"/>
      <c r="D414" s="20"/>
      <c r="E414" s="19"/>
      <c r="F414" s="20"/>
      <c r="G414" s="21"/>
      <c r="H414" s="20"/>
      <c r="I414" s="21"/>
      <c r="J414" s="20"/>
      <c r="K414" s="21"/>
      <c r="L414" s="20"/>
      <c r="M414" s="21"/>
    </row>
    <row r="415" spans="1:13" s="4" customFormat="1">
      <c r="A415" s="8"/>
      <c r="B415" s="6"/>
      <c r="C415" s="19"/>
      <c r="D415" s="20"/>
      <c r="E415" s="19"/>
      <c r="F415" s="20"/>
      <c r="G415" s="21"/>
      <c r="H415" s="20"/>
      <c r="I415" s="21"/>
      <c r="J415" s="20"/>
      <c r="K415" s="21"/>
      <c r="L415" s="20"/>
      <c r="M415" s="21"/>
    </row>
    <row r="416" spans="1:13" s="4" customFormat="1">
      <c r="A416" s="8"/>
      <c r="B416" s="6"/>
      <c r="C416" s="19"/>
      <c r="D416" s="20"/>
      <c r="E416" s="19"/>
      <c r="F416" s="20"/>
      <c r="G416" s="21"/>
      <c r="H416" s="20"/>
      <c r="I416" s="21"/>
      <c r="J416" s="20"/>
      <c r="K416" s="21"/>
      <c r="L416" s="20"/>
      <c r="M416" s="21"/>
    </row>
    <row r="417" spans="1:13" s="4" customFormat="1">
      <c r="A417" s="8"/>
      <c r="B417" s="6"/>
      <c r="C417" s="19"/>
      <c r="D417" s="20"/>
      <c r="E417" s="19"/>
      <c r="F417" s="20"/>
      <c r="G417" s="21"/>
      <c r="H417" s="20"/>
      <c r="I417" s="21"/>
      <c r="J417" s="20"/>
      <c r="K417" s="21"/>
      <c r="L417" s="20"/>
      <c r="M417" s="21"/>
    </row>
    <row r="418" spans="1:13" s="4" customFormat="1">
      <c r="A418" s="8"/>
      <c r="B418" s="6"/>
      <c r="C418" s="19"/>
      <c r="D418" s="20"/>
      <c r="E418" s="19"/>
      <c r="F418" s="20"/>
      <c r="G418" s="21"/>
      <c r="H418" s="20"/>
      <c r="I418" s="21"/>
      <c r="J418" s="20"/>
      <c r="K418" s="21"/>
      <c r="L418" s="20"/>
      <c r="M418" s="21"/>
    </row>
    <row r="419" spans="1:13" s="4" customFormat="1">
      <c r="A419" s="8"/>
      <c r="B419" s="6"/>
      <c r="C419" s="19"/>
      <c r="D419" s="20"/>
      <c r="E419" s="19"/>
      <c r="F419" s="20"/>
      <c r="G419" s="21"/>
      <c r="H419" s="20"/>
      <c r="I419" s="21"/>
      <c r="J419" s="20"/>
      <c r="K419" s="21"/>
      <c r="L419" s="20"/>
      <c r="M419" s="21"/>
    </row>
    <row r="420" spans="1:13" s="4" customFormat="1">
      <c r="A420" s="8"/>
      <c r="B420" s="6"/>
      <c r="C420" s="19"/>
      <c r="D420" s="20"/>
      <c r="E420" s="19"/>
      <c r="F420" s="20"/>
      <c r="G420" s="21"/>
      <c r="H420" s="20"/>
      <c r="I420" s="21"/>
      <c r="J420" s="20"/>
      <c r="K420" s="21"/>
      <c r="L420" s="20"/>
      <c r="M420" s="21"/>
    </row>
    <row r="421" spans="1:13" s="4" customFormat="1">
      <c r="A421" s="8"/>
      <c r="B421" s="6"/>
      <c r="C421" s="19"/>
      <c r="D421" s="20"/>
      <c r="E421" s="19"/>
      <c r="F421" s="20"/>
      <c r="G421" s="21"/>
      <c r="H421" s="20"/>
      <c r="I421" s="21"/>
      <c r="J421" s="20"/>
      <c r="K421" s="21"/>
      <c r="L421" s="20"/>
      <c r="M421" s="21"/>
    </row>
    <row r="422" spans="1:13" s="4" customFormat="1">
      <c r="A422" s="8"/>
      <c r="B422" s="6"/>
      <c r="C422" s="19"/>
      <c r="D422" s="20"/>
      <c r="E422" s="19"/>
      <c r="F422" s="20"/>
      <c r="G422" s="21"/>
      <c r="H422" s="20"/>
      <c r="I422" s="21"/>
      <c r="J422" s="20"/>
      <c r="K422" s="21"/>
      <c r="L422" s="20"/>
      <c r="M422" s="21"/>
    </row>
    <row r="423" spans="1:13" s="4" customFormat="1">
      <c r="A423" s="8"/>
      <c r="B423" s="6"/>
      <c r="C423" s="19"/>
      <c r="D423" s="20"/>
      <c r="E423" s="19"/>
      <c r="F423" s="20"/>
      <c r="G423" s="21"/>
      <c r="H423" s="20"/>
      <c r="I423" s="21"/>
      <c r="J423" s="20"/>
      <c r="K423" s="21"/>
      <c r="L423" s="20"/>
      <c r="M423" s="21"/>
    </row>
    <row r="424" spans="1:13" s="4" customFormat="1">
      <c r="A424" s="8"/>
      <c r="B424" s="6"/>
      <c r="C424" s="19"/>
      <c r="D424" s="20"/>
      <c r="E424" s="19"/>
      <c r="F424" s="20"/>
      <c r="G424" s="21"/>
      <c r="H424" s="20"/>
      <c r="I424" s="21"/>
      <c r="J424" s="20"/>
      <c r="K424" s="21"/>
      <c r="L424" s="20"/>
      <c r="M424" s="21"/>
    </row>
    <row r="425" spans="1:13" s="4" customFormat="1">
      <c r="A425" s="8"/>
      <c r="B425" s="6"/>
      <c r="C425" s="19"/>
      <c r="D425" s="20"/>
      <c r="E425" s="19"/>
      <c r="F425" s="20"/>
      <c r="G425" s="21"/>
      <c r="H425" s="20"/>
      <c r="I425" s="21"/>
      <c r="J425" s="20"/>
      <c r="K425" s="21"/>
      <c r="L425" s="20"/>
      <c r="M425" s="21"/>
    </row>
    <row r="426" spans="1:13" s="4" customFormat="1">
      <c r="A426" s="8"/>
      <c r="B426" s="6"/>
      <c r="C426" s="19"/>
      <c r="D426" s="20"/>
      <c r="E426" s="19"/>
      <c r="F426" s="20"/>
      <c r="G426" s="21"/>
      <c r="H426" s="20"/>
      <c r="I426" s="21"/>
      <c r="J426" s="20"/>
      <c r="K426" s="21"/>
      <c r="L426" s="20"/>
      <c r="M426" s="21"/>
    </row>
    <row r="427" spans="1:13" s="4" customFormat="1">
      <c r="A427" s="8"/>
      <c r="B427" s="6"/>
      <c r="C427" s="19"/>
      <c r="D427" s="20"/>
      <c r="E427" s="19"/>
      <c r="F427" s="20"/>
      <c r="G427" s="21"/>
      <c r="H427" s="20"/>
      <c r="I427" s="21"/>
      <c r="J427" s="20"/>
      <c r="K427" s="21"/>
      <c r="L427" s="20"/>
      <c r="M427" s="21"/>
    </row>
    <row r="428" spans="1:13" s="4" customFormat="1">
      <c r="A428" s="8"/>
      <c r="B428" s="6"/>
      <c r="C428" s="19"/>
      <c r="D428" s="20"/>
      <c r="E428" s="19"/>
      <c r="F428" s="20"/>
      <c r="G428" s="21"/>
      <c r="H428" s="20"/>
      <c r="I428" s="21"/>
      <c r="J428" s="20"/>
      <c r="K428" s="21"/>
      <c r="L428" s="20"/>
      <c r="M428" s="21"/>
    </row>
    <row r="429" spans="1:13" s="4" customFormat="1">
      <c r="A429" s="8"/>
      <c r="B429" s="6"/>
      <c r="C429" s="19"/>
      <c r="D429" s="20"/>
      <c r="E429" s="19"/>
      <c r="F429" s="20"/>
      <c r="G429" s="21"/>
      <c r="H429" s="20"/>
      <c r="I429" s="21"/>
      <c r="J429" s="20"/>
      <c r="K429" s="21"/>
      <c r="L429" s="20"/>
      <c r="M429" s="21"/>
    </row>
    <row r="430" spans="1:13" s="4" customFormat="1">
      <c r="A430" s="8"/>
      <c r="B430" s="6"/>
      <c r="C430" s="19"/>
      <c r="D430" s="20"/>
      <c r="E430" s="19"/>
      <c r="F430" s="20"/>
      <c r="G430" s="21"/>
      <c r="H430" s="20"/>
      <c r="I430" s="21"/>
      <c r="J430" s="20"/>
      <c r="K430" s="21"/>
      <c r="L430" s="20"/>
      <c r="M430" s="21"/>
    </row>
    <row r="431" spans="1:13" s="4" customFormat="1">
      <c r="A431" s="8"/>
      <c r="B431" s="6"/>
      <c r="C431" s="19"/>
      <c r="D431" s="20"/>
      <c r="E431" s="19"/>
      <c r="F431" s="20"/>
      <c r="G431" s="21"/>
      <c r="H431" s="20"/>
      <c r="I431" s="21"/>
      <c r="J431" s="20"/>
      <c r="K431" s="21"/>
      <c r="L431" s="20"/>
      <c r="M431" s="21"/>
    </row>
    <row r="432" spans="1:13" s="4" customFormat="1">
      <c r="A432" s="8"/>
      <c r="B432" s="6"/>
      <c r="C432" s="19"/>
      <c r="D432" s="20"/>
      <c r="E432" s="19"/>
      <c r="F432" s="20"/>
      <c r="G432" s="21"/>
      <c r="H432" s="20"/>
      <c r="I432" s="21"/>
      <c r="J432" s="20"/>
      <c r="K432" s="21"/>
      <c r="L432" s="20"/>
      <c r="M432" s="21"/>
    </row>
    <row r="433" spans="1:13" s="4" customFormat="1">
      <c r="A433" s="8"/>
      <c r="B433" s="6"/>
      <c r="C433" s="19"/>
      <c r="D433" s="20"/>
      <c r="E433" s="19"/>
      <c r="F433" s="20"/>
      <c r="G433" s="21"/>
      <c r="H433" s="20"/>
      <c r="I433" s="21"/>
      <c r="J433" s="20"/>
      <c r="K433" s="21"/>
      <c r="L433" s="20"/>
      <c r="M433" s="21"/>
    </row>
    <row r="434" spans="1:13" s="4" customFormat="1">
      <c r="A434" s="8"/>
      <c r="B434" s="6"/>
      <c r="C434" s="19"/>
      <c r="D434" s="20"/>
      <c r="E434" s="19"/>
      <c r="F434" s="20"/>
      <c r="G434" s="21"/>
      <c r="H434" s="20"/>
      <c r="I434" s="21"/>
      <c r="J434" s="20"/>
      <c r="K434" s="21"/>
      <c r="L434" s="20"/>
      <c r="M434" s="21"/>
    </row>
    <row r="435" spans="1:13" s="4" customFormat="1">
      <c r="A435" s="8"/>
      <c r="B435" s="6"/>
      <c r="C435" s="19"/>
      <c r="D435" s="20"/>
      <c r="E435" s="19"/>
      <c r="F435" s="20"/>
      <c r="G435" s="21"/>
      <c r="H435" s="20"/>
      <c r="I435" s="21"/>
      <c r="J435" s="20"/>
      <c r="K435" s="21"/>
      <c r="L435" s="20"/>
      <c r="M435" s="21"/>
    </row>
    <row r="436" spans="1:13" s="4" customFormat="1">
      <c r="A436" s="8"/>
      <c r="B436" s="6"/>
      <c r="C436" s="19"/>
      <c r="D436" s="20"/>
      <c r="E436" s="19"/>
      <c r="F436" s="20"/>
      <c r="G436" s="21"/>
      <c r="H436" s="20"/>
      <c r="I436" s="21"/>
      <c r="J436" s="20"/>
      <c r="K436" s="21"/>
      <c r="L436" s="20"/>
      <c r="M436" s="21"/>
    </row>
    <row r="437" spans="1:13" s="4" customFormat="1">
      <c r="A437" s="8"/>
      <c r="B437" s="6"/>
      <c r="C437" s="19"/>
      <c r="D437" s="20"/>
      <c r="E437" s="19"/>
      <c r="F437" s="20"/>
      <c r="G437" s="21"/>
      <c r="H437" s="20"/>
      <c r="I437" s="21"/>
      <c r="J437" s="20"/>
      <c r="K437" s="21"/>
      <c r="L437" s="20"/>
      <c r="M437" s="21"/>
    </row>
    <row r="438" spans="1:13" s="4" customFormat="1">
      <c r="A438" s="8"/>
      <c r="B438" s="6"/>
      <c r="C438" s="19"/>
      <c r="D438" s="20"/>
      <c r="E438" s="19"/>
      <c r="F438" s="20"/>
      <c r="G438" s="21"/>
      <c r="H438" s="20"/>
      <c r="I438" s="21"/>
      <c r="J438" s="20"/>
      <c r="K438" s="21"/>
      <c r="L438" s="20"/>
      <c r="M438" s="21"/>
    </row>
    <row r="439" spans="1:13" s="4" customFormat="1">
      <c r="A439" s="8"/>
      <c r="B439" s="6"/>
      <c r="C439" s="19"/>
      <c r="D439" s="20"/>
      <c r="E439" s="19"/>
      <c r="F439" s="20"/>
      <c r="G439" s="21"/>
      <c r="H439" s="20"/>
      <c r="I439" s="21"/>
      <c r="J439" s="20"/>
      <c r="K439" s="21"/>
      <c r="L439" s="20"/>
      <c r="M439" s="21"/>
    </row>
    <row r="440" spans="1:13" s="4" customFormat="1">
      <c r="A440" s="8"/>
      <c r="B440" s="6"/>
      <c r="C440" s="19"/>
      <c r="D440" s="20"/>
      <c r="E440" s="19"/>
      <c r="F440" s="20"/>
      <c r="G440" s="21"/>
      <c r="H440" s="20"/>
      <c r="I440" s="21"/>
      <c r="J440" s="20"/>
      <c r="K440" s="21"/>
      <c r="L440" s="20"/>
      <c r="M440" s="21"/>
    </row>
    <row r="441" spans="1:13" s="4" customFormat="1">
      <c r="A441" s="8"/>
      <c r="B441" s="6"/>
      <c r="C441" s="19"/>
      <c r="D441" s="20"/>
      <c r="E441" s="19"/>
      <c r="F441" s="20"/>
      <c r="G441" s="21"/>
      <c r="H441" s="20"/>
      <c r="I441" s="21"/>
      <c r="J441" s="20"/>
      <c r="K441" s="21"/>
      <c r="L441" s="20"/>
      <c r="M441" s="21"/>
    </row>
    <row r="442" spans="1:13" s="4" customFormat="1">
      <c r="A442" s="8"/>
      <c r="B442" s="6"/>
      <c r="C442" s="19"/>
      <c r="D442" s="20"/>
      <c r="E442" s="19"/>
      <c r="F442" s="20"/>
      <c r="G442" s="21"/>
      <c r="H442" s="20"/>
      <c r="I442" s="21"/>
      <c r="J442" s="20"/>
      <c r="K442" s="21"/>
      <c r="L442" s="20"/>
      <c r="M442" s="21"/>
    </row>
    <row r="443" spans="1:13" s="4" customFormat="1">
      <c r="A443" s="8"/>
      <c r="B443" s="6"/>
      <c r="C443" s="19"/>
      <c r="D443" s="20"/>
      <c r="E443" s="19"/>
      <c r="F443" s="20"/>
      <c r="G443" s="21"/>
      <c r="H443" s="20"/>
      <c r="I443" s="21"/>
      <c r="J443" s="20"/>
      <c r="K443" s="21"/>
      <c r="L443" s="20"/>
      <c r="M443" s="21"/>
    </row>
    <row r="444" spans="1:13" s="4" customFormat="1">
      <c r="A444" s="8"/>
      <c r="B444" s="6"/>
      <c r="C444" s="19"/>
      <c r="D444" s="20"/>
      <c r="E444" s="19"/>
      <c r="F444" s="20"/>
      <c r="G444" s="21"/>
      <c r="H444" s="20"/>
      <c r="I444" s="21"/>
      <c r="J444" s="20"/>
      <c r="K444" s="21"/>
      <c r="L444" s="20"/>
      <c r="M444" s="21"/>
    </row>
    <row r="445" spans="1:13" s="4" customFormat="1">
      <c r="A445" s="8"/>
      <c r="B445" s="6"/>
      <c r="C445" s="19"/>
      <c r="D445" s="20"/>
      <c r="E445" s="19"/>
      <c r="F445" s="20"/>
      <c r="G445" s="21"/>
      <c r="H445" s="20"/>
      <c r="I445" s="21"/>
      <c r="J445" s="20"/>
      <c r="K445" s="21"/>
      <c r="L445" s="20"/>
      <c r="M445" s="21"/>
    </row>
    <row r="446" spans="1:13" s="4" customFormat="1">
      <c r="A446" s="8"/>
      <c r="B446" s="6"/>
      <c r="C446" s="19"/>
      <c r="D446" s="20"/>
      <c r="E446" s="19"/>
      <c r="F446" s="20"/>
      <c r="G446" s="21"/>
      <c r="H446" s="20"/>
      <c r="I446" s="21"/>
      <c r="J446" s="20"/>
      <c r="K446" s="21"/>
      <c r="L446" s="20"/>
      <c r="M446" s="21"/>
    </row>
    <row r="447" spans="1:13" s="4" customFormat="1">
      <c r="A447" s="8"/>
      <c r="B447" s="6"/>
      <c r="C447" s="19"/>
      <c r="D447" s="20"/>
      <c r="E447" s="19"/>
      <c r="F447" s="20"/>
      <c r="G447" s="21"/>
      <c r="H447" s="20"/>
      <c r="I447" s="21"/>
      <c r="J447" s="20"/>
      <c r="K447" s="21"/>
      <c r="L447" s="20"/>
      <c r="M447" s="21"/>
    </row>
    <row r="448" spans="1:13" s="4" customFormat="1">
      <c r="A448" s="8"/>
      <c r="B448" s="6"/>
      <c r="C448" s="19"/>
      <c r="D448" s="20"/>
      <c r="E448" s="19"/>
      <c r="F448" s="20"/>
      <c r="G448" s="21"/>
      <c r="H448" s="20"/>
      <c r="I448" s="21"/>
      <c r="J448" s="20"/>
      <c r="K448" s="21"/>
      <c r="L448" s="20"/>
      <c r="M448" s="21"/>
    </row>
    <row r="449" spans="1:13" s="4" customFormat="1">
      <c r="A449" s="8"/>
      <c r="B449" s="6"/>
      <c r="C449" s="19"/>
      <c r="D449" s="20"/>
      <c r="E449" s="19"/>
      <c r="F449" s="20"/>
      <c r="G449" s="21"/>
      <c r="H449" s="20"/>
      <c r="I449" s="21"/>
      <c r="J449" s="20"/>
      <c r="K449" s="21"/>
      <c r="L449" s="20"/>
      <c r="M449" s="21"/>
    </row>
    <row r="450" spans="1:13" s="4" customFormat="1">
      <c r="A450" s="8"/>
      <c r="B450" s="6"/>
      <c r="C450" s="19"/>
      <c r="D450" s="20"/>
      <c r="E450" s="19"/>
      <c r="F450" s="20"/>
      <c r="G450" s="21"/>
      <c r="H450" s="20"/>
      <c r="I450" s="21"/>
      <c r="J450" s="20"/>
      <c r="K450" s="21"/>
      <c r="L450" s="20"/>
      <c r="M450" s="21"/>
    </row>
    <row r="451" spans="1:13" s="4" customFormat="1">
      <c r="A451" s="8"/>
      <c r="B451" s="6"/>
      <c r="C451" s="19"/>
      <c r="D451" s="20"/>
      <c r="E451" s="19"/>
      <c r="F451" s="20"/>
      <c r="G451" s="21"/>
      <c r="H451" s="20"/>
      <c r="I451" s="21"/>
      <c r="J451" s="20"/>
      <c r="K451" s="21"/>
      <c r="L451" s="20"/>
      <c r="M451" s="21"/>
    </row>
    <row r="452" spans="1:13" s="4" customFormat="1">
      <c r="A452" s="8"/>
      <c r="B452" s="6"/>
      <c r="C452" s="19"/>
      <c r="D452" s="20"/>
      <c r="E452" s="19"/>
      <c r="F452" s="20"/>
      <c r="G452" s="21"/>
      <c r="H452" s="20"/>
      <c r="I452" s="21"/>
      <c r="J452" s="20"/>
      <c r="K452" s="21"/>
      <c r="L452" s="20"/>
      <c r="M452" s="21"/>
    </row>
    <row r="453" spans="1:13" s="4" customFormat="1">
      <c r="A453" s="8"/>
      <c r="B453" s="6"/>
      <c r="C453" s="19"/>
      <c r="D453" s="20"/>
      <c r="E453" s="19"/>
      <c r="F453" s="20"/>
      <c r="G453" s="21"/>
      <c r="H453" s="20"/>
      <c r="I453" s="21"/>
      <c r="J453" s="20"/>
      <c r="K453" s="21"/>
      <c r="L453" s="20"/>
      <c r="M453" s="21"/>
    </row>
    <row r="454" spans="1:13" s="4" customFormat="1">
      <c r="A454" s="8"/>
      <c r="B454" s="6"/>
      <c r="C454" s="19"/>
      <c r="D454" s="20"/>
      <c r="E454" s="19"/>
      <c r="F454" s="20"/>
      <c r="G454" s="21"/>
      <c r="H454" s="20"/>
      <c r="I454" s="21"/>
      <c r="J454" s="20"/>
      <c r="K454" s="21"/>
      <c r="L454" s="20"/>
      <c r="M454" s="21"/>
    </row>
    <row r="455" spans="1:13" s="4" customFormat="1">
      <c r="A455" s="8"/>
      <c r="B455" s="6"/>
      <c r="C455" s="19"/>
      <c r="D455" s="20"/>
      <c r="E455" s="19"/>
      <c r="F455" s="20"/>
      <c r="G455" s="21"/>
      <c r="H455" s="20"/>
      <c r="I455" s="21"/>
      <c r="J455" s="20"/>
      <c r="K455" s="21"/>
      <c r="L455" s="20"/>
      <c r="M455" s="21"/>
    </row>
    <row r="456" spans="1:13" s="4" customFormat="1">
      <c r="A456" s="8"/>
      <c r="B456" s="6"/>
      <c r="C456" s="19"/>
      <c r="D456" s="20"/>
      <c r="E456" s="19"/>
      <c r="F456" s="20"/>
      <c r="G456" s="21"/>
      <c r="H456" s="20"/>
      <c r="I456" s="21"/>
      <c r="J456" s="20"/>
      <c r="K456" s="21"/>
      <c r="L456" s="20"/>
      <c r="M456" s="21"/>
    </row>
    <row r="457" spans="1:13" s="4" customFormat="1">
      <c r="A457" s="8"/>
      <c r="B457" s="6"/>
      <c r="C457" s="19"/>
      <c r="D457" s="20"/>
      <c r="E457" s="19"/>
      <c r="F457" s="20"/>
      <c r="G457" s="21"/>
      <c r="H457" s="20"/>
      <c r="I457" s="21"/>
      <c r="J457" s="20"/>
      <c r="K457" s="21"/>
      <c r="L457" s="20"/>
      <c r="M457" s="21"/>
    </row>
    <row r="458" spans="1:13" s="4" customFormat="1">
      <c r="A458" s="8"/>
      <c r="B458" s="6"/>
      <c r="C458" s="19"/>
      <c r="D458" s="20"/>
      <c r="E458" s="19"/>
      <c r="F458" s="20"/>
      <c r="G458" s="21"/>
      <c r="H458" s="20"/>
      <c r="I458" s="21"/>
      <c r="J458" s="20"/>
      <c r="K458" s="21"/>
      <c r="L458" s="20"/>
      <c r="M458" s="21"/>
    </row>
    <row r="459" spans="1:13" s="4" customFormat="1">
      <c r="A459" s="8"/>
      <c r="B459" s="6"/>
      <c r="C459" s="19"/>
      <c r="D459" s="20"/>
      <c r="E459" s="19"/>
      <c r="F459" s="20"/>
      <c r="G459" s="21"/>
      <c r="H459" s="20"/>
      <c r="I459" s="21"/>
      <c r="J459" s="20"/>
      <c r="K459" s="21"/>
      <c r="L459" s="20"/>
      <c r="M459" s="21"/>
    </row>
    <row r="460" spans="1:13" s="4" customFormat="1">
      <c r="A460" s="8"/>
      <c r="B460" s="6"/>
      <c r="C460" s="19"/>
      <c r="D460" s="20"/>
      <c r="E460" s="19"/>
      <c r="F460" s="20"/>
      <c r="G460" s="21"/>
      <c r="H460" s="20"/>
      <c r="I460" s="21"/>
      <c r="J460" s="20"/>
      <c r="K460" s="21"/>
      <c r="L460" s="20"/>
      <c r="M460" s="21"/>
    </row>
    <row r="461" spans="1:13" s="4" customFormat="1">
      <c r="A461" s="8"/>
      <c r="B461" s="6"/>
      <c r="C461" s="19"/>
      <c r="D461" s="20"/>
      <c r="E461" s="19"/>
      <c r="F461" s="20"/>
      <c r="G461" s="21"/>
      <c r="H461" s="20"/>
      <c r="I461" s="21"/>
      <c r="J461" s="20"/>
      <c r="K461" s="21"/>
      <c r="L461" s="20"/>
      <c r="M461" s="21"/>
    </row>
    <row r="462" spans="1:13" s="4" customFormat="1">
      <c r="A462" s="8"/>
      <c r="B462" s="6"/>
      <c r="C462" s="19"/>
      <c r="D462" s="20"/>
      <c r="E462" s="19"/>
      <c r="F462" s="20"/>
      <c r="G462" s="21"/>
      <c r="H462" s="20"/>
      <c r="I462" s="21"/>
      <c r="J462" s="20"/>
      <c r="K462" s="21"/>
      <c r="L462" s="20"/>
      <c r="M462" s="21"/>
    </row>
    <row r="463" spans="1:13" s="4" customFormat="1">
      <c r="A463" s="8"/>
      <c r="B463" s="6"/>
      <c r="C463" s="19"/>
      <c r="D463" s="20"/>
      <c r="E463" s="19"/>
      <c r="F463" s="20"/>
      <c r="G463" s="21"/>
      <c r="H463" s="20"/>
      <c r="I463" s="21"/>
      <c r="J463" s="20"/>
      <c r="K463" s="21"/>
      <c r="L463" s="20"/>
      <c r="M463" s="21"/>
    </row>
    <row r="464" spans="1:13" s="4" customFormat="1">
      <c r="A464" s="8"/>
      <c r="B464" s="6"/>
      <c r="C464" s="19"/>
      <c r="D464" s="20"/>
      <c r="E464" s="19"/>
      <c r="F464" s="20"/>
      <c r="G464" s="21"/>
      <c r="H464" s="20"/>
      <c r="I464" s="21"/>
      <c r="J464" s="20"/>
      <c r="K464" s="21"/>
      <c r="L464" s="20"/>
      <c r="M464" s="21"/>
    </row>
    <row r="465" spans="1:13" s="4" customFormat="1">
      <c r="A465" s="8"/>
      <c r="B465" s="6"/>
      <c r="C465" s="19"/>
      <c r="D465" s="20"/>
      <c r="E465" s="19"/>
      <c r="F465" s="20"/>
      <c r="G465" s="21"/>
      <c r="H465" s="20"/>
      <c r="I465" s="21"/>
      <c r="J465" s="20"/>
      <c r="K465" s="21"/>
      <c r="L465" s="20"/>
      <c r="M465" s="21"/>
    </row>
    <row r="466" spans="1:13" s="4" customFormat="1">
      <c r="A466" s="8"/>
      <c r="B466" s="6"/>
      <c r="C466" s="19"/>
      <c r="D466" s="20"/>
      <c r="E466" s="19"/>
      <c r="F466" s="20"/>
      <c r="G466" s="21"/>
      <c r="H466" s="20"/>
      <c r="I466" s="21"/>
      <c r="J466" s="20"/>
      <c r="K466" s="21"/>
      <c r="L466" s="20"/>
      <c r="M466" s="21"/>
    </row>
    <row r="467" spans="1:13" s="4" customFormat="1">
      <c r="A467" s="8"/>
      <c r="B467" s="6"/>
      <c r="C467" s="19"/>
      <c r="D467" s="20"/>
      <c r="E467" s="19"/>
      <c r="F467" s="20"/>
      <c r="G467" s="21"/>
      <c r="H467" s="20"/>
      <c r="I467" s="21"/>
      <c r="J467" s="20"/>
      <c r="K467" s="21"/>
      <c r="L467" s="20"/>
      <c r="M467" s="21"/>
    </row>
    <row r="468" spans="1:13" s="4" customFormat="1">
      <c r="A468" s="8"/>
      <c r="B468" s="6"/>
      <c r="C468" s="19"/>
      <c r="D468" s="20"/>
      <c r="E468" s="19"/>
      <c r="F468" s="20"/>
      <c r="G468" s="21"/>
      <c r="H468" s="20"/>
      <c r="I468" s="21"/>
      <c r="J468" s="20"/>
      <c r="K468" s="21"/>
      <c r="L468" s="20"/>
      <c r="M468" s="21"/>
    </row>
    <row r="469" spans="1:13" s="4" customFormat="1">
      <c r="A469" s="8"/>
      <c r="B469" s="6"/>
      <c r="C469" s="19"/>
      <c r="D469" s="20"/>
      <c r="E469" s="19"/>
      <c r="F469" s="20"/>
      <c r="G469" s="21"/>
      <c r="H469" s="20"/>
      <c r="I469" s="21"/>
      <c r="J469" s="20"/>
      <c r="K469" s="21"/>
      <c r="L469" s="20"/>
      <c r="M469" s="21"/>
    </row>
    <row r="470" spans="1:13" s="4" customFormat="1">
      <c r="A470" s="8"/>
      <c r="B470" s="6"/>
      <c r="C470" s="19"/>
      <c r="D470" s="20"/>
      <c r="E470" s="19"/>
      <c r="F470" s="20"/>
      <c r="G470" s="21"/>
      <c r="H470" s="20"/>
      <c r="I470" s="21"/>
      <c r="J470" s="20"/>
      <c r="K470" s="21"/>
      <c r="L470" s="20"/>
      <c r="M470" s="21"/>
    </row>
    <row r="471" spans="1:13" s="4" customFormat="1">
      <c r="A471" s="8"/>
      <c r="B471" s="6"/>
      <c r="C471" s="19"/>
      <c r="D471" s="20"/>
      <c r="E471" s="19"/>
      <c r="F471" s="20"/>
      <c r="G471" s="21"/>
      <c r="H471" s="20"/>
      <c r="I471" s="21"/>
      <c r="J471" s="20"/>
      <c r="K471" s="21"/>
      <c r="L471" s="20"/>
      <c r="M471" s="21"/>
    </row>
    <row r="472" spans="1:13" s="4" customFormat="1">
      <c r="A472" s="8"/>
      <c r="B472" s="6"/>
      <c r="C472" s="19"/>
      <c r="D472" s="20"/>
      <c r="E472" s="19"/>
      <c r="F472" s="20"/>
      <c r="G472" s="21"/>
      <c r="H472" s="20"/>
      <c r="I472" s="21"/>
      <c r="J472" s="20"/>
      <c r="K472" s="21"/>
      <c r="L472" s="20"/>
      <c r="M472" s="21"/>
    </row>
    <row r="473" spans="1:13" s="4" customFormat="1">
      <c r="A473" s="8"/>
      <c r="B473" s="6"/>
      <c r="C473" s="19"/>
      <c r="D473" s="20"/>
      <c r="E473" s="19"/>
      <c r="F473" s="20"/>
      <c r="G473" s="21"/>
      <c r="H473" s="20"/>
      <c r="I473" s="21"/>
      <c r="J473" s="20"/>
      <c r="K473" s="21"/>
      <c r="L473" s="20"/>
      <c r="M473" s="21"/>
    </row>
    <row r="474" spans="1:13" s="4" customFormat="1">
      <c r="A474" s="8"/>
      <c r="B474" s="6"/>
      <c r="C474" s="19"/>
      <c r="D474" s="20"/>
      <c r="E474" s="19"/>
      <c r="F474" s="20"/>
      <c r="G474" s="21"/>
      <c r="H474" s="20"/>
      <c r="I474" s="21"/>
      <c r="J474" s="20"/>
      <c r="K474" s="21"/>
      <c r="L474" s="20"/>
      <c r="M474" s="21"/>
    </row>
    <row r="475" spans="1:13" s="4" customFormat="1">
      <c r="A475" s="8"/>
      <c r="B475" s="6"/>
      <c r="C475" s="19"/>
      <c r="D475" s="20"/>
      <c r="E475" s="19"/>
      <c r="F475" s="20"/>
      <c r="G475" s="21"/>
      <c r="H475" s="20"/>
      <c r="I475" s="21"/>
      <c r="J475" s="20"/>
      <c r="K475" s="21"/>
      <c r="L475" s="20"/>
      <c r="M475" s="21"/>
    </row>
    <row r="476" spans="1:13" s="4" customFormat="1">
      <c r="A476" s="8"/>
      <c r="B476" s="6"/>
      <c r="C476" s="19"/>
      <c r="D476" s="20"/>
      <c r="E476" s="19"/>
      <c r="F476" s="20"/>
      <c r="G476" s="21"/>
      <c r="H476" s="20"/>
      <c r="I476" s="21"/>
      <c r="J476" s="20"/>
      <c r="K476" s="21"/>
      <c r="L476" s="20"/>
      <c r="M476" s="21"/>
    </row>
    <row r="477" spans="1:13" s="4" customFormat="1">
      <c r="A477" s="8"/>
      <c r="B477" s="6"/>
      <c r="C477" s="19"/>
      <c r="D477" s="20"/>
      <c r="E477" s="19"/>
      <c r="F477" s="20"/>
      <c r="G477" s="21"/>
      <c r="H477" s="20"/>
      <c r="I477" s="21"/>
      <c r="J477" s="20"/>
      <c r="K477" s="21"/>
      <c r="L477" s="20"/>
      <c r="M477" s="21"/>
    </row>
    <row r="478" spans="1:13" s="4" customFormat="1">
      <c r="A478" s="8"/>
      <c r="B478" s="6"/>
      <c r="C478" s="19"/>
      <c r="D478" s="20"/>
      <c r="E478" s="19"/>
      <c r="F478" s="20"/>
      <c r="G478" s="21"/>
      <c r="H478" s="20"/>
      <c r="I478" s="21"/>
      <c r="J478" s="20"/>
      <c r="K478" s="21"/>
      <c r="L478" s="20"/>
      <c r="M478" s="21"/>
    </row>
    <row r="479" spans="1:13" s="4" customFormat="1">
      <c r="A479" s="8"/>
      <c r="B479" s="6"/>
      <c r="C479" s="19"/>
      <c r="D479" s="20"/>
      <c r="E479" s="19"/>
      <c r="F479" s="20"/>
      <c r="G479" s="21"/>
      <c r="H479" s="20"/>
      <c r="I479" s="21"/>
      <c r="J479" s="20"/>
      <c r="K479" s="21"/>
      <c r="L479" s="20"/>
      <c r="M479" s="21"/>
    </row>
    <row r="480" spans="1:13" s="4" customFormat="1">
      <c r="A480" s="8"/>
      <c r="B480" s="6"/>
      <c r="C480" s="19"/>
      <c r="D480" s="20"/>
      <c r="E480" s="19"/>
      <c r="F480" s="20"/>
      <c r="G480" s="21"/>
      <c r="H480" s="20"/>
      <c r="I480" s="21"/>
      <c r="J480" s="20"/>
      <c r="K480" s="21"/>
      <c r="L480" s="20"/>
      <c r="M480" s="21"/>
    </row>
    <row r="481" spans="1:13" s="4" customFormat="1">
      <c r="A481" s="8"/>
      <c r="B481" s="6"/>
      <c r="C481" s="19"/>
      <c r="D481" s="20"/>
      <c r="E481" s="19"/>
      <c r="F481" s="20"/>
      <c r="G481" s="21"/>
      <c r="H481" s="20"/>
      <c r="I481" s="21"/>
      <c r="J481" s="20"/>
      <c r="K481" s="21"/>
      <c r="L481" s="20"/>
      <c r="M481" s="21"/>
    </row>
    <row r="482" spans="1:13" s="4" customFormat="1">
      <c r="A482" s="8"/>
      <c r="B482" s="6"/>
      <c r="C482" s="19"/>
      <c r="D482" s="20"/>
      <c r="E482" s="19"/>
      <c r="F482" s="20"/>
      <c r="G482" s="21"/>
      <c r="H482" s="20"/>
      <c r="I482" s="21"/>
      <c r="J482" s="20"/>
      <c r="K482" s="21"/>
      <c r="L482" s="20"/>
      <c r="M482" s="21"/>
    </row>
    <row r="483" spans="1:13" s="4" customFormat="1">
      <c r="A483" s="8"/>
      <c r="B483" s="6"/>
      <c r="C483" s="19"/>
      <c r="D483" s="20"/>
      <c r="E483" s="19"/>
      <c r="F483" s="20"/>
      <c r="G483" s="21"/>
      <c r="H483" s="20"/>
      <c r="I483" s="21"/>
      <c r="J483" s="20"/>
      <c r="K483" s="21"/>
      <c r="L483" s="20"/>
      <c r="M483" s="21"/>
    </row>
    <row r="484" spans="1:13" s="4" customFormat="1">
      <c r="A484" s="8"/>
      <c r="B484" s="6"/>
      <c r="C484" s="19"/>
      <c r="D484" s="20"/>
      <c r="E484" s="19"/>
      <c r="F484" s="20"/>
      <c r="G484" s="21"/>
      <c r="H484" s="20"/>
      <c r="I484" s="21"/>
      <c r="J484" s="20"/>
      <c r="K484" s="21"/>
      <c r="L484" s="20"/>
      <c r="M484" s="21"/>
    </row>
    <row r="485" spans="1:13" s="4" customFormat="1">
      <c r="A485" s="8"/>
      <c r="B485" s="6"/>
      <c r="C485" s="19"/>
      <c r="D485" s="20"/>
      <c r="E485" s="19"/>
      <c r="F485" s="20"/>
      <c r="G485" s="21"/>
      <c r="H485" s="20"/>
      <c r="I485" s="21"/>
      <c r="J485" s="20"/>
      <c r="K485" s="21"/>
      <c r="L485" s="20"/>
      <c r="M485" s="21"/>
    </row>
    <row r="486" spans="1:13" s="4" customFormat="1">
      <c r="A486" s="8"/>
      <c r="B486" s="6"/>
      <c r="C486" s="19"/>
      <c r="D486" s="20"/>
      <c r="E486" s="19"/>
      <c r="F486" s="20"/>
      <c r="G486" s="21"/>
      <c r="H486" s="20"/>
      <c r="I486" s="21"/>
      <c r="J486" s="20"/>
      <c r="K486" s="21"/>
      <c r="L486" s="20"/>
      <c r="M486" s="21"/>
    </row>
    <row r="487" spans="1:13" s="4" customFormat="1">
      <c r="A487" s="8"/>
      <c r="B487" s="6"/>
      <c r="C487" s="19"/>
      <c r="D487" s="20"/>
      <c r="E487" s="19"/>
      <c r="F487" s="20"/>
      <c r="G487" s="21"/>
      <c r="H487" s="20"/>
      <c r="I487" s="21"/>
      <c r="J487" s="20"/>
      <c r="K487" s="21"/>
      <c r="L487" s="20"/>
      <c r="M487" s="21"/>
    </row>
    <row r="488" spans="1:13" s="4" customFormat="1">
      <c r="A488" s="8"/>
      <c r="B488" s="6"/>
      <c r="C488" s="19"/>
      <c r="D488" s="20"/>
      <c r="E488" s="19"/>
      <c r="F488" s="20"/>
      <c r="G488" s="21"/>
      <c r="H488" s="20"/>
      <c r="I488" s="21"/>
      <c r="J488" s="20"/>
      <c r="K488" s="21"/>
      <c r="L488" s="20"/>
      <c r="M488" s="21"/>
    </row>
    <row r="489" spans="1:13" s="4" customFormat="1">
      <c r="A489" s="8"/>
      <c r="B489" s="6"/>
      <c r="C489" s="19"/>
      <c r="D489" s="20"/>
      <c r="E489" s="19"/>
      <c r="F489" s="20"/>
      <c r="G489" s="21"/>
      <c r="H489" s="20"/>
      <c r="I489" s="21"/>
      <c r="J489" s="20"/>
      <c r="K489" s="21"/>
      <c r="L489" s="20"/>
      <c r="M489" s="21"/>
    </row>
    <row r="490" spans="1:13" s="4" customFormat="1">
      <c r="A490" s="8"/>
      <c r="B490" s="6"/>
      <c r="C490" s="19"/>
      <c r="D490" s="20"/>
      <c r="E490" s="19"/>
      <c r="F490" s="20"/>
      <c r="G490" s="21"/>
      <c r="H490" s="20"/>
      <c r="I490" s="21"/>
      <c r="J490" s="20"/>
      <c r="K490" s="21"/>
      <c r="L490" s="20"/>
      <c r="M490" s="21"/>
    </row>
    <row r="491" spans="1:13" s="4" customFormat="1">
      <c r="A491" s="8"/>
      <c r="B491" s="6"/>
      <c r="C491" s="19"/>
      <c r="D491" s="20"/>
      <c r="E491" s="19"/>
      <c r="F491" s="20"/>
      <c r="G491" s="21"/>
      <c r="H491" s="20"/>
      <c r="I491" s="21"/>
      <c r="J491" s="20"/>
      <c r="K491" s="21"/>
      <c r="L491" s="20"/>
      <c r="M491" s="21"/>
    </row>
    <row r="492" spans="1:13" s="4" customFormat="1">
      <c r="A492" s="8"/>
      <c r="B492" s="6"/>
      <c r="C492" s="19"/>
      <c r="D492" s="20"/>
      <c r="E492" s="19"/>
      <c r="F492" s="20"/>
      <c r="G492" s="21"/>
      <c r="H492" s="20"/>
      <c r="I492" s="21"/>
      <c r="J492" s="20"/>
      <c r="K492" s="21"/>
      <c r="L492" s="20"/>
      <c r="M492" s="21"/>
    </row>
    <row r="493" spans="1:13" s="4" customFormat="1">
      <c r="A493" s="8"/>
      <c r="B493" s="6"/>
      <c r="C493" s="19"/>
      <c r="D493" s="20"/>
      <c r="E493" s="19"/>
      <c r="F493" s="20"/>
      <c r="G493" s="21"/>
      <c r="H493" s="20"/>
      <c r="I493" s="21"/>
      <c r="J493" s="20"/>
      <c r="K493" s="21"/>
      <c r="L493" s="20"/>
      <c r="M493" s="21"/>
    </row>
    <row r="494" spans="1:13" s="4" customFormat="1">
      <c r="A494" s="8"/>
      <c r="B494" s="6"/>
      <c r="C494" s="19"/>
      <c r="D494" s="20"/>
      <c r="E494" s="19"/>
      <c r="F494" s="20"/>
      <c r="G494" s="21"/>
      <c r="H494" s="20"/>
      <c r="I494" s="21"/>
      <c r="J494" s="20"/>
      <c r="K494" s="21"/>
      <c r="L494" s="20"/>
      <c r="M494" s="21"/>
    </row>
    <row r="495" spans="1:13" s="4" customFormat="1">
      <c r="A495" s="8"/>
      <c r="B495" s="6"/>
      <c r="C495" s="19"/>
      <c r="D495" s="20"/>
      <c r="E495" s="19"/>
      <c r="F495" s="20"/>
      <c r="G495" s="21"/>
      <c r="H495" s="20"/>
      <c r="I495" s="21"/>
      <c r="J495" s="20"/>
      <c r="K495" s="21"/>
      <c r="L495" s="20"/>
      <c r="M495" s="21"/>
    </row>
    <row r="496" spans="1:13" s="4" customFormat="1">
      <c r="A496" s="8"/>
      <c r="B496" s="6"/>
      <c r="C496" s="19"/>
      <c r="D496" s="20"/>
      <c r="E496" s="19"/>
      <c r="F496" s="20"/>
      <c r="G496" s="21"/>
      <c r="H496" s="20"/>
      <c r="I496" s="14"/>
      <c r="J496" s="20"/>
      <c r="K496" s="21"/>
      <c r="L496" s="20"/>
      <c r="M496" s="21"/>
    </row>
    <row r="497" spans="1:13" s="4" customFormat="1">
      <c r="A497" s="8"/>
      <c r="B497" s="6"/>
      <c r="C497" s="19"/>
      <c r="D497" s="20"/>
      <c r="E497" s="19"/>
      <c r="F497" s="20"/>
      <c r="G497" s="21"/>
      <c r="H497" s="20"/>
      <c r="I497" s="14"/>
      <c r="J497" s="20"/>
      <c r="K497" s="21"/>
      <c r="L497" s="20"/>
      <c r="M497" s="21"/>
    </row>
    <row r="498" spans="1:13" s="4" customFormat="1">
      <c r="A498" s="8"/>
      <c r="B498" s="6"/>
      <c r="C498" s="19"/>
      <c r="D498" s="20"/>
      <c r="E498" s="19"/>
      <c r="F498" s="20"/>
      <c r="G498" s="21"/>
      <c r="H498" s="20"/>
      <c r="I498" s="14"/>
      <c r="J498" s="20"/>
      <c r="K498" s="21"/>
      <c r="L498" s="20"/>
      <c r="M498" s="21"/>
    </row>
    <row r="499" spans="1:13" s="4" customFormat="1">
      <c r="A499" s="8"/>
      <c r="B499" s="6"/>
      <c r="C499" s="19"/>
      <c r="D499" s="20"/>
      <c r="E499" s="19"/>
      <c r="F499" s="20"/>
      <c r="G499" s="21"/>
      <c r="H499" s="20"/>
      <c r="I499" s="14"/>
      <c r="J499" s="20"/>
      <c r="K499" s="21"/>
      <c r="L499" s="20"/>
      <c r="M499" s="21"/>
    </row>
    <row r="500" spans="1:13" s="4" customFormat="1" ht="15.75" thickBot="1">
      <c r="A500" s="8"/>
      <c r="B500" s="6"/>
      <c r="C500" s="19"/>
      <c r="D500" s="20"/>
      <c r="E500" s="19"/>
      <c r="F500" s="20"/>
      <c r="G500" s="21"/>
      <c r="H500" s="20"/>
      <c r="I500" s="14"/>
      <c r="J500" s="20"/>
      <c r="K500" s="22"/>
      <c r="L500" s="20"/>
      <c r="M500" s="22"/>
    </row>
    <row r="501" spans="1:13" s="4" customFormat="1">
      <c r="A501" s="8"/>
      <c r="B501" s="7"/>
      <c r="C501" s="24"/>
      <c r="D501" s="23"/>
      <c r="E501" s="19"/>
      <c r="F501" s="23"/>
      <c r="G501" s="24"/>
      <c r="H501" s="23"/>
      <c r="I501" s="8"/>
      <c r="J501" s="23"/>
      <c r="K501" s="23"/>
      <c r="L501" s="23"/>
      <c r="M501" s="23"/>
    </row>
    <row r="502" spans="1:13">
      <c r="C502" s="14"/>
      <c r="D502" s="14"/>
      <c r="E502" s="19"/>
      <c r="F502" s="14"/>
      <c r="G502" s="14"/>
      <c r="H502" s="14"/>
      <c r="J502" s="14"/>
      <c r="K502" s="14"/>
      <c r="L502" s="14"/>
      <c r="M502" s="14"/>
    </row>
    <row r="503" spans="1:13">
      <c r="C503" s="14"/>
      <c r="D503" s="14"/>
      <c r="E503" s="19"/>
      <c r="F503" s="14"/>
      <c r="G503" s="14"/>
      <c r="H503" s="14"/>
      <c r="J503" s="14"/>
      <c r="K503" s="14"/>
      <c r="L503" s="14"/>
      <c r="M503" s="14"/>
    </row>
    <row r="504" spans="1:13">
      <c r="C504" s="14"/>
      <c r="D504" s="14"/>
      <c r="E504" s="19"/>
      <c r="F504" s="14"/>
      <c r="G504" s="14"/>
      <c r="H504" s="14"/>
      <c r="J504" s="14"/>
      <c r="K504" s="14"/>
      <c r="L504" s="14"/>
      <c r="M504" s="14"/>
    </row>
    <row r="505" spans="1:13">
      <c r="C505" s="14"/>
      <c r="D505" s="14"/>
      <c r="E505" s="19"/>
      <c r="F505" s="14"/>
      <c r="G505" s="14"/>
      <c r="H505" s="14"/>
      <c r="J505" s="14"/>
      <c r="K505" s="14"/>
      <c r="L505" s="14"/>
      <c r="M505" s="14"/>
    </row>
    <row r="506" spans="1:13">
      <c r="C506" s="14"/>
      <c r="D506" s="14"/>
      <c r="E506" s="19"/>
      <c r="F506" s="14"/>
      <c r="G506" s="14"/>
      <c r="H506" s="14"/>
      <c r="J506" s="14"/>
      <c r="K506" s="14"/>
      <c r="L506" s="14"/>
      <c r="M506" s="14"/>
    </row>
    <row r="507" spans="1:13">
      <c r="C507" s="14"/>
      <c r="D507" s="14"/>
      <c r="E507" s="19"/>
      <c r="F507" s="14"/>
      <c r="G507" s="14"/>
      <c r="H507" s="14"/>
      <c r="J507" s="14"/>
      <c r="K507" s="14"/>
      <c r="L507" s="14"/>
      <c r="M507" s="14"/>
    </row>
    <row r="508" spans="1:13">
      <c r="C508" s="14"/>
      <c r="D508" s="14"/>
      <c r="E508" s="19"/>
      <c r="F508" s="14"/>
      <c r="G508" s="14"/>
      <c r="H508" s="14"/>
      <c r="J508" s="14"/>
      <c r="K508" s="14"/>
      <c r="L508" s="14"/>
      <c r="M508" s="14"/>
    </row>
    <row r="509" spans="1:13">
      <c r="C509" s="14"/>
      <c r="D509" s="14"/>
      <c r="E509" s="19"/>
      <c r="F509" s="14"/>
      <c r="G509" s="14"/>
      <c r="H509" s="14"/>
      <c r="J509" s="14"/>
      <c r="K509" s="14"/>
      <c r="L509" s="14"/>
      <c r="M509" s="14"/>
    </row>
    <row r="510" spans="1:13">
      <c r="C510" s="14"/>
      <c r="D510" s="14"/>
      <c r="E510" s="19"/>
      <c r="F510" s="14"/>
      <c r="G510" s="14"/>
      <c r="H510" s="14"/>
      <c r="J510" s="14"/>
      <c r="K510" s="14"/>
      <c r="L510" s="14"/>
      <c r="M510" s="14"/>
    </row>
    <row r="511" spans="1:13">
      <c r="C511" s="14"/>
      <c r="D511" s="14"/>
      <c r="E511" s="19"/>
      <c r="F511" s="14"/>
      <c r="G511" s="14"/>
      <c r="H511" s="14"/>
      <c r="J511" s="14"/>
      <c r="K511" s="14"/>
      <c r="L511" s="14"/>
      <c r="M511" s="14"/>
    </row>
    <row r="512" spans="1:13">
      <c r="C512" s="14"/>
      <c r="D512" s="14"/>
      <c r="E512" s="19"/>
      <c r="F512" s="14"/>
      <c r="G512" s="14"/>
      <c r="H512" s="14"/>
      <c r="J512" s="14"/>
      <c r="K512" s="14"/>
      <c r="L512" s="14"/>
      <c r="M512" s="14"/>
    </row>
    <row r="513" spans="5:5">
      <c r="E513" s="19"/>
    </row>
    <row r="514" spans="5:5">
      <c r="E514" s="19"/>
    </row>
    <row r="515" spans="5:5">
      <c r="E515" s="19"/>
    </row>
    <row r="516" spans="5:5">
      <c r="E516" s="19"/>
    </row>
    <row r="517" spans="5:5">
      <c r="E517" s="19"/>
    </row>
    <row r="518" spans="5:5">
      <c r="E518" s="19"/>
    </row>
    <row r="519" spans="5:5">
      <c r="E519" s="19"/>
    </row>
    <row r="520" spans="5:5">
      <c r="E520" s="19"/>
    </row>
    <row r="521" spans="5:5">
      <c r="E521" s="19"/>
    </row>
    <row r="522" spans="5:5">
      <c r="E522" s="19"/>
    </row>
    <row r="523" spans="5:5">
      <c r="E523" s="19"/>
    </row>
    <row r="524" spans="5:5">
      <c r="E524" s="19"/>
    </row>
    <row r="525" spans="5:5">
      <c r="E525" s="19"/>
    </row>
    <row r="526" spans="5:5">
      <c r="E526" s="19"/>
    </row>
    <row r="527" spans="5:5">
      <c r="E527" s="19"/>
    </row>
    <row r="528" spans="5:5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  <row r="549" spans="5:5">
      <c r="E549" s="19"/>
    </row>
    <row r="550" spans="5:5">
      <c r="E550" s="19"/>
    </row>
    <row r="551" spans="5:5">
      <c r="E551" s="19"/>
    </row>
    <row r="552" spans="5:5">
      <c r="E552" s="19"/>
    </row>
    <row r="553" spans="5:5">
      <c r="E553" s="19"/>
    </row>
    <row r="554" spans="5:5">
      <c r="E554" s="19"/>
    </row>
    <row r="555" spans="5:5">
      <c r="E555" s="19"/>
    </row>
    <row r="556" spans="5:5">
      <c r="E556" s="19"/>
    </row>
    <row r="557" spans="5:5">
      <c r="E557" s="19"/>
    </row>
    <row r="558" spans="5:5">
      <c r="E558" s="19"/>
    </row>
    <row r="559" spans="5:5">
      <c r="E559" s="19"/>
    </row>
    <row r="560" spans="5:5">
      <c r="E560" s="19"/>
    </row>
    <row r="561" spans="5:5">
      <c r="E561" s="19"/>
    </row>
    <row r="562" spans="5:5">
      <c r="E562" s="19"/>
    </row>
    <row r="563" spans="5:5">
      <c r="E563" s="19"/>
    </row>
    <row r="564" spans="5:5">
      <c r="E564" s="19"/>
    </row>
    <row r="565" spans="5:5">
      <c r="E565" s="19"/>
    </row>
    <row r="566" spans="5:5">
      <c r="E566" s="19"/>
    </row>
    <row r="567" spans="5:5">
      <c r="E567" s="19"/>
    </row>
    <row r="568" spans="5:5">
      <c r="E568" s="19"/>
    </row>
    <row r="569" spans="5:5">
      <c r="E569" s="19"/>
    </row>
    <row r="570" spans="5:5">
      <c r="E570" s="19"/>
    </row>
    <row r="571" spans="5:5">
      <c r="E571" s="19"/>
    </row>
    <row r="572" spans="5:5">
      <c r="E572" s="19"/>
    </row>
    <row r="573" spans="5:5">
      <c r="E573" s="19"/>
    </row>
    <row r="574" spans="5:5">
      <c r="E574" s="19"/>
    </row>
    <row r="575" spans="5:5">
      <c r="E575" s="19"/>
    </row>
    <row r="576" spans="5:5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  <row r="583" spans="5:5">
      <c r="E583" s="19"/>
    </row>
    <row r="584" spans="5:5">
      <c r="E584" s="19"/>
    </row>
    <row r="585" spans="5:5">
      <c r="E585" s="19"/>
    </row>
    <row r="586" spans="5:5">
      <c r="E586" s="19"/>
    </row>
    <row r="587" spans="5:5">
      <c r="E587" s="19"/>
    </row>
    <row r="588" spans="5:5">
      <c r="E588" s="19"/>
    </row>
    <row r="589" spans="5:5" ht="12.75">
      <c r="E589" s="14"/>
    </row>
    <row r="590" spans="5:5" ht="12.75">
      <c r="E590" s="14"/>
    </row>
    <row r="591" spans="5:5" ht="12.75">
      <c r="E591" s="14"/>
    </row>
    <row r="592" spans="5:5" ht="12.75">
      <c r="E592" s="14"/>
    </row>
    <row r="593" spans="5:5" ht="12.75">
      <c r="E593" s="14"/>
    </row>
    <row r="594" spans="5:5" ht="12.75">
      <c r="E594" s="14"/>
    </row>
    <row r="595" spans="5:5" ht="12.75"/>
    <row r="596" spans="5:5" ht="12.75"/>
    <row r="597" spans="5:5" ht="12.75"/>
    <row r="598" spans="5:5" ht="12.75"/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5" t="s">
        <v>112</v>
      </c>
      <c r="B1" s="25" t="s">
        <v>26</v>
      </c>
      <c r="C1" s="26"/>
      <c r="D1" s="25" t="s">
        <v>24</v>
      </c>
      <c r="E1" s="25" t="s">
        <v>110</v>
      </c>
      <c r="F1" s="25" t="s">
        <v>25</v>
      </c>
      <c r="G1" s="26"/>
      <c r="H1" s="25" t="s">
        <v>111</v>
      </c>
      <c r="I1" s="25" t="s">
        <v>26</v>
      </c>
      <c r="J1" s="26"/>
      <c r="K1" s="25" t="s">
        <v>113</v>
      </c>
      <c r="L1" s="25" t="s">
        <v>26</v>
      </c>
      <c r="M1" s="26"/>
      <c r="N1" s="25" t="s">
        <v>22</v>
      </c>
      <c r="O1" s="25" t="s">
        <v>26</v>
      </c>
      <c r="Q1" s="25" t="s">
        <v>27</v>
      </c>
      <c r="R1" s="25" t="s">
        <v>26</v>
      </c>
      <c r="T1" s="27" t="s">
        <v>42</v>
      </c>
      <c r="U1" s="32" t="s">
        <v>43</v>
      </c>
      <c r="W1" s="26" t="s">
        <v>29</v>
      </c>
      <c r="X1" s="26" t="s">
        <v>30</v>
      </c>
      <c r="Y1" s="27" t="s">
        <v>114</v>
      </c>
      <c r="Z1" s="32" t="s">
        <v>122</v>
      </c>
      <c r="AB1" s="26" t="s">
        <v>210</v>
      </c>
      <c r="AC1" s="32" t="s">
        <v>212</v>
      </c>
      <c r="AD1" s="36">
        <v>500</v>
      </c>
    </row>
    <row r="2" spans="1:30" ht="13.5" thickTop="1">
      <c r="A2" s="27" t="s">
        <v>33</v>
      </c>
      <c r="B2" s="32" t="s">
        <v>34</v>
      </c>
      <c r="C2" s="26"/>
      <c r="D2" s="26" t="s">
        <v>489</v>
      </c>
      <c r="E2" s="32" t="s">
        <v>470</v>
      </c>
      <c r="F2" s="238">
        <v>759.31</v>
      </c>
      <c r="G2" s="26"/>
      <c r="H2" s="26"/>
      <c r="I2" s="32"/>
      <c r="J2" s="26"/>
      <c r="K2" s="27"/>
      <c r="L2" s="32"/>
      <c r="M2" s="26"/>
      <c r="N2" s="26"/>
      <c r="O2" s="26"/>
      <c r="Q2" s="26"/>
      <c r="R2" s="26"/>
      <c r="T2" s="27" t="s">
        <v>214</v>
      </c>
      <c r="U2" s="32" t="s">
        <v>215</v>
      </c>
      <c r="W2" s="26" t="s">
        <v>31</v>
      </c>
      <c r="X2" s="26" t="s">
        <v>32</v>
      </c>
      <c r="Y2" s="27" t="s">
        <v>115</v>
      </c>
      <c r="Z2" s="32" t="s">
        <v>19</v>
      </c>
      <c r="AB2" s="26" t="s">
        <v>211</v>
      </c>
      <c r="AC2" s="32" t="s">
        <v>213</v>
      </c>
      <c r="AD2" s="36">
        <v>520</v>
      </c>
    </row>
    <row r="3" spans="1:30">
      <c r="A3" s="27" t="s">
        <v>28</v>
      </c>
      <c r="B3" s="32" t="s">
        <v>2</v>
      </c>
      <c r="C3" s="26"/>
      <c r="D3" s="26" t="s">
        <v>490</v>
      </c>
      <c r="E3" s="32" t="s">
        <v>472</v>
      </c>
      <c r="F3" s="238">
        <v>779.31</v>
      </c>
      <c r="G3" s="26"/>
      <c r="H3" s="26"/>
      <c r="I3" s="32"/>
      <c r="J3" s="26"/>
      <c r="K3" s="27"/>
      <c r="L3" s="32"/>
      <c r="M3" s="26"/>
      <c r="N3" s="26"/>
      <c r="O3" s="26"/>
      <c r="Q3" s="26"/>
      <c r="R3" s="26"/>
      <c r="T3" s="27" t="s">
        <v>216</v>
      </c>
      <c r="U3" s="32" t="s">
        <v>217</v>
      </c>
      <c r="W3" s="26" t="s">
        <v>35</v>
      </c>
      <c r="X3" s="26" t="s">
        <v>36</v>
      </c>
      <c r="Y3" s="27" t="s">
        <v>116</v>
      </c>
      <c r="Z3" s="32" t="s">
        <v>123</v>
      </c>
      <c r="AB3" s="26" t="s">
        <v>182</v>
      </c>
      <c r="AC3" s="32" t="s">
        <v>207</v>
      </c>
      <c r="AD3" s="36">
        <v>540</v>
      </c>
    </row>
    <row r="4" spans="1:30">
      <c r="A4" s="27" t="s">
        <v>42</v>
      </c>
      <c r="B4" s="32" t="s">
        <v>43</v>
      </c>
      <c r="C4" s="26"/>
      <c r="D4" s="26" t="s">
        <v>491</v>
      </c>
      <c r="E4" s="32" t="s">
        <v>473</v>
      </c>
      <c r="F4" s="238">
        <v>853.04</v>
      </c>
      <c r="G4" s="26"/>
      <c r="H4" s="26"/>
      <c r="I4" s="32"/>
      <c r="J4" s="26"/>
      <c r="K4" s="27"/>
      <c r="L4" s="32"/>
      <c r="M4" s="26"/>
      <c r="N4" s="26"/>
      <c r="O4" s="26"/>
      <c r="Q4" s="26"/>
      <c r="R4" s="26"/>
      <c r="T4" s="46" t="s">
        <v>51</v>
      </c>
      <c r="U4" s="37" t="s">
        <v>52</v>
      </c>
      <c r="W4" s="26" t="s">
        <v>38</v>
      </c>
      <c r="X4" s="26" t="s">
        <v>39</v>
      </c>
      <c r="Y4" s="27" t="s">
        <v>117</v>
      </c>
      <c r="Z4" s="32" t="s">
        <v>21</v>
      </c>
      <c r="AB4" s="26" t="s">
        <v>181</v>
      </c>
      <c r="AC4" s="32" t="s">
        <v>208</v>
      </c>
      <c r="AD4" s="36">
        <v>560</v>
      </c>
    </row>
    <row r="5" spans="1:30">
      <c r="A5" s="27" t="s">
        <v>37</v>
      </c>
      <c r="B5" s="32" t="s">
        <v>3</v>
      </c>
      <c r="C5" s="26"/>
      <c r="D5" s="26" t="s">
        <v>492</v>
      </c>
      <c r="E5" s="32" t="s">
        <v>474</v>
      </c>
      <c r="F5" s="238">
        <v>893.04</v>
      </c>
      <c r="G5" s="26"/>
      <c r="H5" s="26"/>
      <c r="I5" s="32"/>
      <c r="J5" s="26"/>
      <c r="K5" s="27"/>
      <c r="L5" s="32"/>
      <c r="M5" s="26"/>
      <c r="N5" s="26"/>
      <c r="O5" s="26"/>
      <c r="Q5" s="26"/>
      <c r="R5" s="26"/>
      <c r="T5" s="27" t="s">
        <v>37</v>
      </c>
      <c r="U5" s="32" t="s">
        <v>3</v>
      </c>
      <c r="W5" s="26" t="s">
        <v>40</v>
      </c>
      <c r="X5" s="26" t="s">
        <v>41</v>
      </c>
      <c r="Y5" s="27" t="s">
        <v>118</v>
      </c>
      <c r="Z5" s="32" t="s">
        <v>124</v>
      </c>
      <c r="AB5" s="26" t="s">
        <v>180</v>
      </c>
      <c r="AC5" s="32" t="s">
        <v>209</v>
      </c>
      <c r="AD5" s="36">
        <v>580</v>
      </c>
    </row>
    <row r="6" spans="1:30">
      <c r="A6" s="27" t="s">
        <v>51</v>
      </c>
      <c r="B6" s="32" t="s">
        <v>52</v>
      </c>
      <c r="C6" s="26"/>
      <c r="D6" s="26" t="s">
        <v>493</v>
      </c>
      <c r="E6" s="32" t="s">
        <v>475</v>
      </c>
      <c r="F6" s="238">
        <v>933.04</v>
      </c>
      <c r="G6" s="26"/>
      <c r="H6" s="26"/>
      <c r="I6" s="32"/>
      <c r="J6" s="26"/>
      <c r="K6" s="27"/>
      <c r="L6" s="32"/>
      <c r="M6" s="26"/>
      <c r="N6" s="26"/>
      <c r="O6" s="26"/>
      <c r="Q6" s="26"/>
      <c r="R6" s="26"/>
      <c r="T6" s="27" t="s">
        <v>218</v>
      </c>
      <c r="U6" s="32" t="s">
        <v>220</v>
      </c>
      <c r="W6" s="26" t="s">
        <v>44</v>
      </c>
      <c r="X6" s="26" t="s">
        <v>45</v>
      </c>
      <c r="Y6" s="27" t="s">
        <v>119</v>
      </c>
      <c r="Z6" s="32" t="s">
        <v>20</v>
      </c>
      <c r="AB6" s="26" t="s">
        <v>142</v>
      </c>
      <c r="AC6" s="32" t="s">
        <v>141</v>
      </c>
      <c r="AD6" s="36">
        <v>600</v>
      </c>
    </row>
    <row r="7" spans="1:30">
      <c r="A7" s="46" t="s">
        <v>46</v>
      </c>
      <c r="B7" s="37" t="s">
        <v>4</v>
      </c>
      <c r="C7" s="26"/>
      <c r="D7" s="26" t="s">
        <v>494</v>
      </c>
      <c r="E7" s="32" t="s">
        <v>476</v>
      </c>
      <c r="F7" s="238">
        <v>973.04</v>
      </c>
      <c r="G7" s="26"/>
      <c r="H7" s="26"/>
      <c r="I7" s="32"/>
      <c r="J7" s="26"/>
      <c r="K7" s="27"/>
      <c r="L7" s="32"/>
      <c r="M7" s="26"/>
      <c r="N7" s="26"/>
      <c r="O7" s="26"/>
      <c r="Q7" s="26"/>
      <c r="R7" s="26"/>
      <c r="T7" s="27" t="s">
        <v>219</v>
      </c>
      <c r="U7" s="32" t="s">
        <v>221</v>
      </c>
      <c r="W7" s="26" t="s">
        <v>47</v>
      </c>
      <c r="X7" s="26" t="s">
        <v>48</v>
      </c>
      <c r="Y7" s="42" t="s">
        <v>120</v>
      </c>
      <c r="Z7" s="43" t="s">
        <v>125</v>
      </c>
      <c r="AB7" s="26" t="s">
        <v>170</v>
      </c>
      <c r="AC7" s="32" t="s">
        <v>150</v>
      </c>
      <c r="AD7" s="36">
        <v>620</v>
      </c>
    </row>
    <row r="8" spans="1:30">
      <c r="A8" s="27" t="s">
        <v>60</v>
      </c>
      <c r="B8" s="32" t="s">
        <v>61</v>
      </c>
      <c r="C8" s="26"/>
      <c r="D8" s="26" t="s">
        <v>519</v>
      </c>
      <c r="E8" s="32" t="s">
        <v>510</v>
      </c>
      <c r="F8" s="238">
        <v>1041.5</v>
      </c>
      <c r="G8" s="26"/>
      <c r="H8" s="26"/>
      <c r="I8" s="32"/>
      <c r="J8" s="26"/>
      <c r="K8" s="42"/>
      <c r="L8" s="43"/>
      <c r="M8" s="26"/>
      <c r="N8" s="26"/>
      <c r="O8" s="26"/>
      <c r="Q8" s="26"/>
      <c r="R8" s="26"/>
      <c r="T8" s="46" t="s">
        <v>46</v>
      </c>
      <c r="U8" s="37" t="s">
        <v>4</v>
      </c>
      <c r="W8" s="26" t="s">
        <v>49</v>
      </c>
      <c r="X8" s="26" t="s">
        <v>50</v>
      </c>
      <c r="Y8" s="42" t="s">
        <v>121</v>
      </c>
      <c r="Z8" s="43" t="s">
        <v>23</v>
      </c>
      <c r="AB8" s="26" t="s">
        <v>171</v>
      </c>
      <c r="AC8" s="32" t="s">
        <v>151</v>
      </c>
      <c r="AD8" s="36">
        <v>640</v>
      </c>
    </row>
    <row r="9" spans="1:30">
      <c r="A9" s="27" t="s">
        <v>55</v>
      </c>
      <c r="B9" s="32" t="s">
        <v>5</v>
      </c>
      <c r="C9" s="26"/>
      <c r="D9" s="26" t="s">
        <v>520</v>
      </c>
      <c r="E9" s="32" t="s">
        <v>511</v>
      </c>
      <c r="F9" s="238">
        <v>1091.5</v>
      </c>
      <c r="G9" s="26"/>
      <c r="H9" s="26"/>
      <c r="I9" s="32"/>
      <c r="J9" s="26"/>
      <c r="K9" s="42"/>
      <c r="L9" s="43"/>
      <c r="M9" s="26"/>
      <c r="N9" s="26"/>
      <c r="O9" s="26"/>
      <c r="Q9" s="26"/>
      <c r="R9" s="26"/>
      <c r="T9" s="27" t="s">
        <v>42</v>
      </c>
      <c r="U9" s="32" t="s">
        <v>43</v>
      </c>
      <c r="W9" s="26" t="s">
        <v>53</v>
      </c>
      <c r="X9" s="26" t="s">
        <v>54</v>
      </c>
      <c r="Y9" s="42" t="s">
        <v>120</v>
      </c>
      <c r="Z9" s="43" t="s">
        <v>125</v>
      </c>
      <c r="AB9" s="26" t="s">
        <v>172</v>
      </c>
      <c r="AC9" s="32" t="s">
        <v>152</v>
      </c>
      <c r="AD9" s="36">
        <v>660</v>
      </c>
    </row>
    <row r="10" spans="1:30">
      <c r="A10" s="27" t="s">
        <v>69</v>
      </c>
      <c r="B10" s="32" t="s">
        <v>70</v>
      </c>
      <c r="C10" s="26"/>
      <c r="D10" s="26" t="s">
        <v>521</v>
      </c>
      <c r="E10" s="32" t="s">
        <v>512</v>
      </c>
      <c r="F10" s="238">
        <v>1141.5</v>
      </c>
      <c r="G10" s="26"/>
      <c r="H10" s="26"/>
      <c r="I10" s="32"/>
      <c r="J10" s="26"/>
      <c r="K10" s="42"/>
      <c r="L10" s="43"/>
      <c r="M10" s="26"/>
      <c r="N10" s="26"/>
      <c r="O10" s="26"/>
      <c r="Q10" s="26"/>
      <c r="R10" s="26"/>
      <c r="T10" s="27" t="s">
        <v>224</v>
      </c>
      <c r="U10" s="32" t="s">
        <v>226</v>
      </c>
      <c r="W10" s="26" t="s">
        <v>56</v>
      </c>
      <c r="X10" s="26" t="s">
        <v>57</v>
      </c>
      <c r="Y10" s="42" t="s">
        <v>121</v>
      </c>
      <c r="Z10" s="43" t="s">
        <v>23</v>
      </c>
      <c r="AB10" s="26" t="s">
        <v>173</v>
      </c>
      <c r="AC10" s="32" t="s">
        <v>153</v>
      </c>
      <c r="AD10" s="36">
        <v>680</v>
      </c>
    </row>
    <row r="11" spans="1:30">
      <c r="A11" s="27" t="s">
        <v>64</v>
      </c>
      <c r="B11" s="32" t="s">
        <v>6</v>
      </c>
      <c r="C11" s="26"/>
      <c r="D11" s="26" t="s">
        <v>522</v>
      </c>
      <c r="E11" s="32" t="s">
        <v>513</v>
      </c>
      <c r="F11" s="238">
        <v>1191.5</v>
      </c>
      <c r="G11" s="26"/>
      <c r="H11" s="26"/>
      <c r="I11" s="32"/>
      <c r="J11" s="26"/>
      <c r="K11" s="42"/>
      <c r="L11" s="43"/>
      <c r="M11" s="26"/>
      <c r="N11" s="26"/>
      <c r="O11" s="26"/>
      <c r="Q11" s="26"/>
      <c r="R11" s="26"/>
      <c r="T11" s="27" t="s">
        <v>225</v>
      </c>
      <c r="U11" s="32" t="s">
        <v>227</v>
      </c>
      <c r="W11" s="26" t="s">
        <v>58</v>
      </c>
      <c r="X11" s="26" t="s">
        <v>59</v>
      </c>
      <c r="Y11" s="42" t="s">
        <v>120</v>
      </c>
      <c r="Z11" s="43" t="s">
        <v>125</v>
      </c>
      <c r="AB11" s="26" t="s">
        <v>174</v>
      </c>
      <c r="AC11" s="32" t="s">
        <v>154</v>
      </c>
      <c r="AD11" s="36">
        <v>700</v>
      </c>
    </row>
    <row r="12" spans="1:30">
      <c r="A12" s="27" t="s">
        <v>78</v>
      </c>
      <c r="B12" s="32" t="s">
        <v>79</v>
      </c>
      <c r="C12" s="26"/>
      <c r="D12" s="26" t="s">
        <v>523</v>
      </c>
      <c r="E12" s="32" t="s">
        <v>514</v>
      </c>
      <c r="F12" s="238">
        <v>1241.5</v>
      </c>
      <c r="G12" s="26"/>
      <c r="H12" s="26"/>
      <c r="I12" s="32"/>
      <c r="J12" s="26"/>
      <c r="K12" s="42"/>
      <c r="L12" s="43"/>
      <c r="M12" s="26"/>
      <c r="N12" s="26"/>
      <c r="O12" s="26"/>
      <c r="Q12" s="26"/>
      <c r="R12" s="26"/>
      <c r="T12" s="46" t="s">
        <v>51</v>
      </c>
      <c r="U12" s="37" t="s">
        <v>52</v>
      </c>
      <c r="W12" s="26" t="s">
        <v>62</v>
      </c>
      <c r="X12" s="26" t="s">
        <v>63</v>
      </c>
      <c r="Y12" s="42" t="s">
        <v>121</v>
      </c>
      <c r="Z12" s="43" t="s">
        <v>23</v>
      </c>
      <c r="AB12" s="26" t="s">
        <v>175</v>
      </c>
      <c r="AC12" s="32" t="s">
        <v>155</v>
      </c>
      <c r="AD12" s="36">
        <v>720</v>
      </c>
    </row>
    <row r="13" spans="1:30">
      <c r="A13" s="46" t="s">
        <v>73</v>
      </c>
      <c r="B13" s="37" t="s">
        <v>7</v>
      </c>
      <c r="C13" s="26"/>
      <c r="D13" s="26" t="s">
        <v>524</v>
      </c>
      <c r="E13" s="32" t="s">
        <v>515</v>
      </c>
      <c r="F13" s="238">
        <v>1291.5</v>
      </c>
      <c r="G13" s="26"/>
      <c r="H13" s="26"/>
      <c r="I13" s="32"/>
      <c r="J13" s="26"/>
      <c r="K13" s="42"/>
      <c r="L13" s="43"/>
      <c r="M13" s="26"/>
      <c r="N13" s="26"/>
      <c r="O13" s="26"/>
      <c r="Q13" s="26"/>
      <c r="R13" s="26"/>
      <c r="T13" s="27" t="s">
        <v>37</v>
      </c>
      <c r="U13" s="32" t="s">
        <v>3</v>
      </c>
      <c r="W13" s="26" t="s">
        <v>65</v>
      </c>
      <c r="X13" s="26" t="s">
        <v>66</v>
      </c>
      <c r="AB13" s="26" t="s">
        <v>176</v>
      </c>
      <c r="AC13" s="32" t="s">
        <v>156</v>
      </c>
      <c r="AD13" s="36">
        <v>740</v>
      </c>
    </row>
    <row r="14" spans="1:30">
      <c r="A14" s="27" t="s">
        <v>329</v>
      </c>
      <c r="B14" s="32" t="s">
        <v>326</v>
      </c>
      <c r="C14" s="26"/>
      <c r="D14" s="26" t="s">
        <v>525</v>
      </c>
      <c r="E14" s="32" t="s">
        <v>516</v>
      </c>
      <c r="F14" s="238">
        <v>1391.5</v>
      </c>
      <c r="G14" s="26"/>
      <c r="H14" s="26"/>
      <c r="I14" s="32"/>
      <c r="J14" s="26"/>
      <c r="M14" s="26"/>
      <c r="N14" s="26"/>
      <c r="O14" s="26"/>
      <c r="Q14" s="26"/>
      <c r="R14" s="26"/>
      <c r="T14" s="27" t="s">
        <v>222</v>
      </c>
      <c r="U14" s="32" t="s">
        <v>228</v>
      </c>
      <c r="W14" s="26" t="s">
        <v>67</v>
      </c>
      <c r="X14" s="26" t="s">
        <v>68</v>
      </c>
      <c r="AB14" s="26" t="s">
        <v>177</v>
      </c>
      <c r="AC14" s="32" t="s">
        <v>157</v>
      </c>
      <c r="AD14" s="36">
        <v>760</v>
      </c>
    </row>
    <row r="15" spans="1:30">
      <c r="A15" s="27" t="s">
        <v>330</v>
      </c>
      <c r="B15" s="32" t="s">
        <v>309</v>
      </c>
      <c r="C15" s="26"/>
      <c r="D15" s="26" t="s">
        <v>526</v>
      </c>
      <c r="E15" s="32" t="s">
        <v>517</v>
      </c>
      <c r="F15" s="238">
        <v>1441.5</v>
      </c>
      <c r="G15" s="26"/>
      <c r="H15" s="26"/>
      <c r="I15" s="32"/>
      <c r="J15" s="26"/>
      <c r="M15" s="26"/>
      <c r="N15" s="26"/>
      <c r="O15" s="26"/>
      <c r="Q15" s="26"/>
      <c r="R15" s="26"/>
      <c r="T15" s="27" t="s">
        <v>223</v>
      </c>
      <c r="U15" s="32" t="s">
        <v>229</v>
      </c>
      <c r="W15" s="26" t="s">
        <v>71</v>
      </c>
      <c r="X15" s="26" t="s">
        <v>72</v>
      </c>
      <c r="AB15" s="26" t="s">
        <v>178</v>
      </c>
      <c r="AC15" s="32" t="s">
        <v>158</v>
      </c>
      <c r="AD15" s="36">
        <v>780</v>
      </c>
    </row>
    <row r="16" spans="1:30">
      <c r="A16" s="27" t="s">
        <v>331</v>
      </c>
      <c r="B16" s="32" t="s">
        <v>327</v>
      </c>
      <c r="C16" s="26"/>
      <c r="D16" s="233" t="s">
        <v>527</v>
      </c>
      <c r="E16" s="234" t="s">
        <v>518</v>
      </c>
      <c r="F16" s="239">
        <v>1491.5</v>
      </c>
      <c r="G16" s="26"/>
      <c r="H16" s="26"/>
      <c r="I16" s="32"/>
      <c r="J16" s="31"/>
      <c r="M16" s="26"/>
      <c r="N16" s="26"/>
      <c r="O16" s="26"/>
      <c r="Q16" s="26"/>
      <c r="R16" s="26"/>
      <c r="T16" s="46" t="s">
        <v>46</v>
      </c>
      <c r="U16" s="37" t="s">
        <v>4</v>
      </c>
      <c r="W16" s="26" t="s">
        <v>74</v>
      </c>
      <c r="X16" s="26" t="s">
        <v>75</v>
      </c>
      <c r="AB16" s="26" t="s">
        <v>149</v>
      </c>
      <c r="AC16" s="32" t="s">
        <v>140</v>
      </c>
      <c r="AD16" s="36">
        <v>520</v>
      </c>
    </row>
    <row r="17" spans="1:30">
      <c r="A17" s="27" t="s">
        <v>332</v>
      </c>
      <c r="B17" s="32" t="s">
        <v>310</v>
      </c>
      <c r="C17" s="26"/>
      <c r="D17" s="26" t="s">
        <v>495</v>
      </c>
      <c r="E17" s="32" t="s">
        <v>477</v>
      </c>
      <c r="F17" s="238">
        <v>439.31</v>
      </c>
      <c r="G17" s="26"/>
      <c r="H17" s="26"/>
      <c r="I17" s="32"/>
      <c r="J17" s="26"/>
      <c r="M17" s="26"/>
      <c r="N17" s="26"/>
      <c r="O17" s="26"/>
      <c r="Q17" s="26"/>
      <c r="R17" s="26"/>
      <c r="T17" s="27" t="s">
        <v>42</v>
      </c>
      <c r="U17" s="32" t="s">
        <v>43</v>
      </c>
      <c r="W17" s="26" t="s">
        <v>76</v>
      </c>
      <c r="X17" s="26" t="s">
        <v>77</v>
      </c>
      <c r="AB17" s="26" t="s">
        <v>148</v>
      </c>
      <c r="AC17" s="32" t="s">
        <v>139</v>
      </c>
      <c r="AD17" s="36">
        <v>500</v>
      </c>
    </row>
    <row r="18" spans="1:30">
      <c r="A18" s="27" t="s">
        <v>333</v>
      </c>
      <c r="B18" s="32" t="s">
        <v>328</v>
      </c>
      <c r="C18" s="26"/>
      <c r="D18" s="26" t="s">
        <v>496</v>
      </c>
      <c r="E18" s="32" t="s">
        <v>478</v>
      </c>
      <c r="F18" s="238">
        <v>459.31</v>
      </c>
      <c r="G18" s="26"/>
      <c r="H18" s="26"/>
      <c r="I18" s="32"/>
      <c r="J18" s="26"/>
      <c r="M18" s="26"/>
      <c r="N18" s="26"/>
      <c r="O18" s="26"/>
      <c r="Q18" s="26"/>
      <c r="R18" s="26"/>
      <c r="T18" s="27" t="s">
        <v>69</v>
      </c>
      <c r="U18" s="32" t="s">
        <v>70</v>
      </c>
      <c r="W18" s="26" t="s">
        <v>80</v>
      </c>
      <c r="X18" s="26" t="s">
        <v>81</v>
      </c>
      <c r="AB18" s="26" t="s">
        <v>147</v>
      </c>
      <c r="AC18" s="32" t="s">
        <v>138</v>
      </c>
      <c r="AD18" s="36">
        <v>480</v>
      </c>
    </row>
    <row r="19" spans="1:30">
      <c r="A19" s="46" t="s">
        <v>334</v>
      </c>
      <c r="B19" s="37" t="s">
        <v>311</v>
      </c>
      <c r="C19" s="26"/>
      <c r="D19" s="26" t="s">
        <v>497</v>
      </c>
      <c r="E19" s="32" t="s">
        <v>479</v>
      </c>
      <c r="F19" s="238">
        <v>479.31</v>
      </c>
      <c r="G19" s="26"/>
      <c r="H19" s="26"/>
      <c r="I19" s="32"/>
      <c r="J19" s="26"/>
      <c r="M19" s="26"/>
      <c r="N19" s="26"/>
      <c r="O19" s="26"/>
      <c r="Q19" s="26"/>
      <c r="R19" s="26"/>
      <c r="T19" s="27" t="s">
        <v>60</v>
      </c>
      <c r="U19" s="32" t="s">
        <v>61</v>
      </c>
      <c r="V19" s="32"/>
      <c r="W19" s="26" t="s">
        <v>82</v>
      </c>
      <c r="X19" s="26" t="s">
        <v>83</v>
      </c>
      <c r="AB19" s="26" t="s">
        <v>146</v>
      </c>
      <c r="AC19" s="32" t="s">
        <v>137</v>
      </c>
      <c r="AD19" s="36">
        <v>460</v>
      </c>
    </row>
    <row r="20" spans="1:30">
      <c r="A20" s="27" t="s">
        <v>534</v>
      </c>
      <c r="B20" s="32" t="s">
        <v>536</v>
      </c>
      <c r="C20" s="26"/>
      <c r="D20" s="26" t="s">
        <v>498</v>
      </c>
      <c r="E20" s="32" t="s">
        <v>480</v>
      </c>
      <c r="F20" s="238">
        <v>499.31</v>
      </c>
      <c r="G20" s="26"/>
      <c r="H20" s="26"/>
      <c r="I20" s="32"/>
      <c r="J20" s="26"/>
      <c r="M20" s="26"/>
      <c r="N20" s="26"/>
      <c r="O20" s="26"/>
      <c r="Q20" s="26"/>
      <c r="R20" s="26"/>
      <c r="T20" s="46" t="s">
        <v>33</v>
      </c>
      <c r="U20" s="37" t="s">
        <v>34</v>
      </c>
      <c r="V20" s="32"/>
      <c r="W20" s="26" t="s">
        <v>84</v>
      </c>
      <c r="X20" s="26" t="s">
        <v>85</v>
      </c>
      <c r="AB20" s="26" t="s">
        <v>165</v>
      </c>
      <c r="AC20" s="32" t="s">
        <v>159</v>
      </c>
      <c r="AD20" s="36">
        <v>440</v>
      </c>
    </row>
    <row r="21" spans="1:30">
      <c r="A21" s="27" t="s">
        <v>535</v>
      </c>
      <c r="B21" s="32" t="s">
        <v>531</v>
      </c>
      <c r="C21" s="26"/>
      <c r="D21" s="26" t="s">
        <v>499</v>
      </c>
      <c r="E21" s="32" t="s">
        <v>481</v>
      </c>
      <c r="F21" s="238">
        <v>519.30999999999995</v>
      </c>
      <c r="G21" s="26"/>
      <c r="I21" s="32"/>
      <c r="J21" s="26"/>
      <c r="M21" s="26"/>
      <c r="N21" s="26"/>
      <c r="O21" s="26"/>
      <c r="Q21" s="26"/>
      <c r="R21" s="26"/>
      <c r="T21" s="27" t="s">
        <v>37</v>
      </c>
      <c r="U21" s="32" t="s">
        <v>3</v>
      </c>
      <c r="V21" s="32"/>
      <c r="W21" s="26" t="s">
        <v>86</v>
      </c>
      <c r="X21" s="26" t="s">
        <v>87</v>
      </c>
      <c r="AB21" s="26" t="s">
        <v>166</v>
      </c>
      <c r="AC21" s="32" t="s">
        <v>160</v>
      </c>
      <c r="AD21" s="36">
        <v>420</v>
      </c>
    </row>
    <row r="22" spans="1:30">
      <c r="A22" s="27" t="s">
        <v>537</v>
      </c>
      <c r="B22" s="32" t="s">
        <v>539</v>
      </c>
      <c r="C22" s="26"/>
      <c r="D22" s="26" t="s">
        <v>500</v>
      </c>
      <c r="E22" s="32" t="s">
        <v>482</v>
      </c>
      <c r="F22" s="238">
        <v>559.30999999999995</v>
      </c>
      <c r="G22" s="26"/>
      <c r="I22" s="32"/>
      <c r="J22" s="26"/>
      <c r="M22" s="26"/>
      <c r="N22" s="26"/>
      <c r="O22" s="26"/>
      <c r="Q22" s="26"/>
      <c r="R22" s="26"/>
      <c r="T22" s="27" t="s">
        <v>64</v>
      </c>
      <c r="U22" s="32" t="s">
        <v>6</v>
      </c>
      <c r="V22" s="32"/>
      <c r="W22" s="26" t="s">
        <v>88</v>
      </c>
      <c r="X22" s="26" t="s">
        <v>89</v>
      </c>
      <c r="AB22" s="26" t="s">
        <v>145</v>
      </c>
      <c r="AC22" s="32" t="s">
        <v>136</v>
      </c>
      <c r="AD22" s="36">
        <v>39729</v>
      </c>
    </row>
    <row r="23" spans="1:30">
      <c r="A23" s="27" t="s">
        <v>538</v>
      </c>
      <c r="B23" s="32" t="s">
        <v>532</v>
      </c>
      <c r="C23" s="26"/>
      <c r="D23" s="26" t="s">
        <v>501</v>
      </c>
      <c r="E23" s="32" t="s">
        <v>483</v>
      </c>
      <c r="F23" s="238">
        <v>563.04</v>
      </c>
      <c r="G23" s="26"/>
      <c r="I23" s="32"/>
      <c r="J23" s="26"/>
      <c r="M23" s="26"/>
      <c r="N23" s="26"/>
      <c r="O23" s="26"/>
      <c r="Q23" s="26"/>
      <c r="R23" s="26"/>
      <c r="T23" s="27" t="s">
        <v>55</v>
      </c>
      <c r="U23" s="32" t="s">
        <v>5</v>
      </c>
      <c r="V23" s="32"/>
      <c r="W23" s="26" t="s">
        <v>90</v>
      </c>
      <c r="X23" s="26" t="s">
        <v>91</v>
      </c>
      <c r="AB23" s="26" t="s">
        <v>167</v>
      </c>
      <c r="AC23" s="32" t="s">
        <v>161</v>
      </c>
      <c r="AD23" s="36">
        <v>390</v>
      </c>
    </row>
    <row r="24" spans="1:30">
      <c r="A24" s="27" t="s">
        <v>541</v>
      </c>
      <c r="B24" s="32" t="s">
        <v>540</v>
      </c>
      <c r="C24" s="26"/>
      <c r="D24" s="26" t="s">
        <v>502</v>
      </c>
      <c r="E24" s="32" t="s">
        <v>484</v>
      </c>
      <c r="F24" s="238">
        <v>579.30999999999995</v>
      </c>
      <c r="G24" s="26"/>
      <c r="I24" s="32"/>
      <c r="J24" s="26"/>
      <c r="M24" s="26"/>
      <c r="N24" s="26"/>
      <c r="O24" s="26"/>
      <c r="Q24" s="26"/>
      <c r="R24" s="26"/>
      <c r="T24" s="46" t="s">
        <v>28</v>
      </c>
      <c r="U24" s="37" t="s">
        <v>2</v>
      </c>
      <c r="V24" s="32"/>
      <c r="W24" s="26" t="s">
        <v>92</v>
      </c>
      <c r="X24" s="26" t="s">
        <v>93</v>
      </c>
      <c r="AB24" s="26" t="s">
        <v>168</v>
      </c>
      <c r="AC24" s="32" t="s">
        <v>162</v>
      </c>
      <c r="AD24" s="36">
        <v>380</v>
      </c>
    </row>
    <row r="25" spans="1:30">
      <c r="A25" s="46" t="s">
        <v>542</v>
      </c>
      <c r="B25" s="37" t="s">
        <v>533</v>
      </c>
      <c r="C25" s="26"/>
      <c r="D25" s="26" t="s">
        <v>503</v>
      </c>
      <c r="E25" s="32" t="s">
        <v>485</v>
      </c>
      <c r="F25" s="238">
        <v>599.30999999999995</v>
      </c>
      <c r="G25" s="26"/>
      <c r="I25" s="32"/>
      <c r="J25" s="26"/>
      <c r="M25" s="26"/>
      <c r="N25" s="26"/>
      <c r="O25" s="26"/>
      <c r="Q25" s="26"/>
      <c r="R25" s="26"/>
      <c r="W25" s="26" t="s">
        <v>94</v>
      </c>
      <c r="X25" s="26" t="s">
        <v>95</v>
      </c>
      <c r="AB25" s="26" t="s">
        <v>144</v>
      </c>
      <c r="AC25" s="32" t="s">
        <v>135</v>
      </c>
      <c r="AD25" s="36">
        <v>36729</v>
      </c>
    </row>
    <row r="26" spans="1:30">
      <c r="A26" s="27" t="s">
        <v>529</v>
      </c>
      <c r="B26" s="32" t="s">
        <v>528</v>
      </c>
      <c r="C26" s="26"/>
      <c r="D26" s="26" t="s">
        <v>504</v>
      </c>
      <c r="E26" s="32" t="s">
        <v>486</v>
      </c>
      <c r="F26" s="238">
        <v>643.04</v>
      </c>
      <c r="G26" s="26"/>
      <c r="I26" s="32"/>
      <c r="J26" s="26"/>
      <c r="M26" s="26"/>
      <c r="N26" s="26"/>
      <c r="O26" s="26"/>
      <c r="Q26" s="26"/>
      <c r="R26" s="26"/>
      <c r="W26" s="26" t="s">
        <v>96</v>
      </c>
      <c r="X26" s="26" t="s">
        <v>97</v>
      </c>
      <c r="AB26" s="26" t="s">
        <v>169</v>
      </c>
      <c r="AC26" s="32" t="s">
        <v>163</v>
      </c>
      <c r="AD26" s="36">
        <v>35729</v>
      </c>
    </row>
    <row r="27" spans="1:30">
      <c r="A27" s="46" t="s">
        <v>530</v>
      </c>
      <c r="B27" s="37" t="s">
        <v>336</v>
      </c>
      <c r="C27" s="26"/>
      <c r="D27" s="26" t="s">
        <v>505</v>
      </c>
      <c r="E27" s="32" t="s">
        <v>487</v>
      </c>
      <c r="F27" s="238">
        <v>659.31</v>
      </c>
      <c r="G27" s="26"/>
      <c r="I27" s="32"/>
      <c r="J27" s="26"/>
      <c r="M27" s="26"/>
      <c r="N27" s="26"/>
      <c r="O27" s="26"/>
      <c r="Q27" s="26"/>
      <c r="R27" s="26"/>
      <c r="W27" s="26" t="s">
        <v>98</v>
      </c>
      <c r="X27" s="26" t="s">
        <v>99</v>
      </c>
      <c r="AB27" s="26" t="s">
        <v>143</v>
      </c>
      <c r="AC27" s="32" t="s">
        <v>134</v>
      </c>
      <c r="AD27" s="36">
        <v>34729</v>
      </c>
    </row>
    <row r="28" spans="1:30">
      <c r="A28" s="27" t="s">
        <v>179</v>
      </c>
      <c r="B28" s="32" t="s">
        <v>278</v>
      </c>
      <c r="C28" s="26"/>
      <c r="D28" s="26" t="s">
        <v>506</v>
      </c>
      <c r="E28" s="32" t="s">
        <v>488</v>
      </c>
      <c r="F28" s="238">
        <v>663.04</v>
      </c>
      <c r="G28" s="26"/>
      <c r="I28" s="32"/>
      <c r="J28" s="26"/>
      <c r="M28" s="26"/>
      <c r="N28" s="26"/>
      <c r="O28" s="26"/>
      <c r="Q28" s="26"/>
      <c r="R28" s="26"/>
      <c r="W28" s="26" t="s">
        <v>100</v>
      </c>
      <c r="X28" s="26" t="s">
        <v>101</v>
      </c>
    </row>
    <row r="29" spans="1:30">
      <c r="A29" s="27" t="s">
        <v>275</v>
      </c>
      <c r="B29" s="32" t="s">
        <v>164</v>
      </c>
      <c r="C29" s="26"/>
      <c r="D29" s="26" t="s">
        <v>507</v>
      </c>
      <c r="E29" s="32" t="s">
        <v>468</v>
      </c>
      <c r="F29" s="238">
        <v>723.04</v>
      </c>
      <c r="G29" s="26"/>
      <c r="H29" s="26"/>
      <c r="I29" s="32"/>
      <c r="J29" s="26"/>
      <c r="M29" s="26"/>
      <c r="N29" s="26"/>
      <c r="O29" s="26"/>
      <c r="Q29" s="26"/>
      <c r="R29" s="26"/>
      <c r="W29" s="26" t="s">
        <v>102</v>
      </c>
      <c r="X29" s="26" t="s">
        <v>103</v>
      </c>
    </row>
    <row r="30" spans="1:30">
      <c r="A30" s="27" t="s">
        <v>214</v>
      </c>
      <c r="B30" s="32" t="s">
        <v>215</v>
      </c>
      <c r="C30" s="26"/>
      <c r="D30" s="26" t="s">
        <v>508</v>
      </c>
      <c r="E30" s="32" t="s">
        <v>469</v>
      </c>
      <c r="F30" s="238">
        <v>753.04</v>
      </c>
      <c r="G30" s="26"/>
      <c r="H30" s="26"/>
      <c r="I30" s="32"/>
      <c r="J30" s="26"/>
      <c r="M30" s="26"/>
      <c r="N30" s="26"/>
      <c r="O30" s="26"/>
      <c r="Q30" s="26"/>
      <c r="R30" s="26"/>
      <c r="W30" s="26" t="s">
        <v>104</v>
      </c>
      <c r="X30" s="26" t="s">
        <v>105</v>
      </c>
    </row>
    <row r="31" spans="1:30">
      <c r="A31" s="27" t="s">
        <v>218</v>
      </c>
      <c r="B31" s="32" t="s">
        <v>220</v>
      </c>
      <c r="C31" s="26"/>
      <c r="D31" s="26" t="s">
        <v>509</v>
      </c>
      <c r="E31" s="32" t="s">
        <v>471</v>
      </c>
      <c r="F31" s="238">
        <v>759.31</v>
      </c>
      <c r="G31" s="26"/>
      <c r="H31" s="26"/>
      <c r="I31" s="32"/>
      <c r="J31" s="26"/>
      <c r="M31" s="26"/>
      <c r="N31" s="26"/>
      <c r="O31" s="26"/>
      <c r="Q31" s="26"/>
      <c r="R31" s="26"/>
      <c r="W31" s="26" t="s">
        <v>106</v>
      </c>
      <c r="X31" s="26" t="s">
        <v>107</v>
      </c>
    </row>
    <row r="32" spans="1:30">
      <c r="A32" s="27" t="s">
        <v>216</v>
      </c>
      <c r="B32" s="32" t="s">
        <v>217</v>
      </c>
      <c r="C32" s="26"/>
      <c r="F32" s="35"/>
      <c r="G32" s="26"/>
      <c r="H32" s="26"/>
      <c r="I32" s="32"/>
      <c r="J32" s="26"/>
      <c r="K32" s="27"/>
      <c r="L32" s="32"/>
      <c r="M32" s="26"/>
      <c r="N32" s="26"/>
      <c r="O32" s="26"/>
      <c r="Q32" s="26"/>
      <c r="R32" s="26"/>
      <c r="W32" s="29" t="s">
        <v>108</v>
      </c>
      <c r="X32" s="29" t="s">
        <v>109</v>
      </c>
    </row>
    <row r="33" spans="1:18">
      <c r="A33" s="27" t="s">
        <v>219</v>
      </c>
      <c r="B33" s="32" t="s">
        <v>221</v>
      </c>
      <c r="C33" s="26"/>
      <c r="F33" s="35"/>
      <c r="G33" s="26"/>
      <c r="H33" s="26"/>
      <c r="I33" s="32"/>
      <c r="J33" s="26"/>
      <c r="K33" s="27"/>
      <c r="L33" s="32"/>
      <c r="M33" s="26"/>
      <c r="N33" s="26"/>
      <c r="O33" s="26"/>
      <c r="Q33" s="26"/>
      <c r="R33" s="26"/>
    </row>
    <row r="34" spans="1:18">
      <c r="A34" s="27" t="s">
        <v>201</v>
      </c>
      <c r="B34" s="32" t="s">
        <v>197</v>
      </c>
      <c r="C34" s="26"/>
      <c r="F34" s="35"/>
      <c r="G34" s="26"/>
      <c r="H34" s="26"/>
      <c r="I34" s="32"/>
      <c r="J34" s="26"/>
      <c r="K34" s="27"/>
      <c r="L34" s="32"/>
      <c r="M34" s="26"/>
      <c r="N34" s="26"/>
      <c r="O34" s="26"/>
      <c r="Q34" s="26"/>
      <c r="R34" s="26"/>
    </row>
    <row r="35" spans="1:18">
      <c r="A35" s="27" t="s">
        <v>279</v>
      </c>
      <c r="B35" s="32" t="s">
        <v>184</v>
      </c>
      <c r="C35" s="27"/>
      <c r="F35" s="35"/>
      <c r="G35" s="26"/>
      <c r="H35" s="26"/>
      <c r="I35" s="32"/>
      <c r="J35" s="26"/>
      <c r="K35" s="27"/>
      <c r="L35" s="32"/>
      <c r="M35" s="26"/>
      <c r="N35" s="26"/>
      <c r="O35" s="26"/>
      <c r="Q35" s="26"/>
      <c r="R35" s="26"/>
    </row>
    <row r="36" spans="1:18">
      <c r="A36" s="27" t="s">
        <v>247</v>
      </c>
      <c r="B36" s="32" t="s">
        <v>263</v>
      </c>
      <c r="C36" s="27"/>
      <c r="F36" s="35"/>
      <c r="G36" s="26"/>
      <c r="H36" s="26"/>
      <c r="I36" s="32"/>
      <c r="J36" s="26"/>
      <c r="K36" s="27"/>
      <c r="L36" s="32"/>
      <c r="M36" s="31"/>
      <c r="N36" s="26"/>
      <c r="O36" s="26"/>
      <c r="Q36" s="26"/>
      <c r="R36" s="26"/>
    </row>
    <row r="37" spans="1:18">
      <c r="A37" s="27" t="s">
        <v>280</v>
      </c>
      <c r="B37" s="32" t="s">
        <v>240</v>
      </c>
      <c r="C37" s="27"/>
      <c r="F37" s="35"/>
      <c r="G37" s="26"/>
      <c r="H37" s="26"/>
      <c r="I37" s="32"/>
      <c r="J37" s="26"/>
      <c r="K37" s="27"/>
      <c r="L37" s="32"/>
      <c r="M37" s="26"/>
      <c r="N37" s="26"/>
      <c r="O37" s="26"/>
      <c r="Q37" s="26"/>
      <c r="R37" s="26"/>
    </row>
    <row r="38" spans="1:18">
      <c r="A38" s="27" t="s">
        <v>248</v>
      </c>
      <c r="B38" s="32" t="s">
        <v>264</v>
      </c>
      <c r="C38" s="27"/>
      <c r="F38" s="35"/>
      <c r="G38" s="26"/>
      <c r="H38" s="26"/>
      <c r="I38" s="32"/>
      <c r="J38" s="26"/>
      <c r="K38" s="27"/>
      <c r="L38" s="32"/>
      <c r="M38" s="26"/>
      <c r="N38" s="26"/>
      <c r="O38" s="26"/>
      <c r="Q38" s="26"/>
      <c r="R38" s="26"/>
    </row>
    <row r="39" spans="1:18">
      <c r="A39" s="27" t="s">
        <v>281</v>
      </c>
      <c r="B39" s="32" t="s">
        <v>241</v>
      </c>
      <c r="C39" s="27"/>
      <c r="F39" s="35"/>
      <c r="G39" s="26"/>
      <c r="H39" s="26"/>
      <c r="I39" s="32"/>
      <c r="J39" s="26"/>
      <c r="K39" s="27"/>
      <c r="L39" s="32"/>
      <c r="M39" s="26"/>
      <c r="N39" s="26"/>
      <c r="O39" s="26"/>
      <c r="Q39" s="26"/>
      <c r="R39" s="26"/>
    </row>
    <row r="40" spans="1:18">
      <c r="A40" s="27" t="s">
        <v>199</v>
      </c>
      <c r="B40" s="32" t="s">
        <v>195</v>
      </c>
      <c r="C40" s="27"/>
      <c r="D40" s="26"/>
      <c r="E40" s="32"/>
      <c r="F40" s="35"/>
      <c r="G40" s="26"/>
      <c r="H40" s="26"/>
      <c r="I40" s="32"/>
      <c r="J40" s="26"/>
      <c r="K40" s="27"/>
      <c r="L40" s="32"/>
      <c r="M40" s="26"/>
      <c r="N40" s="26"/>
      <c r="O40" s="26"/>
      <c r="Q40" s="26"/>
      <c r="R40" s="26"/>
    </row>
    <row r="41" spans="1:18">
      <c r="A41" s="27" t="s">
        <v>284</v>
      </c>
      <c r="B41" s="32" t="s">
        <v>186</v>
      </c>
      <c r="C41" s="27"/>
      <c r="D41" s="26"/>
      <c r="E41" s="32"/>
      <c r="F41" s="35"/>
      <c r="G41" s="26"/>
      <c r="H41" s="26"/>
      <c r="I41" s="32"/>
      <c r="J41" s="26"/>
      <c r="K41" s="27"/>
      <c r="L41" s="32"/>
      <c r="M41" s="26"/>
      <c r="N41" s="26"/>
      <c r="O41" s="26"/>
      <c r="Q41" s="26"/>
      <c r="R41" s="26"/>
    </row>
    <row r="42" spans="1:18">
      <c r="A42" s="27" t="s">
        <v>244</v>
      </c>
      <c r="B42" s="32" t="s">
        <v>259</v>
      </c>
      <c r="C42" s="27"/>
      <c r="D42" s="26"/>
      <c r="E42" s="32"/>
      <c r="F42" s="35"/>
      <c r="G42" s="26"/>
      <c r="H42" s="26"/>
      <c r="I42" s="32"/>
      <c r="J42" s="26"/>
      <c r="K42" s="27"/>
      <c r="L42" s="32"/>
      <c r="M42" s="26"/>
      <c r="N42" s="26"/>
      <c r="O42" s="26"/>
      <c r="Q42" s="26"/>
      <c r="R42" s="26"/>
    </row>
    <row r="43" spans="1:18">
      <c r="A43" s="27" t="s">
        <v>282</v>
      </c>
      <c r="B43" s="32" t="s">
        <v>238</v>
      </c>
      <c r="C43" s="27"/>
      <c r="D43" s="26"/>
      <c r="E43" s="32"/>
      <c r="F43" s="35"/>
      <c r="G43" s="26"/>
      <c r="H43" s="26"/>
      <c r="I43" s="32"/>
      <c r="J43" s="26"/>
      <c r="K43" s="27"/>
      <c r="L43" s="32"/>
      <c r="M43" s="26"/>
      <c r="N43" s="26"/>
      <c r="O43" s="26"/>
      <c r="Q43" s="26"/>
      <c r="R43" s="26"/>
    </row>
    <row r="44" spans="1:18">
      <c r="A44" s="27" t="s">
        <v>283</v>
      </c>
      <c r="B44" s="32" t="s">
        <v>260</v>
      </c>
      <c r="C44" s="27"/>
      <c r="D44" s="26"/>
      <c r="E44" s="32"/>
      <c r="F44" s="35"/>
      <c r="G44" s="26"/>
      <c r="H44" s="26"/>
      <c r="I44" s="32"/>
      <c r="J44" s="26"/>
      <c r="K44" s="26"/>
      <c r="L44" s="32"/>
      <c r="M44" s="26"/>
      <c r="N44" s="26"/>
      <c r="O44" s="26"/>
      <c r="Q44" s="26"/>
      <c r="R44" s="26"/>
    </row>
    <row r="45" spans="1:18">
      <c r="A45" s="27" t="s">
        <v>285</v>
      </c>
      <c r="B45" s="32" t="s">
        <v>239</v>
      </c>
      <c r="C45" s="27"/>
      <c r="D45" s="26"/>
      <c r="E45" s="32"/>
      <c r="F45" s="35"/>
      <c r="G45" s="26"/>
      <c r="H45" s="26"/>
      <c r="I45" s="32"/>
      <c r="J45" s="26"/>
      <c r="K45" s="26"/>
      <c r="L45" s="32"/>
      <c r="M45" s="26"/>
      <c r="N45" s="26"/>
      <c r="O45" s="26"/>
      <c r="Q45" s="26"/>
      <c r="R45" s="26"/>
    </row>
    <row r="46" spans="1:18">
      <c r="A46" s="27" t="s">
        <v>200</v>
      </c>
      <c r="B46" s="32" t="s">
        <v>196</v>
      </c>
      <c r="C46" s="27"/>
      <c r="D46" s="26"/>
      <c r="E46" s="32"/>
      <c r="F46" s="35"/>
      <c r="G46" s="26"/>
      <c r="H46" s="26"/>
      <c r="I46" s="32"/>
      <c r="J46" s="26"/>
      <c r="K46" s="26"/>
      <c r="L46" s="32"/>
      <c r="M46" s="26"/>
      <c r="N46" s="26"/>
      <c r="O46" s="26"/>
      <c r="Q46" s="26"/>
      <c r="R46" s="26"/>
    </row>
    <row r="47" spans="1:18">
      <c r="A47" s="27" t="s">
        <v>286</v>
      </c>
      <c r="B47" s="32" t="s">
        <v>183</v>
      </c>
      <c r="C47" s="27"/>
      <c r="D47" s="26"/>
      <c r="E47" s="32"/>
      <c r="F47" s="35"/>
      <c r="G47" s="26"/>
      <c r="H47" s="26"/>
      <c r="I47" s="32"/>
      <c r="J47" s="26"/>
      <c r="K47" s="26"/>
      <c r="L47" s="32"/>
      <c r="M47" s="26"/>
      <c r="N47" s="26"/>
      <c r="O47" s="26"/>
      <c r="Q47" s="26"/>
      <c r="R47" s="26"/>
    </row>
    <row r="48" spans="1:18">
      <c r="A48" s="27" t="s">
        <v>246</v>
      </c>
      <c r="B48" s="32" t="s">
        <v>262</v>
      </c>
      <c r="C48" s="27"/>
      <c r="D48" s="26"/>
      <c r="E48" s="32"/>
      <c r="F48" s="35"/>
      <c r="G48" s="26"/>
      <c r="H48" s="26"/>
      <c r="I48" s="32"/>
      <c r="J48" s="26"/>
      <c r="K48" s="26"/>
      <c r="L48" s="32"/>
      <c r="M48" s="26"/>
      <c r="N48" s="26"/>
      <c r="O48" s="26"/>
      <c r="Q48" s="26"/>
      <c r="R48" s="26"/>
    </row>
    <row r="49" spans="1:18">
      <c r="A49" s="27" t="s">
        <v>287</v>
      </c>
      <c r="B49" s="32" t="s">
        <v>230</v>
      </c>
      <c r="C49" s="27"/>
      <c r="D49" s="26"/>
      <c r="E49" s="32"/>
      <c r="F49" s="35"/>
      <c r="G49" s="26"/>
      <c r="H49" s="31"/>
      <c r="I49" s="32"/>
      <c r="J49" s="26"/>
      <c r="K49" s="26"/>
      <c r="L49" s="32"/>
      <c r="M49" s="26"/>
      <c r="N49" s="26"/>
      <c r="O49" s="26"/>
      <c r="Q49" s="26"/>
      <c r="R49" s="26"/>
    </row>
    <row r="50" spans="1:18">
      <c r="A50" s="27" t="s">
        <v>245</v>
      </c>
      <c r="B50" s="32" t="s">
        <v>261</v>
      </c>
      <c r="C50" s="27"/>
      <c r="D50" s="26"/>
      <c r="E50" s="32"/>
      <c r="F50" s="35"/>
      <c r="G50" s="26"/>
      <c r="H50" s="26"/>
      <c r="I50" s="32"/>
      <c r="J50" s="26"/>
      <c r="K50" s="26"/>
      <c r="L50" s="32"/>
      <c r="M50" s="26"/>
      <c r="N50" s="26"/>
      <c r="O50" s="26"/>
      <c r="Q50" s="26"/>
      <c r="R50" s="26"/>
    </row>
    <row r="51" spans="1:18">
      <c r="A51" s="27" t="s">
        <v>288</v>
      </c>
      <c r="B51" s="32" t="s">
        <v>231</v>
      </c>
      <c r="C51" s="27"/>
      <c r="D51" s="26"/>
      <c r="E51" s="32"/>
      <c r="F51" s="35"/>
      <c r="G51" s="26"/>
      <c r="H51" s="26"/>
      <c r="I51" s="32"/>
      <c r="J51" s="26"/>
      <c r="K51" s="26"/>
      <c r="L51" s="32"/>
      <c r="M51" s="26"/>
      <c r="N51" s="26"/>
      <c r="O51" s="26"/>
      <c r="Q51" s="26"/>
      <c r="R51" s="26"/>
    </row>
    <row r="52" spans="1:18">
      <c r="A52" s="27" t="s">
        <v>202</v>
      </c>
      <c r="B52" s="32" t="s">
        <v>198</v>
      </c>
      <c r="C52" s="27"/>
      <c r="D52" s="26"/>
      <c r="E52" s="32"/>
      <c r="F52" s="35"/>
      <c r="G52" s="26"/>
      <c r="H52" s="26"/>
      <c r="I52" s="32"/>
      <c r="J52" s="26"/>
      <c r="K52" s="26"/>
      <c r="L52" s="32"/>
      <c r="M52" s="26"/>
      <c r="N52" s="26"/>
      <c r="O52" s="26"/>
      <c r="Q52" s="26"/>
      <c r="R52" s="26"/>
    </row>
    <row r="53" spans="1:18">
      <c r="A53" s="27" t="s">
        <v>289</v>
      </c>
      <c r="B53" s="32" t="s">
        <v>185</v>
      </c>
      <c r="C53" s="27"/>
      <c r="D53" s="26"/>
      <c r="E53" s="32"/>
      <c r="F53" s="35"/>
      <c r="G53" s="26"/>
      <c r="H53" s="26"/>
      <c r="I53" s="32"/>
      <c r="J53" s="26"/>
      <c r="K53" s="26"/>
      <c r="L53" s="32"/>
      <c r="M53" s="26"/>
      <c r="N53" s="26"/>
      <c r="O53" s="26"/>
      <c r="Q53" s="26"/>
      <c r="R53" s="26"/>
    </row>
    <row r="54" spans="1:18">
      <c r="A54" s="27" t="s">
        <v>249</v>
      </c>
      <c r="B54" s="32" t="s">
        <v>265</v>
      </c>
      <c r="C54" s="27"/>
      <c r="D54" s="26"/>
      <c r="E54" s="32"/>
      <c r="F54" s="35"/>
      <c r="G54" s="26"/>
      <c r="H54" s="26"/>
      <c r="I54" s="32"/>
      <c r="J54" s="26"/>
      <c r="K54" s="26"/>
      <c r="L54" s="32"/>
      <c r="M54" s="26"/>
      <c r="N54" s="26"/>
      <c r="O54" s="26"/>
      <c r="Q54" s="26"/>
      <c r="R54" s="26"/>
    </row>
    <row r="55" spans="1:18">
      <c r="A55" s="27" t="s">
        <v>290</v>
      </c>
      <c r="B55" s="32" t="s">
        <v>242</v>
      </c>
      <c r="C55" s="27"/>
      <c r="D55" s="26"/>
      <c r="E55" s="32"/>
      <c r="F55" s="35"/>
      <c r="G55" s="26"/>
      <c r="H55" s="26"/>
      <c r="I55" s="32"/>
      <c r="J55" s="26"/>
      <c r="K55" s="26"/>
      <c r="L55" s="32"/>
      <c r="M55" s="26"/>
      <c r="N55" s="26"/>
      <c r="O55" s="26"/>
      <c r="Q55" s="26"/>
      <c r="R55" s="26"/>
    </row>
    <row r="56" spans="1:18">
      <c r="A56" s="27" t="s">
        <v>250</v>
      </c>
      <c r="B56" s="32" t="s">
        <v>266</v>
      </c>
      <c r="C56" s="27"/>
      <c r="D56" s="26"/>
      <c r="E56" s="32"/>
      <c r="F56" s="35"/>
      <c r="G56" s="26"/>
      <c r="H56" s="26"/>
      <c r="I56" s="32"/>
      <c r="J56" s="26"/>
      <c r="K56" s="26"/>
      <c r="L56" s="32"/>
      <c r="M56" s="26"/>
      <c r="N56" s="26"/>
      <c r="O56" s="26"/>
      <c r="Q56" s="26"/>
      <c r="R56" s="26"/>
    </row>
    <row r="57" spans="1:18">
      <c r="A57" s="27" t="s">
        <v>291</v>
      </c>
      <c r="B57" s="32" t="s">
        <v>243</v>
      </c>
      <c r="C57" s="27"/>
      <c r="D57" s="26"/>
      <c r="E57" s="32"/>
      <c r="F57" s="35"/>
      <c r="G57" s="26"/>
      <c r="H57" s="26"/>
      <c r="I57" s="32"/>
      <c r="J57" s="26"/>
      <c r="K57" s="26"/>
      <c r="L57" s="32"/>
      <c r="M57" s="26"/>
      <c r="N57" s="26"/>
      <c r="O57" s="26"/>
      <c r="Q57" s="26"/>
      <c r="R57" s="26"/>
    </row>
    <row r="58" spans="1:18">
      <c r="A58" s="27" t="s">
        <v>203</v>
      </c>
      <c r="B58" s="32" t="s">
        <v>191</v>
      </c>
      <c r="C58" s="27"/>
      <c r="D58" s="26"/>
      <c r="E58" s="32"/>
      <c r="F58" s="35"/>
      <c r="G58" s="26"/>
      <c r="H58" s="26"/>
      <c r="I58" s="32"/>
      <c r="J58" s="26"/>
      <c r="K58" s="26"/>
      <c r="L58" s="32"/>
      <c r="M58" s="26"/>
      <c r="N58" s="26"/>
      <c r="O58" s="26"/>
      <c r="Q58" s="26"/>
      <c r="R58" s="26"/>
    </row>
    <row r="59" spans="1:18">
      <c r="A59" s="27" t="s">
        <v>292</v>
      </c>
      <c r="B59" s="32" t="s">
        <v>187</v>
      </c>
      <c r="C59" s="27"/>
      <c r="D59" s="26"/>
      <c r="E59" s="32"/>
      <c r="F59" s="35"/>
      <c r="G59" s="26"/>
      <c r="H59" s="28"/>
      <c r="I59" s="32"/>
      <c r="J59" s="26"/>
      <c r="K59" s="26"/>
      <c r="L59" s="32"/>
      <c r="M59" s="26"/>
      <c r="N59" s="26"/>
      <c r="O59" s="26"/>
      <c r="Q59" s="26"/>
      <c r="R59" s="26"/>
    </row>
    <row r="60" spans="1:18">
      <c r="A60" s="27" t="s">
        <v>251</v>
      </c>
      <c r="B60" s="32" t="s">
        <v>267</v>
      </c>
      <c r="C60" s="27"/>
      <c r="D60" s="26"/>
      <c r="E60" s="32"/>
      <c r="F60" s="35"/>
      <c r="G60" s="26"/>
      <c r="H60" s="28"/>
      <c r="I60" s="32"/>
      <c r="J60" s="26"/>
      <c r="K60" s="26"/>
      <c r="L60" s="32"/>
      <c r="M60" s="26"/>
      <c r="N60" s="26"/>
      <c r="O60" s="26"/>
      <c r="Q60" s="26"/>
      <c r="R60" s="26"/>
    </row>
    <row r="61" spans="1:18">
      <c r="A61" s="27" t="s">
        <v>293</v>
      </c>
      <c r="B61" s="32" t="s">
        <v>232</v>
      </c>
      <c r="C61" s="27"/>
      <c r="D61" s="26"/>
      <c r="E61" s="32"/>
      <c r="F61" s="35"/>
      <c r="G61" s="26"/>
      <c r="H61" s="28"/>
      <c r="I61" s="32"/>
      <c r="J61" s="26"/>
      <c r="K61" s="26"/>
      <c r="L61" s="32"/>
      <c r="M61" s="26"/>
      <c r="N61" s="26"/>
      <c r="O61" s="26"/>
      <c r="Q61" s="26"/>
      <c r="R61" s="26"/>
    </row>
    <row r="62" spans="1:18">
      <c r="A62" s="27" t="s">
        <v>252</v>
      </c>
      <c r="B62" s="32" t="s">
        <v>268</v>
      </c>
      <c r="C62" s="27"/>
      <c r="D62" s="26"/>
      <c r="E62" s="32"/>
      <c r="F62" s="35"/>
      <c r="G62" s="26"/>
      <c r="H62" s="28"/>
      <c r="I62" s="30"/>
      <c r="J62" s="26"/>
      <c r="K62" s="26"/>
      <c r="L62" s="32"/>
      <c r="M62" s="26"/>
      <c r="N62" s="26"/>
      <c r="O62" s="26"/>
      <c r="Q62" s="26"/>
      <c r="R62" s="26"/>
    </row>
    <row r="63" spans="1:18">
      <c r="A63" s="27" t="s">
        <v>294</v>
      </c>
      <c r="B63" s="32" t="s">
        <v>233</v>
      </c>
      <c r="C63" s="27"/>
      <c r="D63" s="26"/>
      <c r="E63" s="32"/>
      <c r="F63" s="35"/>
      <c r="G63" s="26"/>
      <c r="H63" s="28"/>
      <c r="I63" s="30"/>
      <c r="J63" s="26"/>
      <c r="K63" s="26"/>
      <c r="L63" s="32"/>
      <c r="M63" s="26"/>
      <c r="N63" s="26"/>
      <c r="O63" s="26"/>
      <c r="Q63" s="26"/>
      <c r="R63" s="26"/>
    </row>
    <row r="64" spans="1:18">
      <c r="A64" s="27" t="s">
        <v>204</v>
      </c>
      <c r="B64" s="32" t="s">
        <v>192</v>
      </c>
      <c r="C64" s="27"/>
      <c r="D64" s="26"/>
      <c r="E64" s="32"/>
      <c r="F64" s="35"/>
      <c r="G64" s="26"/>
      <c r="H64" s="28"/>
      <c r="I64" s="30"/>
      <c r="J64" s="26"/>
      <c r="K64" s="26"/>
      <c r="L64" s="32"/>
      <c r="M64" s="26"/>
      <c r="N64" s="26"/>
      <c r="O64" s="26"/>
      <c r="Q64" s="26"/>
      <c r="R64" s="26"/>
    </row>
    <row r="65" spans="1:18">
      <c r="A65" s="27" t="s">
        <v>295</v>
      </c>
      <c r="B65" s="32" t="s">
        <v>190</v>
      </c>
      <c r="C65" s="27"/>
      <c r="D65" s="26"/>
      <c r="E65" s="32"/>
      <c r="F65" s="35"/>
      <c r="G65" s="26"/>
      <c r="H65" s="28"/>
      <c r="I65" s="30"/>
      <c r="J65" s="26"/>
      <c r="K65" s="26"/>
      <c r="L65" s="32"/>
      <c r="M65" s="26"/>
      <c r="N65" s="26"/>
      <c r="O65" s="26"/>
      <c r="Q65" s="26"/>
      <c r="R65" s="26"/>
    </row>
    <row r="66" spans="1:18">
      <c r="A66" s="27" t="s">
        <v>253</v>
      </c>
      <c r="B66" s="32" t="s">
        <v>269</v>
      </c>
      <c r="C66" s="27"/>
      <c r="D66" s="26"/>
      <c r="E66" s="32"/>
      <c r="F66" s="35"/>
      <c r="G66" s="26"/>
      <c r="H66" s="28"/>
      <c r="I66" s="30"/>
      <c r="J66" s="26"/>
      <c r="K66" s="26"/>
      <c r="L66" s="32"/>
      <c r="M66" s="26"/>
      <c r="N66" s="26"/>
      <c r="O66" s="26"/>
      <c r="Q66" s="26"/>
      <c r="R66" s="26"/>
    </row>
    <row r="67" spans="1:18">
      <c r="A67" s="27" t="s">
        <v>296</v>
      </c>
      <c r="B67" s="32" t="s">
        <v>234</v>
      </c>
      <c r="C67" s="27"/>
      <c r="D67" s="26"/>
      <c r="E67" s="32"/>
      <c r="F67" s="35"/>
      <c r="G67" s="26"/>
      <c r="H67" s="28"/>
      <c r="I67" s="30"/>
      <c r="J67" s="26"/>
      <c r="K67" s="26"/>
      <c r="L67" s="32"/>
      <c r="M67" s="26"/>
      <c r="N67" s="26"/>
      <c r="O67" s="26"/>
      <c r="Q67" s="26"/>
      <c r="R67" s="26"/>
    </row>
    <row r="68" spans="1:18">
      <c r="A68" s="27" t="s">
        <v>254</v>
      </c>
      <c r="B68" s="32" t="s">
        <v>270</v>
      </c>
      <c r="C68" s="27"/>
      <c r="D68" s="26"/>
      <c r="E68" s="32"/>
      <c r="F68" s="35"/>
      <c r="G68" s="26"/>
      <c r="H68" s="28"/>
      <c r="I68" s="30"/>
      <c r="J68" s="26"/>
      <c r="M68" s="26"/>
      <c r="N68" s="26"/>
      <c r="O68" s="26"/>
      <c r="Q68" s="26"/>
      <c r="R68" s="26"/>
    </row>
    <row r="69" spans="1:18">
      <c r="A69" s="27" t="s">
        <v>297</v>
      </c>
      <c r="B69" s="32" t="s">
        <v>235</v>
      </c>
      <c r="C69" s="27"/>
      <c r="D69" s="26"/>
      <c r="E69" s="32"/>
      <c r="F69" s="35"/>
      <c r="G69" s="26"/>
      <c r="H69" s="28"/>
      <c r="I69" s="30"/>
      <c r="J69" s="26"/>
      <c r="M69" s="26"/>
      <c r="N69" s="26"/>
      <c r="O69" s="26"/>
      <c r="Q69" s="26"/>
      <c r="R69" s="26"/>
    </row>
    <row r="70" spans="1:18">
      <c r="A70" s="27" t="s">
        <v>205</v>
      </c>
      <c r="B70" s="32" t="s">
        <v>193</v>
      </c>
      <c r="C70" s="27"/>
      <c r="D70" s="26"/>
      <c r="E70" s="32"/>
      <c r="F70" s="35"/>
      <c r="G70" s="26"/>
      <c r="H70" s="28"/>
      <c r="I70" s="30"/>
      <c r="J70" s="26"/>
      <c r="M70" s="26"/>
      <c r="N70" s="26"/>
      <c r="O70" s="26"/>
      <c r="Q70" s="26"/>
      <c r="R70" s="26"/>
    </row>
    <row r="71" spans="1:18">
      <c r="A71" s="27" t="s">
        <v>298</v>
      </c>
      <c r="B71" s="32" t="s">
        <v>188</v>
      </c>
      <c r="C71" s="27"/>
      <c r="D71" s="26"/>
      <c r="E71" s="32"/>
      <c r="F71" s="35"/>
      <c r="G71" s="26"/>
      <c r="H71" s="28"/>
      <c r="I71" s="30"/>
      <c r="J71" s="26"/>
      <c r="M71" s="26"/>
      <c r="N71" s="26"/>
      <c r="O71" s="26"/>
      <c r="Q71" s="26"/>
      <c r="R71" s="26"/>
    </row>
    <row r="72" spans="1:18">
      <c r="A72" s="27" t="s">
        <v>255</v>
      </c>
      <c r="B72" s="32" t="s">
        <v>271</v>
      </c>
      <c r="C72" s="27"/>
      <c r="D72" s="26"/>
      <c r="E72" s="32"/>
      <c r="F72" s="36"/>
      <c r="G72" s="26"/>
      <c r="H72" s="28"/>
      <c r="I72" s="30"/>
      <c r="J72" s="26"/>
      <c r="M72" s="26"/>
      <c r="N72" s="26"/>
      <c r="O72" s="26"/>
      <c r="Q72" s="26"/>
      <c r="R72" s="26"/>
    </row>
    <row r="73" spans="1:18">
      <c r="A73" s="27" t="s">
        <v>299</v>
      </c>
      <c r="B73" s="32" t="s">
        <v>236</v>
      </c>
      <c r="C73" s="27"/>
      <c r="D73" s="26"/>
      <c r="E73" s="32"/>
      <c r="F73" s="36"/>
      <c r="G73" s="26"/>
      <c r="H73" s="28"/>
      <c r="I73" s="30"/>
      <c r="J73" s="26"/>
      <c r="M73" s="26"/>
      <c r="N73" s="26"/>
      <c r="O73" s="26"/>
      <c r="Q73" s="26"/>
      <c r="R73" s="26"/>
    </row>
    <row r="74" spans="1:18">
      <c r="A74" s="27" t="s">
        <v>256</v>
      </c>
      <c r="B74" s="32" t="s">
        <v>272</v>
      </c>
      <c r="C74" s="27"/>
      <c r="D74" s="26"/>
      <c r="E74" s="32"/>
      <c r="F74" s="36"/>
      <c r="G74" s="26"/>
      <c r="H74" s="28"/>
      <c r="I74" s="30"/>
      <c r="J74" s="26"/>
      <c r="M74" s="26"/>
      <c r="N74" s="26"/>
      <c r="O74" s="26"/>
      <c r="Q74" s="26"/>
      <c r="R74" s="26"/>
    </row>
    <row r="75" spans="1:18">
      <c r="A75" s="27" t="s">
        <v>300</v>
      </c>
      <c r="B75" s="32" t="s">
        <v>237</v>
      </c>
      <c r="C75" s="27"/>
      <c r="D75" s="26"/>
      <c r="E75" s="32"/>
      <c r="F75" s="36"/>
      <c r="G75" s="26"/>
      <c r="H75" s="28"/>
      <c r="I75" s="30"/>
      <c r="J75" s="26"/>
      <c r="M75" s="26"/>
      <c r="N75" s="26"/>
      <c r="O75" s="26"/>
      <c r="Q75" s="26"/>
      <c r="R75" s="26"/>
    </row>
    <row r="76" spans="1:18">
      <c r="A76" s="27" t="s">
        <v>206</v>
      </c>
      <c r="B76" s="32" t="s">
        <v>194</v>
      </c>
      <c r="C76" s="27"/>
      <c r="D76" s="26"/>
      <c r="E76" s="32"/>
      <c r="F76" s="36"/>
      <c r="G76" s="26"/>
      <c r="H76" s="28"/>
      <c r="I76" s="30"/>
      <c r="J76" s="26"/>
      <c r="M76" s="26"/>
      <c r="N76" s="26"/>
      <c r="O76" s="26"/>
      <c r="Q76" s="26"/>
      <c r="R76" s="26"/>
    </row>
    <row r="77" spans="1:18">
      <c r="A77" s="27" t="s">
        <v>301</v>
      </c>
      <c r="B77" s="32" t="s">
        <v>189</v>
      </c>
      <c r="C77" s="27"/>
      <c r="D77" s="26"/>
      <c r="E77" s="32"/>
      <c r="F77" s="36"/>
      <c r="G77" s="26"/>
      <c r="H77" s="28"/>
      <c r="I77" s="30"/>
      <c r="J77" s="26"/>
      <c r="M77" s="26"/>
      <c r="N77" s="26"/>
      <c r="O77" s="26"/>
      <c r="Q77" s="26"/>
      <c r="R77" s="26"/>
    </row>
    <row r="78" spans="1:18">
      <c r="A78" s="27" t="s">
        <v>257</v>
      </c>
      <c r="B78" s="32" t="s">
        <v>273</v>
      </c>
      <c r="C78" s="27"/>
      <c r="D78" s="26"/>
      <c r="E78" s="32"/>
      <c r="F78" s="36"/>
      <c r="G78" s="26"/>
      <c r="H78" s="28"/>
      <c r="I78" s="30"/>
      <c r="J78" s="26"/>
      <c r="M78" s="26"/>
      <c r="N78" s="26"/>
      <c r="O78" s="26"/>
      <c r="Q78" s="26"/>
      <c r="R78" s="26"/>
    </row>
    <row r="79" spans="1:18">
      <c r="A79" s="27" t="s">
        <v>302</v>
      </c>
      <c r="B79" s="32" t="s">
        <v>276</v>
      </c>
      <c r="C79" s="27"/>
      <c r="D79" s="26"/>
      <c r="E79" s="32"/>
      <c r="F79" s="36"/>
      <c r="G79" s="26"/>
      <c r="H79" s="28"/>
      <c r="I79" s="30"/>
      <c r="J79" s="26"/>
      <c r="M79" s="26"/>
      <c r="N79" s="26"/>
      <c r="O79" s="26"/>
      <c r="Q79" s="26"/>
      <c r="R79" s="26"/>
    </row>
    <row r="80" spans="1:18">
      <c r="A80" s="27" t="s">
        <v>258</v>
      </c>
      <c r="B80" s="32" t="s">
        <v>274</v>
      </c>
      <c r="C80" s="27"/>
      <c r="D80" s="26"/>
      <c r="E80" s="32"/>
      <c r="F80" s="36"/>
      <c r="G80" s="26"/>
      <c r="H80" s="28"/>
      <c r="I80" s="30"/>
      <c r="J80" s="26"/>
      <c r="M80" s="26"/>
      <c r="N80" s="26"/>
      <c r="O80" s="26"/>
      <c r="Q80" s="26"/>
      <c r="R80" s="26"/>
    </row>
    <row r="81" spans="1:18">
      <c r="A81" s="27" t="s">
        <v>303</v>
      </c>
      <c r="B81" s="32" t="s">
        <v>277</v>
      </c>
      <c r="C81" s="27"/>
      <c r="D81" s="26"/>
      <c r="E81" s="32"/>
      <c r="F81" s="36"/>
      <c r="G81" s="26"/>
      <c r="H81" s="28"/>
      <c r="I81" s="30"/>
      <c r="J81" s="26"/>
      <c r="M81" s="26"/>
      <c r="N81" s="26"/>
      <c r="O81" s="26"/>
      <c r="Q81" s="26"/>
      <c r="R81" s="26"/>
    </row>
    <row r="82" spans="1:18">
      <c r="A82" s="27"/>
      <c r="B82" s="32"/>
      <c r="C82" s="27"/>
      <c r="D82" s="26"/>
      <c r="E82" s="32"/>
      <c r="F82" s="36"/>
      <c r="G82" s="26"/>
      <c r="H82" s="28"/>
      <c r="I82" s="30"/>
      <c r="J82" s="28"/>
      <c r="M82" s="26"/>
      <c r="N82" s="26"/>
      <c r="O82" s="26"/>
      <c r="Q82" s="26"/>
      <c r="R82" s="26"/>
    </row>
    <row r="83" spans="1:18">
      <c r="A83" s="27"/>
      <c r="B83" s="32"/>
      <c r="C83" s="27"/>
      <c r="D83" s="26"/>
      <c r="E83" s="32"/>
      <c r="F83" s="36"/>
      <c r="G83" s="26"/>
      <c r="H83" s="28"/>
      <c r="I83" s="30"/>
      <c r="J83" s="28"/>
      <c r="M83" s="26"/>
      <c r="N83" s="26"/>
      <c r="O83" s="26"/>
      <c r="Q83" s="26"/>
      <c r="R83" s="26"/>
    </row>
    <row r="84" spans="1:18">
      <c r="A84" s="27"/>
      <c r="B84" s="32"/>
      <c r="C84" s="27"/>
      <c r="D84" s="26"/>
      <c r="E84" s="32"/>
      <c r="F84" s="36"/>
      <c r="G84" s="26"/>
      <c r="H84" s="28"/>
      <c r="I84" s="30"/>
      <c r="J84" s="28"/>
      <c r="M84" s="26"/>
      <c r="N84" s="26"/>
      <c r="O84" s="26"/>
      <c r="Q84" s="26"/>
      <c r="R84" s="26"/>
    </row>
    <row r="85" spans="1:18">
      <c r="A85" s="27"/>
      <c r="B85" s="32"/>
      <c r="C85" s="27"/>
      <c r="D85" s="26"/>
      <c r="E85" s="32"/>
      <c r="F85" s="36"/>
      <c r="G85" s="26"/>
      <c r="H85" s="28"/>
      <c r="I85" s="30"/>
      <c r="J85" s="28"/>
      <c r="M85" s="26"/>
      <c r="N85" s="26"/>
      <c r="O85" s="26"/>
      <c r="Q85" s="26"/>
      <c r="R85" s="26"/>
    </row>
    <row r="86" spans="1:18">
      <c r="A86" s="27"/>
      <c r="B86" s="32"/>
      <c r="C86" s="27"/>
      <c r="D86" s="26"/>
      <c r="E86" s="32"/>
      <c r="F86" s="36"/>
      <c r="G86" s="26"/>
      <c r="H86" s="28"/>
      <c r="I86" s="30"/>
      <c r="J86" s="28"/>
      <c r="M86" s="26"/>
      <c r="N86" s="26"/>
      <c r="O86" s="26"/>
      <c r="Q86" s="26"/>
      <c r="R86" s="26"/>
    </row>
    <row r="87" spans="1:18">
      <c r="A87" s="27"/>
      <c r="B87" s="32"/>
      <c r="C87" s="27"/>
      <c r="D87" s="26"/>
      <c r="E87" s="32"/>
      <c r="F87" s="36"/>
      <c r="G87" s="26"/>
      <c r="H87" s="28"/>
      <c r="I87" s="30"/>
      <c r="J87" s="28"/>
      <c r="M87" s="26"/>
      <c r="N87" s="26"/>
      <c r="O87" s="26"/>
      <c r="Q87" s="26"/>
      <c r="R87" s="26"/>
    </row>
    <row r="88" spans="1:18">
      <c r="A88" s="26"/>
      <c r="B88" s="32"/>
      <c r="C88" s="27"/>
      <c r="D88" s="26"/>
      <c r="E88" s="32"/>
      <c r="F88" s="36"/>
      <c r="G88" s="26"/>
      <c r="H88" s="28"/>
      <c r="I88" s="30"/>
      <c r="J88" s="28"/>
      <c r="M88" s="26"/>
      <c r="N88" s="26"/>
      <c r="O88" s="26"/>
      <c r="Q88" s="26"/>
      <c r="R88" s="26"/>
    </row>
    <row r="89" spans="1:18">
      <c r="A89" s="26"/>
      <c r="B89" s="32"/>
      <c r="C89" s="27"/>
      <c r="D89" s="26"/>
      <c r="E89" s="32"/>
      <c r="F89" s="36"/>
      <c r="G89" s="26"/>
      <c r="H89" s="28"/>
      <c r="I89" s="30"/>
      <c r="J89" s="28"/>
      <c r="M89" s="26"/>
      <c r="N89" s="26"/>
      <c r="O89" s="26"/>
      <c r="Q89" s="26"/>
      <c r="R89" s="26"/>
    </row>
    <row r="90" spans="1:18">
      <c r="A90" s="26"/>
      <c r="B90" s="32"/>
      <c r="C90" s="26"/>
      <c r="D90" s="26"/>
      <c r="E90" s="32"/>
      <c r="F90" s="36"/>
      <c r="G90" s="26"/>
      <c r="H90" s="28"/>
      <c r="I90" s="30"/>
      <c r="J90" s="28"/>
      <c r="M90" s="26"/>
      <c r="N90" s="26"/>
      <c r="O90" s="26"/>
      <c r="Q90" s="26"/>
      <c r="R90" s="26"/>
    </row>
    <row r="91" spans="1:18">
      <c r="A91" s="26"/>
      <c r="B91" s="32"/>
      <c r="C91" s="27"/>
      <c r="D91" s="26"/>
      <c r="E91" s="32"/>
      <c r="F91" s="36"/>
      <c r="G91" s="26"/>
      <c r="H91" s="28"/>
      <c r="I91" s="30"/>
      <c r="J91" s="28"/>
      <c r="M91" s="26"/>
      <c r="N91" s="26"/>
      <c r="O91" s="26"/>
      <c r="Q91" s="26"/>
      <c r="R91" s="26"/>
    </row>
    <row r="92" spans="1:18">
      <c r="A92" s="26"/>
      <c r="B92" s="32"/>
      <c r="C92" s="26"/>
      <c r="D92" s="26"/>
      <c r="E92" s="32"/>
      <c r="F92" s="36"/>
      <c r="G92" s="26"/>
      <c r="H92" s="28"/>
      <c r="I92" s="30"/>
      <c r="J92" s="28"/>
      <c r="M92" s="26"/>
      <c r="N92" s="26"/>
      <c r="O92" s="26"/>
      <c r="Q92" s="26"/>
      <c r="R92" s="26"/>
    </row>
    <row r="93" spans="1:18">
      <c r="A93" s="26"/>
      <c r="B93" s="32"/>
      <c r="C93" s="27"/>
      <c r="D93" s="26"/>
      <c r="E93" s="32"/>
      <c r="F93" s="36"/>
      <c r="G93" s="26"/>
      <c r="H93" s="28"/>
      <c r="I93" s="30"/>
      <c r="J93" s="28"/>
      <c r="M93" s="26"/>
      <c r="N93" s="26"/>
      <c r="O93" s="26"/>
      <c r="Q93" s="26"/>
      <c r="R93" s="26"/>
    </row>
    <row r="94" spans="1:18">
      <c r="A94" s="26"/>
      <c r="B94" s="32"/>
      <c r="C94" s="26"/>
      <c r="D94" s="26"/>
      <c r="E94" s="32"/>
      <c r="F94" s="36"/>
      <c r="G94" s="26"/>
      <c r="H94" s="28"/>
      <c r="I94" s="30"/>
      <c r="J94" s="28"/>
      <c r="M94" s="26"/>
      <c r="N94" s="26"/>
      <c r="O94" s="26"/>
      <c r="Q94" s="26"/>
      <c r="R94" s="26"/>
    </row>
    <row r="95" spans="1:18">
      <c r="A95" s="26"/>
      <c r="B95" s="32"/>
      <c r="C95" s="27"/>
      <c r="D95" s="26"/>
      <c r="E95" s="32"/>
      <c r="F95" s="36"/>
      <c r="G95" s="26"/>
      <c r="H95" s="28"/>
      <c r="I95" s="30"/>
      <c r="J95" s="28"/>
      <c r="M95" s="26"/>
      <c r="N95" s="26"/>
      <c r="O95" s="26"/>
      <c r="Q95" s="26"/>
      <c r="R95" s="26"/>
    </row>
    <row r="96" spans="1:18">
      <c r="A96" s="26"/>
      <c r="B96" s="32"/>
      <c r="C96" s="26"/>
      <c r="D96" s="26"/>
      <c r="E96" s="32"/>
      <c r="F96" s="36"/>
      <c r="G96" s="26"/>
      <c r="H96" s="28"/>
      <c r="I96" s="30"/>
      <c r="J96" s="28"/>
      <c r="M96" s="26"/>
      <c r="N96" s="26"/>
      <c r="O96" s="26"/>
      <c r="Q96" s="26"/>
      <c r="R96" s="26"/>
    </row>
    <row r="97" spans="1:18">
      <c r="A97" s="26"/>
      <c r="B97" s="32"/>
      <c r="C97" s="27"/>
      <c r="D97" s="26"/>
      <c r="E97" s="32"/>
      <c r="F97" s="36"/>
      <c r="G97" s="26"/>
      <c r="H97" s="28"/>
      <c r="I97" s="30"/>
      <c r="J97" s="28"/>
      <c r="M97" s="26"/>
      <c r="N97" s="26"/>
      <c r="O97" s="26"/>
      <c r="Q97" s="26"/>
      <c r="R97" s="26"/>
    </row>
    <row r="98" spans="1:18">
      <c r="A98" s="26"/>
      <c r="B98" s="32"/>
      <c r="C98" s="26"/>
      <c r="D98" s="26"/>
      <c r="E98" s="32"/>
      <c r="F98" s="36"/>
      <c r="G98" s="26"/>
      <c r="H98" s="28"/>
      <c r="I98" s="30"/>
      <c r="J98" s="28"/>
      <c r="M98" s="26"/>
      <c r="N98" s="26"/>
      <c r="O98" s="26"/>
      <c r="Q98" s="26"/>
      <c r="R98" s="26"/>
    </row>
    <row r="99" spans="1:18">
      <c r="A99" s="26"/>
      <c r="B99" s="32"/>
      <c r="C99" s="27"/>
      <c r="D99" s="26"/>
      <c r="E99" s="32"/>
      <c r="F99" s="36"/>
      <c r="G99" s="26"/>
      <c r="H99" s="28"/>
      <c r="I99" s="30"/>
      <c r="J99" s="28"/>
      <c r="M99" s="26"/>
      <c r="N99" s="26"/>
      <c r="O99" s="26"/>
      <c r="Q99" s="26"/>
      <c r="R99" s="26"/>
    </row>
    <row r="100" spans="1:18">
      <c r="A100" s="26"/>
      <c r="B100" s="32"/>
      <c r="C100" s="26"/>
      <c r="D100" s="26"/>
      <c r="E100" s="32"/>
      <c r="F100" s="36"/>
      <c r="G100" s="26"/>
      <c r="H100" s="28"/>
      <c r="I100" s="30"/>
      <c r="J100" s="28"/>
      <c r="M100" s="26"/>
      <c r="N100" s="26"/>
      <c r="O100" s="26"/>
      <c r="Q100" s="26"/>
      <c r="R100" s="26"/>
    </row>
    <row r="101" spans="1:18">
      <c r="A101" s="26"/>
      <c r="B101" s="32"/>
      <c r="C101" s="27"/>
      <c r="D101" s="26"/>
      <c r="E101" s="32"/>
      <c r="F101" s="36"/>
      <c r="G101" s="26"/>
      <c r="H101" s="28"/>
      <c r="I101" s="30"/>
      <c r="J101" s="28"/>
      <c r="M101" s="26"/>
      <c r="N101" s="26"/>
      <c r="O101" s="26"/>
      <c r="Q101" s="26"/>
      <c r="R101" s="26"/>
    </row>
    <row r="102" spans="1:18">
      <c r="A102" s="26"/>
      <c r="B102" s="32"/>
      <c r="C102" s="26"/>
      <c r="D102" s="26"/>
      <c r="E102" s="32"/>
      <c r="F102" s="36"/>
      <c r="G102" s="26"/>
      <c r="H102" s="28"/>
      <c r="I102" s="30"/>
      <c r="J102" s="28"/>
      <c r="M102" s="26"/>
      <c r="N102" s="26"/>
      <c r="O102" s="26"/>
      <c r="Q102" s="26"/>
      <c r="R102" s="26"/>
    </row>
    <row r="103" spans="1:18">
      <c r="A103" s="26"/>
      <c r="B103" s="32"/>
      <c r="C103" s="27"/>
      <c r="D103" s="26"/>
      <c r="E103" s="32"/>
      <c r="F103" s="36"/>
      <c r="G103" s="26"/>
      <c r="H103" s="26"/>
      <c r="I103" s="30"/>
      <c r="J103" s="28"/>
      <c r="M103" s="26"/>
      <c r="N103" s="26"/>
      <c r="O103" s="26"/>
      <c r="Q103" s="26"/>
      <c r="R103" s="26"/>
    </row>
    <row r="104" spans="1:18">
      <c r="A104" s="26"/>
      <c r="B104" s="32"/>
      <c r="C104" s="26"/>
      <c r="D104" s="26"/>
      <c r="E104" s="32"/>
      <c r="F104" s="36"/>
      <c r="G104" s="26"/>
      <c r="H104" s="26"/>
      <c r="I104" s="30"/>
      <c r="J104" s="28"/>
      <c r="K104" s="26"/>
      <c r="L104" s="30"/>
      <c r="M104" s="26"/>
      <c r="N104" s="26"/>
      <c r="O104" s="26"/>
      <c r="Q104" s="26"/>
      <c r="R104" s="26"/>
    </row>
    <row r="105" spans="1:18">
      <c r="A105" s="26"/>
      <c r="B105" s="32"/>
      <c r="C105" s="26"/>
      <c r="D105" s="26"/>
      <c r="E105" s="32"/>
      <c r="F105" s="36"/>
      <c r="G105" s="26"/>
      <c r="H105" s="26"/>
      <c r="I105" s="30"/>
      <c r="J105" s="28"/>
      <c r="K105" s="26"/>
      <c r="L105" s="30"/>
      <c r="M105" s="26"/>
      <c r="N105" s="26"/>
      <c r="O105" s="26"/>
      <c r="Q105" s="26"/>
      <c r="R105" s="26"/>
    </row>
    <row r="106" spans="1:18">
      <c r="A106" s="26"/>
      <c r="B106" s="32"/>
      <c r="C106" s="26"/>
      <c r="D106" s="26"/>
      <c r="E106" s="32"/>
      <c r="F106" s="36"/>
      <c r="G106" s="26"/>
      <c r="H106" s="26"/>
      <c r="I106" s="30"/>
      <c r="J106" s="28"/>
      <c r="K106" s="26"/>
      <c r="L106" s="30"/>
      <c r="M106" s="26"/>
      <c r="N106" s="26"/>
      <c r="O106" s="26"/>
      <c r="Q106" s="26"/>
      <c r="R106" s="26"/>
    </row>
    <row r="107" spans="1:18">
      <c r="A107" s="26"/>
      <c r="B107" s="32"/>
      <c r="C107" s="26"/>
      <c r="D107" s="26"/>
      <c r="E107" s="32"/>
      <c r="F107" s="36"/>
      <c r="G107" s="26"/>
      <c r="H107" s="26"/>
      <c r="I107" s="30"/>
      <c r="J107" s="28"/>
      <c r="K107" s="26"/>
      <c r="L107" s="30"/>
      <c r="M107" s="26"/>
      <c r="N107" s="26"/>
      <c r="O107" s="26"/>
      <c r="Q107" s="26"/>
      <c r="R107" s="26"/>
    </row>
    <row r="108" spans="1:18">
      <c r="A108" s="26"/>
      <c r="B108" s="32"/>
      <c r="C108" s="26"/>
      <c r="D108" s="26"/>
      <c r="E108" s="32"/>
      <c r="F108" s="36"/>
      <c r="G108" s="26"/>
      <c r="H108" s="26"/>
      <c r="I108" s="30"/>
      <c r="J108" s="28"/>
      <c r="K108" s="26"/>
      <c r="L108" s="30"/>
      <c r="M108" s="26"/>
      <c r="N108" s="26"/>
      <c r="O108" s="26"/>
      <c r="Q108" s="26"/>
      <c r="R108" s="26"/>
    </row>
    <row r="109" spans="1:18">
      <c r="A109" s="26"/>
      <c r="B109" s="32"/>
      <c r="C109" s="26"/>
      <c r="D109" s="26"/>
      <c r="E109" s="32"/>
      <c r="F109" s="36"/>
      <c r="G109" s="26"/>
      <c r="H109" s="26"/>
      <c r="I109" s="30"/>
      <c r="J109" s="28"/>
      <c r="K109" s="26"/>
      <c r="L109" s="30"/>
      <c r="M109" s="26"/>
      <c r="N109" s="26"/>
      <c r="O109" s="26"/>
      <c r="Q109" s="26"/>
      <c r="R109" s="26"/>
    </row>
    <row r="110" spans="1:18">
      <c r="A110" s="26"/>
      <c r="B110" s="32"/>
      <c r="C110" s="26"/>
      <c r="D110" s="26"/>
      <c r="E110" s="32"/>
      <c r="F110" s="36"/>
      <c r="G110" s="26"/>
      <c r="H110" s="26"/>
      <c r="I110" s="30"/>
      <c r="J110" s="28"/>
      <c r="K110" s="26"/>
      <c r="L110" s="30"/>
      <c r="M110" s="26"/>
      <c r="N110" s="26"/>
      <c r="O110" s="26"/>
      <c r="Q110" s="26"/>
      <c r="R110" s="26"/>
    </row>
    <row r="111" spans="1:18">
      <c r="A111" s="26"/>
      <c r="B111" s="32"/>
      <c r="C111" s="26"/>
      <c r="D111" s="26"/>
      <c r="E111" s="32"/>
      <c r="F111" s="36"/>
      <c r="G111" s="26"/>
      <c r="H111" s="26"/>
      <c r="I111" s="30"/>
      <c r="J111" s="28"/>
      <c r="K111" s="26"/>
      <c r="L111" s="30"/>
      <c r="M111" s="26"/>
      <c r="N111" s="26"/>
      <c r="O111" s="26"/>
      <c r="Q111" s="26"/>
      <c r="R111" s="26"/>
    </row>
    <row r="112" spans="1:18">
      <c r="A112" s="26"/>
      <c r="B112" s="32"/>
      <c r="C112" s="26"/>
      <c r="D112" s="26"/>
      <c r="E112" s="32"/>
      <c r="F112" s="36"/>
      <c r="G112" s="26"/>
      <c r="H112" s="26"/>
      <c r="I112" s="30"/>
      <c r="J112" s="28"/>
      <c r="K112" s="26"/>
      <c r="L112" s="30"/>
      <c r="M112" s="26"/>
      <c r="N112" s="26"/>
      <c r="O112" s="26"/>
      <c r="Q112" s="26"/>
      <c r="R112" s="26"/>
    </row>
    <row r="113" spans="1:18">
      <c r="A113" s="26"/>
      <c r="B113" s="32"/>
      <c r="C113" s="26"/>
      <c r="D113" s="26"/>
      <c r="E113" s="32"/>
      <c r="F113" s="36"/>
      <c r="G113" s="26"/>
      <c r="H113" s="26"/>
      <c r="I113" s="30"/>
      <c r="J113" s="28"/>
      <c r="K113" s="26"/>
      <c r="L113" s="30"/>
      <c r="M113" s="26"/>
      <c r="N113" s="26"/>
      <c r="O113" s="26"/>
      <c r="Q113" s="26"/>
      <c r="R113" s="26"/>
    </row>
    <row r="114" spans="1:18">
      <c r="A114" s="26"/>
      <c r="B114" s="32"/>
      <c r="C114" s="26"/>
      <c r="D114" s="26"/>
      <c r="E114" s="32"/>
      <c r="F114" s="36"/>
      <c r="G114" s="26"/>
      <c r="H114" s="26"/>
      <c r="I114" s="30"/>
      <c r="J114" s="28"/>
      <c r="K114" s="26"/>
      <c r="L114" s="30"/>
      <c r="M114" s="26"/>
      <c r="N114" s="26"/>
      <c r="O114" s="26"/>
      <c r="Q114" s="26"/>
      <c r="R114" s="26"/>
    </row>
    <row r="115" spans="1:18">
      <c r="A115" s="26"/>
      <c r="B115" s="32"/>
      <c r="C115" s="26"/>
      <c r="D115" s="26"/>
      <c r="E115" s="32"/>
      <c r="F115" s="36"/>
      <c r="G115" s="26"/>
      <c r="H115" s="26"/>
      <c r="I115" s="30"/>
      <c r="J115" s="28"/>
      <c r="K115" s="26"/>
      <c r="L115" s="30"/>
      <c r="M115" s="26"/>
      <c r="N115" s="26"/>
      <c r="O115" s="26"/>
      <c r="Q115" s="26"/>
      <c r="R115" s="26"/>
    </row>
    <row r="116" spans="1:18">
      <c r="A116" s="26"/>
      <c r="B116" s="30"/>
      <c r="C116" s="26"/>
      <c r="D116" s="26"/>
      <c r="E116" s="32"/>
      <c r="F116" s="36"/>
      <c r="G116" s="26"/>
      <c r="H116" s="26"/>
      <c r="I116" s="30"/>
      <c r="J116" s="28"/>
      <c r="K116" s="26"/>
      <c r="L116" s="30"/>
      <c r="M116" s="26"/>
      <c r="N116" s="26"/>
      <c r="O116" s="26"/>
      <c r="Q116" s="26"/>
      <c r="R116" s="26"/>
    </row>
    <row r="117" spans="1:18">
      <c r="A117" s="26"/>
      <c r="B117" s="30"/>
      <c r="C117" s="26"/>
      <c r="D117" s="26"/>
      <c r="E117" s="32"/>
      <c r="F117" s="36"/>
      <c r="G117" s="26"/>
      <c r="H117" s="26"/>
      <c r="I117" s="30"/>
      <c r="J117" s="28"/>
      <c r="K117" s="26"/>
      <c r="L117" s="30"/>
      <c r="M117" s="26"/>
      <c r="N117" s="26"/>
      <c r="O117" s="26"/>
      <c r="Q117" s="26"/>
      <c r="R117" s="26"/>
    </row>
    <row r="118" spans="1:18">
      <c r="A118" s="26"/>
      <c r="B118" s="30"/>
      <c r="C118" s="26"/>
      <c r="D118" s="30"/>
      <c r="E118" s="30"/>
      <c r="F118" s="30"/>
      <c r="G118" s="26"/>
      <c r="H118" s="26"/>
      <c r="I118" s="30"/>
      <c r="J118" s="28"/>
      <c r="K118" s="26"/>
      <c r="L118" s="30"/>
      <c r="M118" s="26"/>
      <c r="N118" s="26"/>
      <c r="O118" s="26"/>
      <c r="Q118" s="26"/>
      <c r="R118" s="26"/>
    </row>
    <row r="119" spans="1:18">
      <c r="A119" s="26"/>
      <c r="B119" s="30"/>
      <c r="C119" s="26"/>
      <c r="D119" s="30"/>
      <c r="E119" s="30"/>
      <c r="F119" s="30"/>
      <c r="G119" s="26"/>
      <c r="H119" s="26"/>
      <c r="I119" s="30"/>
      <c r="J119" s="28"/>
      <c r="K119" s="26"/>
      <c r="L119" s="30"/>
      <c r="M119" s="26"/>
      <c r="N119" s="26"/>
      <c r="O119" s="26"/>
      <c r="Q119" s="26"/>
      <c r="R119" s="26"/>
    </row>
    <row r="120" spans="1:18">
      <c r="A120" s="26"/>
      <c r="B120" s="30"/>
      <c r="C120" s="26"/>
      <c r="D120" s="30"/>
      <c r="E120" s="30"/>
      <c r="F120" s="30"/>
      <c r="G120" s="26"/>
      <c r="H120" s="26"/>
      <c r="I120" s="30"/>
      <c r="J120" s="28"/>
      <c r="K120" s="26"/>
      <c r="L120" s="30"/>
      <c r="M120" s="26"/>
      <c r="N120" s="26"/>
      <c r="O120" s="26"/>
      <c r="Q120" s="26"/>
      <c r="R120" s="26"/>
    </row>
    <row r="121" spans="1:18">
      <c r="A121" s="26"/>
      <c r="B121" s="30"/>
      <c r="C121" s="26"/>
      <c r="D121" s="30"/>
      <c r="E121" s="30"/>
      <c r="F121" s="30"/>
      <c r="G121" s="26"/>
      <c r="H121" s="26"/>
      <c r="I121" s="30"/>
      <c r="J121" s="28"/>
      <c r="K121" s="26"/>
      <c r="L121" s="30"/>
      <c r="M121" s="26"/>
      <c r="N121" s="26"/>
      <c r="O121" s="26"/>
      <c r="Q121" s="26"/>
      <c r="R121" s="26"/>
    </row>
    <row r="122" spans="1:18">
      <c r="A122" s="26"/>
      <c r="B122" s="30"/>
      <c r="C122" s="26"/>
      <c r="D122" s="30"/>
      <c r="E122" s="30"/>
      <c r="F122" s="30"/>
      <c r="G122" s="26"/>
      <c r="H122" s="26"/>
      <c r="I122" s="30"/>
      <c r="J122" s="28"/>
      <c r="K122" s="26"/>
      <c r="L122" s="30"/>
      <c r="M122" s="26"/>
      <c r="N122" s="26"/>
      <c r="O122" s="26"/>
      <c r="Q122" s="26"/>
      <c r="R122" s="26"/>
    </row>
    <row r="123" spans="1:18">
      <c r="A123" s="26"/>
      <c r="B123" s="30"/>
      <c r="C123" s="26"/>
      <c r="D123" s="30"/>
      <c r="E123" s="30"/>
      <c r="F123" s="30"/>
      <c r="G123" s="26"/>
      <c r="H123" s="26"/>
      <c r="I123" s="30"/>
      <c r="J123" s="28"/>
      <c r="K123" s="26"/>
      <c r="L123" s="30"/>
      <c r="M123" s="26"/>
      <c r="N123" s="26"/>
      <c r="O123" s="26"/>
      <c r="Q123" s="26"/>
      <c r="R123" s="26"/>
    </row>
    <row r="124" spans="1:18">
      <c r="A124" s="26"/>
      <c r="B124" s="30"/>
      <c r="C124" s="26"/>
      <c r="D124" s="30"/>
      <c r="E124" s="30"/>
      <c r="F124" s="30"/>
      <c r="G124" s="26"/>
      <c r="H124" s="26"/>
      <c r="I124" s="30"/>
      <c r="J124" s="28"/>
      <c r="K124" s="26"/>
      <c r="L124" s="30"/>
      <c r="M124" s="26"/>
      <c r="N124" s="26"/>
      <c r="O124" s="26"/>
      <c r="Q124" s="26"/>
      <c r="R124" s="26"/>
    </row>
    <row r="125" spans="1:18">
      <c r="A125" s="26"/>
      <c r="B125" s="30"/>
      <c r="C125" s="26"/>
      <c r="D125" s="30"/>
      <c r="E125" s="30"/>
      <c r="F125" s="30"/>
      <c r="G125" s="26"/>
      <c r="H125" s="26"/>
      <c r="I125" s="30"/>
      <c r="J125" s="28"/>
      <c r="K125" s="26"/>
      <c r="L125" s="30"/>
      <c r="M125" s="26"/>
      <c r="N125" s="26"/>
      <c r="O125" s="26"/>
      <c r="Q125" s="26"/>
      <c r="R125" s="26"/>
    </row>
    <row r="126" spans="1:18">
      <c r="A126" s="26"/>
      <c r="B126" s="30"/>
      <c r="C126" s="26"/>
      <c r="D126" s="30"/>
      <c r="E126" s="30"/>
      <c r="F126" s="30"/>
      <c r="G126" s="26"/>
      <c r="H126" s="26"/>
      <c r="I126" s="30"/>
      <c r="J126" s="26"/>
      <c r="K126" s="26"/>
      <c r="L126" s="30"/>
      <c r="M126" s="26"/>
      <c r="N126" s="26"/>
      <c r="O126" s="26"/>
      <c r="Q126" s="26"/>
      <c r="R126" s="26"/>
    </row>
    <row r="127" spans="1:18">
      <c r="A127" s="26"/>
      <c r="B127" s="30"/>
      <c r="C127" s="26"/>
      <c r="D127" s="30"/>
      <c r="E127" s="30"/>
      <c r="F127" s="30"/>
      <c r="G127" s="26"/>
      <c r="H127" s="26"/>
      <c r="I127" s="30"/>
      <c r="J127" s="26"/>
      <c r="K127" s="30"/>
      <c r="L127" s="30"/>
      <c r="M127" s="26"/>
      <c r="N127" s="26"/>
      <c r="O127" s="26"/>
      <c r="Q127" s="26"/>
      <c r="R127" s="26"/>
    </row>
    <row r="128" spans="1:18">
      <c r="A128" s="26"/>
      <c r="B128" s="30"/>
      <c r="C128" s="26"/>
      <c r="D128" s="30"/>
      <c r="E128" s="30"/>
      <c r="F128" s="30"/>
      <c r="G128" s="26"/>
      <c r="H128" s="26"/>
      <c r="I128" s="30"/>
      <c r="J128" s="26"/>
      <c r="K128" s="30"/>
      <c r="L128" s="30"/>
      <c r="M128" s="26"/>
      <c r="N128" s="26"/>
      <c r="O128" s="26"/>
      <c r="Q128" s="26"/>
      <c r="R128" s="26"/>
    </row>
    <row r="129" spans="1:18">
      <c r="A129" s="26"/>
      <c r="B129" s="30"/>
      <c r="C129" s="26"/>
      <c r="D129" s="30"/>
      <c r="E129" s="30"/>
      <c r="F129" s="30"/>
      <c r="G129" s="26"/>
      <c r="H129" s="26"/>
      <c r="I129" s="30"/>
      <c r="J129" s="26"/>
      <c r="K129" s="30"/>
      <c r="L129" s="30"/>
      <c r="M129" s="26"/>
      <c r="N129" s="26"/>
      <c r="O129" s="26"/>
      <c r="Q129" s="26"/>
      <c r="R129" s="26"/>
    </row>
    <row r="130" spans="1:18">
      <c r="A130" s="26"/>
      <c r="B130" s="30"/>
      <c r="C130" s="26"/>
      <c r="D130" s="30"/>
      <c r="E130" s="30"/>
      <c r="F130" s="30"/>
      <c r="G130" s="26"/>
      <c r="H130" s="26"/>
      <c r="I130" s="30"/>
      <c r="J130" s="26"/>
      <c r="K130" s="30"/>
      <c r="L130" s="30"/>
      <c r="M130" s="26"/>
      <c r="N130" s="26"/>
      <c r="O130" s="26"/>
      <c r="Q130" s="26"/>
      <c r="R130" s="26"/>
    </row>
    <row r="131" spans="1:18">
      <c r="A131" s="26"/>
      <c r="B131" s="30"/>
      <c r="C131" s="26"/>
      <c r="D131" s="30"/>
      <c r="E131" s="30"/>
      <c r="F131" s="30"/>
      <c r="G131" s="26"/>
      <c r="H131" s="26"/>
      <c r="I131" s="30"/>
      <c r="J131" s="26"/>
      <c r="K131" s="30"/>
      <c r="L131" s="30"/>
      <c r="M131" s="26"/>
      <c r="N131" s="26"/>
      <c r="O131" s="26"/>
      <c r="Q131" s="26"/>
      <c r="R131" s="26"/>
    </row>
    <row r="132" spans="1:18">
      <c r="A132" s="26"/>
      <c r="B132" s="30"/>
      <c r="C132" s="26"/>
      <c r="D132" s="30"/>
      <c r="E132" s="30"/>
      <c r="F132" s="30"/>
      <c r="G132" s="26"/>
      <c r="H132" s="26"/>
      <c r="I132" s="30"/>
      <c r="J132" s="26"/>
      <c r="K132" s="30"/>
      <c r="L132" s="30"/>
      <c r="M132" s="26"/>
      <c r="N132" s="26"/>
      <c r="O132" s="26"/>
      <c r="Q132" s="26"/>
      <c r="R132" s="26"/>
    </row>
    <row r="133" spans="1:18">
      <c r="A133" s="26"/>
      <c r="B133" s="30"/>
      <c r="C133" s="26"/>
      <c r="D133" s="30"/>
      <c r="E133" s="30"/>
      <c r="F133" s="30"/>
      <c r="G133" s="26"/>
      <c r="H133" s="26"/>
      <c r="I133" s="30"/>
      <c r="J133" s="26"/>
      <c r="K133" s="30"/>
      <c r="L133" s="30"/>
      <c r="M133" s="26"/>
      <c r="N133" s="26"/>
      <c r="O133" s="26"/>
      <c r="Q133" s="26"/>
      <c r="R133" s="26"/>
    </row>
    <row r="134" spans="1:18">
      <c r="A134" s="26"/>
      <c r="B134" s="30"/>
      <c r="C134" s="26"/>
      <c r="D134" s="30"/>
      <c r="E134" s="30"/>
      <c r="F134" s="30"/>
      <c r="G134" s="26"/>
      <c r="H134" s="26"/>
      <c r="I134" s="30"/>
      <c r="J134" s="26"/>
      <c r="K134" s="30"/>
      <c r="L134" s="30"/>
      <c r="M134" s="26"/>
      <c r="N134" s="26"/>
      <c r="O134" s="26"/>
      <c r="Q134" s="26"/>
      <c r="R134" s="26"/>
    </row>
    <row r="135" spans="1:18">
      <c r="A135" s="26"/>
      <c r="B135" s="30"/>
      <c r="C135" s="26"/>
      <c r="D135" s="30"/>
      <c r="E135" s="30"/>
      <c r="F135" s="30"/>
      <c r="G135" s="26"/>
      <c r="H135" s="26"/>
      <c r="I135" s="30"/>
      <c r="J135" s="26"/>
      <c r="K135" s="30"/>
      <c r="L135" s="30"/>
      <c r="M135" s="26"/>
      <c r="N135" s="26"/>
      <c r="O135" s="26"/>
      <c r="Q135" s="26"/>
      <c r="R135" s="26"/>
    </row>
    <row r="136" spans="1:18">
      <c r="A136" s="26"/>
      <c r="B136" s="30"/>
      <c r="C136" s="26"/>
      <c r="D136" s="30"/>
      <c r="E136" s="30"/>
      <c r="F136" s="30"/>
      <c r="G136" s="26"/>
      <c r="H136" s="26"/>
      <c r="I136" s="30"/>
      <c r="J136" s="26"/>
      <c r="K136" s="30"/>
      <c r="L136" s="30"/>
      <c r="M136" s="26"/>
      <c r="N136" s="26"/>
      <c r="O136" s="26"/>
      <c r="Q136" s="26"/>
      <c r="R136" s="26"/>
    </row>
    <row r="137" spans="1:18">
      <c r="A137" s="26"/>
      <c r="B137" s="30"/>
      <c r="C137" s="26"/>
      <c r="D137" s="30"/>
      <c r="E137" s="30"/>
      <c r="F137" s="30"/>
      <c r="G137" s="26"/>
      <c r="H137" s="30"/>
      <c r="I137" s="30"/>
      <c r="J137" s="26"/>
      <c r="K137" s="30"/>
      <c r="L137" s="30"/>
      <c r="M137" s="26"/>
      <c r="N137" s="26"/>
      <c r="O137" s="26"/>
      <c r="Q137" s="26"/>
      <c r="R137" s="26"/>
    </row>
    <row r="138" spans="1:18">
      <c r="A138" s="26"/>
      <c r="B138" s="30"/>
      <c r="C138" s="26"/>
      <c r="D138" s="30"/>
      <c r="E138" s="30"/>
      <c r="F138" s="30"/>
      <c r="G138" s="26"/>
      <c r="H138" s="30"/>
      <c r="I138" s="30"/>
      <c r="J138" s="26"/>
      <c r="K138" s="30"/>
      <c r="L138" s="30"/>
      <c r="M138" s="26"/>
      <c r="N138" s="26"/>
      <c r="O138" s="26"/>
      <c r="Q138" s="26"/>
      <c r="R138" s="26"/>
    </row>
    <row r="139" spans="1:18">
      <c r="A139" s="30"/>
      <c r="B139" s="30"/>
      <c r="C139" s="26"/>
      <c r="D139" s="30"/>
      <c r="E139" s="30"/>
      <c r="F139" s="30"/>
      <c r="G139" s="26"/>
      <c r="H139" s="30"/>
      <c r="I139" s="30"/>
      <c r="J139" s="26"/>
      <c r="K139" s="30"/>
      <c r="L139" s="30"/>
      <c r="M139" s="26"/>
      <c r="N139" s="26"/>
      <c r="O139" s="26"/>
      <c r="Q139" s="26"/>
      <c r="R139" s="26"/>
    </row>
    <row r="140" spans="1:18">
      <c r="A140" s="30"/>
      <c r="B140" s="30"/>
      <c r="C140" s="26"/>
      <c r="D140" s="30"/>
      <c r="E140" s="30"/>
      <c r="F140" s="30"/>
      <c r="G140" s="26"/>
      <c r="H140" s="30"/>
      <c r="I140" s="30"/>
      <c r="J140" s="26"/>
      <c r="K140" s="30"/>
      <c r="L140" s="30"/>
      <c r="M140" s="26"/>
      <c r="N140" s="26"/>
      <c r="O140" s="26"/>
      <c r="Q140" s="26"/>
      <c r="R140" s="26"/>
    </row>
    <row r="141" spans="1:18">
      <c r="A141" s="30"/>
      <c r="B141" s="30"/>
      <c r="C141" s="26"/>
      <c r="D141" s="30"/>
      <c r="E141" s="30"/>
      <c r="F141" s="30"/>
      <c r="G141" s="26"/>
      <c r="H141" s="30"/>
      <c r="I141" s="30"/>
      <c r="J141" s="26"/>
      <c r="K141" s="30"/>
      <c r="L141" s="30"/>
      <c r="M141" s="26"/>
      <c r="N141" s="26"/>
      <c r="O141" s="26"/>
      <c r="Q141" s="26"/>
      <c r="R141" s="26"/>
    </row>
    <row r="142" spans="1:18">
      <c r="A142" s="30"/>
      <c r="B142" s="30"/>
      <c r="C142" s="26"/>
      <c r="D142" s="30"/>
      <c r="E142" s="30"/>
      <c r="F142" s="30"/>
      <c r="G142" s="26"/>
      <c r="H142" s="30"/>
      <c r="I142" s="30"/>
      <c r="J142" s="26"/>
      <c r="K142" s="30"/>
      <c r="L142" s="30"/>
      <c r="M142" s="26"/>
      <c r="N142" s="26"/>
      <c r="O142" s="26"/>
      <c r="Q142" s="26"/>
      <c r="R142" s="26"/>
    </row>
    <row r="143" spans="1:18">
      <c r="A143" s="30"/>
      <c r="B143" s="30"/>
      <c r="C143" s="26"/>
      <c r="D143" s="30"/>
      <c r="E143" s="30"/>
      <c r="F143" s="30"/>
      <c r="G143" s="26"/>
      <c r="H143" s="30"/>
      <c r="I143" s="30"/>
      <c r="J143" s="26"/>
      <c r="K143" s="30"/>
      <c r="L143" s="30"/>
      <c r="M143" s="26"/>
      <c r="N143" s="26"/>
      <c r="O143" s="26"/>
      <c r="Q143" s="26"/>
      <c r="R143" s="26"/>
    </row>
    <row r="144" spans="1:18">
      <c r="A144" s="30"/>
      <c r="B144" s="30"/>
      <c r="C144" s="26"/>
      <c r="D144" s="30"/>
      <c r="E144" s="30"/>
      <c r="F144" s="30"/>
      <c r="G144" s="26"/>
      <c r="H144" s="30"/>
      <c r="I144" s="30"/>
      <c r="J144" s="26"/>
      <c r="K144" s="30"/>
      <c r="L144" s="30"/>
      <c r="M144" s="26"/>
      <c r="N144" s="26"/>
      <c r="O144" s="26"/>
      <c r="Q144" s="26"/>
      <c r="R144" s="26"/>
    </row>
    <row r="145" spans="1:18">
      <c r="A145" s="30"/>
      <c r="B145" s="30"/>
      <c r="C145" s="26"/>
      <c r="D145" s="30"/>
      <c r="E145" s="30"/>
      <c r="F145" s="30"/>
      <c r="G145" s="26"/>
      <c r="H145" s="30"/>
      <c r="I145" s="30"/>
      <c r="J145" s="26"/>
      <c r="K145" s="30"/>
      <c r="L145" s="30"/>
      <c r="M145" s="26"/>
      <c r="N145" s="26"/>
      <c r="O145" s="26"/>
      <c r="Q145" s="26"/>
      <c r="R145" s="26"/>
    </row>
    <row r="146" spans="1:18">
      <c r="A146" s="30"/>
      <c r="B146" s="30"/>
      <c r="C146" s="26"/>
      <c r="D146" s="30"/>
      <c r="E146" s="30"/>
      <c r="F146" s="30"/>
      <c r="G146" s="26"/>
      <c r="H146" s="30"/>
      <c r="I146" s="30"/>
      <c r="J146" s="26"/>
      <c r="K146" s="30"/>
      <c r="L146" s="30"/>
      <c r="M146" s="26"/>
      <c r="N146" s="26"/>
      <c r="O146" s="26"/>
      <c r="Q146" s="26"/>
      <c r="R146" s="26"/>
    </row>
    <row r="147" spans="1:18">
      <c r="A147" s="30"/>
      <c r="B147" s="30"/>
      <c r="C147" s="26"/>
      <c r="D147" s="30"/>
      <c r="E147" s="30"/>
      <c r="F147" s="30"/>
      <c r="G147" s="26"/>
      <c r="H147" s="30"/>
      <c r="I147" s="30"/>
      <c r="J147" s="26"/>
      <c r="K147" s="30"/>
      <c r="L147" s="30"/>
      <c r="M147" s="26"/>
      <c r="N147" s="26"/>
      <c r="O147" s="26"/>
      <c r="Q147" s="26"/>
      <c r="R147" s="26"/>
    </row>
    <row r="148" spans="1:18">
      <c r="A148" s="30"/>
      <c r="B148" s="30"/>
      <c r="C148" s="26"/>
      <c r="D148" s="30"/>
      <c r="E148" s="30"/>
      <c r="F148" s="30"/>
      <c r="G148" s="26"/>
      <c r="H148" s="30"/>
      <c r="I148" s="30"/>
      <c r="J148" s="26"/>
      <c r="K148" s="30"/>
      <c r="L148" s="30"/>
      <c r="M148" s="26"/>
      <c r="N148" s="26"/>
      <c r="O148" s="26"/>
      <c r="Q148" s="26"/>
      <c r="R148" s="26"/>
    </row>
    <row r="149" spans="1:18">
      <c r="A149" s="30"/>
      <c r="B149" s="30"/>
      <c r="C149" s="26"/>
      <c r="D149" s="30"/>
      <c r="E149" s="30"/>
      <c r="F149" s="30"/>
      <c r="G149" s="26"/>
      <c r="H149" s="30"/>
      <c r="I149" s="30"/>
      <c r="J149" s="26"/>
      <c r="K149" s="30"/>
      <c r="L149" s="30"/>
      <c r="M149" s="26"/>
      <c r="N149" s="26"/>
      <c r="O149" s="26"/>
      <c r="Q149" s="26"/>
      <c r="R149" s="26"/>
    </row>
    <row r="150" spans="1:18">
      <c r="A150" s="30"/>
      <c r="B150" s="30"/>
      <c r="C150" s="26"/>
      <c r="D150" s="30"/>
      <c r="E150" s="30"/>
      <c r="F150" s="30"/>
      <c r="G150" s="26"/>
      <c r="H150" s="30"/>
      <c r="I150" s="30"/>
      <c r="J150" s="26"/>
      <c r="K150" s="30"/>
      <c r="L150" s="30"/>
      <c r="M150" s="26"/>
      <c r="N150" s="26"/>
      <c r="O150" s="26"/>
      <c r="Q150" s="26"/>
      <c r="R150" s="26"/>
    </row>
    <row r="151" spans="1:18">
      <c r="A151" s="30"/>
      <c r="B151" s="30"/>
      <c r="C151" s="26"/>
      <c r="D151" s="30"/>
      <c r="E151" s="30"/>
      <c r="F151" s="30"/>
      <c r="G151" s="26"/>
      <c r="H151" s="30"/>
      <c r="I151" s="30"/>
      <c r="J151" s="26"/>
      <c r="K151" s="30"/>
      <c r="L151" s="30"/>
      <c r="M151" s="26"/>
      <c r="N151" s="26"/>
      <c r="O151" s="26"/>
      <c r="Q151" s="26"/>
      <c r="R151" s="26"/>
    </row>
    <row r="152" spans="1:18">
      <c r="A152" s="30"/>
      <c r="B152" s="30"/>
      <c r="C152" s="26"/>
      <c r="D152" s="30"/>
      <c r="E152" s="30"/>
      <c r="F152" s="30"/>
      <c r="G152" s="26"/>
      <c r="H152" s="30"/>
      <c r="I152" s="30"/>
      <c r="J152" s="26"/>
      <c r="K152" s="30"/>
      <c r="L152" s="30"/>
      <c r="M152" s="26"/>
      <c r="N152" s="26"/>
      <c r="O152" s="26"/>
      <c r="Q152" s="26"/>
      <c r="R152" s="26"/>
    </row>
    <row r="153" spans="1:18">
      <c r="A153" s="30"/>
      <c r="B153" s="30"/>
      <c r="C153" s="26"/>
      <c r="D153" s="30"/>
      <c r="E153" s="30"/>
      <c r="F153" s="30"/>
      <c r="G153" s="26"/>
      <c r="H153" s="30"/>
      <c r="I153" s="30"/>
      <c r="J153" s="26"/>
      <c r="K153" s="30"/>
      <c r="L153" s="30"/>
      <c r="M153" s="26"/>
      <c r="N153" s="26"/>
      <c r="O153" s="26"/>
      <c r="Q153" s="26"/>
      <c r="R153" s="26"/>
    </row>
    <row r="154" spans="1:18">
      <c r="A154" s="30"/>
      <c r="B154" s="30"/>
      <c r="C154" s="26"/>
      <c r="D154" s="30"/>
      <c r="E154" s="30"/>
      <c r="F154" s="30"/>
      <c r="G154" s="26"/>
      <c r="H154" s="30"/>
      <c r="I154" s="30"/>
      <c r="J154" s="26"/>
      <c r="K154" s="30"/>
      <c r="L154" s="30"/>
      <c r="M154" s="26"/>
      <c r="N154" s="26"/>
      <c r="O154" s="26"/>
      <c r="Q154" s="26"/>
      <c r="R154" s="26"/>
    </row>
    <row r="155" spans="1:18">
      <c r="A155" s="30"/>
      <c r="B155" s="30"/>
      <c r="C155" s="26"/>
      <c r="D155" s="30"/>
      <c r="E155" s="30"/>
      <c r="F155" s="30"/>
      <c r="G155" s="26"/>
      <c r="H155" s="30"/>
      <c r="I155" s="30"/>
      <c r="J155" s="26"/>
      <c r="K155" s="30"/>
      <c r="L155" s="30"/>
      <c r="M155" s="26"/>
      <c r="N155" s="26"/>
      <c r="O155" s="26"/>
      <c r="Q155" s="26"/>
      <c r="R155" s="26"/>
    </row>
    <row r="156" spans="1:18">
      <c r="A156" s="30"/>
      <c r="B156" s="30"/>
      <c r="C156" s="26"/>
      <c r="D156" s="30"/>
      <c r="E156" s="30"/>
      <c r="F156" s="30"/>
      <c r="G156" s="26"/>
      <c r="H156" s="30"/>
      <c r="I156" s="30"/>
      <c r="J156" s="26"/>
      <c r="K156" s="30"/>
      <c r="L156" s="30"/>
      <c r="M156" s="26"/>
      <c r="N156" s="26"/>
      <c r="O156" s="26"/>
      <c r="Q156" s="26"/>
      <c r="R156" s="26"/>
    </row>
    <row r="157" spans="1:18">
      <c r="A157" s="30"/>
      <c r="B157" s="30"/>
      <c r="C157" s="26"/>
      <c r="D157" s="30"/>
      <c r="E157" s="30"/>
      <c r="F157" s="30"/>
      <c r="G157" s="26"/>
      <c r="H157" s="30"/>
      <c r="I157" s="30"/>
      <c r="J157" s="26"/>
      <c r="K157" s="30"/>
      <c r="L157" s="30"/>
      <c r="M157" s="26"/>
      <c r="N157" s="26"/>
      <c r="O157" s="26"/>
      <c r="Q157" s="30"/>
      <c r="R157" s="30"/>
    </row>
    <row r="158" spans="1:18">
      <c r="A158" s="30"/>
      <c r="B158" s="30"/>
      <c r="C158" s="26"/>
      <c r="D158" s="30"/>
      <c r="E158" s="30"/>
      <c r="F158" s="30"/>
      <c r="G158" s="26"/>
      <c r="H158" s="30"/>
      <c r="I158" s="30"/>
      <c r="J158" s="26"/>
      <c r="K158" s="30"/>
      <c r="L158" s="30"/>
      <c r="M158" s="26"/>
      <c r="N158" s="26"/>
      <c r="O158" s="26"/>
      <c r="Q158" s="30"/>
      <c r="R158" s="30"/>
    </row>
    <row r="159" spans="1:18">
      <c r="A159" s="30"/>
      <c r="B159" s="30"/>
      <c r="C159" s="26"/>
      <c r="D159" s="30"/>
      <c r="E159" s="30"/>
      <c r="F159" s="30"/>
      <c r="G159" s="26"/>
      <c r="H159" s="30"/>
      <c r="I159" s="30"/>
      <c r="J159" s="26"/>
      <c r="K159" s="30"/>
      <c r="L159" s="30"/>
      <c r="M159" s="26"/>
      <c r="N159" s="26"/>
      <c r="O159" s="26"/>
      <c r="Q159" s="30"/>
      <c r="R159" s="30"/>
    </row>
    <row r="160" spans="1:1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</row>
    <row r="161" spans="1:1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</row>
    <row r="162" spans="1:1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</row>
    <row r="163" spans="1:1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</row>
    <row r="164" spans="1:1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</row>
    <row r="165" spans="1:1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</row>
    <row r="166" spans="1:1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</row>
    <row r="167" spans="1:1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</row>
    <row r="168" spans="1:1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</row>
    <row r="169" spans="1:1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</row>
    <row r="170" spans="1:1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</row>
    <row r="171" spans="1:1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</row>
    <row r="172" spans="1:1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</row>
    <row r="173" spans="1:1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</row>
    <row r="174" spans="1:1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</row>
    <row r="175" spans="1:1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</row>
    <row r="176" spans="1:1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</row>
    <row r="177" spans="1:1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</row>
    <row r="178" spans="1:1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</row>
    <row r="179" spans="1:1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</row>
    <row r="180" spans="1:1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</row>
    <row r="181" spans="1:1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</row>
    <row r="182" spans="1:1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</row>
    <row r="183" spans="1:1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</row>
    <row r="184" spans="1:1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</row>
    <row r="185" spans="1:1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</row>
    <row r="186" spans="1:1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</row>
    <row r="187" spans="1:1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</row>
    <row r="188" spans="1:1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</row>
    <row r="189" spans="1:1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</row>
    <row r="190" spans="1:1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</row>
    <row r="191" spans="1:1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</row>
    <row r="192" spans="1:1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</row>
    <row r="193" spans="1:1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</row>
    <row r="194" spans="1:1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</row>
    <row r="195" spans="1:1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</row>
    <row r="196" spans="1:1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</row>
    <row r="197" spans="1:1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</row>
    <row r="198" spans="1:1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</row>
    <row r="199" spans="1:1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</row>
    <row r="200" spans="1:1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</row>
    <row r="201" spans="1:1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</row>
    <row r="202" spans="1:1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</row>
    <row r="203" spans="1:1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</row>
    <row r="204" spans="1:1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</row>
    <row r="205" spans="1:1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</row>
    <row r="206" spans="1:1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</row>
    <row r="207" spans="1:1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</row>
    <row r="208" spans="1:1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</row>
    <row r="209" spans="1:1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</row>
    <row r="210" spans="1:1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</row>
    <row r="211" spans="1:1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</row>
    <row r="212" spans="1:1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</row>
    <row r="213" spans="1:1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</row>
    <row r="214" spans="1:1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</row>
    <row r="215" spans="1:1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</row>
    <row r="216" spans="1:1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</row>
    <row r="217" spans="1:1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</row>
    <row r="218" spans="1: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</row>
    <row r="219" spans="1:1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</row>
    <row r="220" spans="1:1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</row>
    <row r="221" spans="1:1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</row>
    <row r="222" spans="1:1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</row>
    <row r="223" spans="1:1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</row>
    <row r="224" spans="1:18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</row>
    <row r="225" spans="1:18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</row>
    <row r="226" spans="1:18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</row>
    <row r="227" spans="1:18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</row>
    <row r="228" spans="1:1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</row>
    <row r="229" spans="1:18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</row>
    <row r="230" spans="1:18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</row>
    <row r="231" spans="1:18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</row>
    <row r="232" spans="1:18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</row>
    <row r="233" spans="1:18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</row>
    <row r="234" spans="1:18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</row>
    <row r="235" spans="1:18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</row>
    <row r="236" spans="1:18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</row>
    <row r="237" spans="1:18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</row>
    <row r="238" spans="1:1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</row>
    <row r="239" spans="1:18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</row>
    <row r="240" spans="1:18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</row>
    <row r="241" spans="1:18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</row>
    <row r="242" spans="1:18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</row>
    <row r="243" spans="1:18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</row>
    <row r="244" spans="1:18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</row>
    <row r="245" spans="1:18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</row>
    <row r="246" spans="1:18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</row>
    <row r="247" spans="1:18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</row>
    <row r="248" spans="1:1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</row>
    <row r="249" spans="1:18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</row>
    <row r="250" spans="1:18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</row>
    <row r="251" spans="1:18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</row>
    <row r="252" spans="1:18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</row>
    <row r="253" spans="1:18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</row>
    <row r="254" spans="1:18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</row>
    <row r="255" spans="1:18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</row>
    <row r="256" spans="1:18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</row>
    <row r="257" spans="1:18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</row>
    <row r="258" spans="1:1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</row>
    <row r="259" spans="1:18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</row>
    <row r="260" spans="1:18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</row>
    <row r="261" spans="1:18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</row>
    <row r="262" spans="1:18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</row>
    <row r="263" spans="1:18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</row>
    <row r="264" spans="1:18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</row>
    <row r="265" spans="1:18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</row>
    <row r="266" spans="1:18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</row>
    <row r="267" spans="1:18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</row>
    <row r="268" spans="1:1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</row>
    <row r="269" spans="1:18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</row>
    <row r="270" spans="1:18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</row>
    <row r="271" spans="1:18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</row>
    <row r="272" spans="1:18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</row>
    <row r="273" spans="1:18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</row>
    <row r="274" spans="1:18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</row>
    <row r="275" spans="1:18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</row>
    <row r="276" spans="1:18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</row>
    <row r="277" spans="1:18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</row>
    <row r="278" spans="1:1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</row>
    <row r="279" spans="1:18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</row>
    <row r="280" spans="1:18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</row>
    <row r="281" spans="1:18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</row>
    <row r="282" spans="1:18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</row>
    <row r="283" spans="1:18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</row>
    <row r="284" spans="1:18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</row>
    <row r="285" spans="1:18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</row>
    <row r="286" spans="1:18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</row>
    <row r="287" spans="1:18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</row>
    <row r="288" spans="1:1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</row>
    <row r="289" spans="1:18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</row>
    <row r="290" spans="1:18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</row>
    <row r="291" spans="1:18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</row>
    <row r="292" spans="1:18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</row>
    <row r="293" spans="1:18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</row>
    <row r="294" spans="1:18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</row>
    <row r="295" spans="1:18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</row>
    <row r="296" spans="1:18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</row>
    <row r="297" spans="1:18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</row>
    <row r="298" spans="1:1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</row>
    <row r="299" spans="1:18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</row>
    <row r="300" spans="1:18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</row>
    <row r="301" spans="1:18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</row>
    <row r="302" spans="1:18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</row>
    <row r="303" spans="1:18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</row>
    <row r="304" spans="1:18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</row>
    <row r="305" spans="1:18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</row>
    <row r="306" spans="1:18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</row>
    <row r="307" spans="1:18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</row>
    <row r="308" spans="1:1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</row>
    <row r="309" spans="1:18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</row>
    <row r="310" spans="1:18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</row>
    <row r="311" spans="1:18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</row>
    <row r="312" spans="1:18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</row>
    <row r="313" spans="1:18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</row>
    <row r="314" spans="1:18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</row>
    <row r="315" spans="1:18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</row>
    <row r="316" spans="1:18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</row>
    <row r="317" spans="1:18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</row>
    <row r="318" spans="1: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</row>
    <row r="319" spans="1:18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</row>
    <row r="320" spans="1:18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</row>
    <row r="321" spans="1:18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</row>
    <row r="322" spans="1:18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</row>
    <row r="323" spans="1:18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</row>
    <row r="324" spans="1:18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</row>
    <row r="325" spans="1:18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</row>
    <row r="326" spans="1:18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</row>
    <row r="327" spans="1:18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</row>
    <row r="328" spans="1:1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</row>
    <row r="329" spans="1:18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</row>
    <row r="330" spans="1:18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</row>
    <row r="331" spans="1:18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</row>
    <row r="332" spans="1:18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</row>
    <row r="333" spans="1:18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</row>
    <row r="334" spans="1:18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</row>
    <row r="335" spans="1:18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</row>
    <row r="336" spans="1:18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</row>
    <row r="337" spans="1:18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</row>
    <row r="338" spans="1:1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</row>
    <row r="339" spans="1:18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</row>
    <row r="340" spans="1:18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</row>
    <row r="341" spans="1:18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</row>
    <row r="342" spans="1:18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</row>
    <row r="343" spans="1:18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</row>
    <row r="344" spans="1:18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</row>
    <row r="345" spans="1:18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</row>
    <row r="346" spans="1:18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</row>
    <row r="347" spans="1:18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</row>
    <row r="348" spans="1:1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</row>
    <row r="349" spans="1:18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</row>
    <row r="350" spans="1:18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</row>
    <row r="351" spans="1:18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</row>
    <row r="352" spans="1:18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</row>
    <row r="353" spans="1:18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</row>
    <row r="354" spans="1:18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</row>
    <row r="355" spans="1:18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</row>
    <row r="356" spans="1:18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</row>
    <row r="357" spans="1:18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</row>
    <row r="358" spans="1:1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</row>
    <row r="359" spans="1:18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</row>
    <row r="360" spans="1:18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</row>
    <row r="361" spans="1:18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</row>
    <row r="362" spans="1:18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</row>
    <row r="363" spans="1:18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</row>
    <row r="364" spans="1:18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</row>
    <row r="365" spans="1:18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</row>
    <row r="366" spans="1:18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</row>
    <row r="367" spans="1:18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</row>
    <row r="368" spans="1:1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</row>
    <row r="369" spans="1:18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</row>
    <row r="370" spans="1:18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</row>
    <row r="371" spans="1:18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</row>
    <row r="372" spans="1:18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</row>
    <row r="373" spans="1:18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</row>
    <row r="374" spans="1:18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</row>
    <row r="375" spans="1:18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</row>
    <row r="376" spans="1:18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</row>
    <row r="377" spans="1:18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</row>
    <row r="378" spans="1:1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</row>
    <row r="379" spans="1:18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</row>
    <row r="380" spans="1:18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</row>
    <row r="381" spans="1:18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</row>
    <row r="382" spans="1:18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</row>
    <row r="383" spans="1:18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</row>
    <row r="384" spans="1:18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</row>
    <row r="385" spans="1:18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</row>
    <row r="386" spans="1:18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</row>
    <row r="387" spans="1:18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</row>
    <row r="388" spans="1:1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</row>
    <row r="389" spans="1:18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</row>
    <row r="390" spans="1:18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</row>
    <row r="391" spans="1:18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</row>
    <row r="392" spans="1:18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</row>
    <row r="393" spans="1:18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</row>
    <row r="394" spans="1:18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</row>
    <row r="395" spans="1:18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</row>
    <row r="396" spans="1:18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</row>
    <row r="397" spans="1:18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</row>
    <row r="398" spans="1:1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</row>
    <row r="399" spans="1:18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</row>
    <row r="400" spans="1:18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</row>
    <row r="401" spans="1:18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</row>
    <row r="402" spans="1:18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</row>
    <row r="403" spans="1:18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</row>
    <row r="404" spans="1:18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</row>
    <row r="405" spans="1:18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</row>
    <row r="406" spans="1:18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</row>
    <row r="407" spans="1:18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</row>
    <row r="408" spans="1:1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</row>
    <row r="409" spans="1:18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</row>
    <row r="410" spans="1:18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</row>
    <row r="411" spans="1:18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</row>
    <row r="412" spans="1:18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</row>
    <row r="413" spans="1:18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</row>
    <row r="414" spans="1:18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</row>
    <row r="415" spans="1:18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</row>
    <row r="416" spans="1:18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</row>
    <row r="417" spans="1:18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</row>
    <row r="418" spans="1: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</row>
    <row r="419" spans="1:18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</row>
    <row r="420" spans="1:18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</row>
    <row r="421" spans="1:18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</row>
    <row r="422" spans="1:18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</row>
    <row r="423" spans="1:18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</row>
    <row r="424" spans="1:18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</row>
    <row r="425" spans="1:18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</row>
    <row r="426" spans="1:18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</row>
    <row r="427" spans="1:18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</row>
    <row r="428" spans="1:1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</row>
    <row r="429" spans="1:18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</row>
    <row r="430" spans="1:18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</row>
    <row r="431" spans="1:18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</row>
    <row r="432" spans="1:18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</row>
    <row r="433" spans="1:18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</row>
    <row r="434" spans="1:18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</row>
    <row r="435" spans="1:18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</row>
    <row r="436" spans="1:18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</row>
    <row r="437" spans="1:18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</row>
    <row r="438" spans="1:1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</row>
    <row r="439" spans="1:18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</row>
    <row r="440" spans="1:18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</row>
    <row r="441" spans="1:18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</row>
    <row r="442" spans="1:18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</row>
    <row r="443" spans="1:18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</row>
    <row r="444" spans="1:18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</row>
    <row r="445" spans="1:18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</row>
    <row r="446" spans="1:18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</row>
    <row r="447" spans="1:18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</row>
    <row r="448" spans="1:1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</row>
    <row r="449" spans="1:18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</row>
    <row r="450" spans="1:18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</row>
    <row r="451" spans="1:18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</row>
    <row r="452" spans="1:18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</row>
    <row r="453" spans="1:18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</row>
    <row r="454" spans="1:18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</row>
    <row r="455" spans="1:18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</row>
    <row r="456" spans="1:18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</row>
    <row r="457" spans="1:18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</row>
    <row r="458" spans="1:1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</row>
    <row r="459" spans="1:18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</row>
    <row r="460" spans="1:18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</row>
    <row r="461" spans="1:18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</row>
    <row r="462" spans="1:18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</row>
    <row r="463" spans="1:18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</row>
    <row r="464" spans="1:18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</row>
    <row r="465" spans="1:18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</row>
    <row r="466" spans="1:18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</row>
    <row r="467" spans="1:18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</row>
    <row r="468" spans="1:1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</row>
    <row r="469" spans="1:18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</row>
    <row r="470" spans="1:18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</row>
    <row r="471" spans="1:18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</row>
    <row r="472" spans="1:18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</row>
    <row r="473" spans="1:18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</row>
    <row r="474" spans="1:18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</row>
    <row r="475" spans="1:18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</row>
    <row r="476" spans="1:18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</row>
    <row r="477" spans="1:18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</row>
    <row r="478" spans="1:1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</row>
    <row r="479" spans="1:18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</row>
    <row r="480" spans="1:18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</row>
    <row r="481" spans="1:18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</row>
    <row r="482" spans="1:18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</row>
    <row r="483" spans="1:18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</row>
    <row r="484" spans="1:18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</row>
    <row r="485" spans="1:18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</row>
    <row r="486" spans="1:18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</row>
    <row r="487" spans="1:18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</row>
    <row r="488" spans="1:1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</row>
    <row r="489" spans="1:18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</row>
    <row r="490" spans="1:18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</row>
    <row r="491" spans="1:18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</row>
    <row r="492" spans="1:18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</row>
    <row r="493" spans="1:18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</row>
    <row r="494" spans="1:18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</row>
    <row r="495" spans="1:18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</row>
    <row r="496" spans="1:18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</row>
    <row r="497" spans="1:18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</row>
    <row r="498" spans="1:1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</row>
    <row r="499" spans="1:18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</row>
    <row r="500" spans="1:18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</row>
    <row r="501" spans="1:18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</row>
    <row r="502" spans="1:18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</row>
    <row r="503" spans="1:18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</row>
    <row r="504" spans="1:18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</row>
    <row r="505" spans="1:18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</row>
    <row r="506" spans="1:18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</row>
    <row r="507" spans="1:18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</row>
    <row r="508" spans="1:1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</row>
    <row r="509" spans="1:18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</row>
    <row r="510" spans="1:18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</row>
    <row r="511" spans="1:18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</row>
    <row r="512" spans="1:18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</row>
    <row r="513" spans="1:18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</row>
    <row r="514" spans="1:18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</row>
    <row r="515" spans="1:18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</row>
    <row r="516" spans="1:1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</row>
    <row r="517" spans="1:1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</row>
    <row r="518" spans="1: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</row>
    <row r="519" spans="1:1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</row>
    <row r="520" spans="1:1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</row>
    <row r="521" spans="1:1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</row>
    <row r="522" spans="1:1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</row>
    <row r="523" spans="1:1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</row>
    <row r="524" spans="1:1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</row>
    <row r="525" spans="1:1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</row>
    <row r="526" spans="1:1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</row>
    <row r="527" spans="1:1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</row>
    <row r="528" spans="1:1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</row>
    <row r="529" spans="1:1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</row>
    <row r="530" spans="1:1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</row>
    <row r="531" spans="1:1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</row>
    <row r="532" spans="1:1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</row>
    <row r="533" spans="1:1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</row>
    <row r="534" spans="1:1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</row>
    <row r="535" spans="1:1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</row>
    <row r="536" spans="1:1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</row>
    <row r="537" spans="1:1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</row>
    <row r="538" spans="1:1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</row>
    <row r="539" spans="1:1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</row>
    <row r="540" spans="1:1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</row>
    <row r="541" spans="1:1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</row>
    <row r="542" spans="1:1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</row>
    <row r="543" spans="1:1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</row>
    <row r="544" spans="1:1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</row>
    <row r="545" spans="1:1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</row>
    <row r="546" spans="1:1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</row>
    <row r="547" spans="1:1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</row>
    <row r="548" spans="1:1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</row>
    <row r="549" spans="1:1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</row>
    <row r="550" spans="1:1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</row>
    <row r="551" spans="1:1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</row>
    <row r="552" spans="1:1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</row>
    <row r="553" spans="1:1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</row>
    <row r="554" spans="1:1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</row>
    <row r="555" spans="1:1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</row>
    <row r="556" spans="1:1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</row>
    <row r="557" spans="1:1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</row>
    <row r="558" spans="1:1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</row>
    <row r="559" spans="1:18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</row>
    <row r="560" spans="1:18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</row>
    <row r="561" spans="1:18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</row>
    <row r="562" spans="1:18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</row>
    <row r="563" spans="1:18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</row>
    <row r="564" spans="1:18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</row>
    <row r="565" spans="1:18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</row>
    <row r="566" spans="1:18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</row>
    <row r="567" spans="1:18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</row>
    <row r="568" spans="1:1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</row>
    <row r="569" spans="1:18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</row>
    <row r="570" spans="1:18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</row>
    <row r="571" spans="1:18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</row>
    <row r="572" spans="1:18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</row>
    <row r="573" spans="1:18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</row>
    <row r="574" spans="1:18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</row>
    <row r="575" spans="1:18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</row>
    <row r="576" spans="1:18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</row>
    <row r="577" spans="1:18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</row>
    <row r="578" spans="1:1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</row>
    <row r="579" spans="1:18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</row>
    <row r="580" spans="1:18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</row>
    <row r="581" spans="1:18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</row>
    <row r="582" spans="1:18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</row>
    <row r="583" spans="1:18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</row>
    <row r="584" spans="1:18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</row>
    <row r="585" spans="1:18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</row>
    <row r="586" spans="1:18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</row>
    <row r="587" spans="1:18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</row>
    <row r="588" spans="1:1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</row>
    <row r="589" spans="1:18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</row>
    <row r="590" spans="1:18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</row>
    <row r="591" spans="1:18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</row>
    <row r="592" spans="1:18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</row>
    <row r="593" spans="1:18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</row>
    <row r="594" spans="1:18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</row>
    <row r="595" spans="1:18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</row>
    <row r="596" spans="1:18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</row>
    <row r="597" spans="1:18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</row>
    <row r="598" spans="1:18">
      <c r="A598" s="30"/>
      <c r="B598" s="30"/>
      <c r="C598" s="30"/>
      <c r="D598" s="28"/>
      <c r="E598" s="28"/>
      <c r="F598" s="28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</row>
    <row r="599" spans="1:18">
      <c r="A599" s="30"/>
      <c r="B599" s="30"/>
      <c r="C599" s="30"/>
      <c r="D599" s="28"/>
      <c r="E599" s="28"/>
      <c r="F599" s="28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</row>
    <row r="600" spans="1:18">
      <c r="A600" s="30"/>
      <c r="B600" s="30"/>
      <c r="C600" s="30"/>
      <c r="D600" s="28"/>
      <c r="E600" s="28"/>
      <c r="F600" s="28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</row>
    <row r="601" spans="1:18">
      <c r="A601" s="30"/>
      <c r="B601" s="30"/>
      <c r="C601" s="30"/>
      <c r="D601" s="28"/>
      <c r="E601" s="28"/>
      <c r="F601" s="28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</row>
    <row r="602" spans="1:18">
      <c r="A602" s="30"/>
      <c r="B602" s="30"/>
      <c r="C602" s="30"/>
      <c r="D602" s="28"/>
      <c r="E602" s="28"/>
      <c r="F602" s="28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</row>
    <row r="603" spans="1:18">
      <c r="A603" s="30"/>
      <c r="B603" s="30"/>
      <c r="C603" s="30"/>
      <c r="D603" s="28"/>
      <c r="E603" s="28"/>
      <c r="F603" s="28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</row>
    <row r="604" spans="1:18">
      <c r="A604" s="30"/>
      <c r="B604" s="30"/>
      <c r="C604" s="30"/>
      <c r="D604" s="28"/>
      <c r="E604" s="28"/>
      <c r="F604" s="28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</row>
    <row r="605" spans="1:18">
      <c r="A605" s="30"/>
      <c r="B605" s="30"/>
      <c r="C605" s="30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</row>
    <row r="606" spans="1:18">
      <c r="A606" s="30"/>
      <c r="B606" s="30"/>
      <c r="C606" s="30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</row>
    <row r="607" spans="1:18">
      <c r="A607" s="30"/>
      <c r="B607" s="30"/>
      <c r="C607" s="30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</row>
    <row r="608" spans="1:18">
      <c r="A608" s="30"/>
      <c r="B608" s="30"/>
      <c r="C608" s="30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</row>
    <row r="609" spans="1:18">
      <c r="A609" s="30"/>
      <c r="B609" s="30"/>
      <c r="C609" s="30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</row>
    <row r="610" spans="1:18">
      <c r="A610" s="30"/>
      <c r="B610" s="30"/>
      <c r="C610" s="30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</row>
    <row r="611" spans="1:18">
      <c r="A611" s="30"/>
      <c r="B611" s="30"/>
      <c r="C611" s="30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</row>
    <row r="612" spans="1:18">
      <c r="A612" s="30"/>
      <c r="B612" s="30"/>
      <c r="C612" s="30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</row>
    <row r="613" spans="1:18">
      <c r="A613" s="30"/>
      <c r="B613" s="30"/>
      <c r="C613" s="30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</row>
    <row r="614" spans="1:18">
      <c r="A614" s="30"/>
      <c r="B614" s="30"/>
      <c r="C614" s="30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</row>
    <row r="615" spans="1:18">
      <c r="A615" s="30"/>
      <c r="B615" s="30"/>
      <c r="C615" s="30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</row>
    <row r="616" spans="1:18">
      <c r="A616" s="30"/>
      <c r="B616" s="30"/>
      <c r="C616" s="30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</row>
    <row r="617" spans="1:18">
      <c r="A617" s="30"/>
      <c r="B617" s="30"/>
      <c r="C617" s="30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</row>
    <row r="618" spans="1:18">
      <c r="A618" s="30"/>
      <c r="B618" s="30"/>
      <c r="C618" s="30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</row>
    <row r="619" spans="1:18">
      <c r="A619" s="30"/>
      <c r="B619" s="30"/>
      <c r="C619" s="30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</row>
    <row r="620" spans="1:18">
      <c r="A620" s="30"/>
      <c r="B620" s="30"/>
      <c r="C620" s="30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</row>
    <row r="621" spans="1:18">
      <c r="A621" s="30"/>
      <c r="B621" s="30"/>
      <c r="C621" s="30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</row>
    <row r="622" spans="1:18">
      <c r="A622" s="30"/>
      <c r="B622" s="30"/>
      <c r="C622" s="30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</row>
    <row r="623" spans="1:18">
      <c r="A623" s="30"/>
      <c r="B623" s="30"/>
      <c r="C623" s="30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</row>
    <row r="624" spans="1:18">
      <c r="A624" s="30"/>
      <c r="B624" s="30"/>
      <c r="C624" s="30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</row>
    <row r="625" spans="1:18">
      <c r="A625" s="30"/>
      <c r="B625" s="30"/>
      <c r="C625" s="30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</row>
    <row r="626" spans="1:18">
      <c r="A626" s="30"/>
      <c r="B626" s="30"/>
      <c r="C626" s="30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</row>
    <row r="627" spans="1:18">
      <c r="A627" s="30"/>
      <c r="B627" s="30"/>
      <c r="C627" s="30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</row>
    <row r="628" spans="1:18">
      <c r="A628" s="30"/>
      <c r="B628" s="30"/>
      <c r="C628" s="30"/>
      <c r="G628" s="30"/>
      <c r="H628" s="30"/>
      <c r="I628" s="30"/>
      <c r="J628" s="30"/>
      <c r="K628" s="30"/>
      <c r="L628" s="28"/>
      <c r="M628" s="30"/>
      <c r="N628" s="30"/>
      <c r="O628" s="30"/>
      <c r="Q628" s="30"/>
      <c r="R628" s="30"/>
    </row>
    <row r="629" spans="1:18">
      <c r="A629" s="30"/>
      <c r="B629" s="30"/>
      <c r="C629" s="30"/>
      <c r="G629" s="30"/>
      <c r="H629" s="30"/>
      <c r="I629" s="30"/>
      <c r="J629" s="30"/>
      <c r="K629" s="30"/>
      <c r="L629" s="28"/>
      <c r="M629" s="30"/>
      <c r="N629" s="30"/>
      <c r="O629" s="30"/>
      <c r="Q629" s="30"/>
      <c r="R629" s="30"/>
    </row>
    <row r="630" spans="1:18">
      <c r="A630" s="30"/>
      <c r="B630" s="30"/>
      <c r="C630" s="30"/>
      <c r="G630" s="30"/>
      <c r="H630" s="30"/>
      <c r="I630" s="30"/>
      <c r="J630" s="30"/>
      <c r="K630" s="30"/>
      <c r="L630" s="28"/>
      <c r="M630" s="30"/>
      <c r="N630" s="30"/>
      <c r="O630" s="30"/>
      <c r="Q630" s="30"/>
      <c r="R630" s="30"/>
    </row>
    <row r="631" spans="1:18">
      <c r="A631" s="30"/>
      <c r="B631" s="30"/>
      <c r="C631" s="30"/>
      <c r="G631" s="30"/>
      <c r="H631" s="30"/>
      <c r="I631" s="30"/>
      <c r="J631" s="30"/>
      <c r="K631" s="30"/>
      <c r="L631" s="28"/>
      <c r="M631" s="30"/>
      <c r="N631" s="30"/>
      <c r="O631" s="30"/>
      <c r="Q631" s="30"/>
      <c r="R631" s="30"/>
    </row>
    <row r="632" spans="1:18">
      <c r="A632" s="30"/>
      <c r="B632" s="30"/>
      <c r="C632" s="30"/>
      <c r="G632" s="30"/>
      <c r="H632" s="30"/>
      <c r="I632" s="28"/>
      <c r="J632" s="30"/>
      <c r="K632" s="30"/>
      <c r="L632" s="28"/>
      <c r="M632" s="30"/>
      <c r="N632" s="30"/>
      <c r="O632" s="30"/>
      <c r="Q632" s="30"/>
      <c r="R632" s="30"/>
    </row>
    <row r="633" spans="1:18">
      <c r="A633" s="30"/>
      <c r="B633" s="30"/>
      <c r="C633" s="30"/>
      <c r="G633" s="30"/>
      <c r="H633" s="30"/>
      <c r="I633" s="28"/>
      <c r="J633" s="30"/>
      <c r="K633" s="30"/>
      <c r="L633" s="28"/>
      <c r="M633" s="30"/>
      <c r="N633" s="30"/>
      <c r="O633" s="30"/>
      <c r="Q633" s="30"/>
      <c r="R633" s="30"/>
    </row>
    <row r="634" spans="1:18">
      <c r="A634" s="30"/>
      <c r="B634" s="30"/>
      <c r="C634" s="30"/>
      <c r="G634" s="30"/>
      <c r="H634" s="30"/>
      <c r="I634" s="28"/>
      <c r="J634" s="30"/>
      <c r="K634" s="30"/>
      <c r="L634" s="28"/>
      <c r="M634" s="30"/>
      <c r="N634" s="30"/>
      <c r="O634" s="30"/>
      <c r="Q634" s="30"/>
      <c r="R634" s="30"/>
    </row>
    <row r="635" spans="1:18">
      <c r="A635" s="30"/>
      <c r="B635" s="30"/>
      <c r="C635" s="30"/>
      <c r="G635" s="30"/>
      <c r="H635" s="30"/>
      <c r="I635" s="28"/>
      <c r="J635" s="30"/>
      <c r="K635" s="30"/>
      <c r="M635" s="30"/>
      <c r="N635" s="30"/>
      <c r="O635" s="30"/>
      <c r="Q635" s="30"/>
      <c r="R635" s="30"/>
    </row>
    <row r="636" spans="1:18">
      <c r="A636" s="30"/>
      <c r="B636" s="30"/>
      <c r="C636" s="30"/>
      <c r="G636" s="30"/>
      <c r="H636" s="30"/>
      <c r="I636" s="28"/>
      <c r="J636" s="30"/>
      <c r="K636" s="30"/>
      <c r="M636" s="30"/>
      <c r="N636" s="30"/>
      <c r="O636" s="30"/>
      <c r="Q636" s="30"/>
      <c r="R636" s="30"/>
    </row>
    <row r="637" spans="1:18">
      <c r="A637" s="30"/>
      <c r="B637" s="30"/>
      <c r="C637" s="30"/>
      <c r="G637" s="30"/>
      <c r="H637" s="30"/>
      <c r="I637" s="28"/>
      <c r="J637" s="30"/>
      <c r="K637" s="30"/>
      <c r="M637" s="30"/>
      <c r="N637" s="30"/>
      <c r="O637" s="30"/>
      <c r="Q637" s="30"/>
      <c r="R637" s="30"/>
    </row>
    <row r="638" spans="1:18">
      <c r="A638" s="30"/>
      <c r="B638" s="30"/>
      <c r="C638" s="30"/>
      <c r="G638" s="30"/>
      <c r="H638" s="30"/>
      <c r="I638" s="28"/>
      <c r="J638" s="30"/>
      <c r="K638" s="30"/>
      <c r="M638" s="30"/>
      <c r="N638" s="30"/>
      <c r="O638" s="30"/>
      <c r="Q638" s="30"/>
      <c r="R638" s="30"/>
    </row>
    <row r="639" spans="1:18">
      <c r="A639" s="30"/>
      <c r="B639" s="30"/>
      <c r="C639" s="30"/>
      <c r="G639" s="30"/>
      <c r="H639" s="30"/>
      <c r="J639" s="30"/>
      <c r="K639" s="30"/>
      <c r="M639" s="30"/>
      <c r="N639" s="30"/>
      <c r="O639" s="30"/>
      <c r="Q639" s="30"/>
      <c r="R639" s="30"/>
    </row>
    <row r="640" spans="1:18">
      <c r="A640" s="30"/>
      <c r="B640" s="28"/>
      <c r="C640" s="30"/>
      <c r="G640" s="30"/>
      <c r="H640" s="30"/>
      <c r="J640" s="30"/>
      <c r="K640" s="30"/>
      <c r="M640" s="30"/>
      <c r="N640" s="30"/>
      <c r="O640" s="30"/>
      <c r="Q640" s="30"/>
      <c r="R640" s="30"/>
    </row>
    <row r="641" spans="1:18">
      <c r="A641" s="30"/>
      <c r="B641" s="28"/>
      <c r="C641" s="30"/>
      <c r="G641" s="30"/>
      <c r="H641" s="30"/>
      <c r="J641" s="30"/>
      <c r="K641" s="30"/>
      <c r="M641" s="30"/>
      <c r="N641" s="30"/>
      <c r="O641" s="30"/>
      <c r="Q641" s="30"/>
      <c r="R641" s="30"/>
    </row>
    <row r="642" spans="1:18">
      <c r="A642" s="30"/>
      <c r="B642" s="28"/>
      <c r="C642" s="30"/>
      <c r="G642" s="30"/>
      <c r="H642" s="30"/>
      <c r="J642" s="30"/>
      <c r="K642" s="30"/>
      <c r="M642" s="30"/>
      <c r="N642" s="30"/>
      <c r="O642" s="30"/>
      <c r="Q642" s="30"/>
      <c r="R642" s="30"/>
    </row>
    <row r="643" spans="1:18">
      <c r="A643" s="30"/>
      <c r="B643" s="28"/>
      <c r="C643" s="30"/>
      <c r="G643" s="30"/>
      <c r="H643" s="30"/>
      <c r="J643" s="30"/>
      <c r="K643" s="30"/>
      <c r="M643" s="30"/>
      <c r="N643" s="30"/>
      <c r="O643" s="30"/>
      <c r="Q643" s="30"/>
      <c r="R643" s="30"/>
    </row>
    <row r="644" spans="1:18">
      <c r="A644" s="30"/>
      <c r="B644" s="28"/>
      <c r="C644" s="30"/>
      <c r="G644" s="30"/>
      <c r="H644" s="30"/>
      <c r="J644" s="30"/>
      <c r="K644" s="30"/>
      <c r="M644" s="30"/>
      <c r="N644" s="30"/>
      <c r="O644" s="30"/>
      <c r="Q644" s="30"/>
      <c r="R644" s="30"/>
    </row>
    <row r="645" spans="1:18">
      <c r="A645" s="30"/>
      <c r="B645" s="28"/>
      <c r="C645" s="30"/>
      <c r="G645" s="30"/>
      <c r="H645" s="30"/>
      <c r="J645" s="30"/>
      <c r="K645" s="30"/>
      <c r="M645" s="30"/>
      <c r="N645" s="30"/>
      <c r="O645" s="30"/>
      <c r="Q645" s="30"/>
      <c r="R645" s="30"/>
    </row>
    <row r="646" spans="1:18">
      <c r="A646" s="30"/>
      <c r="B646" s="28"/>
      <c r="C646" s="30"/>
      <c r="G646" s="30"/>
      <c r="H646" s="30"/>
      <c r="J646" s="30"/>
      <c r="K646" s="30"/>
      <c r="M646" s="30"/>
      <c r="N646" s="30"/>
      <c r="O646" s="30"/>
      <c r="Q646" s="30"/>
      <c r="R646" s="30"/>
    </row>
    <row r="647" spans="1:18">
      <c r="A647" s="30"/>
      <c r="C647" s="30"/>
      <c r="G647" s="30"/>
      <c r="H647" s="30"/>
      <c r="J647" s="30"/>
      <c r="K647" s="30"/>
      <c r="M647" s="30"/>
      <c r="N647" s="30"/>
      <c r="O647" s="30"/>
      <c r="Q647" s="30"/>
      <c r="R647" s="30"/>
    </row>
    <row r="648" spans="1:18">
      <c r="A648" s="30"/>
      <c r="C648" s="30"/>
      <c r="G648" s="30"/>
      <c r="H648" s="30"/>
      <c r="J648" s="30"/>
      <c r="K648" s="30"/>
      <c r="M648" s="30"/>
      <c r="N648" s="30"/>
      <c r="O648" s="30"/>
      <c r="Q648" s="30"/>
      <c r="R648" s="30"/>
    </row>
    <row r="649" spans="1:18">
      <c r="A649" s="30"/>
      <c r="C649" s="30"/>
      <c r="G649" s="30"/>
      <c r="H649" s="30"/>
      <c r="J649" s="30"/>
      <c r="K649" s="30"/>
      <c r="M649" s="30"/>
      <c r="N649" s="30"/>
      <c r="O649" s="30"/>
      <c r="Q649" s="30"/>
      <c r="R649" s="30"/>
    </row>
    <row r="650" spans="1:18">
      <c r="A650" s="30"/>
      <c r="C650" s="30"/>
      <c r="G650" s="30"/>
      <c r="H650" s="30"/>
      <c r="J650" s="30"/>
      <c r="K650" s="30"/>
      <c r="M650" s="30"/>
      <c r="N650" s="30"/>
      <c r="O650" s="30"/>
      <c r="Q650" s="30"/>
      <c r="R650" s="30"/>
    </row>
    <row r="651" spans="1:18">
      <c r="A651" s="30"/>
      <c r="C651" s="30"/>
      <c r="G651" s="30"/>
      <c r="H651" s="30"/>
      <c r="J651" s="30"/>
      <c r="K651" s="30"/>
      <c r="M651" s="30"/>
      <c r="N651" s="30"/>
      <c r="O651" s="30"/>
      <c r="Q651" s="30"/>
      <c r="R651" s="30"/>
    </row>
    <row r="652" spans="1:18">
      <c r="A652" s="30"/>
      <c r="C652" s="30"/>
      <c r="G652" s="30"/>
      <c r="H652" s="30"/>
      <c r="J652" s="30"/>
      <c r="K652" s="30"/>
      <c r="M652" s="30"/>
      <c r="N652" s="30"/>
      <c r="O652" s="30"/>
      <c r="Q652" s="30"/>
      <c r="R652" s="30"/>
    </row>
    <row r="653" spans="1:18">
      <c r="A653" s="30"/>
      <c r="C653" s="30"/>
      <c r="G653" s="30"/>
      <c r="H653" s="30"/>
      <c r="J653" s="30"/>
      <c r="K653" s="30"/>
      <c r="M653" s="30"/>
      <c r="N653" s="30"/>
      <c r="O653" s="30"/>
      <c r="Q653" s="30"/>
      <c r="R653" s="30"/>
    </row>
    <row r="654" spans="1:18">
      <c r="A654" s="30"/>
      <c r="C654" s="30"/>
      <c r="G654" s="30"/>
      <c r="H654" s="30"/>
      <c r="J654" s="30"/>
      <c r="K654" s="30"/>
      <c r="M654" s="30"/>
      <c r="N654" s="30"/>
      <c r="O654" s="30"/>
      <c r="Q654" s="30"/>
      <c r="R654" s="30"/>
    </row>
    <row r="655" spans="1:18">
      <c r="A655" s="30"/>
      <c r="C655" s="30"/>
      <c r="G655" s="30"/>
      <c r="H655" s="30"/>
      <c r="J655" s="30"/>
      <c r="K655" s="30"/>
      <c r="M655" s="30"/>
      <c r="N655" s="30"/>
      <c r="O655" s="30"/>
      <c r="Q655" s="30"/>
      <c r="R655" s="30"/>
    </row>
    <row r="656" spans="1:18">
      <c r="A656" s="30"/>
      <c r="C656" s="30"/>
      <c r="G656" s="30"/>
      <c r="H656" s="30"/>
      <c r="J656" s="30"/>
      <c r="K656" s="30"/>
      <c r="M656" s="30"/>
      <c r="N656" s="30"/>
      <c r="O656" s="30"/>
      <c r="Q656" s="30"/>
      <c r="R656" s="30"/>
    </row>
    <row r="657" spans="1:18">
      <c r="A657" s="30"/>
      <c r="C657" s="30"/>
      <c r="G657" s="30"/>
      <c r="H657" s="30"/>
      <c r="J657" s="30"/>
      <c r="K657" s="30"/>
      <c r="M657" s="30"/>
      <c r="N657" s="30"/>
      <c r="O657" s="30"/>
      <c r="Q657" s="30"/>
      <c r="R657" s="30"/>
    </row>
    <row r="658" spans="1:18">
      <c r="A658" s="30"/>
      <c r="C658" s="30"/>
      <c r="G658" s="30"/>
      <c r="H658" s="30"/>
      <c r="J658" s="30"/>
      <c r="K658" s="30"/>
      <c r="M658" s="30"/>
      <c r="N658" s="30"/>
      <c r="O658" s="30"/>
      <c r="Q658" s="30"/>
      <c r="R658" s="30"/>
    </row>
    <row r="659" spans="1:18">
      <c r="A659" s="30"/>
      <c r="C659" s="30"/>
      <c r="G659" s="30"/>
      <c r="H659" s="30"/>
      <c r="J659" s="30"/>
      <c r="K659" s="30"/>
      <c r="M659" s="30"/>
      <c r="N659" s="30"/>
      <c r="O659" s="30"/>
      <c r="Q659" s="30"/>
      <c r="R659" s="30"/>
    </row>
    <row r="660" spans="1:18">
      <c r="A660" s="30"/>
      <c r="C660" s="30"/>
      <c r="G660" s="30"/>
      <c r="H660" s="30"/>
      <c r="J660" s="30"/>
      <c r="K660" s="30"/>
      <c r="M660" s="30"/>
      <c r="N660" s="30"/>
      <c r="O660" s="30"/>
      <c r="Q660" s="30"/>
      <c r="R660" s="30"/>
    </row>
    <row r="661" spans="1:18">
      <c r="A661" s="30"/>
      <c r="C661" s="30"/>
      <c r="G661" s="30"/>
      <c r="H661" s="30"/>
      <c r="J661" s="30"/>
      <c r="K661" s="30"/>
      <c r="M661" s="30"/>
      <c r="N661" s="30"/>
      <c r="O661" s="30"/>
      <c r="Q661" s="30"/>
      <c r="R661" s="30"/>
    </row>
    <row r="662" spans="1:18">
      <c r="A662" s="30"/>
      <c r="C662" s="30"/>
      <c r="G662" s="30"/>
      <c r="H662" s="30"/>
      <c r="J662" s="30"/>
      <c r="K662" s="30"/>
      <c r="M662" s="30"/>
      <c r="N662" s="30"/>
      <c r="O662" s="30"/>
      <c r="Q662" s="30"/>
      <c r="R662" s="30"/>
    </row>
    <row r="663" spans="1:18">
      <c r="A663" s="30"/>
      <c r="C663" s="30"/>
      <c r="G663" s="30"/>
      <c r="H663" s="30"/>
      <c r="J663" s="30"/>
      <c r="K663" s="30"/>
      <c r="M663" s="30"/>
      <c r="N663" s="30"/>
      <c r="O663" s="30"/>
      <c r="Q663" s="30"/>
      <c r="R663" s="30"/>
    </row>
    <row r="664" spans="1:18">
      <c r="A664" s="30"/>
      <c r="C664" s="30"/>
      <c r="G664" s="30"/>
      <c r="H664" s="30"/>
      <c r="J664" s="30"/>
      <c r="K664" s="30"/>
      <c r="M664" s="30"/>
      <c r="N664" s="30"/>
      <c r="O664" s="30"/>
      <c r="Q664" s="30"/>
      <c r="R664" s="30"/>
    </row>
    <row r="665" spans="1:18">
      <c r="A665" s="30"/>
      <c r="C665" s="30"/>
      <c r="G665" s="30"/>
      <c r="H665" s="30"/>
      <c r="J665" s="30"/>
      <c r="K665" s="30"/>
      <c r="M665" s="30"/>
      <c r="N665" s="30"/>
      <c r="O665" s="30"/>
      <c r="Q665" s="30"/>
      <c r="R665" s="30"/>
    </row>
    <row r="666" spans="1:18">
      <c r="A666" s="30"/>
      <c r="C666" s="30"/>
      <c r="G666" s="30"/>
      <c r="H666" s="30"/>
      <c r="J666" s="30"/>
      <c r="K666" s="30"/>
      <c r="M666" s="30"/>
      <c r="N666" s="30"/>
      <c r="O666" s="30"/>
      <c r="Q666" s="30"/>
      <c r="R666" s="30"/>
    </row>
    <row r="667" spans="1:18">
      <c r="A667" s="30"/>
      <c r="C667" s="30"/>
      <c r="G667" s="30"/>
      <c r="H667" s="30"/>
      <c r="J667" s="30"/>
      <c r="K667" s="30"/>
      <c r="M667" s="30"/>
      <c r="N667" s="30"/>
      <c r="O667" s="30"/>
      <c r="Q667" s="30"/>
      <c r="R667" s="30"/>
    </row>
    <row r="668" spans="1:18">
      <c r="A668" s="30"/>
      <c r="C668" s="30"/>
      <c r="G668" s="30"/>
      <c r="H668" s="30"/>
      <c r="J668" s="30"/>
      <c r="K668" s="30"/>
      <c r="M668" s="30"/>
      <c r="N668" s="30"/>
      <c r="O668" s="30"/>
      <c r="Q668" s="30"/>
      <c r="R668" s="30"/>
    </row>
    <row r="669" spans="1:18">
      <c r="A669" s="30"/>
      <c r="C669" s="30"/>
      <c r="G669" s="30"/>
      <c r="H669" s="30"/>
      <c r="J669" s="30"/>
      <c r="K669" s="30"/>
      <c r="M669" s="30"/>
      <c r="N669" s="30"/>
      <c r="O669" s="30"/>
      <c r="Q669" s="30"/>
      <c r="R669" s="30"/>
    </row>
    <row r="670" spans="1:18">
      <c r="A670" s="30"/>
      <c r="C670" s="30"/>
      <c r="G670" s="30"/>
      <c r="H670" s="30"/>
      <c r="J670" s="30"/>
      <c r="K670" s="30"/>
      <c r="M670" s="30"/>
      <c r="N670" s="30"/>
      <c r="O670" s="30"/>
      <c r="Q670" s="30"/>
      <c r="R670" s="30"/>
    </row>
    <row r="671" spans="1:18">
      <c r="A671" s="30"/>
      <c r="C671" s="30"/>
      <c r="G671" s="30"/>
      <c r="H671" s="30"/>
      <c r="J671" s="30"/>
      <c r="K671" s="30"/>
      <c r="M671" s="30"/>
      <c r="N671" s="30"/>
      <c r="O671" s="30"/>
      <c r="Q671" s="30"/>
      <c r="R671" s="30"/>
    </row>
    <row r="672" spans="1:18">
      <c r="A672" s="30"/>
      <c r="C672" s="30"/>
      <c r="G672" s="30"/>
      <c r="H672" s="30"/>
      <c r="J672" s="30"/>
      <c r="K672" s="30"/>
      <c r="M672" s="30"/>
      <c r="N672" s="30"/>
      <c r="O672" s="30"/>
      <c r="Q672" s="30"/>
      <c r="R672" s="30"/>
    </row>
    <row r="673" spans="1:18">
      <c r="A673" s="30"/>
      <c r="C673" s="30"/>
      <c r="G673" s="30"/>
      <c r="H673" s="30"/>
      <c r="J673" s="30"/>
      <c r="K673" s="30"/>
      <c r="M673" s="30"/>
      <c r="N673" s="30"/>
      <c r="O673" s="30"/>
      <c r="Q673" s="30"/>
      <c r="R673" s="30"/>
    </row>
    <row r="674" spans="1:18">
      <c r="A674" s="30"/>
      <c r="C674" s="30"/>
      <c r="G674" s="30"/>
      <c r="H674" s="30"/>
      <c r="J674" s="30"/>
      <c r="K674" s="30"/>
      <c r="M674" s="30"/>
      <c r="N674" s="30"/>
      <c r="O674" s="30"/>
      <c r="Q674" s="30"/>
      <c r="R674" s="30"/>
    </row>
    <row r="675" spans="1:18">
      <c r="A675" s="30"/>
      <c r="C675" s="30"/>
      <c r="G675" s="30"/>
      <c r="H675" s="30"/>
      <c r="J675" s="30"/>
      <c r="K675" s="30"/>
      <c r="M675" s="30"/>
      <c r="N675" s="30"/>
      <c r="O675" s="30"/>
      <c r="Q675" s="30"/>
      <c r="R675" s="30"/>
    </row>
    <row r="676" spans="1:18">
      <c r="A676" s="30"/>
      <c r="C676" s="30"/>
      <c r="G676" s="30"/>
      <c r="H676" s="30"/>
      <c r="J676" s="30"/>
      <c r="K676" s="30"/>
      <c r="M676" s="30"/>
      <c r="N676" s="30"/>
      <c r="O676" s="30"/>
      <c r="Q676" s="30"/>
      <c r="R676" s="30"/>
    </row>
    <row r="677" spans="1:18">
      <c r="A677" s="30"/>
      <c r="C677" s="30"/>
      <c r="G677" s="30"/>
      <c r="H677" s="30"/>
      <c r="J677" s="30"/>
      <c r="K677" s="30"/>
      <c r="M677" s="30"/>
      <c r="N677" s="30"/>
      <c r="O677" s="30"/>
      <c r="Q677" s="30"/>
      <c r="R677" s="30"/>
    </row>
    <row r="678" spans="1:18">
      <c r="A678" s="30"/>
      <c r="C678" s="30"/>
      <c r="G678" s="30"/>
      <c r="H678" s="30"/>
      <c r="J678" s="30"/>
      <c r="K678" s="30"/>
      <c r="M678" s="30"/>
      <c r="N678" s="30"/>
      <c r="O678" s="30"/>
      <c r="Q678" s="30"/>
      <c r="R678" s="30"/>
    </row>
    <row r="679" spans="1:18">
      <c r="A679" s="30"/>
      <c r="C679" s="30"/>
      <c r="G679" s="30"/>
      <c r="H679" s="30"/>
      <c r="J679" s="30"/>
      <c r="K679" s="30"/>
      <c r="M679" s="30"/>
      <c r="N679" s="30"/>
      <c r="O679" s="30"/>
      <c r="Q679" s="30"/>
      <c r="R679" s="30"/>
    </row>
    <row r="680" spans="1:18">
      <c r="A680" s="30"/>
      <c r="C680" s="30"/>
      <c r="G680" s="30"/>
      <c r="H680" s="30"/>
      <c r="J680" s="30"/>
      <c r="K680" s="30"/>
      <c r="M680" s="30"/>
      <c r="N680" s="30"/>
      <c r="O680" s="30"/>
      <c r="Q680" s="30"/>
      <c r="R680" s="30"/>
    </row>
    <row r="681" spans="1:18">
      <c r="A681" s="30"/>
      <c r="C681" s="30"/>
      <c r="G681" s="30"/>
      <c r="H681" s="30"/>
      <c r="J681" s="30"/>
      <c r="K681" s="30"/>
      <c r="M681" s="30"/>
      <c r="N681" s="30"/>
      <c r="O681" s="30"/>
      <c r="Q681" s="30"/>
      <c r="R681" s="30"/>
    </row>
    <row r="682" spans="1:18">
      <c r="A682" s="30"/>
      <c r="C682" s="30"/>
      <c r="G682" s="30"/>
      <c r="H682" s="30"/>
      <c r="J682" s="30"/>
      <c r="K682" s="30"/>
      <c r="M682" s="30"/>
      <c r="N682" s="30"/>
      <c r="O682" s="30"/>
      <c r="Q682" s="30"/>
      <c r="R682" s="30"/>
    </row>
    <row r="683" spans="1:18">
      <c r="A683" s="30"/>
      <c r="C683" s="30"/>
      <c r="G683" s="30"/>
      <c r="H683" s="30"/>
      <c r="J683" s="30"/>
      <c r="K683" s="30"/>
      <c r="M683" s="30"/>
      <c r="N683" s="30"/>
      <c r="O683" s="30"/>
      <c r="Q683" s="30"/>
      <c r="R683" s="30"/>
    </row>
    <row r="684" spans="1:18">
      <c r="A684" s="30"/>
      <c r="C684" s="30"/>
      <c r="G684" s="30"/>
      <c r="H684" s="30"/>
      <c r="J684" s="30"/>
      <c r="K684" s="30"/>
      <c r="M684" s="30"/>
      <c r="N684" s="30"/>
      <c r="O684" s="30"/>
      <c r="Q684" s="30"/>
      <c r="R684" s="30"/>
    </row>
    <row r="685" spans="1:18">
      <c r="A685" s="30"/>
      <c r="C685" s="30"/>
      <c r="G685" s="30"/>
      <c r="H685" s="30"/>
      <c r="J685" s="30"/>
      <c r="K685" s="30"/>
      <c r="M685" s="30"/>
      <c r="N685" s="30"/>
      <c r="O685" s="30"/>
      <c r="Q685" s="30"/>
      <c r="R685" s="30"/>
    </row>
    <row r="686" spans="1:18">
      <c r="A686" s="30"/>
      <c r="C686" s="30"/>
      <c r="G686" s="30"/>
      <c r="H686" s="30"/>
      <c r="J686" s="30"/>
      <c r="K686" s="30"/>
      <c r="M686" s="30"/>
      <c r="N686" s="30"/>
      <c r="O686" s="30"/>
      <c r="Q686" s="30"/>
      <c r="R686" s="30"/>
    </row>
    <row r="687" spans="1:18">
      <c r="A687" s="30"/>
      <c r="C687" s="30"/>
      <c r="G687" s="30"/>
      <c r="H687" s="30"/>
      <c r="J687" s="30"/>
      <c r="K687" s="30"/>
      <c r="M687" s="30"/>
      <c r="N687" s="30"/>
      <c r="O687" s="30"/>
      <c r="Q687" s="30"/>
      <c r="R687" s="30"/>
    </row>
    <row r="688" spans="1:18">
      <c r="A688" s="30"/>
      <c r="C688" s="30"/>
      <c r="G688" s="30"/>
      <c r="H688" s="30"/>
      <c r="J688" s="30"/>
      <c r="K688" s="30"/>
      <c r="M688" s="30"/>
      <c r="N688" s="30"/>
      <c r="O688" s="30"/>
      <c r="Q688" s="30"/>
      <c r="R688" s="30"/>
    </row>
    <row r="689" spans="1:18">
      <c r="A689" s="30"/>
      <c r="C689" s="30"/>
      <c r="G689" s="30"/>
      <c r="H689" s="30"/>
      <c r="J689" s="30"/>
      <c r="K689" s="30"/>
      <c r="M689" s="30"/>
      <c r="N689" s="30"/>
      <c r="O689" s="30"/>
      <c r="Q689" s="30"/>
      <c r="R689" s="30"/>
    </row>
    <row r="690" spans="1:18">
      <c r="A690" s="30"/>
      <c r="C690" s="30"/>
      <c r="G690" s="30"/>
      <c r="H690" s="30"/>
      <c r="J690" s="30"/>
      <c r="K690" s="30"/>
      <c r="M690" s="30"/>
      <c r="N690" s="30"/>
      <c r="O690" s="30"/>
      <c r="Q690" s="30"/>
      <c r="R690" s="30"/>
    </row>
    <row r="691" spans="1:18">
      <c r="A691" s="30"/>
      <c r="C691" s="30"/>
      <c r="G691" s="30"/>
      <c r="H691" s="30"/>
      <c r="J691" s="30"/>
      <c r="K691" s="30"/>
      <c r="M691" s="30"/>
      <c r="N691" s="30"/>
      <c r="O691" s="30"/>
      <c r="Q691" s="30"/>
      <c r="R691" s="30"/>
    </row>
    <row r="692" spans="1:18">
      <c r="A692" s="30"/>
      <c r="C692" s="30"/>
      <c r="G692" s="30"/>
      <c r="H692" s="30"/>
      <c r="J692" s="30"/>
      <c r="K692" s="30"/>
      <c r="M692" s="30"/>
      <c r="N692" s="30"/>
      <c r="O692" s="30"/>
      <c r="Q692" s="30"/>
      <c r="R692" s="30"/>
    </row>
    <row r="693" spans="1:18">
      <c r="A693" s="30"/>
      <c r="C693" s="30"/>
      <c r="G693" s="30"/>
      <c r="H693" s="30"/>
      <c r="J693" s="30"/>
      <c r="K693" s="30"/>
      <c r="M693" s="30"/>
      <c r="N693" s="30"/>
      <c r="O693" s="30"/>
      <c r="Q693" s="30"/>
      <c r="R693" s="30"/>
    </row>
    <row r="694" spans="1:18">
      <c r="A694" s="30"/>
      <c r="C694" s="30"/>
      <c r="G694" s="30"/>
      <c r="H694" s="30"/>
      <c r="J694" s="30"/>
      <c r="K694" s="30"/>
      <c r="M694" s="30"/>
      <c r="N694" s="30"/>
      <c r="O694" s="30"/>
      <c r="Q694" s="30"/>
      <c r="R694" s="30"/>
    </row>
    <row r="695" spans="1:18">
      <c r="A695" s="30"/>
      <c r="C695" s="30"/>
      <c r="G695" s="30"/>
      <c r="H695" s="30"/>
      <c r="J695" s="30"/>
      <c r="K695" s="30"/>
      <c r="M695" s="30"/>
      <c r="N695" s="30"/>
      <c r="O695" s="30"/>
      <c r="Q695" s="30"/>
      <c r="R695" s="30"/>
    </row>
    <row r="696" spans="1:18">
      <c r="A696" s="30"/>
      <c r="C696" s="30"/>
      <c r="G696" s="30"/>
      <c r="H696" s="30"/>
      <c r="J696" s="30"/>
      <c r="K696" s="30"/>
      <c r="M696" s="30"/>
      <c r="N696" s="30"/>
      <c r="O696" s="30"/>
      <c r="Q696" s="30"/>
      <c r="R696" s="30"/>
    </row>
    <row r="697" spans="1:18">
      <c r="A697" s="30"/>
      <c r="C697" s="30"/>
      <c r="G697" s="30"/>
      <c r="H697" s="30"/>
      <c r="J697" s="30"/>
      <c r="K697" s="30"/>
      <c r="M697" s="30"/>
      <c r="N697" s="30"/>
      <c r="O697" s="30"/>
      <c r="Q697" s="30"/>
      <c r="R697" s="30"/>
    </row>
    <row r="698" spans="1:18">
      <c r="A698" s="30"/>
      <c r="C698" s="30"/>
      <c r="G698" s="30"/>
      <c r="H698" s="30"/>
      <c r="J698" s="30"/>
      <c r="K698" s="30"/>
      <c r="M698" s="30"/>
      <c r="N698" s="30"/>
      <c r="O698" s="30"/>
      <c r="Q698" s="30"/>
      <c r="R698" s="30"/>
    </row>
    <row r="699" spans="1:18">
      <c r="A699" s="30"/>
      <c r="C699" s="30"/>
      <c r="G699" s="30"/>
      <c r="H699" s="30"/>
      <c r="J699" s="30"/>
      <c r="K699" s="30"/>
      <c r="M699" s="30"/>
      <c r="N699" s="30"/>
      <c r="O699" s="30"/>
      <c r="Q699" s="30"/>
      <c r="R699" s="30"/>
    </row>
    <row r="700" spans="1:18">
      <c r="A700" s="30"/>
      <c r="C700" s="30"/>
      <c r="G700" s="30"/>
      <c r="H700" s="30"/>
      <c r="J700" s="30"/>
      <c r="K700" s="30"/>
      <c r="M700" s="30"/>
      <c r="N700" s="30"/>
      <c r="O700" s="30"/>
      <c r="Q700" s="30"/>
      <c r="R700" s="30"/>
    </row>
    <row r="701" spans="1:18">
      <c r="A701" s="30"/>
      <c r="C701" s="30"/>
      <c r="G701" s="30"/>
      <c r="H701" s="30"/>
      <c r="J701" s="30"/>
      <c r="K701" s="30"/>
      <c r="M701" s="30"/>
      <c r="N701" s="30"/>
      <c r="O701" s="30"/>
      <c r="Q701" s="30"/>
      <c r="R701" s="30"/>
    </row>
    <row r="702" spans="1:18">
      <c r="A702" s="30"/>
      <c r="C702" s="30"/>
      <c r="G702" s="30"/>
      <c r="H702" s="30"/>
      <c r="J702" s="30"/>
      <c r="K702" s="30"/>
      <c r="M702" s="30"/>
      <c r="N702" s="30"/>
      <c r="O702" s="30"/>
      <c r="Q702" s="30"/>
      <c r="R702" s="30"/>
    </row>
    <row r="703" spans="1:18">
      <c r="A703" s="30"/>
      <c r="C703" s="30"/>
      <c r="G703" s="30"/>
      <c r="H703" s="30"/>
      <c r="J703" s="30"/>
      <c r="K703" s="30"/>
      <c r="M703" s="30"/>
      <c r="N703" s="30"/>
      <c r="O703" s="30"/>
      <c r="Q703" s="30"/>
      <c r="R703" s="30"/>
    </row>
    <row r="704" spans="1:18">
      <c r="A704" s="30"/>
      <c r="C704" s="30"/>
      <c r="G704" s="30"/>
      <c r="H704" s="30"/>
      <c r="J704" s="30"/>
      <c r="K704" s="30"/>
      <c r="M704" s="30"/>
      <c r="N704" s="30"/>
      <c r="O704" s="30"/>
      <c r="Q704" s="30"/>
      <c r="R704" s="30"/>
    </row>
    <row r="705" spans="1:18">
      <c r="A705" s="30"/>
      <c r="C705" s="30"/>
      <c r="G705" s="30"/>
      <c r="H705" s="30"/>
      <c r="J705" s="30"/>
      <c r="K705" s="30"/>
      <c r="M705" s="30"/>
      <c r="N705" s="30"/>
      <c r="O705" s="30"/>
      <c r="Q705" s="30"/>
      <c r="R705" s="30"/>
    </row>
    <row r="706" spans="1:18">
      <c r="A706" s="30"/>
      <c r="C706" s="30"/>
      <c r="G706" s="30"/>
      <c r="H706" s="30"/>
      <c r="J706" s="30"/>
      <c r="K706" s="30"/>
      <c r="M706" s="30"/>
      <c r="N706" s="30"/>
      <c r="O706" s="30"/>
      <c r="Q706" s="30"/>
      <c r="R706" s="30"/>
    </row>
    <row r="707" spans="1:18">
      <c r="A707" s="30"/>
      <c r="C707" s="30"/>
      <c r="G707" s="30"/>
      <c r="H707" s="30"/>
      <c r="J707" s="30"/>
      <c r="K707" s="30"/>
      <c r="M707" s="30"/>
      <c r="N707" s="30"/>
      <c r="O707" s="30"/>
      <c r="Q707" s="30"/>
      <c r="R707" s="30"/>
    </row>
    <row r="708" spans="1:18">
      <c r="A708" s="30"/>
      <c r="C708" s="30"/>
      <c r="G708" s="30"/>
      <c r="H708" s="30"/>
      <c r="J708" s="30"/>
      <c r="K708" s="30"/>
      <c r="M708" s="30"/>
      <c r="N708" s="30"/>
      <c r="O708" s="30"/>
      <c r="Q708" s="30"/>
      <c r="R708" s="30"/>
    </row>
    <row r="709" spans="1:18">
      <c r="A709" s="30"/>
      <c r="C709" s="30"/>
      <c r="G709" s="30"/>
      <c r="H709" s="30"/>
      <c r="J709" s="30"/>
      <c r="K709" s="30"/>
      <c r="M709" s="30"/>
      <c r="N709" s="30"/>
      <c r="O709" s="30"/>
      <c r="Q709" s="30"/>
      <c r="R709" s="30"/>
    </row>
    <row r="710" spans="1:18">
      <c r="A710" s="30"/>
      <c r="C710" s="30"/>
      <c r="G710" s="30"/>
      <c r="H710" s="30"/>
      <c r="J710" s="30"/>
      <c r="K710" s="30"/>
      <c r="M710" s="30"/>
      <c r="N710" s="30"/>
      <c r="O710" s="30"/>
      <c r="Q710" s="30"/>
      <c r="R710" s="30"/>
    </row>
    <row r="711" spans="1:18">
      <c r="A711" s="30"/>
      <c r="C711" s="30"/>
      <c r="G711" s="30"/>
      <c r="H711" s="30"/>
      <c r="J711" s="30"/>
      <c r="K711" s="30"/>
      <c r="M711" s="30"/>
      <c r="N711" s="30"/>
      <c r="O711" s="30"/>
      <c r="Q711" s="30"/>
      <c r="R711" s="30"/>
    </row>
    <row r="712" spans="1:18">
      <c r="A712" s="30"/>
      <c r="C712" s="30"/>
      <c r="G712" s="30"/>
      <c r="H712" s="30"/>
      <c r="J712" s="30"/>
      <c r="K712" s="30"/>
      <c r="M712" s="30"/>
      <c r="N712" s="30"/>
      <c r="O712" s="30"/>
      <c r="Q712" s="30"/>
      <c r="R712" s="30"/>
    </row>
    <row r="713" spans="1:18">
      <c r="A713" s="30"/>
      <c r="C713" s="30"/>
      <c r="G713" s="30"/>
      <c r="H713" s="30"/>
      <c r="J713" s="30"/>
      <c r="K713" s="30"/>
      <c r="M713" s="30"/>
      <c r="N713" s="30"/>
      <c r="O713" s="30"/>
      <c r="Q713" s="30"/>
      <c r="R713" s="30"/>
    </row>
    <row r="714" spans="1:18">
      <c r="A714" s="30"/>
      <c r="C714" s="30"/>
      <c r="G714" s="30"/>
      <c r="H714" s="30"/>
      <c r="J714" s="30"/>
      <c r="K714" s="30"/>
      <c r="M714" s="30"/>
      <c r="N714" s="30"/>
      <c r="O714" s="30"/>
      <c r="Q714" s="30"/>
      <c r="R714" s="30"/>
    </row>
    <row r="715" spans="1:18">
      <c r="A715" s="30"/>
      <c r="C715" s="30"/>
      <c r="G715" s="30"/>
      <c r="H715" s="30"/>
      <c r="J715" s="30"/>
      <c r="K715" s="30"/>
      <c r="M715" s="30"/>
      <c r="N715" s="30"/>
      <c r="O715" s="30"/>
      <c r="Q715" s="30"/>
      <c r="R715" s="30"/>
    </row>
    <row r="716" spans="1:18">
      <c r="A716" s="30"/>
      <c r="C716" s="30"/>
      <c r="G716" s="30"/>
      <c r="H716" s="30"/>
      <c r="J716" s="30"/>
      <c r="K716" s="30"/>
      <c r="M716" s="30"/>
      <c r="N716" s="30"/>
      <c r="O716" s="30"/>
      <c r="Q716" s="30"/>
      <c r="R716" s="30"/>
    </row>
    <row r="717" spans="1:18">
      <c r="A717" s="30"/>
      <c r="C717" s="30"/>
      <c r="G717" s="30"/>
      <c r="H717" s="30"/>
      <c r="J717" s="30"/>
      <c r="K717" s="30"/>
      <c r="M717" s="30"/>
      <c r="N717" s="30"/>
      <c r="O717" s="30"/>
      <c r="Q717" s="30"/>
      <c r="R717" s="30"/>
    </row>
    <row r="718" spans="1:18">
      <c r="A718" s="30"/>
      <c r="C718" s="30"/>
      <c r="G718" s="30"/>
      <c r="H718" s="30"/>
      <c r="J718" s="30"/>
      <c r="K718" s="30"/>
      <c r="M718" s="30"/>
      <c r="N718" s="30"/>
      <c r="O718" s="30"/>
      <c r="Q718" s="30"/>
      <c r="R718" s="30"/>
    </row>
    <row r="719" spans="1:18">
      <c r="A719" s="30"/>
      <c r="C719" s="30"/>
      <c r="G719" s="30"/>
      <c r="H719" s="30"/>
      <c r="J719" s="30"/>
      <c r="K719" s="30"/>
      <c r="M719" s="30"/>
      <c r="N719" s="30"/>
      <c r="O719" s="30"/>
      <c r="Q719" s="30"/>
      <c r="R719" s="30"/>
    </row>
    <row r="720" spans="1:18">
      <c r="A720" s="30"/>
      <c r="C720" s="30"/>
      <c r="G720" s="30"/>
      <c r="H720" s="30"/>
      <c r="J720" s="30"/>
      <c r="K720" s="30"/>
      <c r="M720" s="30"/>
      <c r="N720" s="30"/>
      <c r="O720" s="30"/>
      <c r="Q720" s="30"/>
      <c r="R720" s="30"/>
    </row>
    <row r="721" spans="1:18">
      <c r="A721" s="30"/>
      <c r="C721" s="30"/>
      <c r="G721" s="30"/>
      <c r="H721" s="30"/>
      <c r="J721" s="30"/>
      <c r="K721" s="30"/>
      <c r="M721" s="30"/>
      <c r="N721" s="30"/>
      <c r="O721" s="30"/>
      <c r="Q721" s="30"/>
      <c r="R721" s="30"/>
    </row>
    <row r="722" spans="1:18">
      <c r="A722" s="30"/>
      <c r="C722" s="30"/>
      <c r="G722" s="30"/>
      <c r="H722" s="30"/>
      <c r="J722" s="30"/>
      <c r="K722" s="30"/>
      <c r="M722" s="30"/>
      <c r="N722" s="30"/>
      <c r="O722" s="30"/>
      <c r="Q722" s="30"/>
      <c r="R722" s="30"/>
    </row>
    <row r="723" spans="1:18">
      <c r="A723" s="30"/>
      <c r="C723" s="30"/>
      <c r="G723" s="30"/>
      <c r="H723" s="30"/>
      <c r="J723" s="30"/>
      <c r="K723" s="30"/>
      <c r="M723" s="30"/>
      <c r="N723" s="30"/>
      <c r="O723" s="30"/>
      <c r="Q723" s="30"/>
      <c r="R723" s="30"/>
    </row>
    <row r="724" spans="1:18">
      <c r="A724" s="30"/>
      <c r="C724" s="30"/>
      <c r="G724" s="30"/>
      <c r="H724" s="30"/>
      <c r="J724" s="30"/>
      <c r="K724" s="30"/>
      <c r="M724" s="30"/>
      <c r="N724" s="30"/>
      <c r="O724" s="30"/>
      <c r="Q724" s="30"/>
      <c r="R724" s="30"/>
    </row>
    <row r="725" spans="1:18">
      <c r="A725" s="30"/>
      <c r="C725" s="30"/>
      <c r="G725" s="30"/>
      <c r="H725" s="30"/>
      <c r="J725" s="30"/>
      <c r="K725" s="30"/>
      <c r="M725" s="30"/>
      <c r="N725" s="30"/>
      <c r="O725" s="30"/>
      <c r="Q725" s="30"/>
      <c r="R725" s="30"/>
    </row>
    <row r="726" spans="1:18">
      <c r="A726" s="30"/>
      <c r="C726" s="30"/>
      <c r="G726" s="30"/>
      <c r="H726" s="30"/>
      <c r="J726" s="30"/>
      <c r="K726" s="30"/>
      <c r="M726" s="30"/>
      <c r="N726" s="30"/>
      <c r="O726" s="30"/>
      <c r="Q726" s="30"/>
      <c r="R726" s="30"/>
    </row>
    <row r="727" spans="1:18">
      <c r="A727" s="30"/>
      <c r="C727" s="30"/>
      <c r="G727" s="30"/>
      <c r="H727" s="30"/>
      <c r="J727" s="30"/>
      <c r="K727" s="30"/>
      <c r="M727" s="30"/>
      <c r="N727" s="30"/>
      <c r="O727" s="30"/>
      <c r="Q727" s="30"/>
      <c r="R727" s="30"/>
    </row>
    <row r="728" spans="1:18">
      <c r="A728" s="30"/>
      <c r="C728" s="30"/>
      <c r="G728" s="30"/>
      <c r="H728" s="30"/>
      <c r="J728" s="30"/>
      <c r="K728" s="30"/>
      <c r="M728" s="30"/>
      <c r="N728" s="30"/>
      <c r="O728" s="30"/>
      <c r="Q728" s="30"/>
      <c r="R728" s="30"/>
    </row>
    <row r="729" spans="1:18">
      <c r="A729" s="30"/>
      <c r="C729" s="30"/>
      <c r="G729" s="30"/>
      <c r="H729" s="30"/>
      <c r="J729" s="30"/>
      <c r="K729" s="30"/>
      <c r="M729" s="30"/>
      <c r="N729" s="30"/>
      <c r="O729" s="30"/>
      <c r="Q729" s="30"/>
      <c r="R729" s="30"/>
    </row>
    <row r="730" spans="1:18">
      <c r="A730" s="30"/>
      <c r="C730" s="30"/>
      <c r="G730" s="30"/>
      <c r="H730" s="30"/>
      <c r="J730" s="30"/>
      <c r="K730" s="30"/>
      <c r="M730" s="30"/>
      <c r="N730" s="30"/>
      <c r="O730" s="30"/>
      <c r="Q730" s="30"/>
      <c r="R730" s="30"/>
    </row>
    <row r="731" spans="1:18">
      <c r="A731" s="30"/>
      <c r="C731" s="30"/>
      <c r="G731" s="30"/>
      <c r="H731" s="30"/>
      <c r="J731" s="30"/>
      <c r="K731" s="30"/>
      <c r="M731" s="30"/>
      <c r="N731" s="30"/>
      <c r="O731" s="30"/>
      <c r="Q731" s="30"/>
      <c r="R731" s="30"/>
    </row>
    <row r="732" spans="1:18">
      <c r="A732" s="30"/>
      <c r="C732" s="30"/>
      <c r="G732" s="30"/>
      <c r="H732" s="30"/>
      <c r="J732" s="30"/>
      <c r="K732" s="30"/>
      <c r="M732" s="30"/>
      <c r="N732" s="30"/>
      <c r="O732" s="30"/>
      <c r="Q732" s="30"/>
      <c r="R732" s="30"/>
    </row>
    <row r="733" spans="1:18">
      <c r="A733" s="30"/>
      <c r="C733" s="30"/>
      <c r="G733" s="30"/>
      <c r="H733" s="30"/>
      <c r="J733" s="30"/>
      <c r="K733" s="30"/>
      <c r="M733" s="30"/>
      <c r="N733" s="30"/>
      <c r="O733" s="30"/>
      <c r="Q733" s="30"/>
      <c r="R733" s="30"/>
    </row>
    <row r="734" spans="1:18">
      <c r="A734" s="30"/>
      <c r="C734" s="30"/>
      <c r="G734" s="30"/>
      <c r="H734" s="30"/>
      <c r="J734" s="30"/>
      <c r="K734" s="30"/>
      <c r="M734" s="30"/>
      <c r="N734" s="30"/>
      <c r="O734" s="30"/>
      <c r="Q734" s="30"/>
      <c r="R734" s="30"/>
    </row>
    <row r="735" spans="1:18">
      <c r="A735" s="30"/>
      <c r="C735" s="30"/>
      <c r="G735" s="30"/>
      <c r="H735" s="30"/>
      <c r="J735" s="30"/>
      <c r="K735" s="30"/>
      <c r="M735" s="30"/>
      <c r="N735" s="30"/>
      <c r="O735" s="30"/>
      <c r="Q735" s="30"/>
      <c r="R735" s="30"/>
    </row>
    <row r="736" spans="1:18">
      <c r="A736" s="30"/>
      <c r="C736" s="30"/>
      <c r="G736" s="30"/>
      <c r="H736" s="30"/>
      <c r="J736" s="30"/>
      <c r="K736" s="30"/>
      <c r="M736" s="30"/>
      <c r="N736" s="30"/>
      <c r="O736" s="30"/>
      <c r="Q736" s="30"/>
      <c r="R736" s="30"/>
    </row>
    <row r="737" spans="1:18">
      <c r="A737" s="30"/>
      <c r="C737" s="30"/>
      <c r="G737" s="30"/>
      <c r="H737" s="30"/>
      <c r="J737" s="30"/>
      <c r="K737" s="30"/>
      <c r="M737" s="30"/>
      <c r="N737" s="30"/>
      <c r="O737" s="30"/>
      <c r="Q737" s="30"/>
      <c r="R737" s="30"/>
    </row>
    <row r="738" spans="1:18">
      <c r="A738" s="30"/>
      <c r="C738" s="30"/>
      <c r="G738" s="30"/>
      <c r="H738" s="30"/>
      <c r="J738" s="30"/>
      <c r="K738" s="30"/>
      <c r="M738" s="30"/>
      <c r="N738" s="30"/>
      <c r="O738" s="30"/>
      <c r="Q738" s="30"/>
      <c r="R738" s="30"/>
    </row>
    <row r="739" spans="1:18">
      <c r="A739" s="30"/>
      <c r="C739" s="30"/>
      <c r="G739" s="30"/>
      <c r="H739" s="30"/>
      <c r="J739" s="30"/>
      <c r="K739" s="30"/>
      <c r="M739" s="30"/>
      <c r="N739" s="30"/>
      <c r="O739" s="30"/>
      <c r="Q739" s="30"/>
      <c r="R739" s="30"/>
    </row>
    <row r="740" spans="1:18">
      <c r="A740" s="30"/>
      <c r="C740" s="30"/>
      <c r="G740" s="30"/>
      <c r="H740" s="30"/>
      <c r="J740" s="30"/>
      <c r="K740" s="30"/>
      <c r="M740" s="30"/>
      <c r="N740" s="30"/>
      <c r="O740" s="30"/>
      <c r="Q740" s="30"/>
      <c r="R740" s="30"/>
    </row>
    <row r="741" spans="1:18">
      <c r="A741" s="30"/>
      <c r="C741" s="30"/>
      <c r="G741" s="30"/>
      <c r="H741" s="30"/>
      <c r="J741" s="30"/>
      <c r="K741" s="30"/>
      <c r="M741" s="30"/>
      <c r="N741" s="30"/>
      <c r="O741" s="30"/>
      <c r="Q741" s="30"/>
      <c r="R741" s="30"/>
    </row>
    <row r="742" spans="1:18">
      <c r="A742" s="30"/>
      <c r="C742" s="30"/>
      <c r="G742" s="30"/>
      <c r="H742" s="30"/>
      <c r="J742" s="30"/>
      <c r="K742" s="30"/>
      <c r="M742" s="30"/>
      <c r="N742" s="30"/>
      <c r="O742" s="30"/>
      <c r="Q742" s="30"/>
      <c r="R742" s="30"/>
    </row>
    <row r="743" spans="1:18">
      <c r="A743" s="30"/>
      <c r="C743" s="30"/>
      <c r="G743" s="30"/>
      <c r="H743" s="30"/>
      <c r="J743" s="30"/>
      <c r="K743" s="30"/>
      <c r="M743" s="30"/>
      <c r="N743" s="30"/>
      <c r="O743" s="30"/>
      <c r="Q743" s="30"/>
      <c r="R743" s="30"/>
    </row>
    <row r="744" spans="1:18">
      <c r="A744" s="30"/>
      <c r="C744" s="30"/>
      <c r="G744" s="30"/>
      <c r="H744" s="30"/>
      <c r="J744" s="30"/>
      <c r="K744" s="30"/>
      <c r="M744" s="30"/>
      <c r="N744" s="30"/>
      <c r="O744" s="30"/>
      <c r="Q744" s="30"/>
      <c r="R744" s="30"/>
    </row>
    <row r="745" spans="1:18">
      <c r="A745" s="30"/>
      <c r="C745" s="30"/>
      <c r="G745" s="30"/>
      <c r="H745" s="30"/>
      <c r="J745" s="30"/>
      <c r="K745" s="30"/>
      <c r="M745" s="30"/>
      <c r="N745" s="30"/>
      <c r="O745" s="30"/>
      <c r="Q745" s="30"/>
      <c r="R745" s="30"/>
    </row>
    <row r="746" spans="1:18">
      <c r="A746" s="30"/>
      <c r="C746" s="30"/>
      <c r="G746" s="30"/>
      <c r="H746" s="30"/>
      <c r="J746" s="30"/>
      <c r="K746" s="30"/>
      <c r="M746" s="30"/>
      <c r="N746" s="30"/>
      <c r="O746" s="30"/>
      <c r="Q746" s="30"/>
      <c r="R746" s="30"/>
    </row>
    <row r="747" spans="1:18">
      <c r="A747" s="30"/>
      <c r="C747" s="30"/>
      <c r="G747" s="30"/>
      <c r="H747" s="30"/>
      <c r="J747" s="30"/>
      <c r="K747" s="30"/>
      <c r="M747" s="30"/>
      <c r="N747" s="30"/>
      <c r="O747" s="30"/>
      <c r="Q747" s="30"/>
      <c r="R747" s="30"/>
    </row>
    <row r="748" spans="1:18">
      <c r="A748" s="30"/>
      <c r="C748" s="30"/>
      <c r="G748" s="30"/>
      <c r="H748" s="30"/>
      <c r="J748" s="30"/>
      <c r="K748" s="30"/>
      <c r="M748" s="30"/>
      <c r="N748" s="30"/>
      <c r="O748" s="30"/>
      <c r="Q748" s="30"/>
      <c r="R748" s="30"/>
    </row>
    <row r="749" spans="1:18">
      <c r="A749" s="30"/>
      <c r="C749" s="30"/>
      <c r="G749" s="30"/>
      <c r="H749" s="30"/>
      <c r="J749" s="30"/>
      <c r="K749" s="30"/>
      <c r="M749" s="30"/>
      <c r="N749" s="30"/>
      <c r="O749" s="30"/>
      <c r="Q749" s="30"/>
      <c r="R749" s="30"/>
    </row>
    <row r="750" spans="1:18">
      <c r="A750" s="30"/>
      <c r="C750" s="30"/>
      <c r="G750" s="30"/>
      <c r="H750" s="30"/>
      <c r="J750" s="30"/>
      <c r="K750" s="30"/>
      <c r="M750" s="30"/>
      <c r="N750" s="30"/>
      <c r="O750" s="30"/>
      <c r="Q750" s="30"/>
      <c r="R750" s="30"/>
    </row>
    <row r="751" spans="1:18">
      <c r="A751" s="30"/>
      <c r="C751" s="30"/>
      <c r="G751" s="30"/>
      <c r="H751" s="30"/>
      <c r="J751" s="30"/>
      <c r="K751" s="30"/>
      <c r="M751" s="30"/>
      <c r="N751" s="30"/>
      <c r="O751" s="30"/>
      <c r="Q751" s="30"/>
      <c r="R751" s="30"/>
    </row>
    <row r="752" spans="1:18">
      <c r="A752" s="30"/>
      <c r="C752" s="30"/>
      <c r="G752" s="30"/>
      <c r="H752" s="30"/>
      <c r="J752" s="30"/>
      <c r="K752" s="30"/>
      <c r="M752" s="30"/>
      <c r="N752" s="30"/>
      <c r="O752" s="30"/>
      <c r="Q752" s="30"/>
      <c r="R752" s="30"/>
    </row>
    <row r="753" spans="1:18">
      <c r="A753" s="30"/>
      <c r="C753" s="30"/>
      <c r="G753" s="30"/>
      <c r="H753" s="30"/>
      <c r="J753" s="30"/>
      <c r="K753" s="30"/>
      <c r="M753" s="30"/>
      <c r="N753" s="30"/>
      <c r="O753" s="30"/>
      <c r="Q753" s="30"/>
      <c r="R753" s="30"/>
    </row>
    <row r="754" spans="1:18">
      <c r="A754" s="30"/>
      <c r="C754" s="30"/>
      <c r="G754" s="30"/>
      <c r="H754" s="30"/>
      <c r="J754" s="30"/>
      <c r="K754" s="30"/>
      <c r="M754" s="30"/>
      <c r="N754" s="30"/>
      <c r="O754" s="30"/>
      <c r="Q754" s="30"/>
      <c r="R754" s="30"/>
    </row>
    <row r="755" spans="1:18">
      <c r="A755" s="30"/>
      <c r="C755" s="30"/>
      <c r="G755" s="30"/>
      <c r="H755" s="30"/>
      <c r="J755" s="30"/>
      <c r="K755" s="30"/>
      <c r="M755" s="30"/>
      <c r="N755" s="30"/>
      <c r="O755" s="30"/>
      <c r="Q755" s="30"/>
      <c r="R755" s="30"/>
    </row>
    <row r="756" spans="1:18">
      <c r="A756" s="30"/>
      <c r="C756" s="30"/>
      <c r="G756" s="30"/>
      <c r="H756" s="30"/>
      <c r="J756" s="30"/>
      <c r="K756" s="30"/>
      <c r="M756" s="30"/>
      <c r="N756" s="30"/>
      <c r="O756" s="30"/>
      <c r="Q756" s="30"/>
      <c r="R756" s="30"/>
    </row>
    <row r="757" spans="1:18">
      <c r="A757" s="30"/>
      <c r="C757" s="30"/>
      <c r="G757" s="30"/>
      <c r="H757" s="30"/>
      <c r="J757" s="30"/>
      <c r="K757" s="30"/>
      <c r="M757" s="30"/>
      <c r="N757" s="30"/>
      <c r="O757" s="30"/>
      <c r="Q757" s="30"/>
      <c r="R757" s="30"/>
    </row>
    <row r="758" spans="1:18">
      <c r="A758" s="30"/>
      <c r="C758" s="30"/>
      <c r="G758" s="30"/>
      <c r="H758" s="30"/>
      <c r="J758" s="30"/>
      <c r="K758" s="30"/>
      <c r="M758" s="30"/>
      <c r="N758" s="30"/>
      <c r="O758" s="30"/>
      <c r="Q758" s="30"/>
      <c r="R758" s="30"/>
    </row>
    <row r="759" spans="1:18">
      <c r="A759" s="30"/>
      <c r="C759" s="30"/>
      <c r="G759" s="30"/>
      <c r="H759" s="30"/>
      <c r="J759" s="30"/>
      <c r="K759" s="30"/>
      <c r="M759" s="30"/>
      <c r="N759" s="30"/>
      <c r="O759" s="30"/>
      <c r="Q759" s="30"/>
      <c r="R759" s="30"/>
    </row>
    <row r="760" spans="1:18">
      <c r="A760" s="30"/>
      <c r="C760" s="30"/>
      <c r="G760" s="30"/>
      <c r="H760" s="30"/>
      <c r="J760" s="30"/>
      <c r="K760" s="30"/>
      <c r="M760" s="30"/>
      <c r="N760" s="30"/>
      <c r="O760" s="30"/>
      <c r="Q760" s="30"/>
      <c r="R760" s="30"/>
    </row>
    <row r="761" spans="1:18">
      <c r="A761" s="30"/>
      <c r="C761" s="30"/>
      <c r="G761" s="30"/>
      <c r="H761" s="30"/>
      <c r="J761" s="30"/>
      <c r="K761" s="30"/>
      <c r="M761" s="30"/>
      <c r="N761" s="30"/>
      <c r="O761" s="30"/>
      <c r="Q761" s="30"/>
      <c r="R761" s="30"/>
    </row>
    <row r="762" spans="1:18">
      <c r="A762" s="30"/>
      <c r="C762" s="30"/>
      <c r="G762" s="30"/>
      <c r="H762" s="30"/>
      <c r="J762" s="30"/>
      <c r="K762" s="30"/>
      <c r="M762" s="30"/>
      <c r="N762" s="30"/>
      <c r="O762" s="30"/>
      <c r="Q762" s="30"/>
      <c r="R762" s="30"/>
    </row>
    <row r="763" spans="1:18">
      <c r="A763" s="30"/>
      <c r="C763" s="30"/>
      <c r="G763" s="30"/>
      <c r="H763" s="30"/>
      <c r="J763" s="30"/>
      <c r="K763" s="30"/>
      <c r="M763" s="30"/>
      <c r="N763" s="30"/>
      <c r="O763" s="30"/>
      <c r="Q763" s="30"/>
      <c r="R763" s="30"/>
    </row>
    <row r="764" spans="1:18">
      <c r="A764" s="30"/>
      <c r="C764" s="30"/>
      <c r="G764" s="30"/>
      <c r="H764" s="30"/>
      <c r="J764" s="30"/>
      <c r="K764" s="30"/>
      <c r="M764" s="30"/>
      <c r="N764" s="30"/>
      <c r="O764" s="30"/>
      <c r="Q764" s="30"/>
      <c r="R764" s="30"/>
    </row>
    <row r="765" spans="1:18">
      <c r="A765" s="30"/>
      <c r="C765" s="30"/>
      <c r="G765" s="30"/>
      <c r="H765" s="30"/>
      <c r="J765" s="30"/>
      <c r="K765" s="30"/>
      <c r="M765" s="30"/>
      <c r="N765" s="30"/>
      <c r="O765" s="30"/>
      <c r="Q765" s="30"/>
      <c r="R765" s="30"/>
    </row>
    <row r="766" spans="1:18">
      <c r="A766" s="30"/>
      <c r="C766" s="30"/>
      <c r="G766" s="30"/>
      <c r="H766" s="30"/>
      <c r="J766" s="30"/>
      <c r="K766" s="30"/>
      <c r="M766" s="30"/>
      <c r="N766" s="30"/>
      <c r="O766" s="30"/>
      <c r="Q766" s="30"/>
      <c r="R766" s="30"/>
    </row>
    <row r="767" spans="1:18">
      <c r="A767" s="30"/>
      <c r="C767" s="30"/>
      <c r="G767" s="30"/>
      <c r="H767" s="30"/>
      <c r="J767" s="30"/>
      <c r="K767" s="30"/>
      <c r="M767" s="30"/>
      <c r="N767" s="30"/>
      <c r="O767" s="30"/>
      <c r="Q767" s="30"/>
      <c r="R767" s="30"/>
    </row>
    <row r="768" spans="1:18">
      <c r="A768" s="30"/>
      <c r="C768" s="30"/>
      <c r="G768" s="30"/>
      <c r="H768" s="30"/>
      <c r="J768" s="30"/>
      <c r="K768" s="30"/>
      <c r="M768" s="30"/>
      <c r="N768" s="30"/>
      <c r="O768" s="30"/>
      <c r="Q768" s="30"/>
      <c r="R768" s="30"/>
    </row>
    <row r="769" spans="1:18">
      <c r="A769" s="30"/>
      <c r="C769" s="30"/>
      <c r="G769" s="30"/>
      <c r="H769" s="30"/>
      <c r="J769" s="30"/>
      <c r="K769" s="30"/>
      <c r="M769" s="30"/>
      <c r="N769" s="30"/>
      <c r="O769" s="30"/>
      <c r="Q769" s="30"/>
      <c r="R769" s="30"/>
    </row>
    <row r="770" spans="1:18">
      <c r="A770" s="30"/>
      <c r="C770" s="30"/>
      <c r="G770" s="30"/>
      <c r="H770" s="30"/>
      <c r="J770" s="30"/>
      <c r="K770" s="30"/>
      <c r="M770" s="30"/>
      <c r="N770" s="30"/>
      <c r="O770" s="30"/>
      <c r="Q770" s="30"/>
      <c r="R770" s="30"/>
    </row>
    <row r="771" spans="1:18">
      <c r="A771" s="30"/>
      <c r="C771" s="30"/>
      <c r="G771" s="30"/>
      <c r="H771" s="30"/>
      <c r="J771" s="30"/>
      <c r="K771" s="30"/>
      <c r="M771" s="30"/>
      <c r="N771" s="30"/>
      <c r="O771" s="30"/>
      <c r="Q771" s="30"/>
      <c r="R771" s="30"/>
    </row>
    <row r="772" spans="1:18">
      <c r="A772" s="30"/>
      <c r="C772" s="30"/>
      <c r="G772" s="30"/>
      <c r="H772" s="30"/>
      <c r="J772" s="30"/>
      <c r="K772" s="30"/>
      <c r="M772" s="30"/>
      <c r="N772" s="30"/>
      <c r="O772" s="30"/>
      <c r="Q772" s="30"/>
      <c r="R772" s="30"/>
    </row>
    <row r="773" spans="1:18">
      <c r="A773" s="30"/>
      <c r="C773" s="30"/>
      <c r="G773" s="30"/>
      <c r="H773" s="30"/>
      <c r="J773" s="30"/>
      <c r="K773" s="30"/>
      <c r="M773" s="30"/>
      <c r="N773" s="30"/>
      <c r="O773" s="30"/>
      <c r="Q773" s="30"/>
      <c r="R773" s="30"/>
    </row>
    <row r="774" spans="1:18">
      <c r="A774" s="30"/>
      <c r="C774" s="30"/>
      <c r="G774" s="30"/>
      <c r="H774" s="30"/>
      <c r="J774" s="30"/>
      <c r="K774" s="30"/>
      <c r="M774" s="30"/>
      <c r="N774" s="30"/>
      <c r="O774" s="30"/>
      <c r="Q774" s="30"/>
      <c r="R774" s="30"/>
    </row>
    <row r="775" spans="1:18">
      <c r="A775" s="30"/>
      <c r="C775" s="30"/>
      <c r="G775" s="30"/>
      <c r="H775" s="30"/>
      <c r="J775" s="30"/>
      <c r="K775" s="30"/>
      <c r="M775" s="30"/>
      <c r="N775" s="30"/>
      <c r="O775" s="30"/>
      <c r="Q775" s="30"/>
      <c r="R775" s="30"/>
    </row>
    <row r="776" spans="1:18">
      <c r="A776" s="30"/>
      <c r="C776" s="30"/>
      <c r="G776" s="30"/>
      <c r="H776" s="30"/>
      <c r="J776" s="30"/>
      <c r="K776" s="30"/>
      <c r="M776" s="30"/>
      <c r="N776" s="30"/>
      <c r="O776" s="30"/>
      <c r="Q776" s="30"/>
      <c r="R776" s="30"/>
    </row>
    <row r="777" spans="1:18">
      <c r="A777" s="30"/>
      <c r="C777" s="30"/>
      <c r="G777" s="30"/>
      <c r="H777" s="30"/>
      <c r="J777" s="30"/>
      <c r="K777" s="30"/>
      <c r="M777" s="30"/>
      <c r="N777" s="30"/>
      <c r="O777" s="30"/>
      <c r="Q777" s="30"/>
      <c r="R777" s="30"/>
    </row>
    <row r="778" spans="1:18">
      <c r="A778" s="30"/>
      <c r="C778" s="30"/>
      <c r="G778" s="30"/>
      <c r="H778" s="30"/>
      <c r="J778" s="30"/>
      <c r="K778" s="30"/>
      <c r="M778" s="30"/>
      <c r="N778" s="30"/>
      <c r="O778" s="30"/>
      <c r="Q778" s="30"/>
      <c r="R778" s="30"/>
    </row>
    <row r="779" spans="1:18">
      <c r="A779" s="30"/>
      <c r="C779" s="30"/>
      <c r="G779" s="30"/>
      <c r="H779" s="30"/>
      <c r="J779" s="30"/>
      <c r="K779" s="30"/>
      <c r="M779" s="30"/>
      <c r="N779" s="30"/>
      <c r="O779" s="30"/>
      <c r="Q779" s="30"/>
      <c r="R779" s="30"/>
    </row>
    <row r="780" spans="1:18">
      <c r="A780" s="30"/>
      <c r="C780" s="30"/>
      <c r="G780" s="30"/>
      <c r="H780" s="30"/>
      <c r="J780" s="30"/>
      <c r="K780" s="30"/>
      <c r="M780" s="30"/>
      <c r="N780" s="30"/>
      <c r="O780" s="30"/>
      <c r="Q780" s="30"/>
      <c r="R780" s="30"/>
    </row>
    <row r="781" spans="1:18">
      <c r="A781" s="30"/>
      <c r="C781" s="30"/>
      <c r="G781" s="30"/>
      <c r="H781" s="30"/>
      <c r="J781" s="30"/>
      <c r="K781" s="30"/>
      <c r="M781" s="30"/>
      <c r="N781" s="30"/>
      <c r="O781" s="30"/>
      <c r="Q781" s="30"/>
      <c r="R781" s="30"/>
    </row>
    <row r="782" spans="1:18">
      <c r="A782" s="30"/>
      <c r="C782" s="30"/>
      <c r="G782" s="30"/>
      <c r="H782" s="30"/>
      <c r="J782" s="30"/>
      <c r="K782" s="30"/>
      <c r="M782" s="30"/>
      <c r="N782" s="30"/>
      <c r="O782" s="30"/>
      <c r="Q782" s="30"/>
      <c r="R782" s="30"/>
    </row>
    <row r="783" spans="1:18">
      <c r="A783" s="30"/>
      <c r="C783" s="30"/>
      <c r="G783" s="30"/>
      <c r="H783" s="30"/>
      <c r="J783" s="30"/>
      <c r="K783" s="30"/>
      <c r="M783" s="30"/>
      <c r="N783" s="30"/>
      <c r="O783" s="30"/>
      <c r="Q783" s="30"/>
      <c r="R783" s="30"/>
    </row>
    <row r="784" spans="1:18">
      <c r="A784" s="30"/>
      <c r="C784" s="30"/>
      <c r="G784" s="30"/>
      <c r="H784" s="30"/>
      <c r="J784" s="30"/>
      <c r="K784" s="30"/>
      <c r="M784" s="30"/>
      <c r="N784" s="30"/>
      <c r="O784" s="30"/>
      <c r="Q784" s="30"/>
      <c r="R784" s="30"/>
    </row>
    <row r="785" spans="1:18">
      <c r="A785" s="30"/>
      <c r="C785" s="30"/>
      <c r="G785" s="30"/>
      <c r="H785" s="30"/>
      <c r="J785" s="30"/>
      <c r="K785" s="30"/>
      <c r="M785" s="30"/>
      <c r="N785" s="30"/>
      <c r="O785" s="30"/>
      <c r="Q785" s="30"/>
      <c r="R785" s="30"/>
    </row>
    <row r="786" spans="1:18">
      <c r="A786" s="30"/>
      <c r="C786" s="30"/>
      <c r="G786" s="30"/>
      <c r="H786" s="30"/>
      <c r="J786" s="30"/>
      <c r="K786" s="30"/>
      <c r="M786" s="30"/>
      <c r="N786" s="30"/>
      <c r="O786" s="30"/>
      <c r="Q786" s="30"/>
      <c r="R786" s="30"/>
    </row>
    <row r="787" spans="1:18">
      <c r="A787" s="30"/>
      <c r="C787" s="30"/>
      <c r="G787" s="30"/>
      <c r="H787" s="30"/>
      <c r="J787" s="30"/>
      <c r="K787" s="30"/>
      <c r="M787" s="30"/>
      <c r="N787" s="30"/>
      <c r="O787" s="30"/>
      <c r="Q787" s="30"/>
      <c r="R787" s="30"/>
    </row>
    <row r="788" spans="1:18">
      <c r="A788" s="30"/>
      <c r="C788" s="30"/>
      <c r="G788" s="30"/>
      <c r="H788" s="30"/>
      <c r="J788" s="30"/>
      <c r="K788" s="30"/>
      <c r="M788" s="30"/>
      <c r="N788" s="30"/>
      <c r="O788" s="30"/>
      <c r="Q788" s="30"/>
      <c r="R788" s="30"/>
    </row>
    <row r="789" spans="1:18">
      <c r="A789" s="30"/>
      <c r="C789" s="30"/>
      <c r="G789" s="30"/>
      <c r="H789" s="30"/>
      <c r="J789" s="30"/>
      <c r="K789" s="30"/>
      <c r="M789" s="30"/>
      <c r="N789" s="30"/>
      <c r="O789" s="30"/>
      <c r="Q789" s="30"/>
      <c r="R789" s="30"/>
    </row>
    <row r="790" spans="1:18">
      <c r="A790" s="30"/>
      <c r="C790" s="30"/>
      <c r="G790" s="30"/>
      <c r="H790" s="30"/>
      <c r="J790" s="30"/>
      <c r="K790" s="30"/>
      <c r="M790" s="30"/>
      <c r="N790" s="30"/>
      <c r="O790" s="30"/>
      <c r="Q790" s="30"/>
      <c r="R790" s="30"/>
    </row>
    <row r="791" spans="1:18">
      <c r="A791" s="30"/>
      <c r="C791" s="30"/>
      <c r="G791" s="30"/>
      <c r="H791" s="30"/>
      <c r="J791" s="30"/>
      <c r="K791" s="30"/>
      <c r="M791" s="30"/>
      <c r="N791" s="30"/>
      <c r="O791" s="30"/>
      <c r="Q791" s="30"/>
      <c r="R791" s="30"/>
    </row>
    <row r="792" spans="1:18">
      <c r="A792" s="30"/>
      <c r="C792" s="30"/>
      <c r="G792" s="30"/>
      <c r="H792" s="30"/>
      <c r="J792" s="30"/>
      <c r="K792" s="30"/>
      <c r="M792" s="30"/>
      <c r="N792" s="30"/>
      <c r="O792" s="30"/>
      <c r="Q792" s="30"/>
      <c r="R792" s="30"/>
    </row>
    <row r="793" spans="1:18">
      <c r="A793" s="30"/>
      <c r="C793" s="30"/>
      <c r="G793" s="30"/>
      <c r="H793" s="30"/>
      <c r="J793" s="30"/>
      <c r="K793" s="30"/>
      <c r="M793" s="30"/>
      <c r="N793" s="30"/>
      <c r="O793" s="30"/>
      <c r="Q793" s="30"/>
      <c r="R793" s="30"/>
    </row>
    <row r="794" spans="1:18">
      <c r="A794" s="30"/>
      <c r="C794" s="30"/>
      <c r="G794" s="30"/>
      <c r="H794" s="30"/>
      <c r="J794" s="30"/>
      <c r="K794" s="30"/>
      <c r="M794" s="30"/>
      <c r="N794" s="30"/>
      <c r="O794" s="30"/>
      <c r="Q794" s="30"/>
      <c r="R794" s="30"/>
    </row>
    <row r="795" spans="1:18">
      <c r="A795" s="30"/>
      <c r="C795" s="30"/>
      <c r="G795" s="30"/>
      <c r="H795" s="30"/>
      <c r="J795" s="30"/>
      <c r="K795" s="30"/>
      <c r="M795" s="30"/>
      <c r="N795" s="30"/>
      <c r="O795" s="30"/>
      <c r="Q795" s="30"/>
      <c r="R795" s="30"/>
    </row>
    <row r="796" spans="1:18">
      <c r="A796" s="30"/>
      <c r="C796" s="30"/>
      <c r="G796" s="30"/>
      <c r="H796" s="30"/>
      <c r="J796" s="30"/>
      <c r="K796" s="30"/>
      <c r="M796" s="30"/>
      <c r="N796" s="30"/>
      <c r="O796" s="30"/>
      <c r="Q796" s="30"/>
      <c r="R796" s="30"/>
    </row>
    <row r="797" spans="1:18">
      <c r="A797" s="30"/>
      <c r="C797" s="30"/>
      <c r="G797" s="30"/>
      <c r="H797" s="30"/>
      <c r="J797" s="30"/>
      <c r="K797" s="30"/>
      <c r="M797" s="30"/>
      <c r="N797" s="30"/>
      <c r="O797" s="30"/>
      <c r="Q797" s="30"/>
      <c r="R797" s="30"/>
    </row>
    <row r="798" spans="1:18">
      <c r="A798" s="30"/>
      <c r="C798" s="30"/>
      <c r="G798" s="30"/>
      <c r="H798" s="30"/>
      <c r="J798" s="30"/>
      <c r="K798" s="30"/>
      <c r="M798" s="30"/>
      <c r="N798" s="30"/>
      <c r="O798" s="30"/>
      <c r="Q798" s="30"/>
      <c r="R798" s="30"/>
    </row>
    <row r="799" spans="1:18">
      <c r="A799" s="30"/>
      <c r="C799" s="30"/>
      <c r="G799" s="30"/>
      <c r="H799" s="30"/>
      <c r="J799" s="30"/>
      <c r="K799" s="30"/>
      <c r="M799" s="30"/>
      <c r="N799" s="30"/>
      <c r="O799" s="30"/>
      <c r="Q799" s="30"/>
      <c r="R799" s="30"/>
    </row>
    <row r="800" spans="1:18">
      <c r="A800" s="30"/>
      <c r="C800" s="30"/>
      <c r="G800" s="30"/>
      <c r="H800" s="30"/>
      <c r="J800" s="30"/>
      <c r="K800" s="30"/>
      <c r="M800" s="30"/>
      <c r="N800" s="30"/>
      <c r="O800" s="30"/>
      <c r="Q800" s="30"/>
      <c r="R800" s="30"/>
    </row>
    <row r="801" spans="1:18">
      <c r="A801" s="30"/>
      <c r="C801" s="30"/>
      <c r="G801" s="30"/>
      <c r="H801" s="30"/>
      <c r="J801" s="30"/>
      <c r="K801" s="30"/>
      <c r="M801" s="30"/>
      <c r="N801" s="30"/>
      <c r="O801" s="30"/>
      <c r="Q801" s="30"/>
      <c r="R801" s="30"/>
    </row>
    <row r="802" spans="1:18">
      <c r="A802" s="30"/>
      <c r="C802" s="30"/>
      <c r="G802" s="30"/>
      <c r="H802" s="30"/>
      <c r="J802" s="30"/>
      <c r="K802" s="30"/>
      <c r="M802" s="30"/>
      <c r="N802" s="30"/>
      <c r="O802" s="30"/>
      <c r="Q802" s="30"/>
      <c r="R802" s="30"/>
    </row>
    <row r="803" spans="1:18">
      <c r="A803" s="30"/>
      <c r="C803" s="30"/>
      <c r="G803" s="30"/>
      <c r="H803" s="30"/>
      <c r="J803" s="30"/>
      <c r="K803" s="30"/>
      <c r="M803" s="30"/>
      <c r="N803" s="30"/>
      <c r="O803" s="30"/>
      <c r="Q803" s="30"/>
      <c r="R803" s="30"/>
    </row>
    <row r="804" spans="1:18">
      <c r="A804" s="30"/>
      <c r="C804" s="30"/>
      <c r="G804" s="30"/>
      <c r="H804" s="30"/>
      <c r="J804" s="30"/>
      <c r="K804" s="30"/>
      <c r="M804" s="30"/>
      <c r="N804" s="30"/>
      <c r="O804" s="30"/>
      <c r="Q804" s="30"/>
      <c r="R804" s="30"/>
    </row>
    <row r="805" spans="1:18">
      <c r="A805" s="30"/>
      <c r="C805" s="30"/>
      <c r="G805" s="30"/>
      <c r="H805" s="30"/>
      <c r="J805" s="30"/>
      <c r="K805" s="30"/>
      <c r="M805" s="30"/>
      <c r="N805" s="30"/>
      <c r="O805" s="30"/>
      <c r="Q805" s="30"/>
      <c r="R805" s="30"/>
    </row>
    <row r="806" spans="1:18">
      <c r="A806" s="30"/>
      <c r="C806" s="30"/>
      <c r="G806" s="30"/>
      <c r="H806" s="30"/>
      <c r="J806" s="30"/>
      <c r="K806" s="30"/>
      <c r="M806" s="30"/>
      <c r="N806" s="30"/>
      <c r="O806" s="30"/>
      <c r="Q806" s="30"/>
      <c r="R806" s="30"/>
    </row>
    <row r="807" spans="1:18">
      <c r="A807" s="30"/>
      <c r="C807" s="30"/>
      <c r="G807" s="30"/>
      <c r="H807" s="30"/>
      <c r="J807" s="30"/>
      <c r="K807" s="30"/>
      <c r="M807" s="30"/>
      <c r="N807" s="30"/>
      <c r="O807" s="30"/>
      <c r="Q807" s="30"/>
      <c r="R807" s="30"/>
    </row>
    <row r="808" spans="1:18">
      <c r="A808" s="30"/>
      <c r="C808" s="30"/>
      <c r="G808" s="30"/>
      <c r="H808" s="30"/>
      <c r="J808" s="30"/>
      <c r="K808" s="30"/>
      <c r="M808" s="30"/>
      <c r="N808" s="30"/>
      <c r="O808" s="30"/>
      <c r="Q808" s="30"/>
      <c r="R808" s="30"/>
    </row>
    <row r="809" spans="1:18">
      <c r="A809" s="30"/>
      <c r="C809" s="30"/>
      <c r="G809" s="30"/>
      <c r="H809" s="30"/>
      <c r="J809" s="30"/>
      <c r="K809" s="30"/>
      <c r="M809" s="30"/>
      <c r="N809" s="30"/>
      <c r="O809" s="30"/>
      <c r="Q809" s="30"/>
      <c r="R809" s="30"/>
    </row>
    <row r="810" spans="1:18">
      <c r="A810" s="30"/>
      <c r="C810" s="30"/>
      <c r="G810" s="30"/>
      <c r="H810" s="30"/>
      <c r="J810" s="30"/>
      <c r="K810" s="30"/>
      <c r="M810" s="30"/>
      <c r="N810" s="30"/>
      <c r="O810" s="30"/>
      <c r="Q810" s="30"/>
      <c r="R810" s="30"/>
    </row>
    <row r="811" spans="1:18">
      <c r="A811" s="30"/>
      <c r="C811" s="30"/>
      <c r="G811" s="30"/>
      <c r="H811" s="30"/>
      <c r="J811" s="30"/>
      <c r="K811" s="30"/>
      <c r="M811" s="30"/>
      <c r="N811" s="30"/>
      <c r="O811" s="30"/>
      <c r="Q811" s="30"/>
      <c r="R811" s="30"/>
    </row>
    <row r="812" spans="1:18">
      <c r="A812" s="30"/>
      <c r="C812" s="30"/>
      <c r="G812" s="30"/>
      <c r="H812" s="30"/>
      <c r="J812" s="30"/>
      <c r="K812" s="30"/>
      <c r="M812" s="30"/>
      <c r="N812" s="30"/>
      <c r="O812" s="30"/>
      <c r="Q812" s="30"/>
      <c r="R812" s="30"/>
    </row>
    <row r="813" spans="1:18">
      <c r="A813" s="30"/>
      <c r="C813" s="30"/>
      <c r="G813" s="30"/>
      <c r="H813" s="30"/>
      <c r="J813" s="30"/>
      <c r="K813" s="30"/>
      <c r="M813" s="30"/>
      <c r="N813" s="30"/>
      <c r="O813" s="30"/>
      <c r="Q813" s="30"/>
      <c r="R813" s="30"/>
    </row>
    <row r="814" spans="1:18">
      <c r="A814" s="30"/>
      <c r="C814" s="30"/>
      <c r="G814" s="30"/>
      <c r="H814" s="30"/>
      <c r="J814" s="30"/>
      <c r="K814" s="30"/>
      <c r="M814" s="30"/>
      <c r="N814" s="30"/>
      <c r="O814" s="30"/>
      <c r="Q814" s="30"/>
      <c r="R814" s="30"/>
    </row>
    <row r="815" spans="1:18">
      <c r="A815" s="30"/>
      <c r="C815" s="30"/>
      <c r="G815" s="30"/>
      <c r="H815" s="30"/>
      <c r="J815" s="30"/>
      <c r="K815" s="30"/>
      <c r="M815" s="30"/>
      <c r="N815" s="30"/>
      <c r="O815" s="30"/>
      <c r="Q815" s="30"/>
      <c r="R815" s="30"/>
    </row>
    <row r="816" spans="1:18">
      <c r="A816" s="30"/>
      <c r="C816" s="30"/>
      <c r="G816" s="30"/>
      <c r="H816" s="30"/>
      <c r="J816" s="30"/>
      <c r="K816" s="30"/>
      <c r="M816" s="30"/>
      <c r="N816" s="30"/>
      <c r="O816" s="30"/>
      <c r="Q816" s="30"/>
      <c r="R816" s="30"/>
    </row>
    <row r="817" spans="1:18">
      <c r="A817" s="30"/>
      <c r="C817" s="30"/>
      <c r="G817" s="30"/>
      <c r="H817" s="30"/>
      <c r="J817" s="30"/>
      <c r="K817" s="30"/>
      <c r="M817" s="30"/>
      <c r="N817" s="30"/>
      <c r="O817" s="30"/>
      <c r="Q817" s="30"/>
      <c r="R817" s="30"/>
    </row>
    <row r="818" spans="1:18">
      <c r="A818" s="30"/>
      <c r="C818" s="30"/>
      <c r="G818" s="30"/>
      <c r="H818" s="30"/>
      <c r="J818" s="30"/>
      <c r="K818" s="30"/>
      <c r="M818" s="30"/>
      <c r="N818" s="30"/>
      <c r="O818" s="30"/>
      <c r="Q818" s="30"/>
      <c r="R818" s="30"/>
    </row>
    <row r="819" spans="1:18">
      <c r="A819" s="30"/>
      <c r="C819" s="30"/>
      <c r="G819" s="30"/>
      <c r="H819" s="30"/>
      <c r="J819" s="30"/>
      <c r="K819" s="30"/>
      <c r="M819" s="30"/>
      <c r="N819" s="30"/>
      <c r="O819" s="30"/>
      <c r="Q819" s="30"/>
      <c r="R819" s="30"/>
    </row>
    <row r="820" spans="1:18">
      <c r="A820" s="30"/>
      <c r="C820" s="30"/>
      <c r="G820" s="30"/>
      <c r="H820" s="30"/>
      <c r="J820" s="30"/>
      <c r="K820" s="30"/>
      <c r="M820" s="30"/>
      <c r="N820" s="30"/>
      <c r="O820" s="30"/>
      <c r="Q820" s="30"/>
      <c r="R820" s="30"/>
    </row>
    <row r="821" spans="1:18">
      <c r="A821" s="30"/>
      <c r="C821" s="30"/>
      <c r="G821" s="30"/>
      <c r="H821" s="30"/>
      <c r="J821" s="30"/>
      <c r="K821" s="30"/>
      <c r="M821" s="30"/>
      <c r="N821" s="30"/>
      <c r="O821" s="30"/>
      <c r="Q821" s="30"/>
      <c r="R821" s="30"/>
    </row>
    <row r="822" spans="1:18">
      <c r="A822" s="30"/>
      <c r="C822" s="30"/>
      <c r="G822" s="30"/>
      <c r="H822" s="30"/>
      <c r="J822" s="30"/>
      <c r="K822" s="30"/>
      <c r="M822" s="30"/>
      <c r="N822" s="30"/>
      <c r="O822" s="30"/>
      <c r="Q822" s="30"/>
      <c r="R822" s="30"/>
    </row>
    <row r="823" spans="1:18">
      <c r="A823" s="30"/>
      <c r="C823" s="30"/>
      <c r="G823" s="30"/>
      <c r="H823" s="30"/>
      <c r="J823" s="30"/>
      <c r="K823" s="30"/>
      <c r="M823" s="30"/>
      <c r="N823" s="30"/>
      <c r="O823" s="30"/>
      <c r="Q823" s="30"/>
      <c r="R823" s="30"/>
    </row>
    <row r="824" spans="1:18">
      <c r="A824" s="30"/>
      <c r="C824" s="30"/>
      <c r="G824" s="30"/>
      <c r="H824" s="30"/>
      <c r="J824" s="30"/>
      <c r="K824" s="30"/>
      <c r="M824" s="30"/>
      <c r="N824" s="30"/>
      <c r="O824" s="30"/>
      <c r="Q824" s="30"/>
      <c r="R824" s="30"/>
    </row>
    <row r="825" spans="1:18">
      <c r="A825" s="30"/>
      <c r="C825" s="30"/>
      <c r="G825" s="30"/>
      <c r="H825" s="30"/>
      <c r="J825" s="30"/>
      <c r="K825" s="30"/>
      <c r="M825" s="30"/>
      <c r="N825" s="30"/>
      <c r="O825" s="30"/>
      <c r="Q825" s="30"/>
      <c r="R825" s="30"/>
    </row>
    <row r="826" spans="1:18">
      <c r="A826" s="30"/>
      <c r="C826" s="30"/>
      <c r="G826" s="30"/>
      <c r="H826" s="30"/>
      <c r="J826" s="30"/>
      <c r="K826" s="30"/>
      <c r="M826" s="30"/>
      <c r="N826" s="30"/>
      <c r="O826" s="30"/>
      <c r="Q826" s="30"/>
      <c r="R826" s="30"/>
    </row>
    <row r="827" spans="1:18">
      <c r="A827" s="30"/>
      <c r="C827" s="30"/>
      <c r="G827" s="30"/>
      <c r="H827" s="30"/>
      <c r="J827" s="30"/>
      <c r="K827" s="30"/>
      <c r="M827" s="30"/>
      <c r="N827" s="30"/>
      <c r="O827" s="30"/>
      <c r="Q827" s="30"/>
      <c r="R827" s="30"/>
    </row>
    <row r="828" spans="1:18">
      <c r="A828" s="30"/>
      <c r="C828" s="30"/>
      <c r="G828" s="30"/>
      <c r="H828" s="30"/>
      <c r="J828" s="30"/>
      <c r="K828" s="30"/>
      <c r="M828" s="30"/>
      <c r="N828" s="30"/>
      <c r="O828" s="30"/>
      <c r="Q828" s="30"/>
      <c r="R828" s="30"/>
    </row>
    <row r="829" spans="1:18">
      <c r="A829" s="30"/>
      <c r="C829" s="30"/>
      <c r="G829" s="30"/>
      <c r="H829" s="30"/>
      <c r="J829" s="30"/>
      <c r="K829" s="30"/>
      <c r="M829" s="30"/>
      <c r="N829" s="30"/>
      <c r="O829" s="30"/>
      <c r="Q829" s="30"/>
      <c r="R829" s="30"/>
    </row>
    <row r="830" spans="1:18">
      <c r="A830" s="30"/>
      <c r="C830" s="30"/>
      <c r="G830" s="30"/>
      <c r="H830" s="30"/>
      <c r="J830" s="30"/>
      <c r="K830" s="30"/>
      <c r="M830" s="30"/>
      <c r="N830" s="30"/>
      <c r="O830" s="30"/>
      <c r="Q830" s="30"/>
      <c r="R830" s="30"/>
    </row>
    <row r="831" spans="1:18">
      <c r="A831" s="30"/>
      <c r="C831" s="30"/>
      <c r="G831" s="30"/>
      <c r="H831" s="30"/>
      <c r="J831" s="30"/>
      <c r="K831" s="30"/>
      <c r="M831" s="30"/>
      <c r="N831" s="30"/>
      <c r="O831" s="30"/>
      <c r="Q831" s="30"/>
      <c r="R831" s="30"/>
    </row>
    <row r="832" spans="1:18">
      <c r="A832" s="30"/>
      <c r="C832" s="30"/>
      <c r="G832" s="30"/>
      <c r="H832" s="30"/>
      <c r="J832" s="30"/>
      <c r="K832" s="30"/>
      <c r="M832" s="30"/>
      <c r="N832" s="30"/>
      <c r="O832" s="30"/>
      <c r="Q832" s="30"/>
      <c r="R832" s="30"/>
    </row>
    <row r="833" spans="1:18">
      <c r="A833" s="30"/>
      <c r="C833" s="30"/>
      <c r="G833" s="30"/>
      <c r="H833" s="30"/>
      <c r="J833" s="30"/>
      <c r="K833" s="30"/>
      <c r="M833" s="30"/>
      <c r="N833" s="30"/>
      <c r="O833" s="30"/>
      <c r="Q833" s="30"/>
      <c r="R833" s="30"/>
    </row>
    <row r="834" spans="1:18">
      <c r="A834" s="30"/>
      <c r="C834" s="30"/>
      <c r="G834" s="30"/>
      <c r="H834" s="30"/>
      <c r="J834" s="30"/>
      <c r="K834" s="30"/>
      <c r="M834" s="30"/>
      <c r="N834" s="30"/>
      <c r="O834" s="30"/>
      <c r="Q834" s="30"/>
      <c r="R834" s="30"/>
    </row>
    <row r="835" spans="1:18">
      <c r="A835" s="30"/>
      <c r="C835" s="30"/>
      <c r="G835" s="30"/>
      <c r="H835" s="30"/>
      <c r="J835" s="30"/>
      <c r="K835" s="30"/>
      <c r="M835" s="30"/>
      <c r="N835" s="30"/>
      <c r="O835" s="30"/>
      <c r="Q835" s="30"/>
      <c r="R835" s="30"/>
    </row>
    <row r="836" spans="1:18">
      <c r="A836" s="30"/>
      <c r="C836" s="30"/>
      <c r="G836" s="30"/>
      <c r="H836" s="30"/>
      <c r="J836" s="30"/>
      <c r="K836" s="30"/>
      <c r="M836" s="30"/>
      <c r="N836" s="30"/>
      <c r="O836" s="30"/>
      <c r="Q836" s="30"/>
      <c r="R836" s="30"/>
    </row>
    <row r="837" spans="1:18">
      <c r="A837" s="30"/>
      <c r="C837" s="30"/>
      <c r="G837" s="30"/>
      <c r="H837" s="30"/>
      <c r="J837" s="30"/>
      <c r="K837" s="30"/>
      <c r="M837" s="30"/>
      <c r="N837" s="30"/>
      <c r="O837" s="30"/>
      <c r="Q837" s="30"/>
      <c r="R837" s="30"/>
    </row>
    <row r="838" spans="1:18">
      <c r="A838" s="30"/>
      <c r="C838" s="30"/>
      <c r="G838" s="30"/>
      <c r="H838" s="30"/>
      <c r="J838" s="30"/>
      <c r="K838" s="30"/>
      <c r="M838" s="30"/>
      <c r="N838" s="30"/>
      <c r="O838" s="30"/>
      <c r="Q838" s="30"/>
      <c r="R838" s="30"/>
    </row>
    <row r="839" spans="1:18">
      <c r="A839" s="30"/>
      <c r="C839" s="30"/>
      <c r="G839" s="30"/>
      <c r="H839" s="30"/>
      <c r="J839" s="30"/>
      <c r="K839" s="30"/>
      <c r="M839" s="30"/>
      <c r="N839" s="30"/>
      <c r="O839" s="30"/>
      <c r="Q839" s="30"/>
      <c r="R839" s="30"/>
    </row>
    <row r="840" spans="1:18">
      <c r="A840" s="30"/>
      <c r="C840" s="30"/>
      <c r="G840" s="30"/>
      <c r="H840" s="30"/>
      <c r="J840" s="30"/>
      <c r="K840" s="30"/>
      <c r="M840" s="30"/>
      <c r="N840" s="30"/>
      <c r="O840" s="30"/>
      <c r="Q840" s="30"/>
      <c r="R840" s="30"/>
    </row>
    <row r="841" spans="1:18">
      <c r="A841" s="30"/>
      <c r="C841" s="30"/>
      <c r="G841" s="30"/>
      <c r="H841" s="30"/>
      <c r="J841" s="30"/>
      <c r="K841" s="30"/>
      <c r="M841" s="30"/>
      <c r="N841" s="30"/>
      <c r="O841" s="30"/>
      <c r="Q841" s="30"/>
      <c r="R841" s="30"/>
    </row>
    <row r="842" spans="1:18">
      <c r="A842" s="30"/>
      <c r="C842" s="30"/>
      <c r="G842" s="30"/>
      <c r="H842" s="30"/>
      <c r="J842" s="30"/>
      <c r="K842" s="30"/>
      <c r="M842" s="30"/>
      <c r="N842" s="30"/>
      <c r="O842" s="30"/>
      <c r="Q842" s="30"/>
      <c r="R842" s="30"/>
    </row>
    <row r="843" spans="1:18">
      <c r="A843" s="30"/>
      <c r="C843" s="30"/>
      <c r="G843" s="30"/>
      <c r="H843" s="30"/>
      <c r="J843" s="30"/>
      <c r="K843" s="30"/>
      <c r="M843" s="30"/>
      <c r="N843" s="30"/>
      <c r="O843" s="30"/>
      <c r="Q843" s="30"/>
      <c r="R843" s="30"/>
    </row>
    <row r="844" spans="1:18">
      <c r="A844" s="30"/>
      <c r="C844" s="30"/>
      <c r="G844" s="30"/>
      <c r="H844" s="30"/>
      <c r="J844" s="30"/>
      <c r="K844" s="30"/>
      <c r="M844" s="30"/>
      <c r="N844" s="30"/>
      <c r="O844" s="30"/>
      <c r="Q844" s="30"/>
      <c r="R844" s="30"/>
    </row>
    <row r="845" spans="1:18">
      <c r="A845" s="30"/>
      <c r="C845" s="30"/>
      <c r="G845" s="30"/>
      <c r="H845" s="30"/>
      <c r="J845" s="30"/>
      <c r="K845" s="30"/>
      <c r="M845" s="30"/>
      <c r="N845" s="30"/>
      <c r="O845" s="30"/>
      <c r="Q845" s="30"/>
      <c r="R845" s="30"/>
    </row>
    <row r="846" spans="1:18">
      <c r="A846" s="30"/>
      <c r="C846" s="30"/>
      <c r="G846" s="30"/>
      <c r="H846" s="30"/>
      <c r="J846" s="30"/>
      <c r="K846" s="30"/>
      <c r="M846" s="30"/>
      <c r="N846" s="30"/>
      <c r="O846" s="30"/>
      <c r="Q846" s="30"/>
      <c r="R846" s="30"/>
    </row>
    <row r="847" spans="1:18">
      <c r="A847" s="30"/>
      <c r="C847" s="30"/>
      <c r="G847" s="30"/>
      <c r="H847" s="30"/>
      <c r="J847" s="30"/>
      <c r="K847" s="30"/>
      <c r="M847" s="30"/>
      <c r="N847" s="30"/>
      <c r="O847" s="30"/>
      <c r="Q847" s="30"/>
      <c r="R847" s="30"/>
    </row>
    <row r="848" spans="1:18">
      <c r="A848" s="30"/>
      <c r="C848" s="30"/>
      <c r="G848" s="30"/>
      <c r="H848" s="30"/>
      <c r="J848" s="30"/>
      <c r="K848" s="30"/>
      <c r="M848" s="30"/>
      <c r="N848" s="30"/>
      <c r="O848" s="30"/>
      <c r="Q848" s="30"/>
      <c r="R848" s="30"/>
    </row>
    <row r="849" spans="1:18">
      <c r="A849" s="30"/>
      <c r="C849" s="30"/>
      <c r="G849" s="30"/>
      <c r="H849" s="30"/>
      <c r="J849" s="30"/>
      <c r="K849" s="30"/>
      <c r="M849" s="30"/>
      <c r="N849" s="30"/>
      <c r="O849" s="30"/>
      <c r="Q849" s="30"/>
      <c r="R849" s="30"/>
    </row>
    <row r="850" spans="1:18">
      <c r="A850" s="30"/>
      <c r="C850" s="30"/>
      <c r="G850" s="30"/>
      <c r="H850" s="30"/>
      <c r="J850" s="30"/>
      <c r="K850" s="30"/>
      <c r="M850" s="30"/>
      <c r="N850" s="30"/>
      <c r="O850" s="30"/>
      <c r="Q850" s="30"/>
      <c r="R850" s="30"/>
    </row>
    <row r="851" spans="1:18">
      <c r="A851" s="30"/>
      <c r="C851" s="30"/>
      <c r="G851" s="30"/>
      <c r="H851" s="30"/>
      <c r="J851" s="30"/>
      <c r="K851" s="30"/>
      <c r="M851" s="30"/>
      <c r="N851" s="30"/>
      <c r="O851" s="30"/>
      <c r="Q851" s="30"/>
      <c r="R851" s="30"/>
    </row>
    <row r="852" spans="1:18">
      <c r="A852" s="30"/>
      <c r="C852" s="30"/>
      <c r="G852" s="30"/>
      <c r="H852" s="30"/>
      <c r="J852" s="30"/>
      <c r="K852" s="30"/>
      <c r="M852" s="30"/>
      <c r="N852" s="30"/>
      <c r="O852" s="30"/>
      <c r="Q852" s="30"/>
      <c r="R852" s="30"/>
    </row>
    <row r="853" spans="1:18">
      <c r="A853" s="30"/>
      <c r="C853" s="30"/>
      <c r="G853" s="30"/>
      <c r="H853" s="30"/>
      <c r="J853" s="30"/>
      <c r="K853" s="30"/>
      <c r="M853" s="30"/>
      <c r="N853" s="30"/>
      <c r="O853" s="30"/>
      <c r="Q853" s="30"/>
      <c r="R853" s="30"/>
    </row>
    <row r="854" spans="1:18">
      <c r="A854" s="30"/>
      <c r="C854" s="30"/>
      <c r="G854" s="30"/>
      <c r="H854" s="30"/>
      <c r="J854" s="30"/>
      <c r="K854" s="30"/>
      <c r="M854" s="30"/>
      <c r="N854" s="30"/>
      <c r="O854" s="30"/>
      <c r="Q854" s="30"/>
      <c r="R854" s="30"/>
    </row>
    <row r="855" spans="1:18">
      <c r="A855" s="30"/>
      <c r="C855" s="30"/>
      <c r="G855" s="30"/>
      <c r="H855" s="30"/>
      <c r="J855" s="30"/>
      <c r="K855" s="30"/>
      <c r="M855" s="30"/>
      <c r="N855" s="30"/>
      <c r="O855" s="30"/>
      <c r="Q855" s="30"/>
      <c r="R855" s="30"/>
    </row>
    <row r="856" spans="1:18">
      <c r="A856" s="30"/>
      <c r="C856" s="30"/>
      <c r="G856" s="30"/>
      <c r="H856" s="30"/>
      <c r="J856" s="30"/>
      <c r="K856" s="30"/>
      <c r="M856" s="30"/>
      <c r="N856" s="30"/>
      <c r="O856" s="30"/>
      <c r="Q856" s="30"/>
      <c r="R856" s="30"/>
    </row>
    <row r="857" spans="1:18">
      <c r="A857" s="30"/>
      <c r="C857" s="30"/>
      <c r="G857" s="30"/>
      <c r="H857" s="30"/>
      <c r="J857" s="30"/>
      <c r="K857" s="30"/>
      <c r="M857" s="30"/>
      <c r="N857" s="30"/>
      <c r="O857" s="30"/>
      <c r="Q857" s="30"/>
      <c r="R857" s="30"/>
    </row>
    <row r="858" spans="1:18">
      <c r="A858" s="30"/>
      <c r="C858" s="30"/>
      <c r="G858" s="30"/>
      <c r="H858" s="30"/>
      <c r="J858" s="30"/>
      <c r="K858" s="30"/>
      <c r="M858" s="30"/>
      <c r="N858" s="30"/>
      <c r="O858" s="30"/>
      <c r="Q858" s="30"/>
      <c r="R858" s="30"/>
    </row>
    <row r="859" spans="1:18">
      <c r="A859" s="30"/>
      <c r="C859" s="30"/>
      <c r="G859" s="30"/>
      <c r="H859" s="30"/>
      <c r="J859" s="30"/>
      <c r="K859" s="30"/>
      <c r="M859" s="30"/>
      <c r="N859" s="30"/>
      <c r="O859" s="30"/>
      <c r="Q859" s="30"/>
      <c r="R859" s="30"/>
    </row>
    <row r="860" spans="1:18">
      <c r="A860" s="30"/>
      <c r="C860" s="30"/>
      <c r="G860" s="30"/>
      <c r="H860" s="30"/>
      <c r="J860" s="30"/>
      <c r="K860" s="30"/>
      <c r="M860" s="30"/>
      <c r="N860" s="30"/>
      <c r="O860" s="30"/>
      <c r="Q860" s="30"/>
      <c r="R860" s="30"/>
    </row>
    <row r="861" spans="1:18">
      <c r="A861" s="30"/>
      <c r="C861" s="30"/>
      <c r="G861" s="30"/>
      <c r="H861" s="30"/>
      <c r="J861" s="30"/>
      <c r="K861" s="30"/>
      <c r="M861" s="30"/>
      <c r="N861" s="30"/>
      <c r="O861" s="30"/>
      <c r="Q861" s="30"/>
      <c r="R861" s="30"/>
    </row>
    <row r="862" spans="1:18">
      <c r="A862" s="30"/>
      <c r="C862" s="30"/>
      <c r="G862" s="30"/>
      <c r="H862" s="30"/>
      <c r="J862" s="30"/>
      <c r="K862" s="30"/>
      <c r="M862" s="30"/>
      <c r="N862" s="30"/>
      <c r="O862" s="30"/>
      <c r="Q862" s="30"/>
      <c r="R862" s="30"/>
    </row>
    <row r="863" spans="1:18">
      <c r="A863" s="30"/>
      <c r="C863" s="30"/>
      <c r="G863" s="30"/>
      <c r="H863" s="30"/>
      <c r="J863" s="30"/>
      <c r="K863" s="30"/>
      <c r="M863" s="30"/>
      <c r="N863" s="30"/>
      <c r="O863" s="30"/>
      <c r="Q863" s="30"/>
      <c r="R863" s="30"/>
    </row>
    <row r="864" spans="1:18">
      <c r="A864" s="30"/>
      <c r="C864" s="30"/>
      <c r="G864" s="30"/>
      <c r="H864" s="30"/>
      <c r="J864" s="30"/>
      <c r="K864" s="30"/>
      <c r="M864" s="30"/>
      <c r="N864" s="30"/>
      <c r="O864" s="30"/>
      <c r="Q864" s="30"/>
      <c r="R864" s="30"/>
    </row>
    <row r="865" spans="1:18">
      <c r="A865" s="30"/>
      <c r="C865" s="30"/>
      <c r="G865" s="30"/>
      <c r="H865" s="30"/>
      <c r="J865" s="30"/>
      <c r="K865" s="30"/>
      <c r="M865" s="30"/>
      <c r="N865" s="30"/>
      <c r="O865" s="30"/>
      <c r="Q865" s="30"/>
      <c r="R865" s="30"/>
    </row>
    <row r="866" spans="1:18">
      <c r="A866" s="30"/>
      <c r="C866" s="30"/>
      <c r="G866" s="30"/>
      <c r="H866" s="30"/>
      <c r="J866" s="30"/>
      <c r="K866" s="30"/>
      <c r="M866" s="30"/>
      <c r="N866" s="30"/>
      <c r="O866" s="30"/>
      <c r="Q866" s="30"/>
      <c r="R866" s="30"/>
    </row>
    <row r="867" spans="1:18">
      <c r="A867" s="30"/>
      <c r="C867" s="30"/>
      <c r="G867" s="30"/>
      <c r="H867" s="30"/>
      <c r="J867" s="30"/>
      <c r="K867" s="30"/>
      <c r="M867" s="30"/>
      <c r="N867" s="30"/>
      <c r="O867" s="30"/>
      <c r="Q867" s="30"/>
      <c r="R867" s="30"/>
    </row>
    <row r="868" spans="1:18">
      <c r="A868" s="30"/>
      <c r="C868" s="30"/>
      <c r="G868" s="30"/>
      <c r="H868" s="30"/>
      <c r="J868" s="30"/>
      <c r="K868" s="30"/>
      <c r="M868" s="30"/>
      <c r="N868" s="30"/>
      <c r="O868" s="30"/>
      <c r="Q868" s="30"/>
      <c r="R868" s="30"/>
    </row>
    <row r="869" spans="1:18">
      <c r="A869" s="30"/>
      <c r="C869" s="30"/>
      <c r="G869" s="30"/>
      <c r="H869" s="30"/>
      <c r="J869" s="30"/>
      <c r="K869" s="30"/>
      <c r="M869" s="30"/>
      <c r="N869" s="30"/>
      <c r="O869" s="30"/>
      <c r="Q869" s="30"/>
      <c r="R869" s="30"/>
    </row>
    <row r="870" spans="1:18">
      <c r="A870" s="30"/>
      <c r="C870" s="30"/>
      <c r="G870" s="30"/>
      <c r="H870" s="30"/>
      <c r="J870" s="30"/>
      <c r="K870" s="30"/>
      <c r="M870" s="30"/>
      <c r="N870" s="30"/>
      <c r="O870" s="30"/>
      <c r="Q870" s="30"/>
      <c r="R870" s="30"/>
    </row>
    <row r="871" spans="1:18">
      <c r="A871" s="30"/>
      <c r="C871" s="30"/>
      <c r="G871" s="30"/>
      <c r="H871" s="30"/>
      <c r="J871" s="30"/>
      <c r="K871" s="30"/>
      <c r="M871" s="30"/>
      <c r="N871" s="30"/>
      <c r="O871" s="30"/>
      <c r="Q871" s="30"/>
      <c r="R871" s="30"/>
    </row>
    <row r="872" spans="1:18">
      <c r="A872" s="30"/>
      <c r="C872" s="30"/>
      <c r="G872" s="30"/>
      <c r="H872" s="30"/>
      <c r="J872" s="30"/>
      <c r="K872" s="30"/>
      <c r="M872" s="30"/>
      <c r="N872" s="30"/>
      <c r="O872" s="30"/>
      <c r="Q872" s="30"/>
      <c r="R872" s="30"/>
    </row>
    <row r="873" spans="1:18">
      <c r="A873" s="30"/>
      <c r="C873" s="30"/>
      <c r="G873" s="30"/>
      <c r="H873" s="30"/>
      <c r="J873" s="30"/>
      <c r="K873" s="30"/>
      <c r="M873" s="30"/>
      <c r="N873" s="30"/>
      <c r="O873" s="30"/>
      <c r="Q873" s="30"/>
      <c r="R873" s="30"/>
    </row>
    <row r="874" spans="1:18">
      <c r="A874" s="30"/>
      <c r="C874" s="30"/>
      <c r="G874" s="30"/>
      <c r="H874" s="30"/>
      <c r="J874" s="30"/>
      <c r="K874" s="30"/>
      <c r="M874" s="30"/>
      <c r="N874" s="30"/>
      <c r="O874" s="30"/>
      <c r="Q874" s="30"/>
      <c r="R874" s="30"/>
    </row>
    <row r="875" spans="1:18">
      <c r="A875" s="30"/>
      <c r="C875" s="30"/>
      <c r="G875" s="30"/>
      <c r="H875" s="30"/>
      <c r="J875" s="30"/>
      <c r="K875" s="30"/>
      <c r="M875" s="30"/>
      <c r="N875" s="30"/>
      <c r="O875" s="30"/>
      <c r="Q875" s="30"/>
      <c r="R875" s="30"/>
    </row>
    <row r="876" spans="1:18">
      <c r="A876" s="30"/>
      <c r="C876" s="30"/>
      <c r="G876" s="30"/>
      <c r="H876" s="30"/>
      <c r="J876" s="30"/>
      <c r="K876" s="30"/>
      <c r="M876" s="30"/>
      <c r="N876" s="30"/>
      <c r="O876" s="30"/>
      <c r="Q876" s="30"/>
      <c r="R876" s="30"/>
    </row>
    <row r="877" spans="1:18">
      <c r="A877" s="30"/>
      <c r="C877" s="30"/>
      <c r="G877" s="30"/>
      <c r="H877" s="30"/>
      <c r="J877" s="30"/>
      <c r="K877" s="30"/>
      <c r="M877" s="30"/>
      <c r="N877" s="30"/>
      <c r="O877" s="30"/>
      <c r="Q877" s="30"/>
      <c r="R877" s="30"/>
    </row>
    <row r="878" spans="1:18">
      <c r="A878" s="30"/>
      <c r="C878" s="30"/>
      <c r="G878" s="30"/>
      <c r="H878" s="30"/>
      <c r="J878" s="30"/>
      <c r="K878" s="30"/>
      <c r="M878" s="30"/>
      <c r="N878" s="30"/>
      <c r="O878" s="30"/>
      <c r="Q878" s="30"/>
      <c r="R878" s="30"/>
    </row>
    <row r="879" spans="1:18">
      <c r="A879" s="30"/>
      <c r="C879" s="30"/>
      <c r="G879" s="30"/>
      <c r="H879" s="30"/>
      <c r="J879" s="30"/>
      <c r="K879" s="30"/>
      <c r="M879" s="30"/>
      <c r="N879" s="30"/>
      <c r="O879" s="30"/>
      <c r="Q879" s="30"/>
      <c r="R879" s="30"/>
    </row>
    <row r="880" spans="1:18">
      <c r="A880" s="30"/>
      <c r="C880" s="30"/>
      <c r="G880" s="30"/>
      <c r="H880" s="30"/>
      <c r="J880" s="30"/>
      <c r="K880" s="30"/>
      <c r="M880" s="30"/>
      <c r="N880" s="30"/>
      <c r="O880" s="30"/>
      <c r="Q880" s="30"/>
      <c r="R880" s="30"/>
    </row>
    <row r="881" spans="1:18">
      <c r="A881" s="30"/>
      <c r="C881" s="30"/>
      <c r="G881" s="30"/>
      <c r="H881" s="30"/>
      <c r="J881" s="30"/>
      <c r="K881" s="30"/>
      <c r="M881" s="30"/>
      <c r="N881" s="30"/>
      <c r="O881" s="30"/>
      <c r="Q881" s="30"/>
      <c r="R881" s="30"/>
    </row>
    <row r="882" spans="1:18">
      <c r="A882" s="30"/>
      <c r="C882" s="30"/>
      <c r="G882" s="30"/>
      <c r="H882" s="30"/>
      <c r="J882" s="30"/>
      <c r="K882" s="30"/>
      <c r="M882" s="30"/>
      <c r="N882" s="30"/>
      <c r="O882" s="30"/>
      <c r="Q882" s="30"/>
      <c r="R882" s="30"/>
    </row>
    <row r="883" spans="1:18">
      <c r="A883" s="30"/>
      <c r="C883" s="30"/>
      <c r="G883" s="30"/>
      <c r="H883" s="30"/>
      <c r="J883" s="30"/>
      <c r="K883" s="30"/>
      <c r="M883" s="30"/>
      <c r="N883" s="30"/>
      <c r="O883" s="30"/>
      <c r="Q883" s="30"/>
      <c r="R883" s="30"/>
    </row>
    <row r="884" spans="1:18">
      <c r="A884" s="30"/>
      <c r="C884" s="30"/>
      <c r="G884" s="30"/>
      <c r="H884" s="30"/>
      <c r="J884" s="30"/>
      <c r="K884" s="30"/>
      <c r="M884" s="30"/>
      <c r="N884" s="30"/>
      <c r="O884" s="30"/>
      <c r="Q884" s="30"/>
      <c r="R884" s="30"/>
    </row>
    <row r="885" spans="1:18">
      <c r="A885" s="30"/>
      <c r="C885" s="30"/>
      <c r="G885" s="30"/>
      <c r="H885" s="30"/>
      <c r="J885" s="30"/>
      <c r="K885" s="30"/>
      <c r="M885" s="30"/>
      <c r="N885" s="30"/>
      <c r="O885" s="30"/>
      <c r="Q885" s="30"/>
      <c r="R885" s="30"/>
    </row>
    <row r="886" spans="1:18">
      <c r="A886" s="30"/>
      <c r="C886" s="30"/>
      <c r="G886" s="30"/>
      <c r="H886" s="30"/>
      <c r="J886" s="30"/>
      <c r="K886" s="30"/>
      <c r="M886" s="30"/>
      <c r="N886" s="30"/>
      <c r="O886" s="30"/>
      <c r="Q886" s="30"/>
      <c r="R886" s="30"/>
    </row>
    <row r="887" spans="1:18">
      <c r="A887" s="30"/>
      <c r="C887" s="30"/>
      <c r="G887" s="30"/>
      <c r="H887" s="30"/>
      <c r="J887" s="30"/>
      <c r="K887" s="30"/>
      <c r="M887" s="30"/>
      <c r="N887" s="30"/>
      <c r="O887" s="30"/>
      <c r="Q887" s="30"/>
      <c r="R887" s="30"/>
    </row>
    <row r="888" spans="1:18">
      <c r="A888" s="30"/>
      <c r="C888" s="30"/>
      <c r="G888" s="30"/>
      <c r="H888" s="30"/>
      <c r="J888" s="30"/>
      <c r="K888" s="30"/>
      <c r="M888" s="30"/>
      <c r="N888" s="30"/>
      <c r="O888" s="30"/>
      <c r="Q888" s="30"/>
      <c r="R888" s="30"/>
    </row>
    <row r="889" spans="1:18">
      <c r="A889" s="30"/>
      <c r="C889" s="30"/>
      <c r="G889" s="30"/>
      <c r="H889" s="30"/>
      <c r="J889" s="30"/>
      <c r="K889" s="30"/>
      <c r="M889" s="30"/>
      <c r="N889" s="30"/>
      <c r="O889" s="30"/>
      <c r="Q889" s="30"/>
      <c r="R889" s="30"/>
    </row>
    <row r="890" spans="1:18">
      <c r="A890" s="30"/>
      <c r="C890" s="30"/>
      <c r="G890" s="30"/>
      <c r="H890" s="30"/>
      <c r="J890" s="30"/>
      <c r="K890" s="30"/>
      <c r="M890" s="30"/>
      <c r="N890" s="30"/>
      <c r="O890" s="30"/>
      <c r="Q890" s="30"/>
      <c r="R890" s="30"/>
    </row>
    <row r="891" spans="1:18">
      <c r="A891" s="30"/>
      <c r="C891" s="30"/>
      <c r="G891" s="30"/>
      <c r="H891" s="30"/>
      <c r="J891" s="30"/>
      <c r="K891" s="30"/>
      <c r="M891" s="30"/>
      <c r="N891" s="30"/>
      <c r="O891" s="30"/>
      <c r="Q891" s="30"/>
      <c r="R891" s="30"/>
    </row>
    <row r="892" spans="1:18">
      <c r="A892" s="30"/>
      <c r="C892" s="30"/>
      <c r="G892" s="30"/>
      <c r="H892" s="30"/>
      <c r="J892" s="30"/>
      <c r="K892" s="30"/>
      <c r="M892" s="30"/>
      <c r="N892" s="30"/>
      <c r="O892" s="30"/>
      <c r="Q892" s="30"/>
      <c r="R892" s="30"/>
    </row>
    <row r="893" spans="1:18">
      <c r="A893" s="30"/>
      <c r="C893" s="30"/>
      <c r="G893" s="30"/>
      <c r="H893" s="30"/>
      <c r="J893" s="30"/>
      <c r="K893" s="30"/>
      <c r="M893" s="30"/>
      <c r="N893" s="30"/>
      <c r="O893" s="30"/>
      <c r="Q893" s="30"/>
      <c r="R893" s="30"/>
    </row>
    <row r="894" spans="1:18">
      <c r="A894" s="30"/>
      <c r="C894" s="30"/>
      <c r="G894" s="30"/>
      <c r="H894" s="30"/>
      <c r="J894" s="30"/>
      <c r="K894" s="30"/>
      <c r="M894" s="30"/>
      <c r="N894" s="30"/>
      <c r="O894" s="30"/>
      <c r="Q894" s="30"/>
      <c r="R894" s="30"/>
    </row>
    <row r="895" spans="1:18">
      <c r="A895" s="30"/>
      <c r="C895" s="30"/>
      <c r="G895" s="30"/>
      <c r="H895" s="30"/>
      <c r="J895" s="30"/>
      <c r="K895" s="30"/>
      <c r="M895" s="30"/>
      <c r="N895" s="30"/>
      <c r="O895" s="30"/>
      <c r="Q895" s="30"/>
      <c r="R895" s="30"/>
    </row>
    <row r="896" spans="1:18">
      <c r="A896" s="30"/>
      <c r="C896" s="30"/>
      <c r="G896" s="30"/>
      <c r="H896" s="30"/>
      <c r="J896" s="30"/>
      <c r="K896" s="30"/>
      <c r="M896" s="30"/>
      <c r="N896" s="30"/>
      <c r="O896" s="30"/>
      <c r="Q896" s="30"/>
      <c r="R896" s="30"/>
    </row>
    <row r="897" spans="1:18">
      <c r="A897" s="30"/>
      <c r="C897" s="30"/>
      <c r="G897" s="30"/>
      <c r="H897" s="30"/>
      <c r="J897" s="30"/>
      <c r="K897" s="30"/>
      <c r="M897" s="30"/>
      <c r="N897" s="30"/>
      <c r="O897" s="30"/>
      <c r="Q897" s="30"/>
      <c r="R897" s="30"/>
    </row>
    <row r="898" spans="1:18">
      <c r="A898" s="30"/>
      <c r="C898" s="30"/>
      <c r="G898" s="30"/>
      <c r="H898" s="30"/>
      <c r="J898" s="30"/>
      <c r="K898" s="30"/>
      <c r="M898" s="30"/>
      <c r="N898" s="30"/>
      <c r="O898" s="30"/>
      <c r="Q898" s="30"/>
      <c r="R898" s="30"/>
    </row>
    <row r="899" spans="1:18">
      <c r="A899" s="30"/>
      <c r="C899" s="30"/>
      <c r="G899" s="30"/>
      <c r="H899" s="30"/>
      <c r="J899" s="30"/>
      <c r="K899" s="30"/>
      <c r="M899" s="30"/>
      <c r="N899" s="30"/>
      <c r="O899" s="30"/>
      <c r="Q899" s="30"/>
      <c r="R899" s="30"/>
    </row>
    <row r="900" spans="1:18">
      <c r="A900" s="30"/>
      <c r="C900" s="30"/>
      <c r="G900" s="30"/>
      <c r="H900" s="30"/>
      <c r="J900" s="30"/>
      <c r="K900" s="30"/>
      <c r="M900" s="30"/>
      <c r="N900" s="30"/>
      <c r="O900" s="30"/>
      <c r="Q900" s="30"/>
      <c r="R900" s="30"/>
    </row>
    <row r="901" spans="1:18">
      <c r="A901" s="30"/>
      <c r="C901" s="30"/>
      <c r="G901" s="30"/>
      <c r="H901" s="30"/>
      <c r="J901" s="30"/>
      <c r="K901" s="30"/>
      <c r="M901" s="30"/>
      <c r="N901" s="30"/>
      <c r="O901" s="30"/>
      <c r="Q901" s="30"/>
      <c r="R901" s="30"/>
    </row>
    <row r="902" spans="1:18">
      <c r="A902" s="30"/>
      <c r="C902" s="30"/>
      <c r="G902" s="30"/>
      <c r="H902" s="30"/>
      <c r="J902" s="30"/>
      <c r="K902" s="30"/>
      <c r="M902" s="30"/>
      <c r="N902" s="30"/>
      <c r="O902" s="30"/>
      <c r="Q902" s="30"/>
      <c r="R902" s="30"/>
    </row>
    <row r="903" spans="1:18">
      <c r="A903" s="30"/>
      <c r="C903" s="30"/>
      <c r="G903" s="30"/>
      <c r="H903" s="30"/>
      <c r="J903" s="30"/>
      <c r="K903" s="30"/>
      <c r="M903" s="30"/>
      <c r="N903" s="30"/>
      <c r="O903" s="30"/>
      <c r="Q903" s="30"/>
      <c r="R903" s="30"/>
    </row>
    <row r="904" spans="1:18">
      <c r="A904" s="30"/>
      <c r="C904" s="30"/>
      <c r="G904" s="30"/>
      <c r="H904" s="30"/>
      <c r="J904" s="30"/>
      <c r="K904" s="30"/>
      <c r="M904" s="30"/>
      <c r="N904" s="30"/>
      <c r="O904" s="30"/>
      <c r="Q904" s="30"/>
      <c r="R904" s="30"/>
    </row>
    <row r="905" spans="1:18">
      <c r="A905" s="30"/>
      <c r="C905" s="30"/>
      <c r="G905" s="30"/>
      <c r="H905" s="30"/>
      <c r="J905" s="30"/>
      <c r="K905" s="30"/>
      <c r="M905" s="30"/>
      <c r="N905" s="30"/>
      <c r="O905" s="30"/>
      <c r="Q905" s="30"/>
      <c r="R905" s="30"/>
    </row>
    <row r="906" spans="1:18">
      <c r="A906" s="30"/>
      <c r="C906" s="30"/>
      <c r="G906" s="30"/>
      <c r="H906" s="30"/>
      <c r="J906" s="30"/>
      <c r="K906" s="30"/>
      <c r="M906" s="30"/>
      <c r="N906" s="30"/>
      <c r="O906" s="30"/>
      <c r="Q906" s="30"/>
      <c r="R906" s="30"/>
    </row>
    <row r="907" spans="1:18">
      <c r="A907" s="30"/>
      <c r="C907" s="30"/>
      <c r="G907" s="30"/>
      <c r="H907" s="30"/>
      <c r="J907" s="30"/>
      <c r="K907" s="30"/>
      <c r="M907" s="30"/>
      <c r="N907" s="30"/>
      <c r="O907" s="30"/>
      <c r="Q907" s="30"/>
      <c r="R907" s="30"/>
    </row>
    <row r="908" spans="1:18">
      <c r="A908" s="30"/>
      <c r="C908" s="30"/>
      <c r="G908" s="30"/>
      <c r="H908" s="30"/>
      <c r="J908" s="30"/>
      <c r="K908" s="30"/>
      <c r="M908" s="30"/>
      <c r="N908" s="30"/>
      <c r="O908" s="30"/>
      <c r="Q908" s="30"/>
      <c r="R908" s="30"/>
    </row>
    <row r="909" spans="1:18">
      <c r="A909" s="30"/>
      <c r="C909" s="30"/>
      <c r="G909" s="30"/>
      <c r="H909" s="30"/>
      <c r="J909" s="30"/>
      <c r="K909" s="30"/>
      <c r="M909" s="30"/>
      <c r="N909" s="30"/>
      <c r="O909" s="30"/>
      <c r="Q909" s="30"/>
      <c r="R909" s="30"/>
    </row>
    <row r="910" spans="1:18">
      <c r="A910" s="30"/>
      <c r="C910" s="30"/>
      <c r="G910" s="30"/>
      <c r="H910" s="30"/>
      <c r="J910" s="30"/>
      <c r="K910" s="30"/>
      <c r="M910" s="30"/>
      <c r="N910" s="30"/>
      <c r="O910" s="30"/>
      <c r="Q910" s="30"/>
      <c r="R910" s="30"/>
    </row>
    <row r="911" spans="1:18">
      <c r="A911" s="30"/>
      <c r="C911" s="30"/>
      <c r="G911" s="30"/>
      <c r="H911" s="30"/>
      <c r="J911" s="30"/>
      <c r="K911" s="30"/>
      <c r="M911" s="30"/>
      <c r="N911" s="30"/>
      <c r="O911" s="30"/>
      <c r="Q911" s="30"/>
      <c r="R911" s="30"/>
    </row>
    <row r="912" spans="1:18">
      <c r="A912" s="30"/>
      <c r="C912" s="30"/>
      <c r="G912" s="30"/>
      <c r="H912" s="30"/>
      <c r="J912" s="30"/>
      <c r="K912" s="30"/>
      <c r="M912" s="30"/>
      <c r="N912" s="30"/>
      <c r="O912" s="30"/>
      <c r="Q912" s="30"/>
      <c r="R912" s="30"/>
    </row>
    <row r="913" spans="1:18">
      <c r="A913" s="30"/>
      <c r="C913" s="30"/>
      <c r="G913" s="30"/>
      <c r="H913" s="30"/>
      <c r="J913" s="30"/>
      <c r="K913" s="30"/>
      <c r="M913" s="30"/>
      <c r="N913" s="30"/>
      <c r="O913" s="30"/>
      <c r="Q913" s="30"/>
      <c r="R913" s="30"/>
    </row>
    <row r="914" spans="1:18">
      <c r="A914" s="30"/>
      <c r="C914" s="30"/>
      <c r="G914" s="30"/>
      <c r="H914" s="30"/>
      <c r="J914" s="30"/>
      <c r="K914" s="30"/>
      <c r="M914" s="30"/>
      <c r="N914" s="30"/>
      <c r="O914" s="30"/>
      <c r="Q914" s="30"/>
      <c r="R914" s="30"/>
    </row>
    <row r="915" spans="1:18">
      <c r="A915" s="30"/>
      <c r="C915" s="30"/>
      <c r="G915" s="30"/>
      <c r="H915" s="30"/>
      <c r="J915" s="30"/>
      <c r="K915" s="30"/>
      <c r="M915" s="30"/>
      <c r="N915" s="30"/>
      <c r="O915" s="30"/>
      <c r="Q915" s="30"/>
      <c r="R915" s="30"/>
    </row>
    <row r="916" spans="1:18">
      <c r="A916" s="30"/>
      <c r="C916" s="30"/>
      <c r="G916" s="30"/>
      <c r="H916" s="30"/>
      <c r="J916" s="30"/>
      <c r="K916" s="30"/>
      <c r="M916" s="30"/>
      <c r="N916" s="30"/>
      <c r="O916" s="30"/>
      <c r="Q916" s="30"/>
      <c r="R916" s="30"/>
    </row>
    <row r="917" spans="1:18">
      <c r="A917" s="30"/>
      <c r="C917" s="30"/>
      <c r="G917" s="30"/>
      <c r="H917" s="30"/>
      <c r="J917" s="30"/>
      <c r="K917" s="30"/>
      <c r="M917" s="30"/>
      <c r="N917" s="30"/>
      <c r="O917" s="30"/>
      <c r="Q917" s="30"/>
      <c r="R917" s="30"/>
    </row>
    <row r="918" spans="1:18">
      <c r="A918" s="30"/>
      <c r="C918" s="30"/>
      <c r="G918" s="30"/>
      <c r="H918" s="30"/>
      <c r="J918" s="30"/>
      <c r="K918" s="30"/>
      <c r="M918" s="30"/>
      <c r="N918" s="30"/>
      <c r="O918" s="30"/>
      <c r="Q918" s="30"/>
      <c r="R918" s="30"/>
    </row>
    <row r="919" spans="1:18">
      <c r="A919" s="30"/>
      <c r="C919" s="30"/>
      <c r="G919" s="30"/>
      <c r="H919" s="30"/>
      <c r="J919" s="30"/>
      <c r="K919" s="30"/>
      <c r="M919" s="30"/>
      <c r="N919" s="30"/>
      <c r="O919" s="30"/>
      <c r="Q919" s="30"/>
      <c r="R919" s="30"/>
    </row>
    <row r="920" spans="1:18">
      <c r="A920" s="30"/>
      <c r="C920" s="30"/>
      <c r="G920" s="30"/>
      <c r="H920" s="30"/>
      <c r="J920" s="30"/>
      <c r="K920" s="30"/>
      <c r="M920" s="30"/>
      <c r="N920" s="30"/>
      <c r="O920" s="30"/>
      <c r="Q920" s="30"/>
      <c r="R920" s="30"/>
    </row>
    <row r="921" spans="1:18">
      <c r="A921" s="30"/>
      <c r="C921" s="30"/>
      <c r="G921" s="30"/>
      <c r="H921" s="30"/>
      <c r="J921" s="30"/>
      <c r="K921" s="30"/>
      <c r="M921" s="30"/>
      <c r="N921" s="30"/>
      <c r="O921" s="30"/>
      <c r="Q921" s="30"/>
      <c r="R921" s="30"/>
    </row>
    <row r="922" spans="1:18">
      <c r="A922" s="30"/>
      <c r="C922" s="30"/>
      <c r="G922" s="30"/>
      <c r="H922" s="30"/>
      <c r="J922" s="30"/>
      <c r="K922" s="30"/>
      <c r="M922" s="30"/>
      <c r="N922" s="30"/>
      <c r="O922" s="30"/>
      <c r="Q922" s="30"/>
      <c r="R922" s="30"/>
    </row>
    <row r="923" spans="1:18">
      <c r="A923" s="30"/>
      <c r="C923" s="30"/>
      <c r="G923" s="30"/>
      <c r="H923" s="30"/>
      <c r="J923" s="30"/>
      <c r="K923" s="30"/>
      <c r="M923" s="30"/>
      <c r="N923" s="30"/>
      <c r="O923" s="30"/>
      <c r="Q923" s="30"/>
      <c r="R923" s="30"/>
    </row>
    <row r="924" spans="1:18">
      <c r="A924" s="30"/>
      <c r="C924" s="30"/>
      <c r="G924" s="30"/>
      <c r="H924" s="30"/>
      <c r="J924" s="30"/>
      <c r="K924" s="30"/>
      <c r="M924" s="30"/>
      <c r="N924" s="30"/>
      <c r="O924" s="30"/>
      <c r="Q924" s="30"/>
      <c r="R924" s="30"/>
    </row>
    <row r="925" spans="1:18">
      <c r="A925" s="30"/>
      <c r="C925" s="30"/>
      <c r="G925" s="30"/>
      <c r="H925" s="30"/>
      <c r="J925" s="30"/>
      <c r="K925" s="30"/>
      <c r="M925" s="30"/>
      <c r="N925" s="30"/>
      <c r="O925" s="30"/>
      <c r="Q925" s="30"/>
      <c r="R925" s="30"/>
    </row>
    <row r="926" spans="1:18">
      <c r="A926" s="30"/>
      <c r="C926" s="30"/>
      <c r="G926" s="30"/>
      <c r="H926" s="30"/>
      <c r="J926" s="30"/>
      <c r="K926" s="30"/>
      <c r="M926" s="30"/>
      <c r="N926" s="30"/>
      <c r="O926" s="30"/>
      <c r="Q926" s="30"/>
      <c r="R926" s="30"/>
    </row>
    <row r="927" spans="1:18">
      <c r="A927" s="30"/>
      <c r="C927" s="30"/>
      <c r="G927" s="30"/>
      <c r="H927" s="30"/>
      <c r="J927" s="30"/>
      <c r="K927" s="30"/>
      <c r="M927" s="30"/>
      <c r="N927" s="30"/>
      <c r="O927" s="30"/>
      <c r="Q927" s="30"/>
      <c r="R927" s="30"/>
    </row>
    <row r="928" spans="1:18">
      <c r="A928" s="30"/>
      <c r="C928" s="30"/>
      <c r="G928" s="30"/>
      <c r="H928" s="30"/>
      <c r="J928" s="30"/>
      <c r="K928" s="30"/>
      <c r="M928" s="30"/>
      <c r="N928" s="30"/>
      <c r="O928" s="30"/>
      <c r="Q928" s="30"/>
      <c r="R928" s="30"/>
    </row>
    <row r="929" spans="1:18">
      <c r="A929" s="30"/>
      <c r="C929" s="30"/>
      <c r="G929" s="30"/>
      <c r="H929" s="30"/>
      <c r="J929" s="30"/>
      <c r="K929" s="30"/>
      <c r="M929" s="30"/>
      <c r="N929" s="30"/>
      <c r="O929" s="30"/>
      <c r="Q929" s="30"/>
      <c r="R929" s="30"/>
    </row>
    <row r="930" spans="1:18">
      <c r="A930" s="30"/>
      <c r="C930" s="30"/>
      <c r="G930" s="30"/>
      <c r="H930" s="30"/>
      <c r="J930" s="30"/>
      <c r="K930" s="30"/>
      <c r="M930" s="30"/>
      <c r="N930" s="30"/>
      <c r="O930" s="30"/>
      <c r="Q930" s="30"/>
      <c r="R930" s="30"/>
    </row>
    <row r="931" spans="1:18">
      <c r="A931" s="30"/>
      <c r="C931" s="30"/>
      <c r="G931" s="30"/>
      <c r="H931" s="30"/>
      <c r="J931" s="30"/>
      <c r="K931" s="30"/>
      <c r="M931" s="30"/>
      <c r="N931" s="30"/>
      <c r="O931" s="30"/>
      <c r="Q931" s="30"/>
      <c r="R931" s="30"/>
    </row>
    <row r="932" spans="1:18">
      <c r="A932" s="30"/>
      <c r="C932" s="30"/>
      <c r="G932" s="30"/>
      <c r="H932" s="30"/>
      <c r="J932" s="30"/>
      <c r="K932" s="30"/>
      <c r="M932" s="30"/>
      <c r="N932" s="30"/>
      <c r="O932" s="30"/>
      <c r="Q932" s="30"/>
      <c r="R932" s="30"/>
    </row>
    <row r="933" spans="1:18">
      <c r="A933" s="30"/>
      <c r="C933" s="30"/>
      <c r="G933" s="30"/>
      <c r="H933" s="30"/>
      <c r="J933" s="30"/>
      <c r="K933" s="30"/>
      <c r="M933" s="30"/>
      <c r="N933" s="30"/>
      <c r="O933" s="30"/>
      <c r="Q933" s="30"/>
      <c r="R933" s="30"/>
    </row>
    <row r="934" spans="1:18">
      <c r="A934" s="30"/>
      <c r="C934" s="30"/>
      <c r="G934" s="30"/>
      <c r="H934" s="30"/>
      <c r="J934" s="30"/>
      <c r="K934" s="30"/>
      <c r="M934" s="30"/>
      <c r="N934" s="30"/>
      <c r="O934" s="30"/>
      <c r="Q934" s="30"/>
      <c r="R934" s="30"/>
    </row>
    <row r="935" spans="1:18">
      <c r="A935" s="30"/>
      <c r="C935" s="30"/>
      <c r="G935" s="30"/>
      <c r="H935" s="30"/>
      <c r="J935" s="30"/>
      <c r="K935" s="30"/>
      <c r="M935" s="30"/>
      <c r="N935" s="30"/>
      <c r="O935" s="30"/>
      <c r="Q935" s="30"/>
      <c r="R935" s="30"/>
    </row>
    <row r="936" spans="1:18">
      <c r="A936" s="30"/>
      <c r="C936" s="30"/>
      <c r="G936" s="30"/>
      <c r="H936" s="30"/>
      <c r="J936" s="30"/>
      <c r="K936" s="30"/>
      <c r="M936" s="30"/>
      <c r="N936" s="30"/>
      <c r="O936" s="30"/>
      <c r="Q936" s="30"/>
      <c r="R936" s="30"/>
    </row>
    <row r="937" spans="1:18">
      <c r="A937" s="30"/>
      <c r="C937" s="30"/>
      <c r="G937" s="30"/>
      <c r="H937" s="30"/>
      <c r="J937" s="30"/>
      <c r="K937" s="30"/>
      <c r="M937" s="30"/>
      <c r="N937" s="30"/>
      <c r="O937" s="30"/>
      <c r="Q937" s="30"/>
      <c r="R937" s="30"/>
    </row>
    <row r="938" spans="1:18">
      <c r="A938" s="30"/>
      <c r="C938" s="30"/>
      <c r="G938" s="30"/>
      <c r="H938" s="30"/>
      <c r="J938" s="30"/>
      <c r="K938" s="30"/>
      <c r="M938" s="30"/>
      <c r="N938" s="30"/>
      <c r="O938" s="30"/>
      <c r="Q938" s="30"/>
      <c r="R938" s="30"/>
    </row>
    <row r="939" spans="1:18">
      <c r="A939" s="30"/>
      <c r="C939" s="30"/>
      <c r="G939" s="30"/>
      <c r="H939" s="30"/>
      <c r="J939" s="30"/>
      <c r="K939" s="30"/>
      <c r="M939" s="30"/>
      <c r="N939" s="30"/>
      <c r="O939" s="30"/>
      <c r="Q939" s="30"/>
      <c r="R939" s="30"/>
    </row>
    <row r="940" spans="1:18">
      <c r="A940" s="30"/>
      <c r="C940" s="30"/>
      <c r="G940" s="30"/>
      <c r="H940" s="30"/>
      <c r="J940" s="30"/>
      <c r="K940" s="30"/>
      <c r="M940" s="30"/>
      <c r="N940" s="30"/>
      <c r="O940" s="30"/>
      <c r="Q940" s="30"/>
      <c r="R940" s="30"/>
    </row>
    <row r="941" spans="1:18">
      <c r="A941" s="30"/>
      <c r="C941" s="30"/>
      <c r="G941" s="30"/>
      <c r="H941" s="30"/>
      <c r="J941" s="30"/>
      <c r="K941" s="30"/>
      <c r="M941" s="30"/>
      <c r="N941" s="30"/>
      <c r="O941" s="30"/>
      <c r="Q941" s="30"/>
      <c r="R941" s="30"/>
    </row>
    <row r="942" spans="1:18">
      <c r="A942" s="30"/>
      <c r="C942" s="30"/>
      <c r="G942" s="30"/>
      <c r="H942" s="30"/>
      <c r="J942" s="30"/>
      <c r="K942" s="30"/>
      <c r="M942" s="30"/>
      <c r="N942" s="30"/>
      <c r="O942" s="30"/>
      <c r="Q942" s="30"/>
      <c r="R942" s="30"/>
    </row>
    <row r="943" spans="1:18">
      <c r="A943" s="30"/>
      <c r="C943" s="30"/>
      <c r="G943" s="30"/>
      <c r="H943" s="30"/>
      <c r="J943" s="30"/>
      <c r="K943" s="30"/>
      <c r="M943" s="30"/>
      <c r="N943" s="30"/>
      <c r="O943" s="30"/>
      <c r="Q943" s="30"/>
      <c r="R943" s="30"/>
    </row>
    <row r="944" spans="1:18">
      <c r="A944" s="30"/>
      <c r="C944" s="30"/>
      <c r="G944" s="30"/>
      <c r="H944" s="30"/>
      <c r="J944" s="30"/>
      <c r="K944" s="30"/>
      <c r="M944" s="30"/>
      <c r="N944" s="30"/>
      <c r="O944" s="30"/>
      <c r="Q944" s="30"/>
      <c r="R944" s="30"/>
    </row>
    <row r="945" spans="1:18">
      <c r="A945" s="30"/>
      <c r="C945" s="30"/>
      <c r="G945" s="30"/>
      <c r="H945" s="30"/>
      <c r="J945" s="30"/>
      <c r="K945" s="30"/>
      <c r="M945" s="30"/>
      <c r="N945" s="30"/>
      <c r="O945" s="30"/>
      <c r="Q945" s="30"/>
      <c r="R945" s="30"/>
    </row>
    <row r="946" spans="1:18">
      <c r="A946" s="30"/>
      <c r="C946" s="30"/>
      <c r="G946" s="30"/>
      <c r="H946" s="30"/>
      <c r="J946" s="30"/>
      <c r="K946" s="30"/>
      <c r="M946" s="30"/>
      <c r="N946" s="30"/>
      <c r="O946" s="30"/>
      <c r="Q946" s="30"/>
      <c r="R946" s="30"/>
    </row>
    <row r="947" spans="1:18">
      <c r="A947" s="30"/>
      <c r="C947" s="30"/>
      <c r="G947" s="30"/>
      <c r="H947" s="30"/>
      <c r="J947" s="30"/>
      <c r="K947" s="30"/>
      <c r="M947" s="30"/>
      <c r="N947" s="30"/>
      <c r="O947" s="30"/>
      <c r="Q947" s="30"/>
      <c r="R947" s="30"/>
    </row>
    <row r="948" spans="1:18">
      <c r="A948" s="30"/>
      <c r="C948" s="30"/>
      <c r="G948" s="30"/>
      <c r="H948" s="30"/>
      <c r="J948" s="30"/>
      <c r="K948" s="30"/>
      <c r="M948" s="30"/>
      <c r="N948" s="30"/>
      <c r="O948" s="30"/>
      <c r="Q948" s="30"/>
      <c r="R948" s="30"/>
    </row>
    <row r="949" spans="1:18">
      <c r="A949" s="30"/>
      <c r="C949" s="30"/>
      <c r="G949" s="30"/>
      <c r="H949" s="30"/>
      <c r="J949" s="30"/>
      <c r="K949" s="30"/>
      <c r="M949" s="30"/>
      <c r="N949" s="30"/>
      <c r="O949" s="30"/>
      <c r="Q949" s="30"/>
      <c r="R949" s="30"/>
    </row>
    <row r="950" spans="1:18">
      <c r="A950" s="30"/>
      <c r="C950" s="30"/>
      <c r="G950" s="30"/>
      <c r="H950" s="30"/>
      <c r="J950" s="30"/>
      <c r="K950" s="30"/>
      <c r="M950" s="30"/>
      <c r="N950" s="30"/>
      <c r="O950" s="30"/>
      <c r="Q950" s="30"/>
      <c r="R950" s="30"/>
    </row>
    <row r="951" spans="1:18">
      <c r="A951" s="30"/>
      <c r="C951" s="30"/>
      <c r="G951" s="30"/>
      <c r="H951" s="30"/>
      <c r="J951" s="30"/>
      <c r="K951" s="30"/>
      <c r="M951" s="30"/>
      <c r="N951" s="30"/>
      <c r="O951" s="30"/>
      <c r="Q951" s="30"/>
      <c r="R951" s="30"/>
    </row>
    <row r="952" spans="1:18">
      <c r="A952" s="30"/>
      <c r="C952" s="30"/>
      <c r="G952" s="30"/>
      <c r="H952" s="30"/>
      <c r="J952" s="30"/>
      <c r="K952" s="30"/>
      <c r="M952" s="30"/>
      <c r="N952" s="30"/>
      <c r="O952" s="30"/>
      <c r="Q952" s="30"/>
      <c r="R952" s="30"/>
    </row>
    <row r="953" spans="1:18">
      <c r="A953" s="30"/>
      <c r="C953" s="30"/>
      <c r="G953" s="30"/>
      <c r="H953" s="30"/>
      <c r="J953" s="30"/>
      <c r="K953" s="30"/>
      <c r="M953" s="30"/>
      <c r="N953" s="30"/>
      <c r="O953" s="30"/>
      <c r="Q953" s="30"/>
      <c r="R953" s="30"/>
    </row>
    <row r="954" spans="1:18">
      <c r="A954" s="30"/>
      <c r="C954" s="30"/>
      <c r="G954" s="30"/>
      <c r="H954" s="30"/>
      <c r="J954" s="30"/>
      <c r="K954" s="30"/>
      <c r="M954" s="30"/>
      <c r="N954" s="30"/>
      <c r="O954" s="30"/>
      <c r="Q954" s="30"/>
      <c r="R954" s="30"/>
    </row>
    <row r="955" spans="1:18">
      <c r="A955" s="30"/>
      <c r="C955" s="30"/>
      <c r="G955" s="30"/>
      <c r="H955" s="30"/>
      <c r="J955" s="30"/>
      <c r="K955" s="30"/>
      <c r="M955" s="30"/>
      <c r="N955" s="30"/>
      <c r="O955" s="30"/>
      <c r="Q955" s="30"/>
      <c r="R955" s="30"/>
    </row>
    <row r="956" spans="1:18">
      <c r="A956" s="30"/>
      <c r="C956" s="30"/>
      <c r="G956" s="30"/>
      <c r="H956" s="30"/>
      <c r="J956" s="30"/>
      <c r="K956" s="30"/>
      <c r="M956" s="30"/>
      <c r="N956" s="30"/>
      <c r="O956" s="30"/>
      <c r="Q956" s="30"/>
      <c r="R956" s="30"/>
    </row>
    <row r="957" spans="1:18">
      <c r="A957" s="30"/>
      <c r="C957" s="30"/>
      <c r="G957" s="30"/>
      <c r="H957" s="30"/>
      <c r="J957" s="30"/>
      <c r="K957" s="30"/>
      <c r="M957" s="30"/>
      <c r="N957" s="30"/>
      <c r="O957" s="30"/>
      <c r="Q957" s="30"/>
      <c r="R957" s="30"/>
    </row>
    <row r="958" spans="1:18">
      <c r="A958" s="30"/>
      <c r="C958" s="30"/>
      <c r="G958" s="30"/>
      <c r="H958" s="30"/>
      <c r="J958" s="30"/>
      <c r="K958" s="30"/>
      <c r="M958" s="30"/>
      <c r="N958" s="30"/>
      <c r="O958" s="30"/>
      <c r="Q958" s="30"/>
      <c r="R958" s="30"/>
    </row>
    <row r="959" spans="1:18">
      <c r="A959" s="30"/>
      <c r="C959" s="30"/>
      <c r="G959" s="30"/>
      <c r="H959" s="30"/>
      <c r="J959" s="30"/>
      <c r="K959" s="30"/>
      <c r="M959" s="30"/>
      <c r="N959" s="30"/>
      <c r="O959" s="30"/>
      <c r="Q959" s="30"/>
      <c r="R959" s="30"/>
    </row>
    <row r="960" spans="1:18">
      <c r="A960" s="30"/>
      <c r="C960" s="30"/>
      <c r="G960" s="30"/>
      <c r="H960" s="30"/>
      <c r="J960" s="30"/>
      <c r="M960" s="30"/>
      <c r="N960" s="30"/>
      <c r="O960" s="30"/>
      <c r="Q960" s="30"/>
      <c r="R960" s="30"/>
    </row>
    <row r="961" spans="1:18">
      <c r="A961" s="30"/>
      <c r="C961" s="30"/>
      <c r="G961" s="30"/>
      <c r="H961" s="30"/>
      <c r="J961" s="30"/>
      <c r="M961" s="30"/>
      <c r="N961" s="30"/>
      <c r="O961" s="30"/>
      <c r="Q961" s="30"/>
      <c r="R961" s="30"/>
    </row>
    <row r="962" spans="1:18">
      <c r="A962" s="30"/>
      <c r="C962" s="30"/>
      <c r="G962" s="30"/>
      <c r="H962" s="30"/>
      <c r="J962" s="30"/>
      <c r="M962" s="30"/>
      <c r="N962" s="30"/>
      <c r="O962" s="30"/>
      <c r="Q962" s="30"/>
      <c r="R962" s="30"/>
    </row>
    <row r="963" spans="1:18">
      <c r="A963" s="30"/>
      <c r="C963" s="30"/>
      <c r="G963" s="30"/>
      <c r="H963" s="30"/>
      <c r="J963" s="30"/>
      <c r="M963" s="30"/>
      <c r="N963" s="30"/>
      <c r="O963" s="30"/>
      <c r="Q963" s="30"/>
      <c r="R963" s="30"/>
    </row>
    <row r="964" spans="1:18">
      <c r="A964" s="30"/>
      <c r="C964" s="30"/>
      <c r="G964" s="30"/>
      <c r="H964" s="30"/>
      <c r="J964" s="30"/>
      <c r="M964" s="30"/>
      <c r="N964" s="30"/>
      <c r="O964" s="30"/>
      <c r="Q964" s="30"/>
      <c r="R964" s="30"/>
    </row>
    <row r="965" spans="1:18">
      <c r="A965" s="30"/>
      <c r="C965" s="30"/>
      <c r="G965" s="30"/>
      <c r="H965" s="30"/>
      <c r="J965" s="30"/>
      <c r="M965" s="30"/>
      <c r="N965" s="30"/>
      <c r="O965" s="30"/>
      <c r="Q965" s="30"/>
      <c r="R965" s="30"/>
    </row>
    <row r="966" spans="1:18">
      <c r="A966" s="30"/>
      <c r="C966" s="30"/>
      <c r="G966" s="30"/>
      <c r="H966" s="30"/>
      <c r="J966" s="30"/>
      <c r="M966" s="30"/>
      <c r="N966" s="30"/>
      <c r="O966" s="30"/>
      <c r="Q966" s="30"/>
      <c r="R966" s="30"/>
    </row>
    <row r="967" spans="1:18">
      <c r="A967" s="30"/>
      <c r="C967" s="30"/>
      <c r="G967" s="30"/>
      <c r="H967" s="30"/>
      <c r="J967" s="30"/>
      <c r="M967" s="30"/>
      <c r="N967" s="30"/>
      <c r="O967" s="30"/>
      <c r="Q967" s="30"/>
      <c r="R967" s="30"/>
    </row>
    <row r="968" spans="1:18">
      <c r="A968" s="30"/>
      <c r="C968" s="30"/>
      <c r="G968" s="30"/>
      <c r="H968" s="30"/>
      <c r="J968" s="30"/>
      <c r="M968" s="30"/>
      <c r="N968" s="30"/>
      <c r="O968" s="30"/>
      <c r="Q968" s="30"/>
      <c r="R968" s="30"/>
    </row>
    <row r="969" spans="1:18">
      <c r="A969" s="30"/>
      <c r="C969" s="30"/>
      <c r="G969" s="30"/>
      <c r="H969" s="30"/>
      <c r="J969" s="30"/>
      <c r="M969" s="30"/>
      <c r="N969" s="30"/>
      <c r="O969" s="30"/>
      <c r="Q969" s="30"/>
      <c r="R969" s="30"/>
    </row>
    <row r="970" spans="1:18">
      <c r="A970" s="30"/>
      <c r="C970" s="30"/>
      <c r="G970" s="30"/>
      <c r="H970" s="28"/>
      <c r="J970" s="30"/>
      <c r="M970" s="30"/>
      <c r="N970" s="30"/>
      <c r="O970" s="30"/>
      <c r="Q970" s="30"/>
      <c r="R970" s="30"/>
    </row>
    <row r="971" spans="1:18">
      <c r="A971" s="30"/>
      <c r="C971" s="30"/>
      <c r="G971" s="30"/>
      <c r="H971" s="28"/>
      <c r="J971" s="30"/>
      <c r="M971" s="30"/>
      <c r="N971" s="30"/>
      <c r="O971" s="30"/>
      <c r="Q971" s="30"/>
      <c r="R971" s="30"/>
    </row>
    <row r="972" spans="1:18">
      <c r="C972" s="30"/>
      <c r="G972" s="30"/>
      <c r="H972" s="28"/>
      <c r="J972" s="30"/>
      <c r="M972" s="30"/>
      <c r="N972" s="30"/>
      <c r="O972" s="30"/>
      <c r="Q972" s="30"/>
      <c r="R972" s="30"/>
    </row>
    <row r="973" spans="1:18">
      <c r="C973" s="30"/>
      <c r="G973" s="30"/>
      <c r="H973" s="28"/>
      <c r="J973" s="30"/>
      <c r="M973" s="30"/>
      <c r="N973" s="30"/>
      <c r="O973" s="30"/>
      <c r="Q973" s="30"/>
      <c r="R973" s="30"/>
    </row>
    <row r="974" spans="1:18">
      <c r="C974" s="30"/>
      <c r="G974" s="30"/>
      <c r="H974" s="28"/>
      <c r="J974" s="30"/>
      <c r="M974" s="30"/>
      <c r="N974" s="30"/>
      <c r="O974" s="30"/>
      <c r="Q974" s="30"/>
      <c r="R974" s="30"/>
    </row>
    <row r="975" spans="1:18">
      <c r="C975" s="30"/>
      <c r="G975" s="30"/>
      <c r="H975" s="28"/>
      <c r="J975" s="30"/>
      <c r="M975" s="30"/>
      <c r="N975" s="30"/>
      <c r="O975" s="30"/>
      <c r="Q975" s="30"/>
      <c r="R975" s="30"/>
    </row>
    <row r="976" spans="1:18">
      <c r="C976" s="30"/>
      <c r="G976" s="30"/>
      <c r="H976" s="28"/>
      <c r="J976" s="30"/>
      <c r="M976" s="30"/>
      <c r="N976" s="30"/>
      <c r="O976" s="30"/>
      <c r="Q976" s="30"/>
      <c r="R976" s="30"/>
    </row>
    <row r="977" spans="3:18">
      <c r="C977" s="30"/>
      <c r="G977" s="30"/>
      <c r="H977" s="28"/>
      <c r="J977" s="30"/>
      <c r="M977" s="30"/>
      <c r="N977" s="30"/>
      <c r="O977" s="30"/>
      <c r="Q977" s="30"/>
      <c r="R977" s="30"/>
    </row>
    <row r="978" spans="3:18">
      <c r="C978" s="30"/>
      <c r="G978" s="30"/>
      <c r="H978" s="28"/>
      <c r="J978" s="30"/>
      <c r="M978" s="30"/>
      <c r="N978" s="30"/>
      <c r="O978" s="30"/>
      <c r="Q978" s="30"/>
      <c r="R978" s="30"/>
    </row>
    <row r="979" spans="3:18">
      <c r="C979" s="30"/>
      <c r="G979" s="30"/>
      <c r="H979" s="28"/>
      <c r="J979" s="30"/>
      <c r="M979" s="30"/>
      <c r="N979" s="30"/>
      <c r="O979" s="30"/>
      <c r="Q979" s="30"/>
      <c r="R979" s="30"/>
    </row>
    <row r="980" spans="3:18">
      <c r="C980" s="30"/>
      <c r="G980" s="30"/>
      <c r="H980" s="28"/>
      <c r="J980" s="30"/>
      <c r="M980" s="30"/>
      <c r="N980" s="30"/>
      <c r="O980" s="30"/>
      <c r="Q980" s="30"/>
      <c r="R980" s="30"/>
    </row>
    <row r="981" spans="3:18">
      <c r="C981" s="30"/>
      <c r="G981" s="30"/>
      <c r="H981" s="28"/>
      <c r="J981" s="30"/>
      <c r="M981" s="30"/>
      <c r="N981" s="30"/>
      <c r="O981" s="30"/>
      <c r="Q981" s="30"/>
      <c r="R981" s="30"/>
    </row>
    <row r="982" spans="3:18">
      <c r="C982" s="30"/>
      <c r="G982" s="30"/>
      <c r="H982" s="28"/>
      <c r="J982" s="30"/>
      <c r="M982" s="30"/>
      <c r="N982" s="30"/>
      <c r="O982" s="30"/>
      <c r="Q982" s="30"/>
      <c r="R982" s="30"/>
    </row>
    <row r="983" spans="3:18">
      <c r="C983" s="30"/>
      <c r="G983" s="30"/>
      <c r="H983" s="28"/>
      <c r="J983" s="30"/>
      <c r="M983" s="30"/>
      <c r="N983" s="30"/>
      <c r="O983" s="30"/>
      <c r="Q983" s="30"/>
      <c r="R983" s="30"/>
    </row>
    <row r="984" spans="3:18">
      <c r="C984" s="30"/>
      <c r="G984" s="30"/>
      <c r="H984" s="28"/>
      <c r="J984" s="30"/>
      <c r="M984" s="30"/>
      <c r="N984" s="30"/>
      <c r="O984" s="30"/>
      <c r="Q984" s="30"/>
      <c r="R984" s="30"/>
    </row>
    <row r="985" spans="3:18">
      <c r="C985" s="30"/>
      <c r="G985" s="30"/>
      <c r="H985" s="28"/>
      <c r="J985" s="30"/>
      <c r="M985" s="30"/>
      <c r="N985" s="30"/>
      <c r="O985" s="30"/>
      <c r="Q985" s="30"/>
      <c r="R985" s="30"/>
    </row>
    <row r="986" spans="3:18">
      <c r="C986" s="30"/>
      <c r="G986" s="30"/>
      <c r="H986" s="28"/>
      <c r="J986" s="30"/>
      <c r="M986" s="30"/>
      <c r="N986" s="30"/>
      <c r="O986" s="30"/>
      <c r="Q986" s="30"/>
      <c r="R986" s="30"/>
    </row>
    <row r="987" spans="3:18">
      <c r="C987" s="30"/>
      <c r="G987" s="30"/>
      <c r="H987" s="28"/>
      <c r="J987" s="30"/>
      <c r="M987" s="30"/>
      <c r="N987" s="30"/>
      <c r="O987" s="30"/>
      <c r="Q987" s="30"/>
      <c r="R987" s="30"/>
    </row>
    <row r="988" spans="3:18">
      <c r="C988" s="30"/>
      <c r="G988" s="30"/>
      <c r="H988" s="28"/>
      <c r="J988" s="30"/>
      <c r="M988" s="30"/>
      <c r="N988" s="30"/>
      <c r="O988" s="30"/>
      <c r="Q988" s="30"/>
      <c r="R988" s="30"/>
    </row>
    <row r="989" spans="3:18">
      <c r="C989" s="30"/>
      <c r="G989" s="30"/>
      <c r="H989" s="28"/>
      <c r="J989" s="30"/>
      <c r="M989" s="30"/>
      <c r="N989" s="30"/>
      <c r="O989" s="30"/>
      <c r="Q989" s="30"/>
      <c r="R989" s="30"/>
    </row>
    <row r="990" spans="3:18">
      <c r="C990" s="30"/>
      <c r="G990" s="30"/>
      <c r="H990" s="28"/>
      <c r="J990" s="30"/>
      <c r="M990" s="30"/>
      <c r="N990" s="30"/>
      <c r="O990" s="30"/>
      <c r="Q990" s="28"/>
      <c r="R990" s="28"/>
    </row>
    <row r="991" spans="3:18">
      <c r="C991" s="30"/>
      <c r="G991" s="30"/>
      <c r="J991" s="30"/>
      <c r="M991" s="30"/>
      <c r="N991" s="30"/>
      <c r="O991" s="30"/>
      <c r="Q991" s="28"/>
      <c r="R991" s="28"/>
    </row>
    <row r="992" spans="3:18">
      <c r="C992" s="30"/>
      <c r="G992" s="30"/>
      <c r="J992" s="30"/>
      <c r="M992" s="30"/>
      <c r="N992" s="30"/>
      <c r="O992" s="30"/>
      <c r="Q992" s="28"/>
      <c r="R99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2024-02-12T16:45:23Z</dcterms:modified>
</cp:coreProperties>
</file>